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9765" windowHeight="8295" activeTab="0"/>
  </bookViews>
  <sheets>
    <sheet name="Title" sheetId="1" r:id="rId1"/>
    <sheet name="Results" sheetId="2" r:id="rId2"/>
    <sheet name="References" sheetId="3" r:id="rId3"/>
  </sheets>
  <definedNames>
    <definedName name="Doc_title" localSheetId="2">'References'!$C$2</definedName>
    <definedName name="_xlnm.Print_Area" localSheetId="2">'References'!$A$1:$B$1</definedName>
    <definedName name="_xlnm.Print_Area" localSheetId="0">'Title'!$A$1:$I$6</definedName>
  </definedNames>
  <calcPr fullCalcOnLoad="1"/>
</workbook>
</file>

<file path=xl/sharedStrings.xml><?xml version="1.0" encoding="utf-8"?>
<sst xmlns="http://schemas.openxmlformats.org/spreadsheetml/2006/main" count="74" uniqueCount="56">
  <si>
    <t>ns</t>
  </si>
  <si>
    <t>MHz</t>
  </si>
  <si>
    <t>Sampling period=</t>
  </si>
  <si>
    <t>Sampling periods</t>
  </si>
  <si>
    <t>Micro-periods</t>
  </si>
  <si>
    <t>First echo to appear at 8000 micro-periods:</t>
  </si>
  <si>
    <t>Micro-period=</t>
  </si>
  <si>
    <t>Second echo:</t>
  </si>
  <si>
    <t>Echo separation=</t>
  </si>
  <si>
    <t>2nd echo drift:</t>
  </si>
  <si>
    <t>-7 dB</t>
  </si>
  <si>
    <t>0 dB</t>
  </si>
  <si>
    <t>1st echo drift:</t>
  </si>
  <si>
    <t>Echo separation (ns)</t>
  </si>
  <si>
    <t>Echo separation (m)</t>
  </si>
  <si>
    <t>Sampling frequency=</t>
  </si>
  <si>
    <t>Carrier spacing=</t>
  </si>
  <si>
    <t>kHz</t>
  </si>
  <si>
    <t>Effective bandwidth=</t>
  </si>
  <si>
    <t>Nyquist resolution=</t>
  </si>
  <si>
    <t>Nyquist</t>
  </si>
  <si>
    <t>m</t>
  </si>
  <si>
    <t>Nyquist coefficient=</t>
  </si>
  <si>
    <t>Distance=</t>
  </si>
  <si>
    <t>Re: SINC_Nyquist_limit_1.m</t>
  </si>
  <si>
    <t>IEEE P802.22 Wireless RANs</t>
  </si>
  <si>
    <t>Submission</t>
  </si>
  <si>
    <t>Designator:</t>
  </si>
  <si>
    <t>doc.: IEEE 802.22-04/0002r18</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</si>
  <si>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</si>
  <si>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</si>
  <si>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</si>
  <si>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</si>
  <si>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</si>
  <si>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</si>
  <si>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</si>
  <si>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</si>
  <si>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</si>
  <si>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</si>
  <si>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</si>
  <si>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</si>
  <si>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</si>
  <si>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</si>
  <si>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</si>
  <si>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</si>
  <si>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</si>
  <si>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</si>
  <si>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</si>
  <si>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References:</t>
  </si>
  <si>
    <t>IEEE Std 802.22-2011TM, Standard for Wireless Regional Area Networks—Part 22: Cognitive Wireless RAN Medium Access Control (MAC) and Physical Layer (PHY) specifications: Policies and procedures for operation in the TV Bands, July 2011</t>
  </si>
  <si>
    <t>22-10-0054-02-0000_OFDM-based Terrestrial Geolocation.ppt</t>
  </si>
  <si>
    <t>July 2011</t>
  </si>
  <si>
    <t>2011-07-14</t>
  </si>
  <si>
    <t>Echo resolution simulation results</t>
  </si>
  <si>
    <t>22-10-0055-00-0000 Multicarrier ranging.ppt</t>
  </si>
  <si>
    <t>22-11-0077-00-0000 Impact of bandwidth on echo resolution.ppt</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</si>
</sst>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quot; usec&quot;"/>
    <numFmt numFmtId="166" formatCode="0.#&quot; dB&quot;"/>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0.000"/>
    <numFmt numFmtId="177" formatCode="0.0_)"/>
    <numFmt numFmtId="178" formatCode="0_)"/>
    <numFmt numFmtId="179" formatCode="&quot;Yes&quot;;&quot;Yes&quot;;&quot;No&quot;"/>
    <numFmt numFmtId="180" formatCode="&quot;True&quot;;&quot;True&quot;;&quot;False&quot;"/>
    <numFmt numFmtId="181" formatCode="&quot;On&quot;;&quot;On&quot;;&quot;Off&quot;"/>
    <numFmt numFmtId="182" formatCode="0.0000000000000"/>
    <numFmt numFmtId="183" formatCode="0.0000"/>
    <numFmt numFmtId="184" formatCode="0.00000"/>
    <numFmt numFmtId="185" formatCode="0.0%"/>
    <numFmt numFmtId="186" formatCode="0.000%"/>
    <numFmt numFmtId="187" formatCode="0.000000"/>
    <numFmt numFmtId="188" formatCode="&quot;$&quot;#,##0"/>
    <numFmt numFmtId="189" formatCode="0.0000000"/>
    <numFmt numFmtId="190" formatCode="#,##0.0"/>
    <numFmt numFmtId="191" formatCode="0.###"/>
    <numFmt numFmtId="192" formatCode="0.000000000000"/>
    <numFmt numFmtId="193" formatCode="#.#&quot; m&quot;"/>
    <numFmt numFmtId="194" formatCode="##.#&quot; dB&quot;"/>
    <numFmt numFmtId="195" formatCode="0&quot; dBm&quot;"/>
    <numFmt numFmtId="196" formatCode="##0.0&quot; dBm&quot;"/>
    <numFmt numFmtId="197" formatCode="##0&quot; m&quot;"/>
    <numFmt numFmtId="198" formatCode="0.00_);[Red]\(0.00\)"/>
    <numFmt numFmtId="199" formatCode="0.00_ ;[Red]\-0.00\ "/>
    <numFmt numFmtId="200" formatCode="0.0_ ;[Red]\-0.0\ "/>
    <numFmt numFmtId="201" formatCode="0.00_);[Red]\(0.0\)"/>
    <numFmt numFmtId="202" formatCode="0.0_);[Red]\(0.0\)"/>
    <numFmt numFmtId="203" formatCode="0.0_);[Red]\-0.0"/>
    <numFmt numFmtId="204" formatCode="0.0_);[Red]\-0.00"/>
    <numFmt numFmtId="205" formatCode="#,##0.000"/>
    <numFmt numFmtId="206" formatCode="##0.0&quot; dB&quot;"/>
    <numFmt numFmtId="207" formatCode="##0.00&quot; dB&quot;"/>
    <numFmt numFmtId="208" formatCode="General&quot;dB&quot;"/>
    <numFmt numFmtId="209" formatCode="General&quot; dB&quot;"/>
    <numFmt numFmtId="210" formatCode="[$€-2]\ #,##0.00_);[Red]\([$€-2]\ #,##0.00\)"/>
  </numFmts>
  <fonts count="14">
    <font>
      <sz val="10"/>
      <name val="Arial"/>
      <family val="0"/>
    </font>
    <font>
      <sz val="8"/>
      <name val="Arial"/>
      <family val="0"/>
    </font>
    <font>
      <b/>
      <sz val="8.25"/>
      <name val="Arial"/>
      <family val="0"/>
    </font>
    <font>
      <sz val="8.5"/>
      <name val="Arial"/>
      <family val="0"/>
    </font>
    <font>
      <b/>
      <sz val="8"/>
      <name val="Arial"/>
      <family val="0"/>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z val="11"/>
      <name val="Arial"/>
      <family val="2"/>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
    <xf numFmtId="0" fontId="0" fillId="0" borderId="0" xfId="0" applyAlignment="1">
      <alignment/>
    </xf>
    <xf numFmtId="0" fontId="0" fillId="0" borderId="1" xfId="0" applyBorder="1" applyAlignment="1">
      <alignment/>
    </xf>
    <xf numFmtId="0" fontId="0" fillId="2" borderId="0" xfId="0" applyFill="1" applyAlignment="1">
      <alignment/>
    </xf>
    <xf numFmtId="0" fontId="0" fillId="2" borderId="0" xfId="0" applyFill="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quotePrefix="1">
      <alignment horizontal="center"/>
    </xf>
    <xf numFmtId="0" fontId="0" fillId="0" borderId="11" xfId="0" applyBorder="1" applyAlignment="1">
      <alignment/>
    </xf>
    <xf numFmtId="0" fontId="0" fillId="0" borderId="3" xfId="0" applyBorder="1" applyAlignment="1">
      <alignment horizontal="right"/>
    </xf>
    <xf numFmtId="0" fontId="12" fillId="0" borderId="0" xfId="22" applyFont="1">
      <alignment/>
      <protection/>
    </xf>
    <xf numFmtId="0" fontId="0" fillId="2" borderId="4" xfId="0" applyFill="1" applyBorder="1" applyAlignment="1">
      <alignment/>
    </xf>
    <xf numFmtId="0" fontId="0" fillId="2" borderId="8" xfId="0" applyFill="1" applyBorder="1" applyAlignment="1">
      <alignment/>
    </xf>
    <xf numFmtId="0" fontId="0" fillId="2" borderId="12" xfId="0" applyFill="1" applyBorder="1" applyAlignment="1">
      <alignment/>
    </xf>
    <xf numFmtId="0" fontId="0" fillId="2" borderId="13" xfId="0" applyFill="1" applyBorder="1" applyAlignment="1">
      <alignment/>
    </xf>
    <xf numFmtId="0" fontId="7" fillId="0" borderId="0" xfId="22" applyFont="1">
      <alignment/>
      <protection/>
    </xf>
    <xf numFmtId="0" fontId="8" fillId="0" borderId="0" xfId="22" applyFont="1">
      <alignment/>
      <protection/>
    </xf>
    <xf numFmtId="49" fontId="8" fillId="0" borderId="0" xfId="22" applyNumberFormat="1" applyFont="1">
      <alignment/>
      <protection/>
    </xf>
    <xf numFmtId="49" fontId="8" fillId="0" borderId="0" xfId="22" applyNumberFormat="1" applyFont="1" quotePrefix="1">
      <alignment/>
      <protection/>
    </xf>
    <xf numFmtId="49" fontId="7" fillId="0" borderId="0" xfId="22" applyNumberFormat="1" applyFont="1">
      <alignment/>
      <protection/>
    </xf>
    <xf numFmtId="0" fontId="7" fillId="0" borderId="14" xfId="22" applyFont="1" applyBorder="1">
      <alignment/>
      <protection/>
    </xf>
    <xf numFmtId="0" fontId="7" fillId="0" borderId="0" xfId="22" applyFont="1" applyBorder="1">
      <alignment/>
      <protection/>
    </xf>
    <xf numFmtId="49" fontId="8" fillId="0" borderId="0" xfId="22" applyNumberFormat="1" applyFont="1" applyBorder="1">
      <alignment/>
      <protection/>
    </xf>
    <xf numFmtId="49" fontId="6" fillId="0" borderId="0" xfId="21" applyNumberFormat="1" applyAlignment="1">
      <alignment/>
    </xf>
    <xf numFmtId="0" fontId="7" fillId="0" borderId="0" xfId="22" applyFont="1" applyBorder="1" applyAlignment="1">
      <alignment vertical="top"/>
      <protection/>
    </xf>
    <xf numFmtId="0" fontId="9" fillId="0" borderId="0" xfId="22" applyFont="1" applyBorder="1" applyAlignment="1">
      <alignment horizontal="justify" vertical="top" wrapText="1"/>
      <protection/>
    </xf>
    <xf numFmtId="0" fontId="9" fillId="0" borderId="0" xfId="22" applyFont="1" applyBorder="1">
      <alignment/>
      <protection/>
    </xf>
    <xf numFmtId="0" fontId="9" fillId="0" borderId="0" xfId="22" applyFont="1" applyBorder="1" applyAlignment="1">
      <alignment horizontal="left" vertical="top" wrapText="1"/>
      <protection/>
    </xf>
    <xf numFmtId="0" fontId="0" fillId="0" borderId="0" xfId="22">
      <alignment/>
      <protection/>
    </xf>
    <xf numFmtId="49" fontId="0" fillId="0" borderId="0" xfId="22" applyNumberFormat="1">
      <alignment/>
      <protection/>
    </xf>
    <xf numFmtId="0" fontId="13" fillId="0" borderId="0" xfId="22" applyFont="1" applyAlignment="1">
      <alignment horizontal="center" vertical="center"/>
      <protection/>
    </xf>
    <xf numFmtId="0" fontId="13" fillId="0" borderId="0" xfId="22" applyFont="1" applyAlignment="1">
      <alignment horizontal="left" wrapText="1"/>
      <protection/>
    </xf>
    <xf numFmtId="0" fontId="13" fillId="0" borderId="0" xfId="22" applyFont="1" applyAlignment="1">
      <alignment horizontal="left"/>
      <protection/>
    </xf>
    <xf numFmtId="0" fontId="0" fillId="0" borderId="0" xfId="22" applyAlignment="1">
      <alignment horizontal="center"/>
      <protection/>
    </xf>
  </cellXfs>
  <cellStyles count="10">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8-0000_WRAN_Reference_Mode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5225"/>
          <c:w val="0.91175"/>
          <c:h val="0.911"/>
        </c:manualLayout>
      </c:layout>
      <c:scatterChart>
        <c:scatterStyle val="lineMarker"/>
        <c:varyColors val="0"/>
        <c:ser>
          <c:idx val="2"/>
          <c:order val="0"/>
          <c:tx>
            <c:v>Echo 1</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Results!$C$34:$P$34</c:f>
              <c:numCache/>
            </c:numRef>
          </c:xVal>
          <c:yVal>
            <c:numRef>
              <c:f>Results!$C$37:$P$37</c:f>
              <c:numCache/>
            </c:numRef>
          </c:yVal>
          <c:smooth val="0"/>
        </c:ser>
        <c:ser>
          <c:idx val="3"/>
          <c:order val="1"/>
          <c:tx>
            <c:v>Echo 2</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Results!$C$34:$P$34</c:f>
              <c:numCache/>
            </c:numRef>
          </c:xVal>
          <c:yVal>
            <c:numRef>
              <c:f>Results!$C$38:$P$38</c:f>
              <c:numCache/>
            </c:numRef>
          </c:yVal>
          <c:smooth val="0"/>
        </c:ser>
        <c:axId val="12513575"/>
        <c:axId val="42185136"/>
      </c:scatterChart>
      <c:valAx>
        <c:axId val="12513575"/>
        <c:scaling>
          <c:orientation val="minMax"/>
          <c:max val="1600"/>
          <c:min val="0"/>
        </c:scaling>
        <c:axPos val="b"/>
        <c:title>
          <c:tx>
            <c:rich>
              <a:bodyPr vert="horz" rot="0" anchor="ctr"/>
              <a:lstStyle/>
              <a:p>
                <a:pPr algn="ctr">
                  <a:defRPr/>
                </a:pPr>
                <a:r>
                  <a:rPr lang="en-US" cap="none" sz="825" b="1" i="0" u="none" baseline="0">
                    <a:latin typeface="Arial"/>
                    <a:ea typeface="Arial"/>
                    <a:cs typeface="Arial"/>
                  </a:rPr>
                  <a:t>Echo delay (ns)</a:t>
                </a:r>
              </a:p>
            </c:rich>
          </c:tx>
          <c:layout>
            <c:manualLayout>
              <c:xMode val="factor"/>
              <c:yMode val="factor"/>
              <c:x val="0.001"/>
              <c:y val="-0.00375"/>
            </c:manualLayout>
          </c:layout>
          <c:overlay val="0"/>
          <c:spPr>
            <a:noFill/>
            <a:ln>
              <a:noFill/>
            </a:ln>
          </c:spPr>
        </c:title>
        <c:majorGridlines>
          <c:spPr>
            <a:ln w="3175">
              <a:solidFill/>
              <a:prstDash val="sysDot"/>
            </a:ln>
          </c:spPr>
        </c:majorGridlines>
        <c:minorGridlines>
          <c:spPr>
            <a:ln w="3175">
              <a:solidFill>
                <a:srgbClr val="969696"/>
              </a:solidFill>
              <a:prstDash val="sysDot"/>
            </a:ln>
          </c:spPr>
        </c:minorGridlines>
        <c:delete val="0"/>
        <c:numFmt formatCode="General" sourceLinked="1"/>
        <c:majorTickMark val="out"/>
        <c:minorTickMark val="none"/>
        <c:tickLblPos val="nextTo"/>
        <c:crossAx val="42185136"/>
        <c:crossesAt val="-80"/>
        <c:crossBetween val="midCat"/>
        <c:dispUnits/>
        <c:majorUnit val="200"/>
        <c:minorUnit val="100"/>
      </c:valAx>
      <c:valAx>
        <c:axId val="42185136"/>
        <c:scaling>
          <c:orientation val="minMax"/>
          <c:max val="80"/>
          <c:min val="-80"/>
        </c:scaling>
        <c:axPos val="l"/>
        <c:title>
          <c:tx>
            <c:rich>
              <a:bodyPr vert="horz" rot="-5400000" anchor="ctr"/>
              <a:lstStyle/>
              <a:p>
                <a:pPr algn="ctr">
                  <a:defRPr/>
                </a:pPr>
                <a:r>
                  <a:rPr lang="en-US" cap="none" sz="825" b="1" i="0" u="none" baseline="0">
                    <a:latin typeface="Arial"/>
                    <a:ea typeface="Arial"/>
                    <a:cs typeface="Arial"/>
                  </a:rPr>
                  <a:t>Delay error (ns)</a:t>
                </a:r>
              </a:p>
            </c:rich>
          </c:tx>
          <c:layout>
            <c:manualLayout>
              <c:xMode val="factor"/>
              <c:yMode val="factor"/>
              <c:x val="-0.00525"/>
              <c:y val="-0.00475"/>
            </c:manualLayout>
          </c:layout>
          <c:overlay val="0"/>
          <c:spPr>
            <a:noFill/>
            <a:ln>
              <a:noFill/>
            </a:ln>
          </c:spPr>
        </c:title>
        <c:majorGridlines/>
        <c:delete val="0"/>
        <c:numFmt formatCode="General" sourceLinked="1"/>
        <c:majorTickMark val="out"/>
        <c:minorTickMark val="none"/>
        <c:tickLblPos val="nextTo"/>
        <c:crossAx val="12513575"/>
        <c:crossesAt val="0"/>
        <c:crossBetween val="midCat"/>
        <c:dispUnits/>
        <c:majorUnit val="10"/>
        <c:minorUnit val="10"/>
      </c:valAx>
      <c:spPr>
        <a:solidFill>
          <a:srgbClr val="C0C0C0"/>
        </a:solidFill>
        <a:ln w="12700">
          <a:solidFill>
            <a:srgbClr val="808080"/>
          </a:solidFill>
        </a:ln>
      </c:spPr>
    </c:plotArea>
    <c:legend>
      <c:legendPos val="r"/>
      <c:layout>
        <c:manualLayout>
          <c:xMode val="edge"/>
          <c:yMode val="edge"/>
          <c:x val="0.671"/>
          <c:y val="0.189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5225"/>
          <c:w val="0.91325"/>
          <c:h val="0.911"/>
        </c:manualLayout>
      </c:layout>
      <c:scatterChart>
        <c:scatterStyle val="lineMarker"/>
        <c:varyColors val="0"/>
        <c:ser>
          <c:idx val="2"/>
          <c:order val="0"/>
          <c:tx>
            <c:v>Echo 1</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Results!$C$16:$N$16</c:f>
              <c:numCache/>
            </c:numRef>
          </c:xVal>
          <c:yVal>
            <c:numRef>
              <c:f>Results!$C$19:$N$19</c:f>
              <c:numCache/>
            </c:numRef>
          </c:yVal>
          <c:smooth val="0"/>
        </c:ser>
        <c:ser>
          <c:idx val="3"/>
          <c:order val="1"/>
          <c:tx>
            <c:v>Echo 2</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Results!$C$16:$N$16</c:f>
              <c:numCache/>
            </c:numRef>
          </c:xVal>
          <c:yVal>
            <c:numRef>
              <c:f>Results!$C$20:$N$20</c:f>
              <c:numCache/>
            </c:numRef>
          </c:yVal>
          <c:smooth val="0"/>
        </c:ser>
        <c:axId val="55742513"/>
        <c:axId val="23206634"/>
      </c:scatterChart>
      <c:valAx>
        <c:axId val="55742513"/>
        <c:scaling>
          <c:orientation val="minMax"/>
          <c:max val="1600"/>
          <c:min val="0"/>
        </c:scaling>
        <c:axPos val="b"/>
        <c:title>
          <c:tx>
            <c:rich>
              <a:bodyPr vert="horz" rot="0" anchor="ctr"/>
              <a:lstStyle/>
              <a:p>
                <a:pPr algn="ctr">
                  <a:defRPr/>
                </a:pPr>
                <a:r>
                  <a:rPr lang="en-US" cap="none" sz="800" b="1" i="0" u="none" baseline="0">
                    <a:latin typeface="Arial"/>
                    <a:ea typeface="Arial"/>
                    <a:cs typeface="Arial"/>
                  </a:rPr>
                  <a:t>Echo delay (ns)</a:t>
                </a:r>
              </a:p>
            </c:rich>
          </c:tx>
          <c:layout>
            <c:manualLayout>
              <c:xMode val="factor"/>
              <c:yMode val="factor"/>
              <c:x val="-0.00625"/>
              <c:y val="0.0005"/>
            </c:manualLayout>
          </c:layout>
          <c:overlay val="0"/>
          <c:spPr>
            <a:noFill/>
            <a:ln>
              <a:noFill/>
            </a:ln>
          </c:spPr>
        </c:title>
        <c:majorGridlines>
          <c:spPr>
            <a:ln w="3175">
              <a:solidFill/>
              <a:prstDash val="sysDot"/>
            </a:ln>
          </c:spPr>
        </c:majorGridlines>
        <c:minorGridlines>
          <c:spPr>
            <a:ln w="3175">
              <a:solidFill>
                <a:srgbClr val="969696"/>
              </a:solidFill>
              <a:prstDash val="sysDot"/>
            </a:ln>
          </c:spPr>
        </c:minorGridlines>
        <c:delete val="0"/>
        <c:numFmt formatCode="General" sourceLinked="1"/>
        <c:majorTickMark val="out"/>
        <c:minorTickMark val="none"/>
        <c:tickLblPos val="nextTo"/>
        <c:crossAx val="23206634"/>
        <c:crossesAt val="-80"/>
        <c:crossBetween val="midCat"/>
        <c:dispUnits/>
        <c:majorUnit val="200"/>
        <c:minorUnit val="100"/>
      </c:valAx>
      <c:valAx>
        <c:axId val="23206634"/>
        <c:scaling>
          <c:orientation val="minMax"/>
          <c:max val="80"/>
          <c:min val="-80"/>
        </c:scaling>
        <c:axPos val="l"/>
        <c:title>
          <c:tx>
            <c:rich>
              <a:bodyPr vert="horz" rot="-5400000" anchor="ctr"/>
              <a:lstStyle/>
              <a:p>
                <a:pPr algn="ctr">
                  <a:defRPr/>
                </a:pPr>
                <a:r>
                  <a:rPr lang="en-US" cap="none" sz="800" b="1" i="0" u="none" baseline="0">
                    <a:latin typeface="Arial"/>
                    <a:ea typeface="Arial"/>
                    <a:cs typeface="Arial"/>
                  </a:rPr>
                  <a:t>Delay error (ns)</a:t>
                </a:r>
              </a:p>
            </c:rich>
          </c:tx>
          <c:layout>
            <c:manualLayout>
              <c:xMode val="factor"/>
              <c:yMode val="factor"/>
              <c:x val="-0.00525"/>
              <c:y val="-0.00475"/>
            </c:manualLayout>
          </c:layout>
          <c:overlay val="0"/>
          <c:spPr>
            <a:noFill/>
            <a:ln>
              <a:noFill/>
            </a:ln>
          </c:spPr>
        </c:title>
        <c:majorGridlines/>
        <c:delete val="0"/>
        <c:numFmt formatCode="General" sourceLinked="1"/>
        <c:majorTickMark val="out"/>
        <c:minorTickMark val="none"/>
        <c:tickLblPos val="nextTo"/>
        <c:crossAx val="55742513"/>
        <c:crossesAt val="0"/>
        <c:crossBetween val="midCat"/>
        <c:dispUnits/>
        <c:majorUnit val="10"/>
        <c:minorUnit val="5"/>
      </c:valAx>
      <c:spPr>
        <a:solidFill>
          <a:srgbClr val="C0C0C0"/>
        </a:solidFill>
        <a:ln w="12700">
          <a:solidFill>
            <a:srgbClr val="808080"/>
          </a:solidFill>
        </a:ln>
      </c:spPr>
    </c:plotArea>
    <c:legend>
      <c:legendPos val="r"/>
      <c:layout>
        <c:manualLayout>
          <c:xMode val="edge"/>
          <c:yMode val="edge"/>
          <c:x val="0.67225"/>
          <c:y val="0.189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22</xdr:row>
      <xdr:rowOff>0</xdr:rowOff>
    </xdr:to>
    <xdr:sp>
      <xdr:nvSpPr>
        <xdr:cNvPr id="1" name="TextBox 1"/>
        <xdr:cNvSpPr txBox="1">
          <a:spLocks noChangeArrowheads="1"/>
        </xdr:cNvSpPr>
      </xdr:nvSpPr>
      <xdr:spPr>
        <a:xfrm>
          <a:off x="876300" y="3019425"/>
          <a:ext cx="4972050"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terrestrial geolocation scheme described in Annex B of the 802.22 Standard is used to simulate two echoes coming closer together to identify at what distance these two echoes fuse into one and can no longer be resolved by the correlation technique for the given signal bandwidth (16801*3.3 kHz = 5.63 MHz).
This is done to confirm the Nyquist rule: resolution= 1/BW.
Note: This work-book is best viewed on a 1600x1200 pixels screen.
</a:t>
          </a:r>
        </a:p>
      </xdr:txBody>
    </xdr:sp>
    <xdr:clientData/>
  </xdr:twoCellAnchor>
  <xdr:twoCellAnchor>
    <xdr:from>
      <xdr:col>1</xdr:col>
      <xdr:colOff>0</xdr:colOff>
      <xdr:row>24</xdr:row>
      <xdr:rowOff>0</xdr:rowOff>
    </xdr:from>
    <xdr:to>
      <xdr:col>9</xdr:col>
      <xdr:colOff>0</xdr:colOff>
      <xdr:row>56</xdr:row>
      <xdr:rowOff>76200</xdr:rowOff>
    </xdr:to>
    <xdr:sp>
      <xdr:nvSpPr>
        <xdr:cNvPr id="2" name="TextBox 2"/>
        <xdr:cNvSpPr txBox="1">
          <a:spLocks noChangeArrowheads="1"/>
        </xdr:cNvSpPr>
      </xdr:nvSpPr>
      <xdr:spPr>
        <a:xfrm>
          <a:off x="876300" y="4695825"/>
          <a:ext cx="4972050" cy="560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0</xdr:rowOff>
    </xdr:from>
    <xdr:to>
      <xdr:col>23</xdr:col>
      <xdr:colOff>333375</xdr:colOff>
      <xdr:row>63</xdr:row>
      <xdr:rowOff>0</xdr:rowOff>
    </xdr:to>
    <xdr:graphicFrame>
      <xdr:nvGraphicFramePr>
        <xdr:cNvPr id="1" name="Chart 1"/>
        <xdr:cNvGraphicFramePr/>
      </xdr:nvGraphicFramePr>
      <xdr:xfrm>
        <a:off x="9982200" y="5181600"/>
        <a:ext cx="4600575" cy="5019675"/>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1</xdr:row>
      <xdr:rowOff>0</xdr:rowOff>
    </xdr:from>
    <xdr:to>
      <xdr:col>23</xdr:col>
      <xdr:colOff>323850</xdr:colOff>
      <xdr:row>32</xdr:row>
      <xdr:rowOff>0</xdr:rowOff>
    </xdr:to>
    <xdr:graphicFrame>
      <xdr:nvGraphicFramePr>
        <xdr:cNvPr id="2" name="Chart 2"/>
        <xdr:cNvGraphicFramePr/>
      </xdr:nvGraphicFramePr>
      <xdr:xfrm>
        <a:off x="9982200" y="161925"/>
        <a:ext cx="4591050" cy="5019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0"/>
  <sheetViews>
    <sheetView tabSelected="1" zoomScale="75" zoomScaleNormal="75" workbookViewId="0" topLeftCell="A1">
      <selection activeCell="I6" sqref="I6"/>
    </sheetView>
  </sheetViews>
  <sheetFormatPr defaultColWidth="9.140625" defaultRowHeight="12.75"/>
  <cols>
    <col min="1" max="1" width="13.140625" style="22" customWidth="1"/>
    <col min="2" max="2" width="10.57421875" style="22" customWidth="1"/>
    <col min="3" max="16384" width="9.140625" style="22" customWidth="1"/>
  </cols>
  <sheetData>
    <row r="1" ht="18.75">
      <c r="B1" s="23" t="s">
        <v>25</v>
      </c>
    </row>
    <row r="2" ht="18.75">
      <c r="B2" s="23" t="s">
        <v>26</v>
      </c>
    </row>
    <row r="3" spans="1:2" ht="18.75">
      <c r="A3" s="22" t="s">
        <v>27</v>
      </c>
      <c r="B3" s="23" t="s">
        <v>28</v>
      </c>
    </row>
    <row r="4" spans="1:6" ht="18.75">
      <c r="A4" s="22" t="s">
        <v>29</v>
      </c>
      <c r="B4" s="24" t="s">
        <v>51</v>
      </c>
      <c r="F4" s="25"/>
    </row>
    <row r="5" spans="1:2" ht="15.75">
      <c r="A5" s="22" t="s">
        <v>30</v>
      </c>
      <c r="B5" s="26" t="s">
        <v>31</v>
      </c>
    </row>
    <row r="6" s="27" customFormat="1" ht="16.5" thickBot="1"/>
    <row r="7" spans="1:2" s="28" customFormat="1" ht="18.75">
      <c r="A7" s="28" t="s">
        <v>32</v>
      </c>
      <c r="B7" s="29" t="s">
        <v>53</v>
      </c>
    </row>
    <row r="8" spans="1:2" ht="15.75">
      <c r="A8" s="22" t="s">
        <v>33</v>
      </c>
      <c r="B8" s="26" t="s">
        <v>52</v>
      </c>
    </row>
    <row r="9" spans="1:9" ht="15.75">
      <c r="A9" s="22" t="s">
        <v>34</v>
      </c>
      <c r="B9" s="26" t="s">
        <v>35</v>
      </c>
      <c r="C9" s="26" t="s">
        <v>36</v>
      </c>
      <c r="D9" s="26"/>
      <c r="E9" s="26"/>
      <c r="F9" s="26"/>
      <c r="G9" s="26"/>
      <c r="H9" s="26"/>
      <c r="I9" s="26"/>
    </row>
    <row r="10" spans="2:9" ht="15.75">
      <c r="B10" s="26" t="s">
        <v>37</v>
      </c>
      <c r="C10" s="26" t="s">
        <v>38</v>
      </c>
      <c r="D10" s="26"/>
      <c r="E10" s="26"/>
      <c r="F10" s="26"/>
      <c r="G10" s="26"/>
      <c r="H10" s="26"/>
      <c r="I10" s="26"/>
    </row>
    <row r="11" spans="2:9" ht="15.75">
      <c r="B11" s="26" t="s">
        <v>39</v>
      </c>
      <c r="C11" s="26" t="s">
        <v>40</v>
      </c>
      <c r="D11" s="26"/>
      <c r="E11" s="26"/>
      <c r="F11" s="26"/>
      <c r="G11" s="26"/>
      <c r="H11" s="26"/>
      <c r="I11" s="26"/>
    </row>
    <row r="12" spans="2:9" ht="15.75">
      <c r="B12" s="26" t="s">
        <v>41</v>
      </c>
      <c r="C12" s="26" t="s">
        <v>42</v>
      </c>
      <c r="D12" s="26"/>
      <c r="E12" s="26"/>
      <c r="F12" s="26"/>
      <c r="G12" s="26"/>
      <c r="H12" s="26"/>
      <c r="I12" s="26"/>
    </row>
    <row r="13" spans="2:9" ht="15.75">
      <c r="B13" s="26" t="s">
        <v>43</v>
      </c>
      <c r="C13" s="26" t="s">
        <v>44</v>
      </c>
      <c r="D13" s="26"/>
      <c r="E13" s="26"/>
      <c r="F13" s="26"/>
      <c r="G13" s="26"/>
      <c r="H13" s="26"/>
      <c r="I13" s="26"/>
    </row>
    <row r="14" spans="2:9" ht="15.75">
      <c r="B14" s="26" t="s">
        <v>45</v>
      </c>
      <c r="C14" s="30" t="s">
        <v>46</v>
      </c>
      <c r="D14" s="26"/>
      <c r="E14" s="26"/>
      <c r="F14" s="26"/>
      <c r="G14" s="26"/>
      <c r="H14" s="26"/>
      <c r="I14" s="26"/>
    </row>
    <row r="15" ht="15.75">
      <c r="A15" s="22" t="s">
        <v>47</v>
      </c>
    </row>
    <row r="25" spans="1:5" ht="15.75" customHeight="1">
      <c r="A25" s="31"/>
      <c r="B25" s="32"/>
      <c r="C25" s="32"/>
      <c r="D25" s="32"/>
      <c r="E25" s="32"/>
    </row>
    <row r="26" spans="1:5" ht="15.75" customHeight="1">
      <c r="A26" s="28"/>
      <c r="B26" s="33"/>
      <c r="C26" s="33"/>
      <c r="D26" s="33"/>
      <c r="E26" s="33"/>
    </row>
    <row r="27" spans="1:5" ht="15.75" customHeight="1">
      <c r="A27" s="28"/>
      <c r="B27" s="34"/>
      <c r="C27" s="34"/>
      <c r="D27" s="34"/>
      <c r="E27" s="34"/>
    </row>
    <row r="28" spans="1:5" ht="15.75" customHeight="1">
      <c r="A28" s="28"/>
      <c r="B28" s="33"/>
      <c r="C28" s="33"/>
      <c r="D28" s="33"/>
      <c r="E28" s="33"/>
    </row>
    <row r="29" spans="1:5" ht="15.75" customHeight="1">
      <c r="A29" s="28"/>
      <c r="B29" s="34"/>
      <c r="C29" s="34"/>
      <c r="D29" s="34"/>
      <c r="E29" s="34"/>
    </row>
    <row r="30" spans="2:5" ht="15.75" customHeight="1">
      <c r="B30" s="34"/>
      <c r="C30" s="34"/>
      <c r="D30" s="34"/>
      <c r="E30" s="34"/>
    </row>
    <row r="31" ht="15.75" customHeight="1"/>
    <row r="32" ht="15.75" customHeight="1"/>
    <row r="33" ht="15.75" customHeight="1"/>
  </sheetData>
  <mergeCells count="3">
    <mergeCell ref="B27:E27"/>
    <mergeCell ref="B25:E25"/>
    <mergeCell ref="B29:E30"/>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Roman,Bold"&amp;14July 2011&amp;R&amp;"Times New Roman,Bold"&amp;14doc.: IEEE 802.22-11/76r0</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2:P41"/>
  <sheetViews>
    <sheetView workbookViewId="0" topLeftCell="A1">
      <selection activeCell="L1" sqref="L1"/>
    </sheetView>
  </sheetViews>
  <sheetFormatPr defaultColWidth="9.140625" defaultRowHeight="12.75"/>
  <cols>
    <col min="2" max="3" width="10.8515625" style="0" customWidth="1"/>
  </cols>
  <sheetData>
    <row r="2" spans="1:8" ht="12.75">
      <c r="A2" s="4" t="s">
        <v>15</v>
      </c>
      <c r="B2" s="5"/>
      <c r="C2" s="5">
        <v>6.8574</v>
      </c>
      <c r="D2" s="6" t="s">
        <v>1</v>
      </c>
      <c r="F2" s="12" t="s">
        <v>24</v>
      </c>
      <c r="G2" s="13"/>
      <c r="H2" s="15"/>
    </row>
    <row r="3" spans="1:4" ht="12.75">
      <c r="A3" s="7" t="s">
        <v>16</v>
      </c>
      <c r="B3" s="8"/>
      <c r="C3" s="8">
        <f>C2*1000/2048</f>
        <v>3.3483398437500003</v>
      </c>
      <c r="D3" s="9" t="s">
        <v>17</v>
      </c>
    </row>
    <row r="4" spans="1:12" ht="12.75">
      <c r="A4" s="7" t="s">
        <v>2</v>
      </c>
      <c r="B4" s="8"/>
      <c r="C4" s="8">
        <f>1000/C2</f>
        <v>145.82786478840376</v>
      </c>
      <c r="D4" s="9" t="s">
        <v>0</v>
      </c>
      <c r="I4" s="4" t="s">
        <v>18</v>
      </c>
      <c r="J4" s="5"/>
      <c r="K4" s="5">
        <f>1681*C3/1000</f>
        <v>5.62855927734375</v>
      </c>
      <c r="L4" s="6" t="s">
        <v>1</v>
      </c>
    </row>
    <row r="5" spans="1:12" ht="12.75">
      <c r="A5" s="10" t="s">
        <v>6</v>
      </c>
      <c r="B5" s="1"/>
      <c r="C5" s="1">
        <f>C4/180</f>
        <v>0.8101548043800209</v>
      </c>
      <c r="D5" s="11" t="s">
        <v>0</v>
      </c>
      <c r="I5" s="10" t="s">
        <v>19</v>
      </c>
      <c r="J5" s="8"/>
      <c r="K5" s="8">
        <f>1000/K4</f>
        <v>177.66535817171382</v>
      </c>
      <c r="L5" s="9" t="s">
        <v>0</v>
      </c>
    </row>
    <row r="6" spans="10:12" ht="12.75">
      <c r="J6" s="12" t="s">
        <v>23</v>
      </c>
      <c r="K6" s="13">
        <f>K5/3</f>
        <v>59.22178605723794</v>
      </c>
      <c r="L6" s="15" t="s">
        <v>21</v>
      </c>
    </row>
    <row r="7" spans="1:5" ht="12.75">
      <c r="A7" s="12" t="s">
        <v>5</v>
      </c>
      <c r="B7" s="13"/>
      <c r="C7" s="13"/>
      <c r="D7" s="13"/>
      <c r="E7" s="14" t="s">
        <v>11</v>
      </c>
    </row>
    <row r="8" ht="12.75">
      <c r="C8">
        <v>44</v>
      </c>
    </row>
    <row r="9" ht="12.75">
      <c r="C9" s="1">
        <v>79</v>
      </c>
    </row>
    <row r="10" ht="12.75">
      <c r="C10">
        <f>C8*180+C9+1</f>
        <v>8000</v>
      </c>
    </row>
    <row r="11" spans="1:11" ht="12.75">
      <c r="A11" s="12" t="s">
        <v>7</v>
      </c>
      <c r="B11" s="13"/>
      <c r="C11" s="13"/>
      <c r="D11" s="13"/>
      <c r="E11" s="14" t="s">
        <v>11</v>
      </c>
      <c r="K11" s="3" t="s">
        <v>20</v>
      </c>
    </row>
    <row r="12" spans="1:14" ht="12.75">
      <c r="A12" t="s">
        <v>3</v>
      </c>
      <c r="C12">
        <v>54</v>
      </c>
      <c r="D12">
        <v>52</v>
      </c>
      <c r="E12">
        <v>50</v>
      </c>
      <c r="F12">
        <v>48</v>
      </c>
      <c r="G12">
        <v>46</v>
      </c>
      <c r="H12">
        <v>46</v>
      </c>
      <c r="I12">
        <v>45</v>
      </c>
      <c r="J12">
        <v>45</v>
      </c>
      <c r="K12" s="2">
        <v>45</v>
      </c>
      <c r="L12">
        <v>45</v>
      </c>
      <c r="M12">
        <v>44</v>
      </c>
      <c r="N12">
        <v>44</v>
      </c>
    </row>
    <row r="13" spans="1:14" ht="12.75">
      <c r="A13" t="s">
        <v>4</v>
      </c>
      <c r="C13">
        <v>175</v>
      </c>
      <c r="D13">
        <v>79</v>
      </c>
      <c r="E13">
        <v>79</v>
      </c>
      <c r="F13">
        <v>79</v>
      </c>
      <c r="G13">
        <v>79</v>
      </c>
      <c r="H13">
        <v>0</v>
      </c>
      <c r="I13">
        <v>152</v>
      </c>
      <c r="J13">
        <v>139</v>
      </c>
      <c r="K13" s="2">
        <v>118</v>
      </c>
      <c r="L13">
        <v>84</v>
      </c>
      <c r="M13">
        <v>179</v>
      </c>
      <c r="N13">
        <v>79</v>
      </c>
    </row>
    <row r="14" spans="3:14" ht="12.75">
      <c r="C14">
        <f aca="true" t="shared" si="0" ref="C14:N14">C12*180+C13+1</f>
        <v>9896</v>
      </c>
      <c r="D14">
        <f t="shared" si="0"/>
        <v>9440</v>
      </c>
      <c r="E14">
        <f t="shared" si="0"/>
        <v>9080</v>
      </c>
      <c r="F14">
        <f t="shared" si="0"/>
        <v>8720</v>
      </c>
      <c r="G14">
        <f t="shared" si="0"/>
        <v>8360</v>
      </c>
      <c r="H14">
        <f t="shared" si="0"/>
        <v>8281</v>
      </c>
      <c r="I14">
        <f t="shared" si="0"/>
        <v>8253</v>
      </c>
      <c r="J14">
        <f t="shared" si="0"/>
        <v>8240</v>
      </c>
      <c r="K14" s="2">
        <f t="shared" si="0"/>
        <v>8219</v>
      </c>
      <c r="L14">
        <f t="shared" si="0"/>
        <v>8185</v>
      </c>
      <c r="M14">
        <f t="shared" si="0"/>
        <v>8100</v>
      </c>
      <c r="N14">
        <f t="shared" si="0"/>
        <v>8000</v>
      </c>
    </row>
    <row r="15" spans="1:14" ht="12.75">
      <c r="A15" t="s">
        <v>8</v>
      </c>
      <c r="C15">
        <f aca="true" t="shared" si="1" ref="C15:N15">C14-$C$28</f>
        <v>1896</v>
      </c>
      <c r="D15">
        <f t="shared" si="1"/>
        <v>1440</v>
      </c>
      <c r="E15">
        <f t="shared" si="1"/>
        <v>1080</v>
      </c>
      <c r="F15">
        <f t="shared" si="1"/>
        <v>720</v>
      </c>
      <c r="G15">
        <f t="shared" si="1"/>
        <v>360</v>
      </c>
      <c r="H15">
        <f t="shared" si="1"/>
        <v>281</v>
      </c>
      <c r="I15">
        <f t="shared" si="1"/>
        <v>253</v>
      </c>
      <c r="J15">
        <f t="shared" si="1"/>
        <v>240</v>
      </c>
      <c r="K15" s="2">
        <f t="shared" si="1"/>
        <v>219</v>
      </c>
      <c r="L15">
        <f t="shared" si="1"/>
        <v>185</v>
      </c>
      <c r="M15">
        <f t="shared" si="1"/>
        <v>100</v>
      </c>
      <c r="N15">
        <f t="shared" si="1"/>
        <v>0</v>
      </c>
    </row>
    <row r="16" spans="1:14" ht="12.75">
      <c r="A16" t="s">
        <v>13</v>
      </c>
      <c r="C16">
        <f aca="true" t="shared" si="2" ref="C16:N16">C15*$C$5</f>
        <v>1536.0535091045194</v>
      </c>
      <c r="D16">
        <f t="shared" si="2"/>
        <v>1166.62291830723</v>
      </c>
      <c r="E16">
        <f t="shared" si="2"/>
        <v>874.9671887304225</v>
      </c>
      <c r="F16">
        <f t="shared" si="2"/>
        <v>583.311459153615</v>
      </c>
      <c r="G16">
        <f t="shared" si="2"/>
        <v>291.6557295768075</v>
      </c>
      <c r="H16">
        <f t="shared" si="2"/>
        <v>227.65350003078586</v>
      </c>
      <c r="I16">
        <f t="shared" si="2"/>
        <v>204.96916550814527</v>
      </c>
      <c r="J16">
        <f t="shared" si="2"/>
        <v>194.437153051205</v>
      </c>
      <c r="K16" s="2">
        <f t="shared" si="2"/>
        <v>177.42390215922455</v>
      </c>
      <c r="L16">
        <f t="shared" si="2"/>
        <v>149.87863881030387</v>
      </c>
      <c r="M16">
        <f t="shared" si="2"/>
        <v>81.01548043800209</v>
      </c>
      <c r="N16">
        <f t="shared" si="2"/>
        <v>0</v>
      </c>
    </row>
    <row r="17" spans="1:14" ht="12.75">
      <c r="A17" t="s">
        <v>14</v>
      </c>
      <c r="C17">
        <f aca="true" t="shared" si="3" ref="C17:N17">C16/3</f>
        <v>512.0178363681731</v>
      </c>
      <c r="D17">
        <f t="shared" si="3"/>
        <v>388.87430610241</v>
      </c>
      <c r="E17">
        <f t="shared" si="3"/>
        <v>291.6557295768075</v>
      </c>
      <c r="F17">
        <f t="shared" si="3"/>
        <v>194.437153051205</v>
      </c>
      <c r="G17">
        <f t="shared" si="3"/>
        <v>97.2185765256025</v>
      </c>
      <c r="H17">
        <f t="shared" si="3"/>
        <v>75.88450001026196</v>
      </c>
      <c r="I17">
        <f t="shared" si="3"/>
        <v>68.32305516938176</v>
      </c>
      <c r="J17">
        <f t="shared" si="3"/>
        <v>64.81238435040167</v>
      </c>
      <c r="K17" s="2">
        <f t="shared" si="3"/>
        <v>59.141300719741515</v>
      </c>
      <c r="L17">
        <f t="shared" si="3"/>
        <v>49.95954627010129</v>
      </c>
      <c r="M17">
        <f t="shared" si="3"/>
        <v>27.005160146000694</v>
      </c>
      <c r="N17">
        <f t="shared" si="3"/>
        <v>0</v>
      </c>
    </row>
    <row r="18" ht="12.75">
      <c r="K18" s="2"/>
    </row>
    <row r="19" spans="1:14" ht="12.75">
      <c r="A19" t="s">
        <v>12</v>
      </c>
      <c r="C19">
        <v>0</v>
      </c>
      <c r="D19">
        <v>-7</v>
      </c>
      <c r="E19">
        <v>-9</v>
      </c>
      <c r="F19">
        <v>-13</v>
      </c>
      <c r="G19">
        <v>-23</v>
      </c>
      <c r="H19">
        <f>7976.6-8000</f>
        <v>-23.399999999999636</v>
      </c>
      <c r="I19">
        <f>8012.3-8000</f>
        <v>12.300000000000182</v>
      </c>
      <c r="J19">
        <f>8120-8000</f>
        <v>120</v>
      </c>
      <c r="K19" s="2">
        <f>8109.5-8000</f>
        <v>109.5</v>
      </c>
      <c r="L19">
        <f>8092.5-8000</f>
        <v>92.5</v>
      </c>
      <c r="M19">
        <f>8050-8000</f>
        <v>50</v>
      </c>
      <c r="N19">
        <v>0</v>
      </c>
    </row>
    <row r="20" spans="1:14" ht="12.75">
      <c r="A20" t="s">
        <v>9</v>
      </c>
      <c r="C20">
        <v>0</v>
      </c>
      <c r="D20">
        <v>7</v>
      </c>
      <c r="E20">
        <v>9</v>
      </c>
      <c r="F20">
        <v>13</v>
      </c>
      <c r="G20">
        <v>23</v>
      </c>
      <c r="H20">
        <f>8304.4-8281</f>
        <v>23.399999999999636</v>
      </c>
      <c r="I20">
        <f>8240.7-8253</f>
        <v>-12.299999999999272</v>
      </c>
      <c r="J20">
        <f>8120-8240</f>
        <v>-120</v>
      </c>
      <c r="K20" s="2">
        <f>8109.5-8219</f>
        <v>-109.5</v>
      </c>
      <c r="L20">
        <f>8092.5-8185</f>
        <v>-92.5</v>
      </c>
      <c r="M20">
        <f>8050-8100</f>
        <v>-50</v>
      </c>
      <c r="N20">
        <v>0</v>
      </c>
    </row>
    <row r="22" spans="8:11" ht="12.75">
      <c r="H22" s="4"/>
      <c r="I22" s="16" t="s">
        <v>22</v>
      </c>
      <c r="J22" s="6">
        <f>I16/$K$5</f>
        <v>1.1536810980902776</v>
      </c>
      <c r="K22" s="18">
        <f>K16/$K$5</f>
        <v>0.9986409505208331</v>
      </c>
    </row>
    <row r="23" spans="8:11" ht="12.75">
      <c r="H23" s="10"/>
      <c r="I23" s="1" t="s">
        <v>23</v>
      </c>
      <c r="J23" s="11">
        <f>I16/3</f>
        <v>68.32305516938176</v>
      </c>
      <c r="K23" s="19">
        <f>K16/3</f>
        <v>59.141300719741515</v>
      </c>
    </row>
    <row r="25" spans="1:5" ht="12.75">
      <c r="A25" s="12" t="s">
        <v>5</v>
      </c>
      <c r="B25" s="13"/>
      <c r="C25" s="13"/>
      <c r="D25" s="13"/>
      <c r="E25" s="14" t="s">
        <v>10</v>
      </c>
    </row>
    <row r="26" ht="12.75">
      <c r="C26">
        <v>44</v>
      </c>
    </row>
    <row r="27" ht="12.75">
      <c r="C27" s="1">
        <v>79</v>
      </c>
    </row>
    <row r="28" ht="12.75">
      <c r="C28">
        <f>C26*180+C27+1</f>
        <v>8000</v>
      </c>
    </row>
    <row r="29" spans="1:12" ht="12.75">
      <c r="A29" s="12" t="s">
        <v>7</v>
      </c>
      <c r="B29" s="13"/>
      <c r="C29" s="13"/>
      <c r="D29" s="13"/>
      <c r="E29" s="14" t="s">
        <v>11</v>
      </c>
      <c r="L29" s="3" t="s">
        <v>20</v>
      </c>
    </row>
    <row r="30" spans="1:16" ht="12.75">
      <c r="A30" t="s">
        <v>3</v>
      </c>
      <c r="C30">
        <v>54</v>
      </c>
      <c r="D30">
        <v>52</v>
      </c>
      <c r="E30">
        <v>50</v>
      </c>
      <c r="F30">
        <v>48</v>
      </c>
      <c r="G30">
        <v>46</v>
      </c>
      <c r="H30">
        <v>46</v>
      </c>
      <c r="I30">
        <v>46</v>
      </c>
      <c r="J30">
        <v>45</v>
      </c>
      <c r="K30">
        <v>45</v>
      </c>
      <c r="L30" s="2">
        <v>45</v>
      </c>
      <c r="M30">
        <v>45</v>
      </c>
      <c r="N30">
        <v>45</v>
      </c>
      <c r="O30">
        <v>45</v>
      </c>
      <c r="P30">
        <v>44</v>
      </c>
    </row>
    <row r="31" spans="1:16" ht="12.75">
      <c r="A31" t="s">
        <v>4</v>
      </c>
      <c r="C31">
        <v>175</v>
      </c>
      <c r="D31">
        <v>79</v>
      </c>
      <c r="E31">
        <v>79</v>
      </c>
      <c r="F31">
        <v>79</v>
      </c>
      <c r="G31">
        <v>79</v>
      </c>
      <c r="H31">
        <v>32</v>
      </c>
      <c r="I31">
        <v>0</v>
      </c>
      <c r="J31">
        <v>152</v>
      </c>
      <c r="K31">
        <v>146</v>
      </c>
      <c r="L31" s="2">
        <v>118</v>
      </c>
      <c r="M31">
        <v>103</v>
      </c>
      <c r="N31">
        <v>79</v>
      </c>
      <c r="O31">
        <v>0</v>
      </c>
      <c r="P31">
        <v>79</v>
      </c>
    </row>
    <row r="32" spans="3:16" ht="12.75">
      <c r="C32">
        <f aca="true" t="shared" si="4" ref="C32:H32">C30*180+C31+1</f>
        <v>9896</v>
      </c>
      <c r="D32">
        <f t="shared" si="4"/>
        <v>9440</v>
      </c>
      <c r="E32">
        <f t="shared" si="4"/>
        <v>9080</v>
      </c>
      <c r="F32">
        <f t="shared" si="4"/>
        <v>8720</v>
      </c>
      <c r="G32">
        <f t="shared" si="4"/>
        <v>8360</v>
      </c>
      <c r="H32">
        <f t="shared" si="4"/>
        <v>8313</v>
      </c>
      <c r="I32">
        <f aca="true" t="shared" si="5" ref="I32:P32">I30*180+I31+1</f>
        <v>8281</v>
      </c>
      <c r="J32">
        <f t="shared" si="5"/>
        <v>8253</v>
      </c>
      <c r="K32">
        <f t="shared" si="5"/>
        <v>8247</v>
      </c>
      <c r="L32" s="2">
        <f t="shared" si="5"/>
        <v>8219</v>
      </c>
      <c r="M32">
        <f t="shared" si="5"/>
        <v>8204</v>
      </c>
      <c r="N32">
        <f t="shared" si="5"/>
        <v>8180</v>
      </c>
      <c r="O32">
        <f t="shared" si="5"/>
        <v>8101</v>
      </c>
      <c r="P32">
        <f t="shared" si="5"/>
        <v>8000</v>
      </c>
    </row>
    <row r="33" spans="1:16" ht="12.75">
      <c r="A33" t="s">
        <v>8</v>
      </c>
      <c r="C33">
        <f aca="true" t="shared" si="6" ref="C33:P33">C32-$C$28</f>
        <v>1896</v>
      </c>
      <c r="D33">
        <f t="shared" si="6"/>
        <v>1440</v>
      </c>
      <c r="E33">
        <f t="shared" si="6"/>
        <v>1080</v>
      </c>
      <c r="F33">
        <f t="shared" si="6"/>
        <v>720</v>
      </c>
      <c r="G33">
        <f t="shared" si="6"/>
        <v>360</v>
      </c>
      <c r="H33">
        <f t="shared" si="6"/>
        <v>313</v>
      </c>
      <c r="I33">
        <f t="shared" si="6"/>
        <v>281</v>
      </c>
      <c r="J33">
        <f t="shared" si="6"/>
        <v>253</v>
      </c>
      <c r="K33">
        <f t="shared" si="6"/>
        <v>247</v>
      </c>
      <c r="L33" s="2">
        <f t="shared" si="6"/>
        <v>219</v>
      </c>
      <c r="M33">
        <f t="shared" si="6"/>
        <v>204</v>
      </c>
      <c r="N33">
        <f t="shared" si="6"/>
        <v>180</v>
      </c>
      <c r="O33">
        <f t="shared" si="6"/>
        <v>101</v>
      </c>
      <c r="P33">
        <f t="shared" si="6"/>
        <v>0</v>
      </c>
    </row>
    <row r="34" spans="1:16" ht="12.75">
      <c r="A34" t="s">
        <v>13</v>
      </c>
      <c r="C34">
        <f>C33*$C$5</f>
        <v>1536.0535091045194</v>
      </c>
      <c r="D34">
        <f>D33*C5</f>
        <v>1166.62291830723</v>
      </c>
      <c r="E34">
        <f aca="true" t="shared" si="7" ref="E34:P34">E33*$C$5</f>
        <v>874.9671887304225</v>
      </c>
      <c r="F34">
        <f t="shared" si="7"/>
        <v>583.311459153615</v>
      </c>
      <c r="G34">
        <f t="shared" si="7"/>
        <v>291.6557295768075</v>
      </c>
      <c r="H34">
        <f t="shared" si="7"/>
        <v>253.57845377094654</v>
      </c>
      <c r="I34">
        <f t="shared" si="7"/>
        <v>227.65350003078586</v>
      </c>
      <c r="J34">
        <f t="shared" si="7"/>
        <v>204.96916550814527</v>
      </c>
      <c r="K34">
        <f t="shared" si="7"/>
        <v>200.10823668186515</v>
      </c>
      <c r="L34" s="2">
        <f t="shared" si="7"/>
        <v>177.42390215922455</v>
      </c>
      <c r="M34">
        <f t="shared" si="7"/>
        <v>165.27158009352425</v>
      </c>
      <c r="N34">
        <f t="shared" si="7"/>
        <v>145.82786478840376</v>
      </c>
      <c r="O34">
        <f t="shared" si="7"/>
        <v>81.8256352423821</v>
      </c>
      <c r="P34">
        <f t="shared" si="7"/>
        <v>0</v>
      </c>
    </row>
    <row r="35" spans="1:16" ht="12.75">
      <c r="A35" t="s">
        <v>14</v>
      </c>
      <c r="C35">
        <f aca="true" t="shared" si="8" ref="C35:H35">C34/3</f>
        <v>512.0178363681731</v>
      </c>
      <c r="D35">
        <f t="shared" si="8"/>
        <v>388.87430610241</v>
      </c>
      <c r="E35">
        <f t="shared" si="8"/>
        <v>291.6557295768075</v>
      </c>
      <c r="F35">
        <f t="shared" si="8"/>
        <v>194.437153051205</v>
      </c>
      <c r="G35">
        <f t="shared" si="8"/>
        <v>97.2185765256025</v>
      </c>
      <c r="H35">
        <f t="shared" si="8"/>
        <v>84.52615125698217</v>
      </c>
      <c r="I35">
        <f aca="true" t="shared" si="9" ref="I35:P35">I34/3</f>
        <v>75.88450001026196</v>
      </c>
      <c r="J35">
        <f t="shared" si="9"/>
        <v>68.32305516938176</v>
      </c>
      <c r="K35">
        <f t="shared" si="9"/>
        <v>66.70274556062172</v>
      </c>
      <c r="L35" s="2">
        <f t="shared" si="9"/>
        <v>59.141300719741515</v>
      </c>
      <c r="M35">
        <f t="shared" si="9"/>
        <v>55.09052669784142</v>
      </c>
      <c r="N35">
        <f t="shared" si="9"/>
        <v>48.60928826280125</v>
      </c>
      <c r="O35">
        <f t="shared" si="9"/>
        <v>27.275211747460702</v>
      </c>
      <c r="P35">
        <f t="shared" si="9"/>
        <v>0</v>
      </c>
    </row>
    <row r="36" ht="12.75">
      <c r="L36" s="2"/>
    </row>
    <row r="37" spans="1:16" ht="12.75">
      <c r="A37" t="s">
        <v>12</v>
      </c>
      <c r="C37">
        <v>0</v>
      </c>
      <c r="D37">
        <f>7985-8000</f>
        <v>-15</v>
      </c>
      <c r="E37">
        <f>7980.5-8000</f>
        <v>-19.5</v>
      </c>
      <c r="F37">
        <f>7973-8000</f>
        <v>-27</v>
      </c>
      <c r="G37">
        <f>7960.3-8000</f>
        <v>-39.69999999999982</v>
      </c>
      <c r="H37">
        <f>7937.7-8000</f>
        <v>-62.30000000000018</v>
      </c>
      <c r="I37">
        <f>7925-8000</f>
        <v>-75</v>
      </c>
      <c r="J37">
        <f>7924.5-8000</f>
        <v>-75.5</v>
      </c>
      <c r="K37">
        <f>7938-8000</f>
        <v>-62</v>
      </c>
      <c r="L37" s="2">
        <v>200</v>
      </c>
      <c r="M37">
        <f>8178.3-8000</f>
        <v>178.30000000000018</v>
      </c>
      <c r="N37">
        <f>8147.3-8000</f>
        <v>147.30000000000018</v>
      </c>
      <c r="O37">
        <f>8072.9-8000</f>
        <v>72.89999999999964</v>
      </c>
      <c r="P37">
        <v>0</v>
      </c>
    </row>
    <row r="38" spans="1:16" ht="12.75">
      <c r="A38" t="s">
        <v>9</v>
      </c>
      <c r="C38">
        <v>0</v>
      </c>
      <c r="D38">
        <v>3</v>
      </c>
      <c r="E38">
        <v>4</v>
      </c>
      <c r="F38">
        <v>6</v>
      </c>
      <c r="G38">
        <v>11.5</v>
      </c>
      <c r="H38">
        <f>8325.5-8313</f>
        <v>12.5</v>
      </c>
      <c r="I38">
        <f>8288.5-8281</f>
        <v>7.5</v>
      </c>
      <c r="J38">
        <f>8250.7-8253</f>
        <v>-2.2999999999992724</v>
      </c>
      <c r="K38">
        <f>8242-8247</f>
        <v>-5</v>
      </c>
      <c r="L38" s="2">
        <v>-19</v>
      </c>
      <c r="M38">
        <f>8178.3-8204</f>
        <v>-25.699999999999818</v>
      </c>
      <c r="N38">
        <f>8147.3-8180</f>
        <v>-32.69999999999982</v>
      </c>
      <c r="O38">
        <f>8072.9-8101</f>
        <v>-28.100000000000364</v>
      </c>
      <c r="P38">
        <v>0</v>
      </c>
    </row>
    <row r="40" spans="8:12" ht="12.75">
      <c r="H40" s="4"/>
      <c r="I40" s="16" t="s">
        <v>22</v>
      </c>
      <c r="J40" s="6">
        <f>I34/$K$5</f>
        <v>1.2813612196180555</v>
      </c>
      <c r="L40" s="20">
        <f>L34/$K$5</f>
        <v>0.9986409505208331</v>
      </c>
    </row>
    <row r="41" spans="8:12" ht="12.75">
      <c r="H41" s="10"/>
      <c r="I41" s="1" t="s">
        <v>23</v>
      </c>
      <c r="J41" s="11">
        <f>I34/3</f>
        <v>75.88450001026196</v>
      </c>
      <c r="L41" s="21">
        <f>L34/3</f>
        <v>59.141300719741515</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51"/>
  <dimension ref="A1:O24"/>
  <sheetViews>
    <sheetView zoomScale="75" zoomScaleNormal="75" workbookViewId="0" topLeftCell="A1">
      <selection activeCell="C1" sqref="C1"/>
    </sheetView>
  </sheetViews>
  <sheetFormatPr defaultColWidth="9.140625" defaultRowHeight="12.75"/>
  <cols>
    <col min="1" max="1" width="9.140625" style="35" customWidth="1"/>
    <col min="2" max="2" width="5.57421875" style="35" customWidth="1"/>
    <col min="3" max="16384" width="9.140625" style="35" customWidth="1"/>
  </cols>
  <sheetData>
    <row r="1" ht="15.75">
      <c r="A1" s="17" t="s">
        <v>48</v>
      </c>
    </row>
    <row r="2" spans="1:15" ht="34.5" customHeight="1">
      <c r="A2" s="36"/>
      <c r="B2" s="37">
        <v>1</v>
      </c>
      <c r="C2" s="38" t="s">
        <v>49</v>
      </c>
      <c r="D2" s="38"/>
      <c r="E2" s="38"/>
      <c r="F2" s="38"/>
      <c r="G2" s="38"/>
      <c r="H2" s="38"/>
      <c r="I2" s="38"/>
      <c r="J2" s="38"/>
      <c r="K2" s="38"/>
      <c r="L2" s="38"/>
      <c r="M2" s="38"/>
      <c r="N2" s="38"/>
      <c r="O2" s="38"/>
    </row>
    <row r="3" spans="1:15" ht="18" customHeight="1">
      <c r="A3" s="36"/>
      <c r="B3" s="37">
        <v>2</v>
      </c>
      <c r="C3" s="39" t="s">
        <v>50</v>
      </c>
      <c r="D3" s="39"/>
      <c r="E3" s="39"/>
      <c r="F3" s="39"/>
      <c r="G3" s="39"/>
      <c r="H3" s="39"/>
      <c r="I3" s="39"/>
      <c r="J3" s="39"/>
      <c r="K3" s="39"/>
      <c r="L3" s="39"/>
      <c r="M3" s="39"/>
      <c r="N3" s="39"/>
      <c r="O3" s="39"/>
    </row>
    <row r="4" spans="1:15" ht="18" customHeight="1">
      <c r="A4" s="36"/>
      <c r="B4" s="37">
        <v>3</v>
      </c>
      <c r="C4" s="38" t="s">
        <v>54</v>
      </c>
      <c r="D4" s="38"/>
      <c r="E4" s="38"/>
      <c r="F4" s="38"/>
      <c r="G4" s="38"/>
      <c r="H4" s="38"/>
      <c r="I4" s="38"/>
      <c r="J4" s="38"/>
      <c r="K4" s="38"/>
      <c r="L4" s="38"/>
      <c r="M4" s="38"/>
      <c r="N4" s="38"/>
      <c r="O4" s="38"/>
    </row>
    <row r="5" spans="1:15" ht="14.25">
      <c r="A5" s="36"/>
      <c r="B5" s="40">
        <v>4</v>
      </c>
      <c r="C5" s="38" t="s">
        <v>55</v>
      </c>
      <c r="D5" s="38"/>
      <c r="E5" s="38"/>
      <c r="F5" s="38"/>
      <c r="G5" s="38"/>
      <c r="H5" s="38"/>
      <c r="I5" s="38"/>
      <c r="J5" s="38"/>
      <c r="K5" s="38"/>
      <c r="L5" s="38"/>
      <c r="M5" s="38"/>
      <c r="N5" s="38"/>
      <c r="O5" s="38"/>
    </row>
    <row r="6" ht="12.75">
      <c r="A6" s="36"/>
    </row>
    <row r="7" ht="12.75">
      <c r="A7" s="36"/>
    </row>
    <row r="8" ht="12.75">
      <c r="A8" s="36"/>
    </row>
    <row r="9" ht="12.75">
      <c r="A9" s="36"/>
    </row>
    <row r="10" ht="12.75">
      <c r="A10" s="36"/>
    </row>
    <row r="11" ht="12.75">
      <c r="A11" s="36"/>
    </row>
    <row r="12" ht="12.75">
      <c r="A12" s="36"/>
    </row>
    <row r="13" ht="12.75">
      <c r="A13" s="36"/>
    </row>
    <row r="14" ht="12.75">
      <c r="A14" s="36"/>
    </row>
    <row r="15" ht="12.75">
      <c r="A15" s="36"/>
    </row>
    <row r="16" ht="12.75">
      <c r="A16" s="36"/>
    </row>
    <row r="17" ht="12.75">
      <c r="A17" s="36"/>
    </row>
    <row r="18" ht="12.75">
      <c r="A18" s="36"/>
    </row>
    <row r="19" ht="12.75">
      <c r="A19" s="36"/>
    </row>
    <row r="20" ht="12.75">
      <c r="A20" s="36"/>
    </row>
    <row r="21" ht="12.75">
      <c r="A21" s="36"/>
    </row>
    <row r="22" ht="12.75">
      <c r="A22" s="36"/>
    </row>
    <row r="23" ht="12.75">
      <c r="A23" s="36"/>
    </row>
    <row r="24" ht="12.75">
      <c r="A24" s="36"/>
    </row>
  </sheetData>
  <mergeCells count="4">
    <mergeCell ref="C3:O3"/>
    <mergeCell ref="C4:O4"/>
    <mergeCell ref="C2:O2"/>
    <mergeCell ref="C5:O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Chouinard</dc:creator>
  <cp:keywords/>
  <dc:description/>
  <cp:lastModifiedBy>Gerald Chouinard</cp:lastModifiedBy>
  <dcterms:created xsi:type="dcterms:W3CDTF">2009-11-28T18:04:09Z</dcterms:created>
  <dcterms:modified xsi:type="dcterms:W3CDTF">2011-07-15T02:16:21Z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