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8835" activeTab="0"/>
  </bookViews>
  <sheets>
    <sheet name="Title" sheetId="1" r:id="rId1"/>
    <sheet name="Portable RF Mask" sheetId="2" r:id="rId2"/>
    <sheet name="References" sheetId="3" r:id="rId3"/>
  </sheets>
  <externalReferences>
    <externalReference r:id="rId6"/>
  </externalReferences>
  <definedNames>
    <definedName name="Doc_title" localSheetId="2">'References'!$C$2</definedName>
    <definedName name="_xlnm.Print_Area" localSheetId="2">'References'!$A$1:$B$1</definedName>
    <definedName name="_xlnm.Print_Area" localSheetId="0">'Title'!$A$1:$I$6</definedName>
  </definedNames>
  <calcPr fullCalcOnLoad="1"/>
</workbook>
</file>

<file path=xl/comments2.xml><?xml version="1.0" encoding="utf-8"?>
<comments xmlns="http://schemas.openxmlformats.org/spreadsheetml/2006/main">
  <authors>
    <author>Lead-Editor</author>
    <author>G. Chouinard</author>
    <author>System</author>
  </authors>
  <commentList>
    <comment ref="C6" authorId="0">
      <text>
        <r>
          <rPr>
            <sz val="8"/>
            <rFont val="Tahoma"/>
            <family val="0"/>
          </rPr>
          <t>Equivalent to indoor attenuation exponent of 2.5 over 10 m.</t>
        </r>
      </text>
    </comment>
    <comment ref="C8" authorId="0">
      <text>
        <r>
          <rPr>
            <sz val="8"/>
            <rFont val="Tahoma"/>
            <family val="0"/>
          </rPr>
          <t>FCC 08-260 assumes 0 dBi gain at the DTV receiver instead of the on-axis gain of 10 + 2.15 dBi - 4 dB cable loss.  The difference being 8.15 dB which is assumed to correspond to the off-axis discrimination at the DTV receive antenna.</t>
        </r>
      </text>
    </comment>
    <comment ref="B12" authorId="0">
      <text>
        <r>
          <rPr>
            <sz val="8"/>
            <rFont val="Tahoma"/>
            <family val="0"/>
          </rPr>
          <t>FCC assumed that the personal/portable device will be received off-axis by the DTV receiving antenna corresponding to 0 dBi rather than the (10 +2.15-4) dBi, a difference of 8.15 dB.</t>
        </r>
      </text>
    </comment>
    <comment ref="C20" authorId="1">
      <text>
        <r>
          <rPr>
            <sz val="8"/>
            <rFont val="Tahoma"/>
            <family val="0"/>
          </rPr>
          <t>To meet the -8 dBm saturation level at the input of the DTV receiver.  Corresponds to 16 m horizontally.</t>
        </r>
      </text>
    </comment>
    <comment ref="C23" authorId="0">
      <text>
        <r>
          <rPr>
            <sz val="8"/>
            <rFont val="Tahoma"/>
            <family val="0"/>
          </rPr>
          <t>FCC 08-260, para 174: DTV receive antenna gain toward TVBD is assumed to be -2 dBd instead of +10 dBd.</t>
        </r>
      </text>
    </comment>
    <comment ref="B27" authorId="0">
      <text>
        <r>
          <rPr>
            <sz val="8"/>
            <rFont val="Tahoma"/>
            <family val="0"/>
          </rPr>
          <t>FCC assumed that the personal/portable device will be received off-axis by the DTV receiving antenna corresponding to 0 dBi rather than the (10 +2.15-4) dBi, a difference of 8.15 dB.</t>
        </r>
      </text>
    </comment>
    <comment ref="B57" authorId="2">
      <text>
        <r>
          <rPr>
            <b/>
            <sz val="8"/>
            <rFont val="Tahoma"/>
            <family val="2"/>
          </rPr>
          <t>F(50,50)</t>
        </r>
        <r>
          <rPr>
            <sz val="8"/>
            <rFont val="Tahoma"/>
            <family val="0"/>
          </rPr>
          <t xml:space="preserve">
Low-VHF: 28 dBuV/m
High VHF: 36 dBuV/m
UHF: 41 dBuV/m
</t>
        </r>
        <r>
          <rPr>
            <b/>
            <sz val="8"/>
            <rFont val="Tahoma"/>
            <family val="2"/>
          </rPr>
          <t>Geometric mean frequency:</t>
        </r>
        <r>
          <rPr>
            <sz val="8"/>
            <rFont val="Tahoma"/>
            <family val="0"/>
          </rPr>
          <t xml:space="preserve">
Low-VHF: 69 MHz
High-VHF: 194 MHz
UHF: 615 MHz</t>
        </r>
      </text>
    </comment>
    <comment ref="C57" authorId="2">
      <text>
        <r>
          <rPr>
            <b/>
            <sz val="8"/>
            <rFont val="Tahoma"/>
            <family val="2"/>
          </rPr>
          <t>F(50,50)</t>
        </r>
        <r>
          <rPr>
            <sz val="8"/>
            <rFont val="Tahoma"/>
            <family val="0"/>
          </rPr>
          <t xml:space="preserve">
Low-VHF: 47 dBuV/m
High-VHF: 56 dBuV/m
UHF: 64 dBuV/m
</t>
        </r>
        <r>
          <rPr>
            <b/>
            <sz val="8"/>
            <rFont val="Tahoma"/>
            <family val="2"/>
          </rPr>
          <t>Geometric mean frequency:</t>
        </r>
        <r>
          <rPr>
            <sz val="8"/>
            <rFont val="Tahoma"/>
            <family val="0"/>
          </rPr>
          <t xml:space="preserve">
Low-VHF: 69 MHz
High-VHF: 194 MHz
UHF: 615 MHz</t>
        </r>
      </text>
    </comment>
    <comment ref="B59" authorId="2">
      <text>
        <r>
          <rPr>
            <sz val="8"/>
            <rFont val="Tahoma"/>
            <family val="0"/>
          </rPr>
          <t>Low-VHF: 4 dBd
High-VHF: 6 dBd
UHF: 10 dBd</t>
        </r>
      </text>
    </comment>
    <comment ref="B60" authorId="2">
      <text>
        <r>
          <rPr>
            <sz val="8"/>
            <rFont val="Tahoma"/>
            <family val="0"/>
          </rPr>
          <t>Low-VHF: 10 dB
High-VHF: 12 dB
UHF: 14 dB</t>
        </r>
      </text>
    </comment>
    <comment ref="B61" authorId="2">
      <text>
        <r>
          <rPr>
            <sz val="8"/>
            <rFont val="Tahoma"/>
            <family val="0"/>
          </rPr>
          <t>Low-VHF: 1 dB
High-VHF: 2 dB
UHF: 4 dB</t>
        </r>
      </text>
    </comment>
    <comment ref="B62" authorId="2">
      <text>
        <r>
          <rPr>
            <sz val="8"/>
            <rFont val="Tahoma"/>
            <family val="0"/>
          </rPr>
          <t>Low-VHF: 10 dB
High-VHF: 10 dB
UHF: 7 dB</t>
        </r>
      </text>
    </comment>
    <comment ref="A68" authorId="0">
      <text>
        <r>
          <rPr>
            <sz val="8"/>
            <rFont val="Tahoma"/>
            <family val="0"/>
          </rPr>
          <t>Representing 0.7 dB DTV receiver desensitization.</t>
        </r>
      </text>
    </comment>
    <comment ref="A69" authorId="0">
      <text>
        <r>
          <rPr>
            <sz val="8"/>
            <rFont val="Tahoma"/>
            <family val="0"/>
          </rPr>
          <t>Representing 3 dB DTV receiver desensitization.</t>
        </r>
      </text>
    </comment>
    <comment ref="A70" authorId="1">
      <text>
        <r>
          <rPr>
            <sz val="8"/>
            <rFont val="Tahoma"/>
            <family val="0"/>
          </rPr>
          <t>The TVBD is inside the DTV noise-limited contour and the antenna can be aimed in any direction.  The transmit TVBD antenna can be looking at a DTV receive antenna but since the unit is likely to be closer to the ground, it will not be received through the main bean of the DTV receive antenna.  It was assumed by the FCC that the net gain of the DTV receiving installation will be 0 dB instead of the 10+2.15 dBi antenna gain minus 4 dB cable loss, which is equivalent to a typical discrimination of 8.15 dB.</t>
        </r>
      </text>
    </comment>
  </commentList>
</comments>
</file>

<file path=xl/sharedStrings.xml><?xml version="1.0" encoding="utf-8"?>
<sst xmlns="http://schemas.openxmlformats.org/spreadsheetml/2006/main" count="139" uniqueCount="90">
  <si>
    <t>OET Bulletin 69</t>
  </si>
  <si>
    <t>Para. 4.4.2</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</si>
  <si>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</si>
  <si>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</si>
  <si>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</si>
  <si>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</si>
  <si>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</si>
  <si>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</si>
  <si>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</si>
  <si>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</si>
  <si>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</si>
  <si>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</si>
  <si>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</si>
  <si>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</si>
  <si>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</si>
  <si>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</si>
  <si>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</si>
  <si>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</si>
  <si>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</si>
  <si>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22-04-0002-18-0000_WRAN_Reference_Model.xls</t>
  </si>
  <si>
    <t>March 2009</t>
  </si>
  <si>
    <t>2009-03-08</t>
  </si>
  <si>
    <t>N     (continuous)</t>
  </si>
  <si>
    <t>D/U at noise-limited contour
(-83.8 dBm) (dB)</t>
  </si>
  <si>
    <t>doc.: IEEE 802.22-09/0053r0</t>
  </si>
  <si>
    <t>TVBD interfering into DTV adjacent channel</t>
  </si>
  <si>
    <t>TVBD interfering into DTV adjacent channel: DTV RX leakage margin, DTV RX desensitization, RF mask</t>
  </si>
  <si>
    <t>Indoor TVBD and indoor DTV (Para.173, Para.235)</t>
  </si>
  <si>
    <t>mW</t>
  </si>
  <si>
    <t>dBm</t>
  </si>
  <si>
    <t>Min. distance between device and DTV RX</t>
  </si>
  <si>
    <t>m</t>
  </si>
  <si>
    <t>Additional indoor attenuation</t>
  </si>
  <si>
    <t>dB</t>
  </si>
  <si>
    <t>Wall attenuation</t>
  </si>
  <si>
    <t>TVBD RX antenna discrimination toward indoor device</t>
  </si>
  <si>
    <t>Antenna polarization discrimination</t>
  </si>
  <si>
    <t>Field strength at min. dist. in 6 MHz:</t>
  </si>
  <si>
    <t>dB(uV/m)</t>
  </si>
  <si>
    <t>Excess over Part 15.209</t>
  </si>
  <si>
    <t>Power captured by receiving DTV antenna</t>
  </si>
  <si>
    <t>Adjacent channel interference margin</t>
  </si>
  <si>
    <t>Adjacent channel OOB emission level</t>
  </si>
  <si>
    <t>DTV receiver desensitization due to adjacent channel OOB emission</t>
  </si>
  <si>
    <t>Outdoor TVBD and outdoor DTV (Para. 174)</t>
  </si>
  <si>
    <t>Rejection level relative to total in-band power</t>
  </si>
  <si>
    <t>Portable device EIRP</t>
  </si>
  <si>
    <t>EIRP =</t>
  </si>
  <si>
    <t>dBW</t>
  </si>
  <si>
    <t>Channel</t>
  </si>
  <si>
    <t>Energy over
6 MHz</t>
  </si>
  <si>
    <t>Energy over 100 kHz</t>
  </si>
  <si>
    <t>Reference distance</t>
  </si>
  <si>
    <t>RF bandwidth of the  transmission</t>
  </si>
  <si>
    <t>MHz</t>
  </si>
  <si>
    <t>Power-flux density at ref. distance</t>
  </si>
  <si>
    <t>dB(W/m^2)</t>
  </si>
  <si>
    <t>Field strength at ref. distance</t>
  </si>
  <si>
    <t>Field strength in 100 kHz BW</t>
  </si>
  <si>
    <t>Adjacent channel rejection</t>
  </si>
  <si>
    <t>dBr</t>
  </si>
  <si>
    <t>dBc</t>
  </si>
  <si>
    <t>Level of out-of-band emission allowed in 100 kHz by Part 15.209a</t>
  </si>
  <si>
    <r>
      <t xml:space="preserve">Maximum </t>
    </r>
    <r>
      <rPr>
        <u val="single"/>
        <sz val="10"/>
        <rFont val="Arial"/>
        <family val="2"/>
      </rPr>
      <t>permitted</t>
    </r>
    <r>
      <rPr>
        <sz val="10"/>
        <rFont val="Arial"/>
        <family val="0"/>
      </rPr>
      <t xml:space="preserve"> portable device  EIRP</t>
    </r>
  </si>
  <si>
    <r>
      <t xml:space="preserve">Maximum </t>
    </r>
    <r>
      <rPr>
        <u val="single"/>
        <sz val="10"/>
        <rFont val="Arial"/>
        <family val="2"/>
      </rPr>
      <t>permitted</t>
    </r>
    <r>
      <rPr>
        <sz val="10"/>
        <rFont val="Arial"/>
        <family val="0"/>
      </rPr>
      <t xml:space="preserve"> portable device EIRP</t>
    </r>
  </si>
  <si>
    <t>Submission</t>
  </si>
  <si>
    <t>Venue Date:</t>
  </si>
  <si>
    <t>First Author:</t>
  </si>
  <si>
    <t>Designator:</t>
  </si>
  <si>
    <t>References:</t>
  </si>
  <si>
    <t>IEEE P802.22 Wireless RANs</t>
  </si>
  <si>
    <t>ATSC A/74
DTV RX Performance Guidelines</t>
  </si>
  <si>
    <t>Grade B Contour</t>
  </si>
  <si>
    <t>DTV</t>
  </si>
  <si>
    <t>NTSC</t>
  </si>
  <si>
    <t>Field Strength at Grade B</t>
  </si>
  <si>
    <t>dBi</t>
  </si>
  <si>
    <t>PFD at Grade B</t>
  </si>
  <si>
    <t>RX Antenna gain</t>
  </si>
  <si>
    <t>"Understanding Television's Grade A and Grade B Service Contours", IEEE Transactions on Broadcasting, Vol. BC-14, No. 4, Dec. 1968</t>
  </si>
  <si>
    <t>RX Antenna front-to-back</t>
  </si>
  <si>
    <t>m^2</t>
  </si>
  <si>
    <t>RX Cable loss</t>
  </si>
  <si>
    <t>Noise Figure</t>
  </si>
  <si>
    <t>Power at input of RX</t>
  </si>
  <si>
    <t>DTV noise-limited contour  field strength dB(uV/m)</t>
  </si>
  <si>
    <t>N+/-1</t>
  </si>
  <si>
    <t>Isotropic Antenna Aperture</t>
  </si>
  <si>
    <t>FCC OET Bulletin 69</t>
  </si>
  <si>
    <t>Frequency:</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</si>
</sst>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quot;$&quot;#,##0"/>
    <numFmt numFmtId="186" formatCode="0.0000000"/>
    <numFmt numFmtId="187" formatCode="#,##0.0"/>
    <numFmt numFmtId="188" formatCode="0.###"/>
    <numFmt numFmtId="189" formatCode="0.000000000000"/>
    <numFmt numFmtId="190" formatCode="#.#&quot; m&quot;"/>
    <numFmt numFmtId="191" formatCode="##.#&quot; dB&quot;"/>
    <numFmt numFmtId="192" formatCode="0&quot; dBm&quot;"/>
    <numFmt numFmtId="193" formatCode="##0.0&quot; dBm&quot;"/>
    <numFmt numFmtId="194" formatCode="##0&quot; m&quot;"/>
    <numFmt numFmtId="195" formatCode="0.00_);[Red]\(0.00\)"/>
    <numFmt numFmtId="196" formatCode="0.00_ ;[Red]\-0.00\ "/>
    <numFmt numFmtId="197" formatCode="0.0_ ;[Red]\-0.0\ "/>
    <numFmt numFmtId="198" formatCode="0.00_);[Red]\(0.0\)"/>
    <numFmt numFmtId="199" formatCode="0.0_);[Red]\(0.0\)"/>
    <numFmt numFmtId="200" formatCode="0.0_);[Red]\-0.0"/>
    <numFmt numFmtId="201" formatCode="0.0_);[Red]\-0.00"/>
    <numFmt numFmtId="202" formatCode="#,##0.000"/>
    <numFmt numFmtId="203" formatCode="##0.0&quot; dB&quot;"/>
    <numFmt numFmtId="204" formatCode="##0.00&quot; dB&quot;"/>
    <numFmt numFmtId="205" formatCode="General&quot;dB&quot;"/>
    <numFmt numFmtId="206" formatCode="General&quot; dB&quot;"/>
  </numFmts>
  <fonts count="19">
    <font>
      <sz val="10"/>
      <name val="Arial"/>
      <family val="0"/>
    </font>
    <font>
      <u val="single"/>
      <sz val="7.5"/>
      <color indexed="36"/>
      <name val="Arial"/>
      <family val="0"/>
    </font>
    <font>
      <u val="single"/>
      <sz val="10"/>
      <color indexed="12"/>
      <name val="Arial"/>
      <family val="0"/>
    </font>
    <font>
      <b/>
      <sz val="14"/>
      <name val="Arial"/>
      <family val="2"/>
    </font>
    <font>
      <b/>
      <sz val="10"/>
      <name val="Arial"/>
      <family val="2"/>
    </font>
    <font>
      <u val="single"/>
      <sz val="10"/>
      <name val="Arial"/>
      <family val="2"/>
    </font>
    <font>
      <sz val="8"/>
      <name val="Tahoma"/>
      <family val="0"/>
    </font>
    <font>
      <b/>
      <sz val="8"/>
      <name val="Arial"/>
      <family val="2"/>
    </font>
    <font>
      <b/>
      <sz val="4.5"/>
      <name val="Arial"/>
      <family val="2"/>
    </font>
    <font>
      <sz val="8"/>
      <name val="Arial"/>
      <family val="2"/>
    </font>
    <font>
      <sz val="4.25"/>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z val="11"/>
      <name val="Arial"/>
      <family val="2"/>
    </font>
    <font>
      <b/>
      <sz val="8"/>
      <name val="Tahoma"/>
      <family val="2"/>
    </font>
  </fonts>
  <fills count="7">
    <fill>
      <patternFill/>
    </fill>
    <fill>
      <patternFill patternType="gray125"/>
    </fill>
    <fill>
      <patternFill patternType="solid">
        <fgColor indexed="47"/>
        <bgColor indexed="64"/>
      </patternFill>
    </fill>
    <fill>
      <patternFill patternType="solid">
        <fgColor indexed="40"/>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9">
    <xf numFmtId="0" fontId="0" fillId="0" borderId="0" xfId="0" applyAlignment="1">
      <alignment/>
    </xf>
    <xf numFmtId="0" fontId="3" fillId="2" borderId="0" xfId="22" applyFont="1" applyFill="1" applyAlignment="1">
      <alignment horizontal="center" vertical="center"/>
      <protection/>
    </xf>
    <xf numFmtId="0" fontId="0" fillId="0" borderId="0" xfId="22">
      <alignment/>
      <protection/>
    </xf>
    <xf numFmtId="0" fontId="4" fillId="0" borderId="0" xfId="22" applyFont="1">
      <alignment/>
      <protection/>
    </xf>
    <xf numFmtId="0" fontId="0" fillId="0" borderId="1" xfId="22" applyFill="1" applyBorder="1">
      <alignment/>
      <protection/>
    </xf>
    <xf numFmtId="0" fontId="0" fillId="0" borderId="2" xfId="22" applyFill="1" applyBorder="1">
      <alignment/>
      <protection/>
    </xf>
    <xf numFmtId="0" fontId="4" fillId="3" borderId="2" xfId="22" applyFont="1" applyFill="1" applyBorder="1" applyAlignment="1">
      <alignment horizontal="center"/>
      <protection/>
    </xf>
    <xf numFmtId="0" fontId="0" fillId="0" borderId="3" xfId="22" applyBorder="1">
      <alignment/>
      <protection/>
    </xf>
    <xf numFmtId="0" fontId="0" fillId="0" borderId="4" xfId="22" applyBorder="1">
      <alignment/>
      <protection/>
    </xf>
    <xf numFmtId="0" fontId="0" fillId="0" borderId="0" xfId="22" applyBorder="1">
      <alignment/>
      <protection/>
    </xf>
    <xf numFmtId="172" fontId="0" fillId="0" borderId="0" xfId="22" applyNumberFormat="1" applyBorder="1" applyAlignment="1">
      <alignment horizontal="center" vertical="center"/>
      <protection/>
    </xf>
    <xf numFmtId="0" fontId="0" fillId="0" borderId="5" xfId="22" applyBorder="1">
      <alignment/>
      <protection/>
    </xf>
    <xf numFmtId="0" fontId="4" fillId="0" borderId="0" xfId="22" applyFont="1" applyBorder="1" applyAlignment="1">
      <alignment horizontal="center" vertical="center"/>
      <protection/>
    </xf>
    <xf numFmtId="0" fontId="0" fillId="0" borderId="0" xfId="22" applyFont="1" applyBorder="1" applyAlignment="1">
      <alignment horizontal="center" vertical="center"/>
      <protection/>
    </xf>
    <xf numFmtId="0" fontId="0" fillId="0" borderId="4" xfId="22" applyBorder="1" applyAlignment="1">
      <alignment horizontal="left" vertical="center" wrapText="1"/>
      <protection/>
    </xf>
    <xf numFmtId="0" fontId="0" fillId="0" borderId="0" xfId="22" applyBorder="1" applyAlignment="1">
      <alignment horizontal="left" vertical="center" wrapText="1"/>
      <protection/>
    </xf>
    <xf numFmtId="0" fontId="0" fillId="0" borderId="0" xfId="22" applyFont="1" applyBorder="1" applyAlignment="1">
      <alignment horizontal="center" vertical="center" wrapText="1"/>
      <protection/>
    </xf>
    <xf numFmtId="0" fontId="0" fillId="0" borderId="5" xfId="22" applyBorder="1" applyAlignment="1">
      <alignment vertical="center" wrapText="1"/>
      <protection/>
    </xf>
    <xf numFmtId="172" fontId="0" fillId="0" borderId="0" xfId="22" applyNumberFormat="1" applyBorder="1" applyAlignment="1">
      <alignment horizontal="center"/>
      <protection/>
    </xf>
    <xf numFmtId="0" fontId="0" fillId="0" borderId="6" xfId="22" applyFill="1" applyBorder="1">
      <alignment/>
      <protection/>
    </xf>
    <xf numFmtId="0" fontId="0" fillId="0" borderId="7" xfId="22" applyBorder="1">
      <alignment/>
      <protection/>
    </xf>
    <xf numFmtId="172" fontId="0" fillId="0" borderId="7" xfId="22" applyNumberFormat="1" applyBorder="1" applyAlignment="1">
      <alignment horizontal="center"/>
      <protection/>
    </xf>
    <xf numFmtId="0" fontId="0" fillId="0" borderId="8" xfId="22" applyFill="1" applyBorder="1">
      <alignment/>
      <protection/>
    </xf>
    <xf numFmtId="0" fontId="0" fillId="4" borderId="4" xfId="22" applyFill="1" applyBorder="1">
      <alignment/>
      <protection/>
    </xf>
    <xf numFmtId="0" fontId="0" fillId="4" borderId="0" xfId="22" applyFill="1" applyBorder="1">
      <alignment/>
      <protection/>
    </xf>
    <xf numFmtId="172" fontId="0" fillId="4" borderId="0" xfId="22" applyNumberFormat="1" applyFill="1" applyBorder="1" applyAlignment="1">
      <alignment horizontal="center"/>
      <protection/>
    </xf>
    <xf numFmtId="0" fontId="0" fillId="4" borderId="5" xfId="22" applyFill="1" applyBorder="1">
      <alignment/>
      <protection/>
    </xf>
    <xf numFmtId="0" fontId="0" fillId="4" borderId="6" xfId="22" applyFill="1" applyBorder="1">
      <alignment/>
      <protection/>
    </xf>
    <xf numFmtId="0" fontId="0" fillId="4" borderId="7" xfId="22" applyFill="1" applyBorder="1">
      <alignment/>
      <protection/>
    </xf>
    <xf numFmtId="172" fontId="0" fillId="4" borderId="7" xfId="22" applyNumberFormat="1" applyFill="1" applyBorder="1" applyAlignment="1">
      <alignment horizontal="center"/>
      <protection/>
    </xf>
    <xf numFmtId="0" fontId="0" fillId="4" borderId="8" xfId="22" applyFill="1" applyBorder="1">
      <alignment/>
      <protection/>
    </xf>
    <xf numFmtId="0" fontId="0" fillId="4" borderId="6" xfId="22" applyFill="1" applyBorder="1" applyAlignment="1">
      <alignment horizontal="left" vertical="center" wrapText="1"/>
      <protection/>
    </xf>
    <xf numFmtId="0" fontId="0" fillId="4" borderId="7" xfId="22" applyFill="1" applyBorder="1" applyAlignment="1">
      <alignment horizontal="left" vertical="center" wrapText="1"/>
      <protection/>
    </xf>
    <xf numFmtId="172" fontId="0" fillId="5" borderId="7" xfId="22" applyNumberFormat="1" applyFill="1" applyBorder="1" applyAlignment="1">
      <alignment horizontal="center" vertical="center"/>
      <protection/>
    </xf>
    <xf numFmtId="0" fontId="0" fillId="4" borderId="8" xfId="22" applyFill="1" applyBorder="1" applyAlignment="1">
      <alignment vertical="center"/>
      <protection/>
    </xf>
    <xf numFmtId="0" fontId="4" fillId="0" borderId="2" xfId="22" applyFont="1" applyFill="1" applyBorder="1" applyAlignment="1">
      <alignment horizontal="center"/>
      <protection/>
    </xf>
    <xf numFmtId="0" fontId="0" fillId="4" borderId="1" xfId="22" applyFill="1" applyBorder="1">
      <alignment/>
      <protection/>
    </xf>
    <xf numFmtId="0" fontId="0" fillId="4" borderId="2" xfId="22" applyFill="1" applyBorder="1">
      <alignment/>
      <protection/>
    </xf>
    <xf numFmtId="172" fontId="0" fillId="4" borderId="2" xfId="22" applyNumberFormat="1" applyFill="1" applyBorder="1" applyAlignment="1">
      <alignment horizontal="center"/>
      <protection/>
    </xf>
    <xf numFmtId="0" fontId="0" fillId="4" borderId="3" xfId="22" applyFill="1" applyBorder="1">
      <alignment/>
      <protection/>
    </xf>
    <xf numFmtId="0" fontId="0" fillId="0" borderId="1" xfId="22" applyBorder="1">
      <alignment/>
      <protection/>
    </xf>
    <xf numFmtId="0" fontId="0" fillId="0" borderId="2" xfId="22" applyBorder="1">
      <alignment/>
      <protection/>
    </xf>
    <xf numFmtId="0" fontId="4" fillId="6" borderId="2" xfId="22" applyFont="1" applyFill="1" applyBorder="1" applyAlignment="1">
      <alignment horizontal="center"/>
      <protection/>
    </xf>
    <xf numFmtId="0" fontId="0" fillId="6" borderId="3" xfId="22" applyFill="1" applyBorder="1">
      <alignment/>
      <protection/>
    </xf>
    <xf numFmtId="0" fontId="4" fillId="0" borderId="9" xfId="22" applyFont="1" applyBorder="1" applyAlignment="1">
      <alignment horizontal="right"/>
      <protection/>
    </xf>
    <xf numFmtId="0" fontId="4" fillId="0" borderId="10" xfId="22" applyFont="1" applyBorder="1" applyAlignment="1">
      <alignment horizontal="center"/>
      <protection/>
    </xf>
    <xf numFmtId="0" fontId="4" fillId="0" borderId="11" xfId="22" applyFont="1" applyBorder="1" applyAlignment="1">
      <alignment horizontal="center"/>
      <protection/>
    </xf>
    <xf numFmtId="0" fontId="0" fillId="0" borderId="1" xfId="22" applyBorder="1" applyAlignment="1">
      <alignment horizontal="center" vertical="center"/>
      <protection/>
    </xf>
    <xf numFmtId="0" fontId="0" fillId="0" borderId="2" xfId="22" applyBorder="1" applyAlignment="1">
      <alignment horizontal="center" wrapText="1"/>
      <protection/>
    </xf>
    <xf numFmtId="0" fontId="0" fillId="0" borderId="3" xfId="22" applyBorder="1" applyAlignment="1">
      <alignment horizontal="center" wrapText="1"/>
      <protection/>
    </xf>
    <xf numFmtId="0" fontId="0" fillId="0" borderId="6" xfId="22" applyBorder="1" applyAlignment="1">
      <alignment horizontal="center" vertical="center"/>
      <protection/>
    </xf>
    <xf numFmtId="0" fontId="0" fillId="0" borderId="7" xfId="22" applyBorder="1" applyAlignment="1">
      <alignment horizontal="center" wrapText="1"/>
      <protection/>
    </xf>
    <xf numFmtId="0" fontId="0" fillId="0" borderId="8" xfId="22" applyBorder="1" applyAlignment="1">
      <alignment horizontal="center" wrapText="1"/>
      <protection/>
    </xf>
    <xf numFmtId="0" fontId="4" fillId="0" borderId="0" xfId="22" applyFont="1" applyBorder="1" applyAlignment="1">
      <alignment horizontal="center"/>
      <protection/>
    </xf>
    <xf numFmtId="0" fontId="0" fillId="0" borderId="5" xfId="22" applyFill="1" applyBorder="1">
      <alignment/>
      <protection/>
    </xf>
    <xf numFmtId="172" fontId="0" fillId="0" borderId="1" xfId="22" applyNumberFormat="1" applyBorder="1" applyAlignment="1">
      <alignment horizontal="center"/>
      <protection/>
    </xf>
    <xf numFmtId="172" fontId="0" fillId="0" borderId="2" xfId="22" applyNumberFormat="1" applyBorder="1" applyAlignment="1">
      <alignment horizontal="center"/>
      <protection/>
    </xf>
    <xf numFmtId="172" fontId="0" fillId="0" borderId="3" xfId="22" applyNumberFormat="1" applyBorder="1" applyAlignment="1">
      <alignment horizontal="center"/>
      <protection/>
    </xf>
    <xf numFmtId="172" fontId="0" fillId="0" borderId="4" xfId="22" applyNumberFormat="1" applyBorder="1" applyAlignment="1">
      <alignment horizontal="center"/>
      <protection/>
    </xf>
    <xf numFmtId="172" fontId="0" fillId="0" borderId="5" xfId="22" applyNumberFormat="1" applyBorder="1" applyAlignment="1">
      <alignment horizontal="center"/>
      <protection/>
    </xf>
    <xf numFmtId="0" fontId="0" fillId="0" borderId="4" xfId="22" applyBorder="1" applyAlignment="1">
      <alignment horizontal="left" vertical="center"/>
      <protection/>
    </xf>
    <xf numFmtId="172" fontId="0" fillId="4" borderId="0" xfId="22" applyNumberFormat="1" applyFill="1" applyBorder="1" applyAlignment="1">
      <alignment horizontal="center" vertical="center"/>
      <protection/>
    </xf>
    <xf numFmtId="172" fontId="0" fillId="0" borderId="5" xfId="22" applyNumberFormat="1" applyBorder="1" applyAlignment="1">
      <alignment horizontal="left" vertical="center"/>
      <protection/>
    </xf>
    <xf numFmtId="0" fontId="0" fillId="0" borderId="0" xfId="22" applyFont="1" applyAlignment="1">
      <alignment horizontal="center" vertical="center"/>
      <protection/>
    </xf>
    <xf numFmtId="0" fontId="0" fillId="0" borderId="6" xfId="22" applyBorder="1" applyAlignment="1">
      <alignment horizontal="left" vertical="center" wrapText="1"/>
      <protection/>
    </xf>
    <xf numFmtId="0" fontId="0" fillId="0" borderId="7" xfId="22" applyBorder="1" applyAlignment="1">
      <alignment horizontal="left" vertical="center" wrapText="1"/>
      <protection/>
    </xf>
    <xf numFmtId="0" fontId="0" fillId="0" borderId="7" xfId="22" applyBorder="1">
      <alignment/>
      <protection/>
    </xf>
    <xf numFmtId="0" fontId="0" fillId="0" borderId="8" xfId="22" applyBorder="1">
      <alignment/>
      <protection/>
    </xf>
    <xf numFmtId="0" fontId="0" fillId="0" borderId="1" xfId="22" applyBorder="1" applyAlignment="1">
      <alignment horizontal="left" vertical="center" wrapText="1"/>
      <protection/>
    </xf>
    <xf numFmtId="0" fontId="0" fillId="0" borderId="2" xfId="22" applyBorder="1" applyAlignment="1">
      <alignment horizontal="left" vertical="center" wrapText="1"/>
      <protection/>
    </xf>
    <xf numFmtId="172" fontId="0" fillId="4" borderId="2" xfId="22" applyNumberFormat="1" applyFill="1" applyBorder="1" applyAlignment="1">
      <alignment horizontal="center" vertical="center"/>
      <protection/>
    </xf>
    <xf numFmtId="172" fontId="0" fillId="0" borderId="3" xfId="22" applyNumberFormat="1" applyBorder="1" applyAlignment="1">
      <alignment horizontal="left" vertical="center"/>
      <protection/>
    </xf>
    <xf numFmtId="0" fontId="0" fillId="0" borderId="0" xfId="22" applyFont="1" applyBorder="1" applyAlignment="1">
      <alignment horizontal="center" vertical="center" wrapText="1"/>
      <protection/>
    </xf>
    <xf numFmtId="0" fontId="0" fillId="0" borderId="0" xfId="22" applyFont="1" applyBorder="1">
      <alignment/>
      <protection/>
    </xf>
    <xf numFmtId="172" fontId="0" fillId="0" borderId="6" xfId="22" applyNumberFormat="1" applyBorder="1" applyAlignment="1">
      <alignment horizontal="center"/>
      <protection/>
    </xf>
    <xf numFmtId="172" fontId="0" fillId="0" borderId="8" xfId="22" applyNumberFormat="1" applyBorder="1" applyAlignment="1">
      <alignment horizontal="center"/>
      <protection/>
    </xf>
    <xf numFmtId="0" fontId="11" fillId="0" borderId="0" xfId="22" applyFont="1">
      <alignment/>
      <protection/>
    </xf>
    <xf numFmtId="0" fontId="12" fillId="0" borderId="0" xfId="22" applyFont="1">
      <alignment/>
      <protection/>
    </xf>
    <xf numFmtId="49" fontId="12" fillId="0" borderId="0" xfId="22" applyNumberFormat="1" applyFont="1">
      <alignment/>
      <protection/>
    </xf>
    <xf numFmtId="49" fontId="12" fillId="0" borderId="0" xfId="22" applyNumberFormat="1" applyFont="1" quotePrefix="1">
      <alignment/>
      <protection/>
    </xf>
    <xf numFmtId="49" fontId="11" fillId="0" borderId="0" xfId="22" applyNumberFormat="1" applyFont="1">
      <alignment/>
      <protection/>
    </xf>
    <xf numFmtId="0" fontId="11" fillId="0" borderId="12" xfId="22" applyFont="1" applyBorder="1">
      <alignment/>
      <protection/>
    </xf>
    <xf numFmtId="0" fontId="11" fillId="0" borderId="0" xfId="22" applyFont="1" applyBorder="1">
      <alignment/>
      <protection/>
    </xf>
    <xf numFmtId="49" fontId="12" fillId="0" borderId="0" xfId="22" applyNumberFormat="1" applyFont="1" applyBorder="1">
      <alignment/>
      <protection/>
    </xf>
    <xf numFmtId="49" fontId="2" fillId="0" borderId="0" xfId="21" applyNumberFormat="1" applyAlignment="1">
      <alignment/>
    </xf>
    <xf numFmtId="0" fontId="11" fillId="0" borderId="0" xfId="22" applyFont="1" applyBorder="1" applyAlignment="1">
      <alignment vertical="top"/>
      <protection/>
    </xf>
    <xf numFmtId="0" fontId="13" fillId="0" borderId="0" xfId="22" applyFont="1" applyBorder="1" applyAlignment="1">
      <alignment horizontal="justify" vertical="top" wrapText="1"/>
      <protection/>
    </xf>
    <xf numFmtId="0" fontId="13" fillId="0" borderId="0" xfId="22" applyFont="1" applyBorder="1">
      <alignment/>
      <protection/>
    </xf>
    <xf numFmtId="0" fontId="13" fillId="0" borderId="0" xfId="22" applyFont="1" applyBorder="1" applyAlignment="1">
      <alignment horizontal="left" vertical="top" wrapText="1"/>
      <protection/>
    </xf>
    <xf numFmtId="0" fontId="16" fillId="0" borderId="0" xfId="22" applyFont="1">
      <alignment/>
      <protection/>
    </xf>
    <xf numFmtId="49" fontId="0" fillId="0" borderId="0" xfId="22" applyNumberFormat="1">
      <alignment/>
      <protection/>
    </xf>
    <xf numFmtId="0" fontId="17" fillId="0" borderId="0" xfId="22" applyFont="1" applyAlignment="1">
      <alignment horizontal="center" vertical="center"/>
      <protection/>
    </xf>
    <xf numFmtId="0" fontId="17" fillId="0" borderId="0" xfId="22" applyFont="1" applyAlignment="1">
      <alignment horizontal="left" wrapText="1"/>
      <protection/>
    </xf>
    <xf numFmtId="0" fontId="4" fillId="0" borderId="0" xfId="15" applyFont="1">
      <alignment/>
      <protection/>
    </xf>
    <xf numFmtId="0" fontId="0" fillId="0" borderId="9" xfId="15" applyBorder="1">
      <alignment/>
      <protection/>
    </xf>
    <xf numFmtId="0" fontId="0" fillId="0" borderId="10" xfId="15" applyBorder="1" applyAlignment="1">
      <alignment horizontal="center"/>
      <protection/>
    </xf>
    <xf numFmtId="0" fontId="0" fillId="0" borderId="11" xfId="15" applyBorder="1">
      <alignment/>
      <protection/>
    </xf>
    <xf numFmtId="0" fontId="0" fillId="0" borderId="0" xfId="15">
      <alignment/>
      <protection/>
    </xf>
    <xf numFmtId="0" fontId="4" fillId="0" borderId="0" xfId="15" applyFont="1" applyAlignment="1">
      <alignment horizontal="center"/>
      <protection/>
    </xf>
    <xf numFmtId="0" fontId="0" fillId="0" borderId="13" xfId="15" applyBorder="1">
      <alignment/>
      <protection/>
    </xf>
    <xf numFmtId="172" fontId="0" fillId="0" borderId="14" xfId="15" applyNumberFormat="1" applyFont="1" applyBorder="1" applyAlignment="1">
      <alignment horizontal="center"/>
      <protection/>
    </xf>
    <xf numFmtId="0" fontId="0" fillId="0" borderId="15" xfId="15" applyBorder="1">
      <alignment/>
      <protection/>
    </xf>
    <xf numFmtId="0" fontId="0" fillId="0" borderId="16" xfId="15" applyBorder="1">
      <alignment/>
      <protection/>
    </xf>
    <xf numFmtId="172" fontId="0" fillId="0" borderId="0" xfId="15" applyNumberFormat="1" applyBorder="1" applyAlignment="1">
      <alignment horizontal="center"/>
      <protection/>
    </xf>
    <xf numFmtId="0" fontId="0" fillId="0" borderId="17" xfId="15" applyBorder="1">
      <alignment/>
      <protection/>
    </xf>
    <xf numFmtId="0" fontId="4" fillId="0" borderId="0" xfId="15" applyFont="1" applyBorder="1" applyAlignment="1">
      <alignment horizontal="center"/>
      <protection/>
    </xf>
    <xf numFmtId="0" fontId="4" fillId="0" borderId="0" xfId="15" applyFont="1" applyFill="1" applyBorder="1" applyAlignment="1">
      <alignment horizontal="center"/>
      <protection/>
    </xf>
    <xf numFmtId="0" fontId="0" fillId="0" borderId="16" xfId="15" applyBorder="1" applyAlignment="1">
      <alignment horizontal="left" wrapText="1"/>
      <protection/>
    </xf>
    <xf numFmtId="0" fontId="0" fillId="0" borderId="0" xfId="15" applyBorder="1" applyAlignment="1">
      <alignment horizontal="left" wrapText="1"/>
      <protection/>
    </xf>
    <xf numFmtId="0" fontId="0" fillId="0" borderId="16" xfId="15" applyFill="1" applyBorder="1">
      <alignment/>
      <protection/>
    </xf>
    <xf numFmtId="0" fontId="0" fillId="0" borderId="17" xfId="15" applyFill="1" applyBorder="1">
      <alignment/>
      <protection/>
    </xf>
    <xf numFmtId="0" fontId="0" fillId="0" borderId="18" xfId="15" applyBorder="1">
      <alignment/>
      <protection/>
    </xf>
    <xf numFmtId="2" fontId="0" fillId="0" borderId="7" xfId="15" applyNumberFormat="1" applyBorder="1" applyAlignment="1">
      <alignment horizontal="center"/>
      <protection/>
    </xf>
    <xf numFmtId="0" fontId="0" fillId="0" borderId="19" xfId="15" applyBorder="1">
      <alignment/>
      <protection/>
    </xf>
    <xf numFmtId="0" fontId="0" fillId="0" borderId="20" xfId="15" applyBorder="1">
      <alignment/>
      <protection/>
    </xf>
    <xf numFmtId="172" fontId="0" fillId="0" borderId="12" xfId="15" applyNumberFormat="1" applyBorder="1" applyAlignment="1">
      <alignment horizontal="center"/>
      <protection/>
    </xf>
    <xf numFmtId="0" fontId="0" fillId="0" borderId="21" xfId="15" applyBorder="1">
      <alignment/>
      <protection/>
    </xf>
    <xf numFmtId="0" fontId="4" fillId="0" borderId="22" xfId="15" applyFont="1" applyBorder="1" applyAlignment="1">
      <alignment horizontal="center" vertical="center" wrapText="1"/>
      <protection/>
    </xf>
    <xf numFmtId="0" fontId="4" fillId="0" borderId="23" xfId="15" applyFont="1" applyBorder="1" applyAlignment="1">
      <alignment horizontal="center" vertical="center" wrapText="1"/>
      <protection/>
    </xf>
    <xf numFmtId="0" fontId="0" fillId="0" borderId="0" xfId="15" applyBorder="1" applyAlignment="1">
      <alignment wrapText="1"/>
      <protection/>
    </xf>
    <xf numFmtId="172" fontId="0" fillId="0" borderId="0" xfId="15" applyNumberFormat="1" applyBorder="1" applyAlignment="1">
      <alignment horizontal="center" wrapText="1"/>
      <protection/>
    </xf>
    <xf numFmtId="0" fontId="0" fillId="0" borderId="16" xfId="15" applyFont="1" applyBorder="1" applyAlignment="1">
      <alignment wrapText="1"/>
      <protection/>
    </xf>
    <xf numFmtId="0" fontId="0" fillId="0" borderId="24" xfId="15" applyBorder="1" applyAlignment="1">
      <alignment horizontal="center" vertical="center" wrapText="1"/>
      <protection/>
    </xf>
    <xf numFmtId="172" fontId="0" fillId="0" borderId="17" xfId="15" applyNumberFormat="1" applyBorder="1" applyAlignment="1">
      <alignment horizontal="center"/>
      <protection/>
    </xf>
    <xf numFmtId="0" fontId="0" fillId="0" borderId="20" xfId="15" applyFill="1" applyBorder="1" applyAlignment="1">
      <alignment wrapText="1"/>
      <protection/>
    </xf>
    <xf numFmtId="0" fontId="0" fillId="0" borderId="12" xfId="15" applyFill="1" applyBorder="1" applyAlignment="1">
      <alignment wrapText="1"/>
      <protection/>
    </xf>
    <xf numFmtId="172" fontId="0" fillId="0" borderId="12" xfId="15" applyNumberFormat="1" applyFill="1" applyBorder="1" applyAlignment="1">
      <alignment horizontal="center" wrapText="1"/>
      <protection/>
    </xf>
    <xf numFmtId="172" fontId="0" fillId="0" borderId="21" xfId="15" applyNumberFormat="1" applyFill="1" applyBorder="1" applyAlignment="1">
      <alignment horizontal="center"/>
      <protection/>
    </xf>
    <xf numFmtId="0" fontId="0" fillId="0" borderId="23" xfId="15" applyFont="1" applyBorder="1" applyAlignment="1">
      <alignment horizontal="center" wrapText="1"/>
      <protection/>
    </xf>
  </cellXfs>
  <cellStyles count="10">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7-0new_WRAN_Reference_Model" xfId="22"/>
    <cellStyle name="Percent" xfId="23"/>
  </cellStyles>
  <dxfs count="2">
    <dxf>
      <font>
        <color auto="1"/>
      </font>
      <fill>
        <patternFill>
          <bgColor rgb="FFCCFFCC"/>
        </patternFill>
      </fill>
      <border/>
    </dxf>
    <dxf>
      <font>
        <color auto="1"/>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RF Emission Mask modified from FCC R&amp;O 08-260 (-72.8 dBc)</a:t>
            </a:r>
            <a:r>
              <a:rPr lang="en-US" cap="none" sz="450" b="1" i="0" u="none" baseline="0">
                <a:latin typeface="Arial"/>
                <a:ea typeface="Arial"/>
                <a:cs typeface="Arial"/>
              </a:rPr>
              <a:t>
</a:t>
            </a:r>
            <a:r>
              <a:rPr lang="en-US" cap="none" sz="800" b="0" i="0" u="none" baseline="0">
                <a:latin typeface="Arial"/>
                <a:ea typeface="Arial"/>
                <a:cs typeface="Arial"/>
              </a:rPr>
              <a:t>(Field strength in 100 kHz measured at 3 m from the CPE antenna)</a:t>
            </a:r>
          </a:p>
        </c:rich>
      </c:tx>
      <c:layout>
        <c:manualLayout>
          <c:xMode val="factor"/>
          <c:yMode val="factor"/>
          <c:x val="0"/>
          <c:y val="-0.02"/>
        </c:manualLayout>
      </c:layout>
      <c:spPr>
        <a:noFill/>
        <a:ln>
          <a:noFill/>
        </a:ln>
      </c:spPr>
    </c:title>
    <c:plotArea>
      <c:layout>
        <c:manualLayout>
          <c:xMode val="edge"/>
          <c:yMode val="edge"/>
          <c:x val="0.05225"/>
          <c:y val="0.0715"/>
          <c:w val="0.90125"/>
          <c:h val="0.8875"/>
        </c:manualLayout>
      </c:layout>
      <c:scatterChart>
        <c:scatterStyle val="line"/>
        <c:varyColors val="0"/>
        <c:ser>
          <c:idx val="3"/>
          <c:order val="0"/>
          <c:tx>
            <c:v>  RF Mask - narrowband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'Portable RF Mask'!$F$38:$F$47</c:f>
              <c:numCache/>
            </c:numRef>
          </c:xVal>
          <c:yVal>
            <c:numRef>
              <c:f>'Portable RF Mask'!$H$38:$H$47</c:f>
              <c:numCache/>
            </c:numRef>
          </c:yVal>
          <c:smooth val="0"/>
        </c:ser>
        <c:ser>
          <c:idx val="1"/>
          <c:order val="1"/>
          <c:tx>
            <c:v>  RF Mask - wideband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'Portable RF Mask'!$F$38:$F$47</c:f>
              <c:numCache/>
            </c:numRef>
          </c:xVal>
          <c:yVal>
            <c:numRef>
              <c:f>'Portable RF Mask'!$G$38:$G$47</c:f>
              <c:numCache/>
            </c:numRef>
          </c:yVal>
          <c:smooth val="0"/>
        </c:ser>
        <c:ser>
          <c:idx val="0"/>
          <c:order val="2"/>
          <c:tx>
            <c:v>  RF Mask Extensions</c:v>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'Portable RF Mask'!$F$49:$F$53</c:f>
              <c:numCache/>
            </c:numRef>
          </c:xVal>
          <c:yVal>
            <c:numRef>
              <c:f>'Portable RF Mask'!$G$49:$G$53</c:f>
              <c:numCache/>
            </c:numRef>
          </c:yVal>
          <c:smooth val="0"/>
        </c:ser>
        <c:axId val="59974360"/>
        <c:axId val="2898329"/>
      </c:scatterChart>
      <c:valAx>
        <c:axId val="59974360"/>
        <c:scaling>
          <c:orientation val="minMax"/>
          <c:max val="3.5"/>
          <c:min val="-3.5"/>
        </c:scaling>
        <c:axPos val="b"/>
        <c:title>
          <c:tx>
            <c:rich>
              <a:bodyPr vert="horz" rot="0" anchor="ctr"/>
              <a:lstStyle/>
              <a:p>
                <a:pPr algn="ctr">
                  <a:defRPr/>
                </a:pPr>
                <a:r>
                  <a:rPr lang="en-US" cap="none" sz="800" b="1" i="0" u="none" baseline="0">
                    <a:latin typeface="Arial"/>
                    <a:ea typeface="Arial"/>
                    <a:cs typeface="Arial"/>
                  </a:rPr>
                  <a:t>Channel Spacing</a:t>
                </a:r>
              </a:p>
            </c:rich>
          </c:tx>
          <c:layout>
            <c:manualLayout>
              <c:xMode val="factor"/>
              <c:yMode val="factor"/>
              <c:x val="-0.0015"/>
              <c:y val="-0.002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98329"/>
        <c:crossesAt val="30"/>
        <c:crossBetween val="midCat"/>
        <c:dispUnits/>
        <c:majorUnit val="1"/>
      </c:valAx>
      <c:valAx>
        <c:axId val="2898329"/>
        <c:scaling>
          <c:orientation val="minMax"/>
          <c:max val="140"/>
          <c:min val="30"/>
        </c:scaling>
        <c:axPos val="l"/>
        <c:title>
          <c:tx>
            <c:rich>
              <a:bodyPr vert="horz" rot="-5400000" anchor="ctr"/>
              <a:lstStyle/>
              <a:p>
                <a:pPr algn="ctr">
                  <a:defRPr/>
                </a:pPr>
                <a:r>
                  <a:rPr lang="en-US" cap="none" sz="800" b="1" i="0" u="none" baseline="0">
                    <a:latin typeface="Arial"/>
                    <a:ea typeface="Arial"/>
                    <a:cs typeface="Arial"/>
                  </a:rPr>
                  <a:t>Fied Strength (dB(uV/m)</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974360"/>
        <c:crossesAt val="-6"/>
        <c:crossBetween val="midCat"/>
        <c:dispUnits/>
        <c:majorUnit val="10"/>
      </c:valAx>
      <c:spPr>
        <a:solidFill>
          <a:srgbClr val="C0C0C0"/>
        </a:solidFill>
        <a:ln w="12700">
          <a:solidFill>
            <a:srgbClr val="808080"/>
          </a:solidFill>
        </a:ln>
      </c:spPr>
    </c:plotArea>
    <c:legend>
      <c:legendPos val="r"/>
      <c:layout>
        <c:manualLayout>
          <c:xMode val="edge"/>
          <c:yMode val="edge"/>
          <c:x val="0.61825"/>
          <c:y val="0.3075"/>
          <c:w val="0.336"/>
          <c:h val="0.113"/>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4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23</xdr:row>
      <xdr:rowOff>95250</xdr:rowOff>
    </xdr:to>
    <xdr:sp>
      <xdr:nvSpPr>
        <xdr:cNvPr id="1" name="TextBox 1"/>
        <xdr:cNvSpPr txBox="1">
          <a:spLocks noChangeArrowheads="1"/>
        </xdr:cNvSpPr>
      </xdr:nvSpPr>
      <xdr:spPr>
        <a:xfrm>
          <a:off x="876300" y="3019425"/>
          <a:ext cx="497205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presents a simple exercise extracted from the WRAN Reference Model (22-04-0002-18-0000_WRAN_Reference_Model.xls) to demonstrate the 
impact of the EIRP of a TVBD  on the level of interference induced by the main signal leaking into the DTV receiver RF front-end due to limited filtering (33 dB adjacent channel D/U) and the DTV receiver desensitization caused by out-of-band emission from the TVBD falling into the channel of the DTV receiver.  The 55 dBr requirement specified by the FCC in its R&amp;O 08-260 allowed a balance between these two effects.  This is illustrated by these calculations.  The impact of modifying the EIRP of the TVBD on the absolute RF mask (in dBm) can be exercised. </a:t>
          </a:r>
        </a:p>
      </xdr:txBody>
    </xdr:sp>
    <xdr:clientData/>
  </xdr:twoCellAnchor>
  <xdr:twoCellAnchor>
    <xdr:from>
      <xdr:col>1</xdr:col>
      <xdr:colOff>0</xdr:colOff>
      <xdr:row>26</xdr:row>
      <xdr:rowOff>0</xdr:rowOff>
    </xdr:from>
    <xdr:to>
      <xdr:col>9</xdr:col>
      <xdr:colOff>0</xdr:colOff>
      <xdr:row>58</xdr:row>
      <xdr:rowOff>76200</xdr:rowOff>
    </xdr:to>
    <xdr:sp>
      <xdr:nvSpPr>
        <xdr:cNvPr id="2" name="TextBox 2"/>
        <xdr:cNvSpPr txBox="1">
          <a:spLocks noChangeArrowheads="1"/>
        </xdr:cNvSpPr>
      </xdr:nvSpPr>
      <xdr:spPr>
        <a:xfrm>
          <a:off x="876300" y="5019675"/>
          <a:ext cx="4972050" cy="560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12</xdr:col>
      <xdr:colOff>0</xdr:colOff>
      <xdr:row>30</xdr:row>
      <xdr:rowOff>0</xdr:rowOff>
    </xdr:to>
    <xdr:graphicFrame>
      <xdr:nvGraphicFramePr>
        <xdr:cNvPr id="1" name="Chart 7"/>
        <xdr:cNvGraphicFramePr/>
      </xdr:nvGraphicFramePr>
      <xdr:xfrm>
        <a:off x="4191000" y="561975"/>
        <a:ext cx="4876800" cy="4886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erald\My%20Documents\RRBA\Standards\802\09-01%20Los%20Angeles\22-04-0002-17-0new_WRAN_Reference_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apacity"/>
      <sheetName val="Forward"/>
      <sheetName val="Return"/>
      <sheetName val="TPC-0"/>
      <sheetName val="TPC-1"/>
      <sheetName val="TPC-1.5"/>
      <sheetName val="Base=&gt;DTV"/>
      <sheetName val="Base TX Power and OOB Limits"/>
      <sheetName val="Range of BS EIRP"/>
      <sheetName val="Base Station Classes"/>
      <sheetName val="CPE=&gt;DTV"/>
      <sheetName val="CPE TPC and OOB Limits (DTV)"/>
      <sheetName val="Portable=&gt;DTV"/>
      <sheetName val="Portable and OOB Limits"/>
      <sheetName val="Portable RF Mask"/>
      <sheetName val="Portable=&gt;CPE"/>
      <sheetName val="DTV=&gt;CPE"/>
      <sheetName val="CPE TPC and OOB Limits (NTSC)"/>
      <sheetName val="Base=&gt;W-Micro"/>
      <sheetName val="CPE=&gt;W-Micro"/>
      <sheetName val="SNR-vs-BER"/>
      <sheetName val="F(50,10)"/>
      <sheetName val="P.1546 Propagation"/>
      <sheetName val="References"/>
    </sheetNames>
    <sheetDataSet>
      <sheetData sheetId="3">
        <row r="2">
          <cell r="C2">
            <v>617</v>
          </cell>
        </row>
      </sheetData>
      <sheetData sheetId="13">
        <row r="56">
          <cell r="C56">
            <v>46.020599913279625</v>
          </cell>
        </row>
        <row r="57">
          <cell r="C57">
            <v>63.01029995663981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75" zoomScaleNormal="75" workbookViewId="0" topLeftCell="A1">
      <selection activeCell="B7" sqref="B7"/>
    </sheetView>
  </sheetViews>
  <sheetFormatPr defaultColWidth="9.140625" defaultRowHeight="12.75"/>
  <cols>
    <col min="1" max="1" width="13.140625" style="76" customWidth="1"/>
    <col min="2" max="2" width="10.57421875" style="76" customWidth="1"/>
    <col min="3" max="16384" width="9.140625" style="76" customWidth="1"/>
  </cols>
  <sheetData>
    <row r="1" ht="18.75">
      <c r="B1" s="77" t="s">
        <v>70</v>
      </c>
    </row>
    <row r="2" ht="18.75">
      <c r="B2" s="77" t="s">
        <v>65</v>
      </c>
    </row>
    <row r="3" spans="1:2" ht="18.75">
      <c r="A3" s="76" t="s">
        <v>68</v>
      </c>
      <c r="B3" s="77" t="s">
        <v>24</v>
      </c>
    </row>
    <row r="4" spans="1:6" ht="18.75">
      <c r="A4" s="76" t="s">
        <v>66</v>
      </c>
      <c r="B4" s="78" t="s">
        <v>20</v>
      </c>
      <c r="F4" s="79"/>
    </row>
    <row r="5" spans="1:2" ht="15.75">
      <c r="A5" s="76" t="s">
        <v>67</v>
      </c>
      <c r="B5" s="80" t="s">
        <v>2</v>
      </c>
    </row>
    <row r="6" s="81" customFormat="1" ht="16.5" thickBot="1"/>
    <row r="7" spans="1:2" s="82" customFormat="1" ht="18.75">
      <c r="A7" s="82" t="s">
        <v>3</v>
      </c>
      <c r="B7" s="83" t="s">
        <v>25</v>
      </c>
    </row>
    <row r="8" spans="1:2" ht="15.75">
      <c r="A8" s="76" t="s">
        <v>4</v>
      </c>
      <c r="B8" s="80" t="s">
        <v>21</v>
      </c>
    </row>
    <row r="9" spans="1:9" ht="15.75">
      <c r="A9" s="76" t="s">
        <v>5</v>
      </c>
      <c r="B9" s="80" t="s">
        <v>6</v>
      </c>
      <c r="C9" s="80" t="s">
        <v>7</v>
      </c>
      <c r="D9" s="80"/>
      <c r="E9" s="80"/>
      <c r="F9" s="80"/>
      <c r="G9" s="80"/>
      <c r="H9" s="80"/>
      <c r="I9" s="80"/>
    </row>
    <row r="10" spans="2:9" ht="15.75">
      <c r="B10" s="80" t="s">
        <v>8</v>
      </c>
      <c r="C10" s="80" t="s">
        <v>9</v>
      </c>
      <c r="D10" s="80"/>
      <c r="E10" s="80"/>
      <c r="F10" s="80"/>
      <c r="G10" s="80"/>
      <c r="H10" s="80"/>
      <c r="I10" s="80"/>
    </row>
    <row r="11" spans="2:9" ht="15.75">
      <c r="B11" s="80" t="s">
        <v>10</v>
      </c>
      <c r="C11" s="80" t="s">
        <v>11</v>
      </c>
      <c r="D11" s="80"/>
      <c r="E11" s="80"/>
      <c r="F11" s="80"/>
      <c r="G11" s="80"/>
      <c r="H11" s="80"/>
      <c r="I11" s="80"/>
    </row>
    <row r="12" spans="2:9" ht="15.75">
      <c r="B12" s="80" t="s">
        <v>12</v>
      </c>
      <c r="C12" s="80" t="s">
        <v>13</v>
      </c>
      <c r="D12" s="80"/>
      <c r="E12" s="80"/>
      <c r="F12" s="80"/>
      <c r="G12" s="80"/>
      <c r="H12" s="80"/>
      <c r="I12" s="80"/>
    </row>
    <row r="13" spans="2:9" ht="15.75">
      <c r="B13" s="80" t="s">
        <v>14</v>
      </c>
      <c r="C13" s="80" t="s">
        <v>15</v>
      </c>
      <c r="D13" s="80"/>
      <c r="E13" s="80"/>
      <c r="F13" s="80"/>
      <c r="G13" s="80"/>
      <c r="H13" s="80"/>
      <c r="I13" s="80"/>
    </row>
    <row r="14" spans="2:9" ht="15.75">
      <c r="B14" s="80" t="s">
        <v>16</v>
      </c>
      <c r="C14" s="84" t="s">
        <v>17</v>
      </c>
      <c r="D14" s="80"/>
      <c r="E14" s="80"/>
      <c r="F14" s="80"/>
      <c r="G14" s="80"/>
      <c r="H14" s="80"/>
      <c r="I14" s="80"/>
    </row>
    <row r="15" ht="15.75">
      <c r="A15" s="76" t="s">
        <v>18</v>
      </c>
    </row>
    <row r="27" spans="1:5" ht="15.75" customHeight="1">
      <c r="A27" s="85"/>
      <c r="B27" s="86"/>
      <c r="C27" s="86"/>
      <c r="D27" s="86"/>
      <c r="E27" s="86"/>
    </row>
    <row r="28" spans="1:5" ht="15.75" customHeight="1">
      <c r="A28" s="82"/>
      <c r="B28" s="87"/>
      <c r="C28" s="87"/>
      <c r="D28" s="87"/>
      <c r="E28" s="87"/>
    </row>
    <row r="29" spans="1:5" ht="15.75" customHeight="1">
      <c r="A29" s="82"/>
      <c r="B29" s="88"/>
      <c r="C29" s="88"/>
      <c r="D29" s="88"/>
      <c r="E29" s="88"/>
    </row>
    <row r="30" spans="1:5" ht="15.75" customHeight="1">
      <c r="A30" s="82"/>
      <c r="B30" s="87"/>
      <c r="C30" s="87"/>
      <c r="D30" s="87"/>
      <c r="E30" s="87"/>
    </row>
    <row r="31" spans="1:5" ht="15.75" customHeight="1">
      <c r="A31" s="82"/>
      <c r="B31" s="88"/>
      <c r="C31" s="88"/>
      <c r="D31" s="88"/>
      <c r="E31" s="88"/>
    </row>
    <row r="32" spans="2:5" ht="15.75" customHeight="1">
      <c r="B32" s="88"/>
      <c r="C32" s="88"/>
      <c r="D32" s="88"/>
      <c r="E32" s="88"/>
    </row>
    <row r="33" ht="15.75" customHeight="1"/>
    <row r="34" ht="15.75" customHeight="1"/>
    <row r="35" ht="15.75" customHeight="1"/>
  </sheetData>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Roman,Bold"&amp;14March 2009&amp;R&amp;"Times New Roman,Bold"&amp;14doc.: IEEE 802.22-09/53r0</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N70"/>
  <sheetViews>
    <sheetView workbookViewId="0" topLeftCell="A1">
      <selection activeCell="L2" sqref="L2"/>
    </sheetView>
  </sheetViews>
  <sheetFormatPr defaultColWidth="9.140625" defaultRowHeight="12.75"/>
  <cols>
    <col min="1" max="1" width="16.7109375" style="2" customWidth="1"/>
    <col min="2" max="2" width="19.57421875" style="2" customWidth="1"/>
    <col min="3" max="3" width="16.421875" style="2" customWidth="1"/>
    <col min="4" max="4" width="10.140625" style="2" customWidth="1"/>
    <col min="5" max="13" width="9.140625" style="2" customWidth="1"/>
    <col min="14" max="14" width="31.421875" style="2" customWidth="1"/>
    <col min="15" max="15" width="9.140625" style="2" customWidth="1"/>
    <col min="16" max="16" width="10.7109375" style="2" customWidth="1"/>
    <col min="17" max="16384" width="9.140625" style="2" customWidth="1"/>
  </cols>
  <sheetData>
    <row r="1" spans="1:12" ht="31.5" customHeight="1">
      <c r="A1" s="1" t="s">
        <v>26</v>
      </c>
      <c r="B1" s="1"/>
      <c r="C1" s="1"/>
      <c r="D1" s="1"/>
      <c r="E1" s="1"/>
      <c r="F1" s="1"/>
      <c r="G1" s="1"/>
      <c r="H1" s="1"/>
      <c r="I1" s="1"/>
      <c r="J1" s="1"/>
      <c r="K1" s="1"/>
      <c r="L1" s="1"/>
    </row>
    <row r="2" ht="12.75">
      <c r="A2" s="3" t="s">
        <v>27</v>
      </c>
    </row>
    <row r="3" spans="1:4" ht="12.75">
      <c r="A3" s="4" t="s">
        <v>63</v>
      </c>
      <c r="B3" s="5"/>
      <c r="C3" s="6">
        <v>4000</v>
      </c>
      <c r="D3" s="7" t="s">
        <v>28</v>
      </c>
    </row>
    <row r="4" spans="1:4" ht="12.75">
      <c r="A4" s="8"/>
      <c r="B4" s="9"/>
      <c r="C4" s="10">
        <f>10*LOG(C3)</f>
        <v>36.020599913279625</v>
      </c>
      <c r="D4" s="11" t="s">
        <v>29</v>
      </c>
    </row>
    <row r="5" spans="1:4" ht="12.75">
      <c r="A5" s="8" t="s">
        <v>30</v>
      </c>
      <c r="B5" s="9"/>
      <c r="C5" s="12">
        <v>10</v>
      </c>
      <c r="D5" s="11" t="s">
        <v>31</v>
      </c>
    </row>
    <row r="6" spans="1:4" ht="12.75">
      <c r="A6" s="8" t="s">
        <v>32</v>
      </c>
      <c r="B6" s="9"/>
      <c r="C6" s="10">
        <v>5</v>
      </c>
      <c r="D6" s="11" t="s">
        <v>33</v>
      </c>
    </row>
    <row r="7" spans="1:4" ht="12.75">
      <c r="A7" s="8" t="s">
        <v>34</v>
      </c>
      <c r="B7" s="9"/>
      <c r="C7" s="13">
        <v>10</v>
      </c>
      <c r="D7" s="11" t="s">
        <v>33</v>
      </c>
    </row>
    <row r="8" spans="1:4" ht="27" customHeight="1">
      <c r="A8" s="14" t="s">
        <v>35</v>
      </c>
      <c r="B8" s="15"/>
      <c r="C8" s="16">
        <v>8.15</v>
      </c>
      <c r="D8" s="17" t="s">
        <v>33</v>
      </c>
    </row>
    <row r="9" spans="1:4" ht="12.75">
      <c r="A9" s="8" t="s">
        <v>36</v>
      </c>
      <c r="B9" s="9"/>
      <c r="C9" s="13">
        <v>3</v>
      </c>
      <c r="D9" s="11" t="s">
        <v>33</v>
      </c>
    </row>
    <row r="10" spans="1:4" ht="12.75">
      <c r="A10" s="8" t="s">
        <v>37</v>
      </c>
      <c r="B10" s="9"/>
      <c r="C10" s="18">
        <f>C4-30-10*LOG(4*PI())-20*LOG(C5)-C6-C7-C8-C9+(20*6+10*LOG10(120*PI()))</f>
        <v>94.64181246047627</v>
      </c>
      <c r="D10" s="11" t="s">
        <v>38</v>
      </c>
    </row>
    <row r="11" spans="1:4" ht="12.75">
      <c r="A11" s="19" t="s">
        <v>39</v>
      </c>
      <c r="B11" s="20"/>
      <c r="C11" s="21">
        <f>C10-'[1]Portable=&gt;DTV'!$C$57</f>
        <v>31.63151250383646</v>
      </c>
      <c r="D11" s="22" t="s">
        <v>33</v>
      </c>
    </row>
    <row r="12" spans="1:4" ht="12.75">
      <c r="A12" s="23" t="s">
        <v>40</v>
      </c>
      <c r="B12" s="24"/>
      <c r="C12" s="25">
        <f>C10-(20*6+10*LOG10(120*PI()))+10*LOG((300/$C$54)^2/(4*PI()))+$B$59-$B$61+30</f>
        <v>-30.226875553433878</v>
      </c>
      <c r="D12" s="26" t="s">
        <v>29</v>
      </c>
    </row>
    <row r="13" spans="1:4" ht="12.75">
      <c r="A13" s="27" t="s">
        <v>41</v>
      </c>
      <c r="B13" s="28"/>
      <c r="C13" s="29">
        <f>$B$64-$C$70-C12</f>
        <v>-20.613611495319752</v>
      </c>
      <c r="D13" s="30" t="s">
        <v>33</v>
      </c>
    </row>
    <row r="14" spans="1:4" ht="12.75">
      <c r="A14" s="23" t="s">
        <v>42</v>
      </c>
      <c r="B14" s="24"/>
      <c r="C14" s="25">
        <f>C10-55</f>
        <v>39.641812460476274</v>
      </c>
      <c r="D14" s="26" t="s">
        <v>38</v>
      </c>
    </row>
    <row r="15" spans="1:4" ht="12.75">
      <c r="A15" s="31" t="s">
        <v>43</v>
      </c>
      <c r="B15" s="32"/>
      <c r="C15" s="33">
        <f>10*LOG(10^((C14-($D$68-15))/10)+1)</f>
        <v>13.825627025607531</v>
      </c>
      <c r="D15" s="34" t="s">
        <v>33</v>
      </c>
    </row>
    <row r="16" ht="12.75"/>
    <row r="17" ht="12.75">
      <c r="A17" s="3" t="s">
        <v>44</v>
      </c>
    </row>
    <row r="18" spans="1:4" ht="12.75">
      <c r="A18" s="4" t="s">
        <v>64</v>
      </c>
      <c r="B18" s="5"/>
      <c r="C18" s="35">
        <f>C3</f>
        <v>4000</v>
      </c>
      <c r="D18" s="7" t="s">
        <v>28</v>
      </c>
    </row>
    <row r="19" spans="1:4" ht="12.75">
      <c r="A19" s="8"/>
      <c r="B19" s="9"/>
      <c r="C19" s="10">
        <f>10*LOG(C18)</f>
        <v>36.020599913279625</v>
      </c>
      <c r="D19" s="11" t="s">
        <v>29</v>
      </c>
    </row>
    <row r="20" spans="1:4" ht="12.75">
      <c r="A20" s="8" t="s">
        <v>30</v>
      </c>
      <c r="B20" s="9"/>
      <c r="C20" s="12">
        <v>18</v>
      </c>
      <c r="D20" s="11" t="s">
        <v>31</v>
      </c>
    </row>
    <row r="21" spans="1:4" ht="12.75">
      <c r="A21" s="8" t="s">
        <v>32</v>
      </c>
      <c r="B21" s="9"/>
      <c r="C21" s="13">
        <v>0</v>
      </c>
      <c r="D21" s="11" t="s">
        <v>33</v>
      </c>
    </row>
    <row r="22" spans="1:4" ht="12.75">
      <c r="A22" s="8" t="s">
        <v>34</v>
      </c>
      <c r="B22" s="9"/>
      <c r="C22" s="13">
        <v>0</v>
      </c>
      <c r="D22" s="11" t="s">
        <v>33</v>
      </c>
    </row>
    <row r="23" spans="1:4" ht="26.25" customHeight="1">
      <c r="A23" s="14" t="s">
        <v>35</v>
      </c>
      <c r="B23" s="15"/>
      <c r="C23" s="16">
        <v>12</v>
      </c>
      <c r="D23" s="17" t="s">
        <v>33</v>
      </c>
    </row>
    <row r="24" spans="1:4" ht="12.75">
      <c r="A24" s="8" t="s">
        <v>36</v>
      </c>
      <c r="B24" s="9"/>
      <c r="C24" s="13">
        <v>3</v>
      </c>
      <c r="D24" s="11" t="s">
        <v>33</v>
      </c>
    </row>
    <row r="25" spans="1:4" ht="12.75">
      <c r="A25" s="8" t="s">
        <v>37</v>
      </c>
      <c r="B25" s="9"/>
      <c r="C25" s="18">
        <f>C19-10*LOG(4*PI())-20*LOG(C20)-C21-C22-C23-C24+(20*6+10*LOG10(120*PI()))-30</f>
        <v>100.68636235841015</v>
      </c>
      <c r="D25" s="11" t="s">
        <v>38</v>
      </c>
    </row>
    <row r="26" spans="1:4" ht="12.75">
      <c r="A26" s="19" t="s">
        <v>39</v>
      </c>
      <c r="B26" s="20"/>
      <c r="C26" s="21">
        <f>C25-'[1]Portable=&gt;DTV'!$C$57</f>
        <v>37.67606240177034</v>
      </c>
      <c r="D26" s="22" t="s">
        <v>33</v>
      </c>
    </row>
    <row r="27" spans="1:4" ht="12.75">
      <c r="A27" s="23" t="s">
        <v>40</v>
      </c>
      <c r="B27" s="24"/>
      <c r="C27" s="25">
        <f>C25-(20*6+10*LOG10(120*PI()))+10*LOG((300/$C$54)^2/(4*PI()))+$B$59-$B$61+30</f>
        <v>-24.182325655499994</v>
      </c>
      <c r="D27" s="26" t="s">
        <v>29</v>
      </c>
    </row>
    <row r="28" spans="1:4" ht="12.75">
      <c r="A28" s="27" t="s">
        <v>41</v>
      </c>
      <c r="B28" s="28"/>
      <c r="C28" s="29">
        <f>$B$64-$C$70-C27</f>
        <v>-26.658161393253636</v>
      </c>
      <c r="D28" s="30" t="s">
        <v>33</v>
      </c>
    </row>
    <row r="29" spans="1:4" ht="12.75">
      <c r="A29" s="36" t="s">
        <v>42</v>
      </c>
      <c r="B29" s="37"/>
      <c r="C29" s="38">
        <f>C25-55</f>
        <v>45.68636235841015</v>
      </c>
      <c r="D29" s="39" t="s">
        <v>38</v>
      </c>
    </row>
    <row r="30" spans="1:4" ht="12.75">
      <c r="A30" s="31" t="s">
        <v>43</v>
      </c>
      <c r="B30" s="32"/>
      <c r="C30" s="33">
        <f>10*LOG(10^((C29-($D$68-15))/10)+1)</f>
        <v>19.732795104556505</v>
      </c>
      <c r="D30" s="34" t="s">
        <v>33</v>
      </c>
    </row>
    <row r="31" ht="12.75"/>
    <row r="32" ht="12.75"/>
    <row r="33" ht="12.75"/>
    <row r="34" ht="12.75">
      <c r="A34" s="3" t="s">
        <v>45</v>
      </c>
    </row>
    <row r="35" spans="1:8" ht="12.75">
      <c r="A35" s="40" t="s">
        <v>46</v>
      </c>
      <c r="B35" s="41"/>
      <c r="C35" s="42">
        <f>C3</f>
        <v>4000</v>
      </c>
      <c r="D35" s="43" t="s">
        <v>28</v>
      </c>
      <c r="F35" s="44" t="s">
        <v>47</v>
      </c>
      <c r="G35" s="45">
        <f>C35</f>
        <v>4000</v>
      </c>
      <c r="H35" s="46" t="s">
        <v>28</v>
      </c>
    </row>
    <row r="36" spans="1:8" ht="12.75">
      <c r="A36" s="8"/>
      <c r="B36" s="9"/>
      <c r="C36" s="10">
        <f>10*LOG(C35)-30</f>
        <v>6.020599913279625</v>
      </c>
      <c r="D36" s="11" t="s">
        <v>48</v>
      </c>
      <c r="F36" s="47" t="s">
        <v>49</v>
      </c>
      <c r="G36" s="48" t="s">
        <v>50</v>
      </c>
      <c r="H36" s="49" t="s">
        <v>51</v>
      </c>
    </row>
    <row r="37" spans="1:8" ht="12.75">
      <c r="A37" s="8" t="s">
        <v>52</v>
      </c>
      <c r="B37" s="9"/>
      <c r="C37" s="12">
        <v>3</v>
      </c>
      <c r="D37" s="11" t="s">
        <v>31</v>
      </c>
      <c r="F37" s="50"/>
      <c r="G37" s="51"/>
      <c r="H37" s="52"/>
    </row>
    <row r="38" spans="1:8" ht="12.75">
      <c r="A38" s="8" t="s">
        <v>53</v>
      </c>
      <c r="B38" s="9"/>
      <c r="C38" s="53">
        <v>6</v>
      </c>
      <c r="D38" s="54" t="s">
        <v>54</v>
      </c>
      <c r="F38" s="55">
        <v>-2.5</v>
      </c>
      <c r="G38" s="56">
        <f>C46</f>
        <v>45.228787452803374</v>
      </c>
      <c r="H38" s="57">
        <f>C46</f>
        <v>45.228787452803374</v>
      </c>
    </row>
    <row r="39" spans="1:8" ht="12.75">
      <c r="A39" s="8" t="s">
        <v>55</v>
      </c>
      <c r="B39" s="9"/>
      <c r="C39" s="10">
        <f>C36-10*LOG(4*PI())-20*LOG(C37)</f>
        <v>-14.513923821334586</v>
      </c>
      <c r="D39" s="54" t="s">
        <v>56</v>
      </c>
      <c r="F39" s="58">
        <v>-1.5</v>
      </c>
      <c r="G39" s="18">
        <f>C46</f>
        <v>45.228787452803374</v>
      </c>
      <c r="H39" s="59">
        <f>C46</f>
        <v>45.228787452803374</v>
      </c>
    </row>
    <row r="40" spans="1:8" ht="12.75">
      <c r="A40" s="8" t="s">
        <v>57</v>
      </c>
      <c r="B40" s="9"/>
      <c r="C40" s="10">
        <f>C39+(20*6+10*LOG10(120*PI()))</f>
        <v>131.249387366083</v>
      </c>
      <c r="D40" s="54" t="s">
        <v>38</v>
      </c>
      <c r="F40" s="58">
        <v>-1.5</v>
      </c>
      <c r="G40" s="18">
        <f>C40-C43</f>
        <v>58.46787486224656</v>
      </c>
      <c r="H40" s="59">
        <f>C40-C43</f>
        <v>58.46787486224656</v>
      </c>
    </row>
    <row r="41" spans="1:8" ht="12.75">
      <c r="A41" s="60" t="s">
        <v>58</v>
      </c>
      <c r="B41" s="9"/>
      <c r="C41" s="10">
        <f>C40-10*LOG(C38*1000/100)</f>
        <v>113.46787486224656</v>
      </c>
      <c r="D41" s="54" t="s">
        <v>38</v>
      </c>
      <c r="F41" s="58">
        <v>-0.5</v>
      </c>
      <c r="G41" s="18">
        <f>C40-C43</f>
        <v>58.46787486224656</v>
      </c>
      <c r="H41" s="59">
        <f>C40-C43</f>
        <v>58.46787486224656</v>
      </c>
    </row>
    <row r="42" spans="1:8" ht="12.75">
      <c r="A42" s="8" t="s">
        <v>59</v>
      </c>
      <c r="B42" s="9"/>
      <c r="C42" s="53">
        <v>55</v>
      </c>
      <c r="D42" s="54" t="s">
        <v>60</v>
      </c>
      <c r="F42" s="58">
        <v>-0.5</v>
      </c>
      <c r="G42" s="18">
        <f>C41</f>
        <v>113.46787486224656</v>
      </c>
      <c r="H42" s="59">
        <f>C40</f>
        <v>131.249387366083</v>
      </c>
    </row>
    <row r="43" spans="1:8" ht="12.75">
      <c r="A43" s="8"/>
      <c r="B43" s="9"/>
      <c r="C43" s="10">
        <f>C42+10*LOG(C38*1000/100)</f>
        <v>72.78151250383644</v>
      </c>
      <c r="D43" s="54" t="s">
        <v>61</v>
      </c>
      <c r="F43" s="58">
        <v>0.5</v>
      </c>
      <c r="G43" s="18">
        <f>C41</f>
        <v>113.46787486224656</v>
      </c>
      <c r="H43" s="59">
        <f>C40</f>
        <v>131.249387366083</v>
      </c>
    </row>
    <row r="44" spans="1:14" ht="12.75">
      <c r="A44" s="14" t="s">
        <v>62</v>
      </c>
      <c r="B44" s="15"/>
      <c r="C44" s="61">
        <f>C40-C43</f>
        <v>58.46787486224656</v>
      </c>
      <c r="D44" s="62" t="s">
        <v>38</v>
      </c>
      <c r="F44" s="58">
        <v>0.5</v>
      </c>
      <c r="G44" s="18">
        <f>C40-C43</f>
        <v>58.46787486224656</v>
      </c>
      <c r="H44" s="59">
        <f>C40-C43</f>
        <v>58.46787486224656</v>
      </c>
      <c r="N44" s="63"/>
    </row>
    <row r="45" spans="1:14" ht="12.75">
      <c r="A45" s="64"/>
      <c r="B45" s="65"/>
      <c r="C45" s="66"/>
      <c r="D45" s="67"/>
      <c r="F45" s="58">
        <v>1.5</v>
      </c>
      <c r="G45" s="18">
        <f>C40-C43</f>
        <v>58.46787486224656</v>
      </c>
      <c r="H45" s="59">
        <f>C40-C43</f>
        <v>58.46787486224656</v>
      </c>
      <c r="N45" s="63"/>
    </row>
    <row r="46" spans="1:14" ht="12.75">
      <c r="A46" s="68" t="s">
        <v>62</v>
      </c>
      <c r="B46" s="69"/>
      <c r="C46" s="70">
        <f>'[1]Portable=&gt;DTV'!$C$56-10*LOG(120/100)-20*LOG(C37/3)</f>
        <v>45.228787452803374</v>
      </c>
      <c r="D46" s="71" t="s">
        <v>38</v>
      </c>
      <c r="F46" s="58">
        <v>1.5</v>
      </c>
      <c r="G46" s="18">
        <f>C46</f>
        <v>45.228787452803374</v>
      </c>
      <c r="H46" s="59">
        <f>C46</f>
        <v>45.228787452803374</v>
      </c>
      <c r="N46" s="72"/>
    </row>
    <row r="47" spans="1:14" ht="12.75">
      <c r="A47" s="64"/>
      <c r="B47" s="65"/>
      <c r="C47" s="66"/>
      <c r="D47" s="67"/>
      <c r="F47" s="58">
        <v>2.5</v>
      </c>
      <c r="G47" s="18">
        <f>C46</f>
        <v>45.228787452803374</v>
      </c>
      <c r="H47" s="59">
        <f>C46</f>
        <v>45.228787452803374</v>
      </c>
      <c r="N47" s="73"/>
    </row>
    <row r="48" spans="6:14" ht="12.75">
      <c r="F48" s="58"/>
      <c r="G48" s="18"/>
      <c r="H48" s="59"/>
      <c r="N48" s="73"/>
    </row>
    <row r="49" spans="6:8" ht="12.75">
      <c r="F49" s="58">
        <v>-3.5</v>
      </c>
      <c r="G49" s="18">
        <f>C46</f>
        <v>45.228787452803374</v>
      </c>
      <c r="H49" s="59">
        <f>C46</f>
        <v>45.228787452803374</v>
      </c>
    </row>
    <row r="50" spans="6:8" ht="12.75">
      <c r="F50" s="58">
        <v>-2.5</v>
      </c>
      <c r="G50" s="18">
        <f>C46</f>
        <v>45.228787452803374</v>
      </c>
      <c r="H50" s="59">
        <f>C46</f>
        <v>45.228787452803374</v>
      </c>
    </row>
    <row r="51" spans="6:8" ht="12.75">
      <c r="F51" s="58"/>
      <c r="G51" s="18"/>
      <c r="H51" s="59"/>
    </row>
    <row r="52" spans="6:8" ht="12.75">
      <c r="F52" s="58">
        <v>2.5</v>
      </c>
      <c r="G52" s="18">
        <f>C46</f>
        <v>45.228787452803374</v>
      </c>
      <c r="H52" s="59">
        <f>C46</f>
        <v>45.228787452803374</v>
      </c>
    </row>
    <row r="53" spans="6:8" ht="12.75">
      <c r="F53" s="74">
        <v>3.5</v>
      </c>
      <c r="G53" s="21">
        <f>C46</f>
        <v>45.228787452803374</v>
      </c>
      <c r="H53" s="75">
        <f>C46</f>
        <v>45.228787452803374</v>
      </c>
    </row>
    <row r="54" spans="1:9" ht="12.75">
      <c r="A54" s="93" t="s">
        <v>88</v>
      </c>
      <c r="B54" s="94" t="s">
        <v>89</v>
      </c>
      <c r="C54" s="95">
        <f>'[1]Return'!$C$2</f>
        <v>617</v>
      </c>
      <c r="D54" s="96" t="s">
        <v>54</v>
      </c>
      <c r="E54" s="97"/>
      <c r="F54" s="97"/>
      <c r="G54" s="97"/>
      <c r="H54" s="97"/>
      <c r="I54" s="97"/>
    </row>
    <row r="55" spans="1:9" ht="12.75">
      <c r="A55" s="93" t="s">
        <v>72</v>
      </c>
      <c r="B55" s="98" t="s">
        <v>73</v>
      </c>
      <c r="C55" s="98" t="s">
        <v>74</v>
      </c>
      <c r="D55" s="97"/>
      <c r="E55" s="97"/>
      <c r="F55" s="97"/>
      <c r="G55" s="97"/>
      <c r="H55" s="97"/>
      <c r="I55" s="97"/>
    </row>
    <row r="56" spans="1:9" ht="13.5" thickBot="1">
      <c r="A56" s="93"/>
      <c r="B56" s="98"/>
      <c r="C56" s="98"/>
      <c r="D56" s="97"/>
      <c r="E56" s="97"/>
      <c r="F56" s="97"/>
      <c r="G56" s="97"/>
      <c r="H56" s="97"/>
      <c r="I56" s="97"/>
    </row>
    <row r="57" spans="1:9" ht="12.75">
      <c r="A57" s="99" t="s">
        <v>75</v>
      </c>
      <c r="B57" s="100">
        <f>41-20*LOG10(615/$C$54)</f>
        <v>41.0282009651565</v>
      </c>
      <c r="C57" s="100">
        <f>64-20*LOG10(615/$C$54)</f>
        <v>64.0282009651565</v>
      </c>
      <c r="D57" s="101" t="s">
        <v>38</v>
      </c>
      <c r="E57" s="97"/>
      <c r="F57" s="97"/>
      <c r="G57" s="97"/>
      <c r="H57" s="97"/>
      <c r="I57" s="97"/>
    </row>
    <row r="58" spans="1:9" ht="12.75">
      <c r="A58" s="102" t="s">
        <v>77</v>
      </c>
      <c r="B58" s="103">
        <f>B57-(20*6+10*LOG10(120*PI()))</f>
        <v>-104.7351102222611</v>
      </c>
      <c r="C58" s="103">
        <f>C57-(20*6+10*LOG10(120*PI()))</f>
        <v>-81.7351102222611</v>
      </c>
      <c r="D58" s="104" t="s">
        <v>56</v>
      </c>
      <c r="E58" s="97"/>
      <c r="F58" s="97"/>
      <c r="G58" s="97"/>
      <c r="H58" s="97"/>
      <c r="I58" s="97"/>
    </row>
    <row r="59" spans="1:9" ht="12.75">
      <c r="A59" s="102" t="s">
        <v>78</v>
      </c>
      <c r="B59" s="105">
        <f>10+2.15</f>
        <v>12.15</v>
      </c>
      <c r="C59" s="106">
        <v>15</v>
      </c>
      <c r="D59" s="104" t="s">
        <v>76</v>
      </c>
      <c r="E59" s="107" t="s">
        <v>79</v>
      </c>
      <c r="F59" s="108"/>
      <c r="G59" s="108"/>
      <c r="H59" s="108"/>
      <c r="I59" s="108"/>
    </row>
    <row r="60" spans="1:9" ht="12.75">
      <c r="A60" s="109" t="s">
        <v>80</v>
      </c>
      <c r="B60" s="105">
        <v>14</v>
      </c>
      <c r="C60" s="106">
        <v>14</v>
      </c>
      <c r="D60" s="104" t="s">
        <v>33</v>
      </c>
      <c r="E60" s="107"/>
      <c r="F60" s="108"/>
      <c r="G60" s="108"/>
      <c r="H60" s="108"/>
      <c r="I60" s="108"/>
    </row>
    <row r="61" spans="1:9" ht="12.75">
      <c r="A61" s="102" t="s">
        <v>82</v>
      </c>
      <c r="B61" s="105">
        <v>4</v>
      </c>
      <c r="C61" s="106">
        <v>5</v>
      </c>
      <c r="D61" s="104" t="s">
        <v>33</v>
      </c>
      <c r="E61" s="107"/>
      <c r="F61" s="108"/>
      <c r="G61" s="108"/>
      <c r="H61" s="108"/>
      <c r="I61" s="108"/>
    </row>
    <row r="62" spans="1:9" ht="12.75">
      <c r="A62" s="109" t="s">
        <v>83</v>
      </c>
      <c r="B62" s="106">
        <v>7</v>
      </c>
      <c r="C62" s="106">
        <v>15</v>
      </c>
      <c r="D62" s="110" t="s">
        <v>33</v>
      </c>
      <c r="E62" s="97"/>
      <c r="F62" s="97"/>
      <c r="G62" s="97"/>
      <c r="H62" s="97"/>
      <c r="I62" s="97"/>
    </row>
    <row r="63" spans="1:9" ht="12.75">
      <c r="A63" s="111" t="s">
        <v>87</v>
      </c>
      <c r="B63" s="112">
        <f>(300/$C$54)^2/(4*PI())</f>
        <v>0.01881318461824558</v>
      </c>
      <c r="C63" s="112">
        <f>(300/$C$54)^2/(4*PI())</f>
        <v>0.01881318461824558</v>
      </c>
      <c r="D63" s="113" t="s">
        <v>81</v>
      </c>
      <c r="E63" s="97"/>
      <c r="F63" s="97"/>
      <c r="G63" s="97"/>
      <c r="H63" s="97"/>
      <c r="I63" s="97"/>
    </row>
    <row r="64" spans="1:9" ht="13.5" thickBot="1">
      <c r="A64" s="114" t="s">
        <v>84</v>
      </c>
      <c r="B64" s="115">
        <f>B58+(B59-B61)+10*LOG10(B63)+30</f>
        <v>-83.84048704875363</v>
      </c>
      <c r="C64" s="115">
        <f>C58+(C59-C61)+10*LOG10(C63)+30</f>
        <v>-58.990487048753636</v>
      </c>
      <c r="D64" s="116" t="s">
        <v>29</v>
      </c>
      <c r="E64" s="97"/>
      <c r="F64" s="97"/>
      <c r="G64" s="97"/>
      <c r="H64" s="97"/>
      <c r="I64" s="97"/>
    </row>
    <row r="65" ht="12.75"/>
    <row r="66" ht="13.5" thickBot="1"/>
    <row r="67" spans="1:4" ht="90" thickBot="1">
      <c r="A67" s="117" t="s">
        <v>71</v>
      </c>
      <c r="B67" s="118"/>
      <c r="C67" s="128" t="s">
        <v>23</v>
      </c>
      <c r="D67" s="122" t="s">
        <v>85</v>
      </c>
    </row>
    <row r="68" spans="1:4" ht="26.25" thickTop="1">
      <c r="A68" s="121" t="s">
        <v>22</v>
      </c>
      <c r="B68" s="119" t="s">
        <v>0</v>
      </c>
      <c r="C68" s="120">
        <v>23</v>
      </c>
      <c r="D68" s="123">
        <v>41</v>
      </c>
    </row>
    <row r="69" spans="1:4" ht="25.5">
      <c r="A69" s="121" t="s">
        <v>22</v>
      </c>
      <c r="B69" s="119" t="s">
        <v>0</v>
      </c>
      <c r="C69" s="120">
        <v>5</v>
      </c>
      <c r="D69" s="123">
        <v>41</v>
      </c>
    </row>
    <row r="70" spans="1:4" ht="13.5" thickBot="1">
      <c r="A70" s="124" t="s">
        <v>86</v>
      </c>
      <c r="B70" s="125" t="s">
        <v>1</v>
      </c>
      <c r="C70" s="126">
        <v>-33</v>
      </c>
      <c r="D70" s="127">
        <v>41</v>
      </c>
    </row>
    <row r="72" ht="12.75"/>
    <row r="73" ht="12.75"/>
    <row r="74" ht="12.75"/>
    <row r="75" ht="12.75"/>
    <row r="76" ht="12.75"/>
    <row r="77" ht="12.75"/>
  </sheetData>
  <mergeCells count="16">
    <mergeCell ref="E59:I61"/>
    <mergeCell ref="A67:B67"/>
    <mergeCell ref="A1:L1"/>
    <mergeCell ref="A8:B8"/>
    <mergeCell ref="A23:B23"/>
    <mergeCell ref="A44:B45"/>
    <mergeCell ref="A15:B15"/>
    <mergeCell ref="A30:B30"/>
    <mergeCell ref="F36:F37"/>
    <mergeCell ref="G36:G37"/>
    <mergeCell ref="H36:H37"/>
    <mergeCell ref="A46:B47"/>
    <mergeCell ref="D44:D45"/>
    <mergeCell ref="C46:C47"/>
    <mergeCell ref="D46:D47"/>
    <mergeCell ref="C44:C45"/>
  </mergeCells>
  <conditionalFormatting sqref="C13 C28">
    <cfRule type="cellIs" priority="1" dxfId="0" operator="greaterThanOrEqual" stopIfTrue="1">
      <formula>0</formula>
    </cfRule>
    <cfRule type="cellIs" priority="2" dxfId="1" operator="lessThan" stopIfTrue="1">
      <formula>0</formula>
    </cfRule>
  </conditionalFormatting>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Sheet51"/>
  <dimension ref="A1:O21"/>
  <sheetViews>
    <sheetView zoomScale="75" zoomScaleNormal="75" workbookViewId="0" topLeftCell="A1">
      <selection activeCell="C1" sqref="C1"/>
    </sheetView>
  </sheetViews>
  <sheetFormatPr defaultColWidth="9.140625" defaultRowHeight="12.75"/>
  <cols>
    <col min="1" max="1" width="9.140625" style="2" customWidth="1"/>
    <col min="2" max="2" width="5.57421875" style="2" customWidth="1"/>
    <col min="3" max="16384" width="9.140625" style="2" customWidth="1"/>
  </cols>
  <sheetData>
    <row r="1" ht="15.75">
      <c r="A1" s="89" t="s">
        <v>69</v>
      </c>
    </row>
    <row r="2" spans="1:15" ht="13.5" customHeight="1">
      <c r="A2" s="90"/>
      <c r="B2" s="91">
        <v>1</v>
      </c>
      <c r="C2" s="92" t="s">
        <v>19</v>
      </c>
      <c r="D2" s="92"/>
      <c r="E2" s="92"/>
      <c r="F2" s="92"/>
      <c r="G2" s="92"/>
      <c r="H2" s="92"/>
      <c r="I2" s="92"/>
      <c r="J2" s="92"/>
      <c r="K2" s="92"/>
      <c r="L2" s="92"/>
      <c r="M2" s="92"/>
      <c r="N2" s="92"/>
      <c r="O2" s="92"/>
    </row>
    <row r="3" ht="12.75">
      <c r="A3" s="90"/>
    </row>
    <row r="4" ht="12.75">
      <c r="A4" s="90"/>
    </row>
    <row r="5" ht="12.75">
      <c r="A5" s="90"/>
    </row>
    <row r="6" ht="12.75">
      <c r="A6" s="90"/>
    </row>
    <row r="7" ht="12.75">
      <c r="A7" s="90"/>
    </row>
    <row r="8" ht="12.75">
      <c r="A8" s="90"/>
    </row>
    <row r="9" ht="12.75">
      <c r="A9" s="90"/>
    </row>
    <row r="10" ht="12.75">
      <c r="A10" s="90"/>
    </row>
    <row r="11" ht="12.75">
      <c r="A11" s="90"/>
    </row>
    <row r="12" ht="12.75">
      <c r="A12" s="90"/>
    </row>
    <row r="13" ht="12.75">
      <c r="A13" s="90"/>
    </row>
    <row r="14" ht="12.75">
      <c r="A14" s="90"/>
    </row>
    <row r="15" ht="12.75">
      <c r="A15" s="90"/>
    </row>
    <row r="16" ht="12.75">
      <c r="A16" s="90"/>
    </row>
    <row r="17" ht="12.75">
      <c r="A17" s="90"/>
    </row>
    <row r="18" ht="12.75">
      <c r="A18" s="90"/>
    </row>
    <row r="19" ht="12.75">
      <c r="A19" s="90"/>
    </row>
    <row r="20" ht="12.75">
      <c r="A20" s="90"/>
    </row>
    <row r="21" ht="12.75">
      <c r="A21" s="90"/>
    </row>
  </sheetData>
  <mergeCells count="1">
    <mergeCell ref="C2:O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dc:creator>
  <cp:keywords/>
  <dc:description/>
  <cp:lastModifiedBy>G. Chouinard</cp:lastModifiedBy>
  <dcterms:created xsi:type="dcterms:W3CDTF">2009-03-08T21:21:30Z</dcterms:created>
  <dcterms:modified xsi:type="dcterms:W3CDTF">2009-03-08T21:58:18Z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