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25" yWindow="65521" windowWidth="10815" windowHeight="14805" activeTab="0"/>
  </bookViews>
  <sheets>
    <sheet name="Title" sheetId="1" r:id="rId1"/>
    <sheet name="Range of BS EIRP" sheetId="2" r:id="rId2"/>
    <sheet name="References" sheetId="3" r:id="rId3"/>
  </sheets>
  <definedNames>
    <definedName name="Doc_title" localSheetId="2">'References'!$C$2</definedName>
    <definedName name="_xlnm.Print_Area" localSheetId="1">'Range of BS EIRP'!#REF!</definedName>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MAC-Carlos</author>
    <author>G. Chouinard</author>
    <author>G.Chouinard</author>
    <author>Lead-Editor</author>
  </authors>
  <commentList>
    <comment ref="E3" authorId="0">
      <text>
        <r>
          <rPr>
            <sz val="8"/>
            <rFont val="Tahoma"/>
            <family val="0"/>
          </rPr>
          <t>In the case of FDD, the forward and return channels will need to be different and sufficiently spaced to allow for reasonable duplexing filters to be used.</t>
        </r>
      </text>
    </comment>
    <comment ref="J38" authorId="1">
      <text>
        <r>
          <rPr>
            <sz val="8"/>
            <rFont val="Tahoma"/>
            <family val="0"/>
          </rPr>
          <t>Measured at the terminal of the antenna with a matched load (VSWR=1).</t>
        </r>
      </text>
    </comment>
    <comment ref="F30" authorId="2">
      <text>
        <r>
          <rPr>
            <sz val="8"/>
            <rFont val="Tahoma"/>
            <family val="0"/>
          </rPr>
          <t>During the 26 active symbols in a 10 ms frame when CP= 1/8.</t>
        </r>
      </text>
    </comment>
    <comment ref="F29" authorId="2">
      <text>
        <r>
          <rPr>
            <sz val="8"/>
            <rFont val="Tahoma"/>
            <family val="0"/>
          </rPr>
          <t>1680 carriers from the 2k FFT with the 8/7 sampling rate in the 6 MHz channel.</t>
        </r>
      </text>
    </comment>
    <comment ref="F32" authorId="2">
      <text>
        <r>
          <rPr>
            <sz val="8"/>
            <rFont val="Tahoma"/>
            <family val="0"/>
          </rPr>
          <t>Calculated as if the bit rate during the 28 active symbols was contimuous, i.e., excluding the overhead from the super-frame and frame headers and the TTG and RTG.</t>
        </r>
      </text>
    </comment>
    <comment ref="F31" authorId="3">
      <text>
        <r>
          <rPr>
            <sz val="8"/>
            <rFont val="Tahoma"/>
            <family val="0"/>
          </rPr>
          <t>ETRI computer simulation: 22-08-0181-01-0000-simulation-results-to-determine-the-normalized-cnr-in-tpc-equation.ppt
BER= 2*10^-4</t>
        </r>
      </text>
    </comment>
    <comment ref="C37" authorId="1">
      <text>
        <r>
          <rPr>
            <sz val="8"/>
            <rFont val="Tahoma"/>
            <family val="0"/>
          </rPr>
          <t>Measured at the terminal of the antenna with a matched load (VSWR=1).</t>
        </r>
      </text>
    </comment>
    <comment ref="K10" authorId="3">
      <text>
        <r>
          <rPr>
            <sz val="8"/>
            <rFont val="Tahoma"/>
            <family val="0"/>
          </rPr>
          <t>With this arrangement, the downstream is left with its minimum number of symbols to train for the channel, i.e., 6 symbols with 60 subchannels to carry at least 864 kbit/s to establish the bidirectional videoconferencing with the fringe CPE and also carry further traffic towards other CPEs which may be closer and where higher modulation can be used.  The rest of the subchannels in the upstream direction (52) can be assigned to other CPEs for their upstream communication with a total capacity of  2.496 Mbit/s if only QPSK rate:1/2 can be used.</t>
        </r>
      </text>
    </comment>
    <comment ref="C9" authorId="3">
      <text>
        <r>
          <rPr>
            <sz val="8"/>
            <rFont val="Tahoma"/>
            <family val="0"/>
          </rPr>
          <t>Re: 22-06-0264-07-0000_OFDMA_Parameters.xls</t>
        </r>
      </text>
    </comment>
    <comment ref="K9" authorId="3">
      <text>
        <r>
          <rPr>
            <sz val="8"/>
            <rFont val="Tahoma"/>
            <family val="0"/>
          </rPr>
          <t>Re: 22-06-0264-07-0000_OFDMA_Parameters.xls</t>
        </r>
      </text>
    </comment>
    <comment ref="C5" authorId="3">
      <text>
        <r>
          <rPr>
            <sz val="8"/>
            <rFont val="Tahoma"/>
            <family val="0"/>
          </rPr>
          <t>1680 carriers from the 2k FFT with the 8/7 sampling rate in the 6 MHz channel. Re: 22-06-0264-07-0000_OFDMA_Parameters.xls</t>
        </r>
      </text>
    </comment>
    <comment ref="K5" authorId="3">
      <text>
        <r>
          <rPr>
            <sz val="8"/>
            <rFont val="Tahoma"/>
            <family val="0"/>
          </rPr>
          <t>1680 carriers from the 2k FFT with the 8/7 sampling rate in the 6 MHz channel. Re: 22-06-0264-07-0000_OFDMA_Parameters.xls</t>
        </r>
      </text>
    </comment>
    <comment ref="A40" authorId="3">
      <text>
        <r>
          <rPr>
            <sz val="8"/>
            <rFont val="Tahoma"/>
            <family val="0"/>
          </rPr>
          <t>Simplified calculation usually employes for terrestrial systems.</t>
        </r>
      </text>
    </comment>
    <comment ref="I41" authorId="3">
      <text>
        <r>
          <rPr>
            <sz val="8"/>
            <rFont val="Tahoma"/>
            <family val="0"/>
          </rPr>
          <t>Margin to be added to the results of the simplified calculation to include the  losses in a real implementation such as the one detailed above.</t>
        </r>
      </text>
    </comment>
    <comment ref="I40" authorId="3">
      <text>
        <r>
          <rPr>
            <sz val="8"/>
            <rFont val="Tahoma"/>
            <family val="0"/>
          </rPr>
          <t>Simplified calculation usually employes for terrestrial systems.</t>
        </r>
      </text>
    </comment>
    <comment ref="A41" authorId="3">
      <text>
        <r>
          <rPr>
            <sz val="8"/>
            <rFont val="Tahoma"/>
            <family val="0"/>
          </rPr>
          <t>Margin to be added to the results of the simplified calculation to include the  losses in a real implementation such as the one detailed above.</t>
        </r>
      </text>
    </comment>
  </commentList>
</comments>
</file>

<file path=xl/sharedStrings.xml><?xml version="1.0" encoding="utf-8"?>
<sst xmlns="http://schemas.openxmlformats.org/spreadsheetml/2006/main" count="114" uniqueCount="82">
  <si>
    <t>Frequency (MHz)</t>
  </si>
  <si>
    <t>UHF TV Channel:</t>
  </si>
  <si>
    <t>Channel Bandwidth (MHz)</t>
  </si>
  <si>
    <t>Base Station Transmitter</t>
  </si>
  <si>
    <t>CPE Transmitter</t>
  </si>
  <si>
    <t>TX Antenna Gain (dBi)   (Omni)</t>
  </si>
  <si>
    <t>TX Antenna Gain (dBi)</t>
  </si>
  <si>
    <t>Filter and Cable Loss (dB)</t>
  </si>
  <si>
    <t>Antenna Height, HAAT (m)</t>
  </si>
  <si>
    <t>Antenna Height, AGL (m)</t>
  </si>
  <si>
    <t>Front-to-Back Ratio (dB)</t>
  </si>
  <si>
    <t>Base Station Receiver</t>
  </si>
  <si>
    <t>CPE Receiver</t>
  </si>
  <si>
    <t>Omnidirectional antenna gain (dBi)</t>
  </si>
  <si>
    <t>RX Antenna Gain (dBi)</t>
  </si>
  <si>
    <t>Antenna noise temperature (K)</t>
  </si>
  <si>
    <t>Coupling Loss (dB)</t>
  </si>
  <si>
    <t>Filter Loss (dB)</t>
  </si>
  <si>
    <t>LNA Noise Figure (dB)</t>
  </si>
  <si>
    <t>Pre-Amplifier Figure of Merit: G/T (dBK^1)</t>
  </si>
  <si>
    <t>Edge of coverage reception with OFDM adaptive modulation</t>
  </si>
  <si>
    <t>LNA Gain (dB)</t>
  </si>
  <si>
    <t>Downlead Loss (dB)</t>
  </si>
  <si>
    <t>QPSK, Rate= 1/2, CP= 1/8</t>
  </si>
  <si>
    <t>Connector Loss (dB)</t>
  </si>
  <si>
    <t>BW</t>
  </si>
  <si>
    <t>MHz</t>
  </si>
  <si>
    <t>Receiver Noise Figure (dB)</t>
  </si>
  <si>
    <t>Bitrate</t>
  </si>
  <si>
    <t>Mbit/s</t>
  </si>
  <si>
    <t>Receiver Figure of Merit: G/T (dBK^1)</t>
  </si>
  <si>
    <t>S/N</t>
  </si>
  <si>
    <t>dB</t>
  </si>
  <si>
    <t>AWGN</t>
  </si>
  <si>
    <t>Required Eb/No (dB)</t>
  </si>
  <si>
    <t>Eb/No</t>
  </si>
  <si>
    <t>Interference allowance (dB)</t>
  </si>
  <si>
    <t>Omni Antenna Aperture (m^2)</t>
  </si>
  <si>
    <t>Power-flux-density (dBW/m^2)</t>
  </si>
  <si>
    <t>Required minimum field strength (dBuV/m)</t>
  </si>
  <si>
    <t>Equivalent receiver sensitivity (dBm)</t>
  </si>
  <si>
    <t>No. of subchannels=</t>
  </si>
  <si>
    <t>No. of symbols=</t>
  </si>
  <si>
    <t>CP=1/8, QPSK, rate:1/2 per 10 ms frame</t>
  </si>
  <si>
    <t>Forward bit rate (Mbit/s)</t>
  </si>
  <si>
    <t>Return bit rate (Mbit/s) =</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</si>
  <si>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</si>
  <si>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</si>
  <si>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</si>
  <si>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</si>
  <si>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</si>
  <si>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</si>
  <si>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</si>
  <si>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</si>
  <si>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</si>
  <si>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</si>
  <si>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</si>
  <si>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</si>
  <si>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</si>
  <si>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</si>
  <si>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</si>
  <si>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</si>
  <si>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</si>
  <si>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</si>
  <si>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</si>
  <si>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</si>
  <si>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</si>
  <si>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</si>
  <si>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</si>
  <si>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December 2008</t>
  </si>
  <si>
    <t xml:space="preserve">WRAN Receiver Performance </t>
  </si>
  <si>
    <t>22-04-0002-16-0New_WRAN_Reference_Model.xls</t>
  </si>
  <si>
    <t>WRAN base station and CPE receiver performance</t>
  </si>
  <si>
    <t>22-06-0264-07-0000_OFDMA_Parameters.xls</t>
  </si>
  <si>
    <t>22-08-0181-01-0000-simulation-results-to-determine-the-normalized-cnr-in-tpc-equation.ppt</t>
  </si>
  <si>
    <t>doc.: IEEE 802.22-08/0327r1</t>
  </si>
  <si>
    <t>dBm</t>
  </si>
  <si>
    <t>Receiver margin=</t>
  </si>
  <si>
    <t xml:space="preserve">BS Receiver sensitivity= </t>
  </si>
  <si>
    <t xml:space="preserve">CPE Receiver sensitivity= </t>
  </si>
  <si>
    <t>Interference allowance=</t>
  </si>
  <si>
    <t>2009-12-09</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</si>
</sst>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s>
  <fonts count="17">
    <font>
      <sz val="10"/>
      <name val="Arial"/>
      <family val="0"/>
    </font>
    <font>
      <u val="single"/>
      <sz val="7.5"/>
      <color indexed="36"/>
      <name val="Arial"/>
      <family val="0"/>
    </font>
    <font>
      <u val="single"/>
      <sz val="10"/>
      <color indexed="12"/>
      <name val="Arial"/>
      <family val="0"/>
    </font>
    <font>
      <b/>
      <sz val="14"/>
      <name val="Arial"/>
      <family val="2"/>
    </font>
    <font>
      <b/>
      <sz val="10"/>
      <color indexed="61"/>
      <name val="Arial"/>
      <family val="2"/>
    </font>
    <font>
      <b/>
      <sz val="10"/>
      <name val="Arial"/>
      <family val="2"/>
    </font>
    <font>
      <b/>
      <sz val="12"/>
      <name val="Arial"/>
      <family val="2"/>
    </font>
    <font>
      <i/>
      <sz val="10"/>
      <name val="Arial"/>
      <family val="2"/>
    </font>
    <font>
      <i/>
      <sz val="10"/>
      <color indexed="8"/>
      <name val="Courier"/>
      <family val="3"/>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1"/>
      <name val="Arial"/>
      <family val="2"/>
    </font>
    <font>
      <b/>
      <sz val="8"/>
      <name val="Arial"/>
      <family val="2"/>
    </font>
  </fonts>
  <fills count="5">
    <fill>
      <patternFill/>
    </fill>
    <fill>
      <patternFill patternType="gray125"/>
    </fill>
    <fill>
      <patternFill patternType="solid">
        <fgColor indexed="40"/>
        <bgColor indexed="64"/>
      </patternFill>
    </fill>
    <fill>
      <patternFill patternType="solid">
        <fgColor indexed="42"/>
        <bgColor indexed="64"/>
      </patternFill>
    </fill>
    <fill>
      <patternFill patternType="solid">
        <fgColor indexed="11"/>
        <bgColor indexed="64"/>
      </patternFill>
    </fill>
  </fills>
  <borders count="19">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0" fillId="0" borderId="0" xfId="22">
      <alignment/>
      <protection/>
    </xf>
    <xf numFmtId="172" fontId="0" fillId="0" borderId="0" xfId="22" applyNumberFormat="1" applyBorder="1" applyAlignment="1">
      <alignment horizontal="center"/>
      <protection/>
    </xf>
    <xf numFmtId="172" fontId="4" fillId="0" borderId="0" xfId="22" applyNumberFormat="1" applyFont="1" applyBorder="1" applyAlignment="1">
      <alignment horizontal="center"/>
      <protection/>
    </xf>
    <xf numFmtId="14" fontId="0" fillId="0" borderId="0" xfId="22" applyNumberFormat="1" applyAlignment="1">
      <alignment horizontal="center"/>
      <protection/>
    </xf>
    <xf numFmtId="0" fontId="5" fillId="0" borderId="0" xfId="22" applyFont="1">
      <alignment/>
      <protection/>
    </xf>
    <xf numFmtId="0" fontId="0" fillId="0" borderId="0" xfId="22" applyFont="1" applyAlignment="1">
      <alignment horizontal="center"/>
      <protection/>
    </xf>
    <xf numFmtId="0" fontId="5" fillId="0" borderId="0" xfId="22" applyFont="1" applyAlignment="1">
      <alignment horizontal="right"/>
      <protection/>
    </xf>
    <xf numFmtId="0" fontId="5" fillId="2" borderId="1" xfId="22" applyFont="1" applyFill="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0" fillId="0" borderId="5" xfId="22" applyBorder="1">
      <alignment/>
      <protection/>
    </xf>
    <xf numFmtId="0" fontId="0" fillId="0" borderId="6" xfId="22" applyBorder="1">
      <alignment/>
      <protection/>
    </xf>
    <xf numFmtId="0" fontId="5" fillId="0" borderId="7" xfId="22" applyFont="1" applyBorder="1" applyAlignment="1">
      <alignment horizontal="center"/>
      <protection/>
    </xf>
    <xf numFmtId="0" fontId="0" fillId="0" borderId="8" xfId="22" applyBorder="1">
      <alignment/>
      <protection/>
    </xf>
    <xf numFmtId="0" fontId="0" fillId="0" borderId="0" xfId="22" applyBorder="1">
      <alignment/>
      <protection/>
    </xf>
    <xf numFmtId="0" fontId="5" fillId="0" borderId="9" xfId="22" applyFont="1" applyBorder="1" applyAlignment="1">
      <alignment horizontal="center"/>
      <protection/>
    </xf>
    <xf numFmtId="0" fontId="0" fillId="0" borderId="10" xfId="22" applyBorder="1">
      <alignment/>
      <protection/>
    </xf>
    <xf numFmtId="0" fontId="0" fillId="0" borderId="11" xfId="22" applyBorder="1">
      <alignment/>
      <protection/>
    </xf>
    <xf numFmtId="0" fontId="0" fillId="0" borderId="0" xfId="22" applyFill="1" applyBorder="1">
      <alignment/>
      <protection/>
    </xf>
    <xf numFmtId="0" fontId="5" fillId="0" borderId="0" xfId="22" applyFont="1" applyBorder="1" applyAlignment="1">
      <alignment horizontal="center"/>
      <protection/>
    </xf>
    <xf numFmtId="0" fontId="5" fillId="0" borderId="12" xfId="22" applyFont="1" applyBorder="1" applyAlignment="1">
      <alignment horizontal="center"/>
      <protection/>
    </xf>
    <xf numFmtId="0" fontId="0" fillId="0" borderId="0" xfId="22" applyFont="1" applyBorder="1" applyAlignment="1">
      <alignment horizontal="center"/>
      <protection/>
    </xf>
    <xf numFmtId="0" fontId="0" fillId="0" borderId="9" xfId="22" applyFont="1" applyBorder="1" applyAlignment="1">
      <alignment horizontal="center"/>
      <protection/>
    </xf>
    <xf numFmtId="0" fontId="0" fillId="0" borderId="7" xfId="22" applyFont="1" applyBorder="1" applyAlignment="1">
      <alignment horizontal="center"/>
      <protection/>
    </xf>
    <xf numFmtId="1" fontId="5" fillId="0" borderId="9" xfId="22" applyNumberFormat="1" applyFont="1" applyBorder="1" applyAlignment="1">
      <alignment horizontal="center"/>
      <protection/>
    </xf>
    <xf numFmtId="0" fontId="0" fillId="0" borderId="0" xfId="22" applyFont="1" applyBorder="1">
      <alignment/>
      <protection/>
    </xf>
    <xf numFmtId="0" fontId="0" fillId="0" borderId="9" xfId="22" applyFont="1" applyFill="1" applyBorder="1" applyAlignment="1">
      <alignment horizontal="center"/>
      <protection/>
    </xf>
    <xf numFmtId="0" fontId="0" fillId="0" borderId="9" xfId="22" applyBorder="1" applyAlignment="1">
      <alignment horizontal="center"/>
      <protection/>
    </xf>
    <xf numFmtId="0" fontId="0" fillId="0" borderId="8" xfId="22" applyFill="1" applyBorder="1">
      <alignment/>
      <protection/>
    </xf>
    <xf numFmtId="172" fontId="0" fillId="0" borderId="0" xfId="22" applyNumberFormat="1" applyFont="1" applyBorder="1" applyAlignment="1">
      <alignment horizontal="center"/>
      <protection/>
    </xf>
    <xf numFmtId="0" fontId="0" fillId="3" borderId="8" xfId="22" applyFill="1" applyBorder="1">
      <alignment/>
      <protection/>
    </xf>
    <xf numFmtId="2" fontId="7" fillId="3" borderId="9" xfId="22" applyNumberFormat="1" applyFont="1" applyFill="1" applyBorder="1" applyAlignment="1">
      <alignment horizontal="center"/>
      <protection/>
    </xf>
    <xf numFmtId="0" fontId="0" fillId="0" borderId="0" xfId="22" applyBorder="1" applyAlignment="1">
      <alignment horizontal="center"/>
      <protection/>
    </xf>
    <xf numFmtId="0" fontId="0" fillId="0" borderId="6" xfId="22" applyBorder="1" applyAlignment="1">
      <alignment horizontal="left"/>
      <protection/>
    </xf>
    <xf numFmtId="0" fontId="0" fillId="0" borderId="6" xfId="22" applyFont="1" applyBorder="1" applyAlignment="1">
      <alignment horizontal="center"/>
      <protection/>
    </xf>
    <xf numFmtId="0" fontId="0" fillId="0" borderId="7" xfId="22" applyBorder="1">
      <alignment/>
      <protection/>
    </xf>
    <xf numFmtId="0" fontId="0" fillId="0" borderId="0" xfId="22" applyBorder="1" applyAlignment="1">
      <alignment horizontal="left"/>
      <protection/>
    </xf>
    <xf numFmtId="173" fontId="0" fillId="0" borderId="0" xfId="22" applyNumberFormat="1" applyFont="1" applyBorder="1" applyAlignment="1">
      <alignment horizontal="center"/>
      <protection/>
    </xf>
    <xf numFmtId="0" fontId="0" fillId="0" borderId="9" xfId="22" applyBorder="1">
      <alignment/>
      <protection/>
    </xf>
    <xf numFmtId="2" fontId="8" fillId="3" borderId="9" xfId="22" applyNumberFormat="1" applyFont="1" applyFill="1" applyBorder="1" applyAlignment="1" applyProtection="1">
      <alignment horizontal="center"/>
      <protection/>
    </xf>
    <xf numFmtId="2" fontId="0" fillId="0" borderId="9" xfId="22" applyNumberFormat="1" applyFont="1" applyBorder="1" applyAlignment="1">
      <alignment horizontal="center"/>
      <protection/>
    </xf>
    <xf numFmtId="0" fontId="0" fillId="0" borderId="11" xfId="22" applyBorder="1" applyAlignment="1">
      <alignment horizontal="left"/>
      <protection/>
    </xf>
    <xf numFmtId="2" fontId="0" fillId="0" borderId="11" xfId="22" applyNumberFormat="1" applyBorder="1" applyAlignment="1">
      <alignment horizontal="center"/>
      <protection/>
    </xf>
    <xf numFmtId="0" fontId="0" fillId="0" borderId="12" xfId="22" applyBorder="1">
      <alignment/>
      <protection/>
    </xf>
    <xf numFmtId="0" fontId="5" fillId="0" borderId="9" xfId="22" applyFont="1" applyFill="1" applyBorder="1" applyAlignment="1">
      <alignment horizontal="center"/>
      <protection/>
    </xf>
    <xf numFmtId="2" fontId="7" fillId="0" borderId="9" xfId="22" applyNumberFormat="1" applyFont="1" applyBorder="1" applyAlignment="1">
      <alignment horizontal="center"/>
      <protection/>
    </xf>
    <xf numFmtId="2" fontId="0" fillId="0" borderId="0" xfId="22" applyNumberFormat="1" applyBorder="1" applyAlignment="1">
      <alignment horizontal="center"/>
      <protection/>
    </xf>
    <xf numFmtId="0" fontId="0" fillId="0" borderId="2" xfId="22" applyBorder="1">
      <alignment/>
      <protection/>
    </xf>
    <xf numFmtId="0" fontId="0" fillId="0" borderId="3" xfId="22" applyBorder="1">
      <alignment/>
      <protection/>
    </xf>
    <xf numFmtId="172" fontId="0" fillId="0" borderId="4" xfId="22" applyNumberFormat="1" applyFont="1" applyFill="1" applyBorder="1" applyAlignment="1">
      <alignment horizontal="center" vertical="top" wrapText="1"/>
      <protection/>
    </xf>
    <xf numFmtId="2" fontId="7" fillId="0" borderId="12" xfId="22" applyNumberFormat="1" applyFont="1" applyBorder="1" applyAlignment="1">
      <alignment horizontal="center"/>
      <protection/>
    </xf>
    <xf numFmtId="0" fontId="0" fillId="0" borderId="13" xfId="22" applyBorder="1">
      <alignment/>
      <protection/>
    </xf>
    <xf numFmtId="0" fontId="0" fillId="0" borderId="14" xfId="22" applyBorder="1">
      <alignment/>
      <protection/>
    </xf>
    <xf numFmtId="0" fontId="0" fillId="0" borderId="13" xfId="22" applyFill="1" applyBorder="1" applyAlignment="1">
      <alignment horizontal="right"/>
      <protection/>
    </xf>
    <xf numFmtId="172" fontId="0" fillId="0" borderId="15" xfId="22" applyNumberFormat="1" applyBorder="1" applyAlignment="1">
      <alignment horizontal="center"/>
      <protection/>
    </xf>
    <xf numFmtId="0" fontId="0" fillId="0" borderId="2" xfId="22" applyFill="1" applyBorder="1" applyAlignment="1">
      <alignment horizontal="center" vertical="top" wrapText="1"/>
      <protection/>
    </xf>
    <xf numFmtId="0" fontId="0" fillId="0" borderId="16" xfId="22" applyBorder="1">
      <alignment/>
      <protection/>
    </xf>
    <xf numFmtId="0" fontId="0" fillId="0" borderId="17" xfId="22" applyBorder="1">
      <alignment/>
      <protection/>
    </xf>
    <xf numFmtId="0" fontId="5" fillId="0" borderId="10" xfId="22" applyFont="1" applyBorder="1">
      <alignment/>
      <protection/>
    </xf>
    <xf numFmtId="0" fontId="5" fillId="0" borderId="11" xfId="22" applyFont="1" applyBorder="1">
      <alignment/>
      <protection/>
    </xf>
    <xf numFmtId="173" fontId="0" fillId="0" borderId="12" xfId="22" applyNumberFormat="1" applyBorder="1" applyAlignment="1">
      <alignment horizontal="center"/>
      <protection/>
    </xf>
    <xf numFmtId="0" fontId="10" fillId="0" borderId="0" xfId="22" applyFont="1">
      <alignment/>
      <protection/>
    </xf>
    <xf numFmtId="0" fontId="11" fillId="0" borderId="0" xfId="22" applyFont="1">
      <alignment/>
      <protection/>
    </xf>
    <xf numFmtId="49" fontId="11" fillId="0" borderId="0" xfId="22" applyNumberFormat="1" applyFont="1">
      <alignment/>
      <protection/>
    </xf>
    <xf numFmtId="49" fontId="11" fillId="0" borderId="0" xfId="22" applyNumberFormat="1" applyFont="1" quotePrefix="1">
      <alignment/>
      <protection/>
    </xf>
    <xf numFmtId="49" fontId="10" fillId="0" borderId="0" xfId="22" applyNumberFormat="1" applyFont="1">
      <alignment/>
      <protection/>
    </xf>
    <xf numFmtId="0" fontId="10" fillId="0" borderId="11" xfId="22" applyFont="1" applyBorder="1">
      <alignment/>
      <protection/>
    </xf>
    <xf numFmtId="0" fontId="10" fillId="0" borderId="0" xfId="22" applyFont="1" applyBorder="1">
      <alignment/>
      <protection/>
    </xf>
    <xf numFmtId="49" fontId="11" fillId="0" borderId="0" xfId="22" applyNumberFormat="1" applyFont="1" applyBorder="1">
      <alignment/>
      <protection/>
    </xf>
    <xf numFmtId="49" fontId="2" fillId="0" borderId="0" xfId="21" applyNumberFormat="1" applyAlignment="1">
      <alignment/>
    </xf>
    <xf numFmtId="0" fontId="10" fillId="0" borderId="0" xfId="22" applyFont="1" applyBorder="1" applyAlignment="1">
      <alignment vertical="top"/>
      <protection/>
    </xf>
    <xf numFmtId="0" fontId="12" fillId="0" borderId="0" xfId="22" applyFont="1" applyBorder="1">
      <alignment/>
      <protection/>
    </xf>
    <xf numFmtId="0" fontId="6" fillId="0" borderId="0" xfId="22" applyFont="1">
      <alignment/>
      <protection/>
    </xf>
    <xf numFmtId="49" fontId="0" fillId="0" borderId="0" xfId="22" applyNumberFormat="1">
      <alignment/>
      <protection/>
    </xf>
    <xf numFmtId="0" fontId="15" fillId="0" borderId="0" xfId="22" applyFont="1" applyAlignment="1">
      <alignment horizontal="center" vertical="center"/>
      <protection/>
    </xf>
    <xf numFmtId="15" fontId="0" fillId="0" borderId="0" xfId="22" applyNumberFormat="1">
      <alignment/>
      <protection/>
    </xf>
    <xf numFmtId="0" fontId="5" fillId="0" borderId="0" xfId="15" applyFont="1">
      <alignment/>
      <protection/>
    </xf>
    <xf numFmtId="0" fontId="0" fillId="0" borderId="0" xfId="15">
      <alignment/>
      <protection/>
    </xf>
    <xf numFmtId="0" fontId="5" fillId="0" borderId="0" xfId="15" applyFont="1" applyAlignment="1">
      <alignment horizontal="center"/>
      <protection/>
    </xf>
    <xf numFmtId="0" fontId="5" fillId="0" borderId="7" xfId="22" applyFont="1" applyFill="1" applyBorder="1" applyAlignment="1">
      <alignment horizontal="center"/>
      <protection/>
    </xf>
    <xf numFmtId="0" fontId="0" fillId="0" borderId="17" xfId="22" applyFill="1" applyBorder="1">
      <alignment/>
      <protection/>
    </xf>
    <xf numFmtId="0" fontId="5" fillId="0" borderId="10" xfId="22" applyFont="1" applyFill="1" applyBorder="1" applyAlignment="1">
      <alignment horizontal="right"/>
      <protection/>
    </xf>
    <xf numFmtId="0" fontId="0" fillId="0" borderId="12" xfId="22" applyFont="1" applyFill="1" applyBorder="1" applyAlignment="1">
      <alignment horizontal="center"/>
      <protection/>
    </xf>
    <xf numFmtId="0" fontId="0" fillId="0" borderId="5" xfId="22" applyFill="1" applyBorder="1" applyAlignment="1">
      <alignment horizontal="left"/>
      <protection/>
    </xf>
    <xf numFmtId="0" fontId="0" fillId="0" borderId="8" xfId="22" applyFill="1" applyBorder="1" applyAlignment="1">
      <alignment horizontal="left"/>
      <protection/>
    </xf>
    <xf numFmtId="0" fontId="0" fillId="0" borderId="16" xfId="22" applyFill="1" applyBorder="1" applyAlignment="1">
      <alignment horizontal="left"/>
      <protection/>
    </xf>
    <xf numFmtId="0" fontId="5" fillId="0" borderId="12" xfId="22" applyFont="1" applyFill="1" applyBorder="1" applyAlignment="1">
      <alignment horizontal="center"/>
      <protection/>
    </xf>
    <xf numFmtId="0" fontId="0" fillId="0" borderId="0" xfId="22" applyFont="1">
      <alignment/>
      <protection/>
    </xf>
    <xf numFmtId="0" fontId="0" fillId="0" borderId="6" xfId="22" applyFill="1" applyBorder="1" applyAlignment="1">
      <alignment horizontal="left"/>
      <protection/>
    </xf>
    <xf numFmtId="0" fontId="0" fillId="0" borderId="0" xfId="22" applyFill="1" applyBorder="1" applyAlignment="1">
      <alignment horizontal="left"/>
      <protection/>
    </xf>
    <xf numFmtId="0" fontId="0" fillId="0" borderId="14" xfId="22" applyFill="1" applyBorder="1" applyAlignment="1">
      <alignment horizontal="left"/>
      <protection/>
    </xf>
    <xf numFmtId="0" fontId="5" fillId="0" borderId="11" xfId="22" applyFont="1" applyFill="1" applyBorder="1" applyAlignment="1">
      <alignment horizontal="right"/>
      <protection/>
    </xf>
    <xf numFmtId="0" fontId="0" fillId="3" borderId="0" xfId="22" applyFill="1" applyBorder="1">
      <alignment/>
      <protection/>
    </xf>
    <xf numFmtId="0" fontId="0" fillId="0" borderId="3" xfId="22" applyFill="1" applyBorder="1" applyAlignment="1">
      <alignment horizontal="center" vertical="top" wrapText="1"/>
      <protection/>
    </xf>
    <xf numFmtId="172" fontId="0" fillId="0" borderId="5" xfId="22" applyNumberFormat="1" applyFont="1" applyBorder="1" applyAlignment="1">
      <alignment horizontal="left"/>
      <protection/>
    </xf>
    <xf numFmtId="172" fontId="0" fillId="0" borderId="6" xfId="22" applyNumberFormat="1" applyBorder="1" applyAlignment="1">
      <alignment horizontal="center"/>
      <protection/>
    </xf>
    <xf numFmtId="172" fontId="0" fillId="0" borderId="7" xfId="22" applyNumberFormat="1" applyFont="1" applyBorder="1" applyAlignment="1">
      <alignment horizontal="left"/>
      <protection/>
    </xf>
    <xf numFmtId="0" fontId="0" fillId="0" borderId="10" xfId="22" applyFont="1" applyBorder="1">
      <alignment/>
      <protection/>
    </xf>
    <xf numFmtId="172" fontId="0" fillId="0" borderId="11" xfId="22" applyNumberFormat="1" applyBorder="1" applyAlignment="1">
      <alignment horizontal="center"/>
      <protection/>
    </xf>
    <xf numFmtId="0" fontId="0" fillId="0" borderId="12" xfId="22" applyFont="1" applyBorder="1">
      <alignment/>
      <protection/>
    </xf>
    <xf numFmtId="0" fontId="0" fillId="0" borderId="12" xfId="22" applyFont="1" applyBorder="1" applyAlignment="1">
      <alignment horizontal="left"/>
      <protection/>
    </xf>
    <xf numFmtId="0" fontId="0" fillId="0" borderId="18" xfId="22" applyBorder="1">
      <alignment/>
      <protection/>
    </xf>
    <xf numFmtId="0" fontId="12" fillId="0" borderId="0" xfId="22" applyFont="1" applyBorder="1" applyAlignment="1">
      <alignment horizontal="left" vertical="top" wrapText="1"/>
      <protection/>
    </xf>
    <xf numFmtId="0" fontId="12" fillId="0" borderId="0" xfId="22" applyFont="1" applyBorder="1" applyAlignment="1">
      <alignment horizontal="justify" vertical="top" wrapText="1"/>
      <protection/>
    </xf>
    <xf numFmtId="0" fontId="5" fillId="0" borderId="0" xfId="22" applyFont="1" applyBorder="1" applyAlignment="1">
      <alignment horizontal="center" wrapText="1"/>
      <protection/>
    </xf>
    <xf numFmtId="0" fontId="0" fillId="0" borderId="0" xfId="22" applyBorder="1" applyAlignment="1">
      <alignment horizontal="center"/>
      <protection/>
    </xf>
    <xf numFmtId="0" fontId="3" fillId="4" borderId="0" xfId="22" applyFont="1" applyFill="1" applyAlignment="1">
      <alignment horizontal="center" vertic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15" fillId="0" borderId="0" xfId="22" applyFont="1" applyAlignment="1">
      <alignment horizontal="left"/>
      <protection/>
    </xf>
    <xf numFmtId="0" fontId="15" fillId="0" borderId="0" xfId="22" applyFont="1" applyAlignment="1">
      <alignment horizontal="left" wrapText="1"/>
      <protection/>
    </xf>
    <xf numFmtId="0" fontId="0" fillId="0" borderId="0" xfId="22" applyFont="1" applyBorder="1" applyAlignment="1">
      <alignment horizontal="left"/>
      <protection/>
    </xf>
    <xf numFmtId="172" fontId="0" fillId="0" borderId="8" xfId="22" applyNumberFormat="1" applyFont="1" applyBorder="1" applyAlignment="1">
      <alignment horizontal="left"/>
      <protection/>
    </xf>
    <xf numFmtId="172" fontId="0" fillId="0" borderId="9" xfId="22" applyNumberFormat="1" applyFont="1" applyBorder="1" applyAlignment="1">
      <alignment horizontal="left"/>
      <protection/>
    </xf>
    <xf numFmtId="0" fontId="0" fillId="0" borderId="8" xfId="22" applyFont="1" applyBorder="1" applyAlignment="1">
      <alignment horizontal="left"/>
      <protection/>
    </xf>
  </cellXfs>
  <cellStyles count="10">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6-0New_WRAN_Reference_Mod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extract from the main Reference model for the WRAN system paramaters: 22-04-0002-16-0000_WRAN_Reference_Model.xls
It concentrates on the parameters that need to be assumed for the base station and CPE receiver performance.
</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dimension ref="A1:I32"/>
  <sheetViews>
    <sheetView tabSelected="1" zoomScale="75" zoomScaleNormal="75" workbookViewId="0" topLeftCell="A1">
      <selection activeCell="I6" sqref="I6"/>
    </sheetView>
  </sheetViews>
  <sheetFormatPr defaultColWidth="9.140625" defaultRowHeight="12.75"/>
  <cols>
    <col min="1" max="1" width="13.140625" style="63" customWidth="1"/>
    <col min="2" max="2" width="10.57421875" style="63" customWidth="1"/>
    <col min="3" max="16384" width="9.140625" style="63" customWidth="1"/>
  </cols>
  <sheetData>
    <row r="1" ht="18.75">
      <c r="B1" s="64" t="s">
        <v>46</v>
      </c>
    </row>
    <row r="2" ht="18.75">
      <c r="B2" s="64" t="s">
        <v>47</v>
      </c>
    </row>
    <row r="3" spans="1:2" ht="18.75">
      <c r="A3" s="63" t="s">
        <v>48</v>
      </c>
      <c r="B3" s="64" t="s">
        <v>75</v>
      </c>
    </row>
    <row r="4" spans="1:6" ht="18.75">
      <c r="A4" s="63" t="s">
        <v>49</v>
      </c>
      <c r="B4" s="65" t="s">
        <v>69</v>
      </c>
      <c r="F4" s="66"/>
    </row>
    <row r="5" spans="1:2" ht="15.75">
      <c r="A5" s="63" t="s">
        <v>50</v>
      </c>
      <c r="B5" s="67" t="s">
        <v>51</v>
      </c>
    </row>
    <row r="6" s="68" customFormat="1" ht="16.5" thickBot="1"/>
    <row r="7" spans="1:2" s="69" customFormat="1" ht="18.75">
      <c r="A7" s="69" t="s">
        <v>52</v>
      </c>
      <c r="B7" s="70" t="s">
        <v>70</v>
      </c>
    </row>
    <row r="8" spans="1:2" ht="15.75">
      <c r="A8" s="63" t="s">
        <v>53</v>
      </c>
      <c r="B8" s="67" t="s">
        <v>81</v>
      </c>
    </row>
    <row r="9" spans="1:9" ht="15.75">
      <c r="A9" s="63" t="s">
        <v>54</v>
      </c>
      <c r="B9" s="67" t="s">
        <v>55</v>
      </c>
      <c r="C9" s="67" t="s">
        <v>56</v>
      </c>
      <c r="D9" s="67"/>
      <c r="E9" s="67"/>
      <c r="F9" s="67"/>
      <c r="G9" s="67"/>
      <c r="H9" s="67"/>
      <c r="I9" s="67"/>
    </row>
    <row r="10" spans="2:9" ht="15.75">
      <c r="B10" s="67" t="s">
        <v>57</v>
      </c>
      <c r="C10" s="67" t="s">
        <v>58</v>
      </c>
      <c r="D10" s="67"/>
      <c r="E10" s="67"/>
      <c r="F10" s="67"/>
      <c r="G10" s="67"/>
      <c r="H10" s="67"/>
      <c r="I10" s="67"/>
    </row>
    <row r="11" spans="2:9" ht="15.75">
      <c r="B11" s="67" t="s">
        <v>59</v>
      </c>
      <c r="C11" s="67" t="s">
        <v>60</v>
      </c>
      <c r="D11" s="67"/>
      <c r="E11" s="67"/>
      <c r="F11" s="67"/>
      <c r="G11" s="67"/>
      <c r="H11" s="67"/>
      <c r="I11" s="67"/>
    </row>
    <row r="12" spans="2:9" ht="15.75">
      <c r="B12" s="67" t="s">
        <v>61</v>
      </c>
      <c r="C12" s="67" t="s">
        <v>62</v>
      </c>
      <c r="D12" s="67"/>
      <c r="E12" s="67"/>
      <c r="F12" s="67"/>
      <c r="G12" s="67"/>
      <c r="H12" s="67"/>
      <c r="I12" s="67"/>
    </row>
    <row r="13" spans="2:9" ht="15.75">
      <c r="B13" s="67" t="s">
        <v>63</v>
      </c>
      <c r="C13" s="67" t="s">
        <v>64</v>
      </c>
      <c r="D13" s="67"/>
      <c r="E13" s="67"/>
      <c r="F13" s="67"/>
      <c r="G13" s="67"/>
      <c r="H13" s="67"/>
      <c r="I13" s="67"/>
    </row>
    <row r="14" spans="2:9" ht="15.75">
      <c r="B14" s="67" t="s">
        <v>65</v>
      </c>
      <c r="C14" s="71" t="s">
        <v>66</v>
      </c>
      <c r="D14" s="67"/>
      <c r="E14" s="67"/>
      <c r="F14" s="67"/>
      <c r="G14" s="67"/>
      <c r="H14" s="67"/>
      <c r="I14" s="67"/>
    </row>
    <row r="15" ht="15.75">
      <c r="A15" s="63" t="s">
        <v>67</v>
      </c>
    </row>
    <row r="27" spans="1:5" ht="15.75" customHeight="1">
      <c r="A27" s="72"/>
      <c r="B27" s="105"/>
      <c r="C27" s="105"/>
      <c r="D27" s="105"/>
      <c r="E27" s="105"/>
    </row>
    <row r="28" spans="1:5" ht="15.75" customHeight="1">
      <c r="A28" s="69"/>
      <c r="B28" s="73"/>
      <c r="C28" s="73"/>
      <c r="D28" s="73"/>
      <c r="E28" s="73"/>
    </row>
    <row r="29" spans="1:5" ht="15.75" customHeight="1">
      <c r="A29" s="69"/>
      <c r="B29" s="104"/>
      <c r="C29" s="104"/>
      <c r="D29" s="104"/>
      <c r="E29" s="104"/>
    </row>
    <row r="30" spans="1:5" ht="15.75" customHeight="1">
      <c r="A30" s="69"/>
      <c r="B30" s="73"/>
      <c r="C30" s="73"/>
      <c r="D30" s="73"/>
      <c r="E30" s="73"/>
    </row>
    <row r="31" spans="1:5" ht="15.75" customHeight="1">
      <c r="A31" s="69"/>
      <c r="B31" s="104"/>
      <c r="C31" s="104"/>
      <c r="D31" s="104"/>
      <c r="E31" s="104"/>
    </row>
    <row r="32" spans="2:5" ht="15.75" customHeight="1">
      <c r="B32" s="104"/>
      <c r="C32" s="104"/>
      <c r="D32" s="104"/>
      <c r="E32" s="104"/>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2008&amp;R&amp;"Times New Roman,Bold"&amp;14doc.: IEEE 802.22-08/0327r1</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21"/>
  <dimension ref="A1:O43"/>
  <sheetViews>
    <sheetView zoomScale="75" zoomScaleNormal="75" workbookViewId="0" topLeftCell="A1">
      <selection activeCell="K2" sqref="K2"/>
    </sheetView>
  </sheetViews>
  <sheetFormatPr defaultColWidth="9.140625" defaultRowHeight="12.75"/>
  <cols>
    <col min="1" max="1" width="20.57421875" style="1" customWidth="1"/>
    <col min="2" max="2" width="7.140625" style="1" customWidth="1"/>
    <col min="3" max="3" width="7.421875" style="1" customWidth="1"/>
    <col min="4" max="4" width="9.00390625" style="1" customWidth="1"/>
    <col min="5" max="5" width="7.140625" style="1" customWidth="1"/>
    <col min="6" max="6" width="10.421875" style="1" customWidth="1"/>
    <col min="7" max="7" width="6.421875" style="1" customWidth="1"/>
    <col min="8" max="8" width="7.28125" style="1" customWidth="1"/>
    <col min="9" max="9" width="24.140625" style="1" customWidth="1"/>
    <col min="10" max="10" width="11.00390625" style="1" customWidth="1"/>
    <col min="11" max="11" width="8.57421875" style="1" customWidth="1"/>
    <col min="12" max="12" width="9.57421875" style="1" customWidth="1"/>
    <col min="13" max="13" width="34.00390625" style="1" customWidth="1"/>
    <col min="14" max="14" width="8.57421875" style="1" customWidth="1"/>
    <col min="15" max="15" width="13.28125" style="1" customWidth="1"/>
    <col min="16" max="16" width="9.140625" style="1" customWidth="1"/>
    <col min="17" max="17" width="13.28125" style="1" customWidth="1"/>
    <col min="18" max="16384" width="9.140625" style="1" customWidth="1"/>
  </cols>
  <sheetData>
    <row r="1" spans="1:11" ht="28.5" customHeight="1">
      <c r="A1" s="108" t="s">
        <v>72</v>
      </c>
      <c r="B1" s="108"/>
      <c r="C1" s="108"/>
      <c r="D1" s="108"/>
      <c r="E1" s="108"/>
      <c r="F1" s="108"/>
      <c r="G1" s="108"/>
      <c r="H1" s="108"/>
      <c r="I1" s="108"/>
      <c r="J1" s="108"/>
      <c r="K1" s="108"/>
    </row>
    <row r="2" spans="1:10" ht="13.5" customHeight="1" thickBot="1">
      <c r="A2" s="2"/>
      <c r="B2" s="3"/>
      <c r="C2" s="2"/>
      <c r="D2" s="2"/>
      <c r="E2" s="2"/>
      <c r="F2" s="2"/>
      <c r="G2" s="2"/>
      <c r="H2" s="2"/>
      <c r="I2" s="4"/>
      <c r="J2" s="4"/>
    </row>
    <row r="3" spans="1:5" ht="13.5" customHeight="1" thickBot="1">
      <c r="A3" s="5" t="s">
        <v>0</v>
      </c>
      <c r="B3" s="6">
        <f>IF(AND(E3&gt;13,E3&lt;52),E3*6+389,"ERROR")</f>
        <v>617</v>
      </c>
      <c r="D3" s="7" t="s">
        <v>1</v>
      </c>
      <c r="E3" s="8">
        <v>38</v>
      </c>
    </row>
    <row r="4" ht="13.5" customHeight="1"/>
    <row r="5" spans="1:11" ht="13.5" customHeight="1">
      <c r="A5" s="78" t="s">
        <v>2</v>
      </c>
      <c r="B5" s="79"/>
      <c r="C5" s="80">
        <v>5.625</v>
      </c>
      <c r="D5" s="79"/>
      <c r="E5" s="79"/>
      <c r="F5" s="79"/>
      <c r="G5" s="79"/>
      <c r="H5" s="79"/>
      <c r="I5" s="78" t="s">
        <v>2</v>
      </c>
      <c r="J5" s="78"/>
      <c r="K5" s="80">
        <f>$C$5</f>
        <v>5.625</v>
      </c>
    </row>
    <row r="6" spans="1:8" ht="13.5" customHeight="1" thickBot="1">
      <c r="A6" s="78"/>
      <c r="B6" s="79"/>
      <c r="C6" s="80"/>
      <c r="D6" s="79"/>
      <c r="E6" s="79"/>
      <c r="F6" s="79"/>
      <c r="G6" s="79"/>
      <c r="H6" s="79"/>
    </row>
    <row r="7" spans="1:11" ht="13.5" customHeight="1">
      <c r="A7" s="12" t="s">
        <v>41</v>
      </c>
      <c r="B7" s="13"/>
      <c r="C7" s="14">
        <v>60</v>
      </c>
      <c r="D7" s="79"/>
      <c r="E7" s="79"/>
      <c r="F7" s="79"/>
      <c r="G7" s="79"/>
      <c r="H7" s="79"/>
      <c r="I7" s="85" t="s">
        <v>41</v>
      </c>
      <c r="J7" s="90"/>
      <c r="K7" s="81">
        <v>8</v>
      </c>
    </row>
    <row r="8" spans="1:11" ht="13.5" customHeight="1">
      <c r="A8" s="15" t="s">
        <v>42</v>
      </c>
      <c r="B8" s="16"/>
      <c r="C8" s="17">
        <v>26</v>
      </c>
      <c r="D8" s="79"/>
      <c r="E8" s="79"/>
      <c r="F8" s="79"/>
      <c r="G8" s="79"/>
      <c r="H8" s="79"/>
      <c r="I8" s="86" t="s">
        <v>42</v>
      </c>
      <c r="J8" s="91"/>
      <c r="K8" s="46">
        <v>20</v>
      </c>
    </row>
    <row r="9" spans="1:11" ht="13.5" customHeight="1">
      <c r="A9" s="58" t="s">
        <v>43</v>
      </c>
      <c r="B9" s="54"/>
      <c r="C9" s="59"/>
      <c r="D9" s="79"/>
      <c r="E9" s="79"/>
      <c r="F9" s="79"/>
      <c r="G9" s="79"/>
      <c r="H9" s="79"/>
      <c r="I9" s="87" t="s">
        <v>43</v>
      </c>
      <c r="J9" s="92"/>
      <c r="K9" s="82"/>
    </row>
    <row r="10" spans="1:11" ht="13.5" customHeight="1" thickBot="1">
      <c r="A10" s="60" t="s">
        <v>44</v>
      </c>
      <c r="B10" s="61"/>
      <c r="C10" s="62">
        <f>((C7/60)*C8*2*1/2*1440)/10000</f>
        <v>3.744</v>
      </c>
      <c r="D10" s="79"/>
      <c r="E10" s="79"/>
      <c r="F10" s="79"/>
      <c r="G10" s="79"/>
      <c r="H10" s="79"/>
      <c r="I10" s="83" t="s">
        <v>45</v>
      </c>
      <c r="J10" s="93"/>
      <c r="K10" s="84">
        <f>((K7/60)*K8*2*1/2*1440)/10000</f>
        <v>0.384</v>
      </c>
    </row>
    <row r="11" spans="1:8" ht="13.5" customHeight="1">
      <c r="A11" s="78"/>
      <c r="B11" s="79"/>
      <c r="C11" s="80"/>
      <c r="D11" s="79"/>
      <c r="E11" s="79"/>
      <c r="F11" s="79"/>
      <c r="G11" s="79"/>
      <c r="H11" s="79"/>
    </row>
    <row r="12" ht="13.5" customHeight="1" thickBot="1"/>
    <row r="13" spans="1:11" ht="13.5" customHeight="1" thickBot="1">
      <c r="A13" s="109" t="s">
        <v>3</v>
      </c>
      <c r="B13" s="110"/>
      <c r="C13" s="111"/>
      <c r="I13" s="9" t="s">
        <v>4</v>
      </c>
      <c r="J13" s="10"/>
      <c r="K13" s="11"/>
    </row>
    <row r="14" spans="1:11" ht="13.5" customHeight="1">
      <c r="A14" s="12" t="s">
        <v>5</v>
      </c>
      <c r="B14" s="13"/>
      <c r="C14" s="14">
        <v>8</v>
      </c>
      <c r="I14" s="12" t="s">
        <v>6</v>
      </c>
      <c r="J14" s="13"/>
      <c r="K14" s="14">
        <v>11</v>
      </c>
    </row>
    <row r="15" spans="1:11" ht="13.5" customHeight="1">
      <c r="A15" s="15" t="s">
        <v>7</v>
      </c>
      <c r="B15" s="16"/>
      <c r="C15" s="17">
        <v>4</v>
      </c>
      <c r="I15" s="15" t="s">
        <v>7</v>
      </c>
      <c r="J15" s="16"/>
      <c r="K15" s="17">
        <v>4</v>
      </c>
    </row>
    <row r="16" spans="1:11" ht="13.5" customHeight="1" thickBot="1">
      <c r="A16" s="18" t="s">
        <v>8</v>
      </c>
      <c r="B16" s="19"/>
      <c r="C16" s="88">
        <v>75</v>
      </c>
      <c r="F16" s="89"/>
      <c r="I16" s="15" t="s">
        <v>9</v>
      </c>
      <c r="J16" s="16"/>
      <c r="K16" s="17">
        <v>10</v>
      </c>
    </row>
    <row r="17" spans="1:11" ht="13.5" customHeight="1" thickBot="1">
      <c r="A17" s="20"/>
      <c r="B17" s="16"/>
      <c r="C17" s="21"/>
      <c r="F17" s="89"/>
      <c r="I17" s="18" t="s">
        <v>10</v>
      </c>
      <c r="J17" s="19"/>
      <c r="K17" s="22">
        <v>14</v>
      </c>
    </row>
    <row r="18" spans="1:12" ht="13.5" customHeight="1" thickBot="1">
      <c r="A18" s="20"/>
      <c r="B18" s="16"/>
      <c r="C18" s="21"/>
      <c r="F18" s="89"/>
      <c r="I18" s="16"/>
      <c r="J18" s="16"/>
      <c r="K18" s="21"/>
      <c r="L18" s="16"/>
    </row>
    <row r="19" spans="1:15" ht="13.5" customHeight="1" thickBot="1">
      <c r="A19" s="109" t="s">
        <v>11</v>
      </c>
      <c r="B19" s="110"/>
      <c r="C19" s="110"/>
      <c r="D19" s="111"/>
      <c r="F19" s="89"/>
      <c r="I19" s="109" t="s">
        <v>12</v>
      </c>
      <c r="J19" s="110"/>
      <c r="K19" s="111"/>
      <c r="L19" s="23"/>
      <c r="M19" s="23"/>
      <c r="N19" s="23"/>
      <c r="O19" s="23"/>
    </row>
    <row r="20" spans="1:15" ht="13.5" customHeight="1">
      <c r="A20" s="15" t="s">
        <v>13</v>
      </c>
      <c r="C20" s="21"/>
      <c r="D20" s="24">
        <f>C14</f>
        <v>8</v>
      </c>
      <c r="F20" s="89"/>
      <c r="I20" s="12" t="s">
        <v>14</v>
      </c>
      <c r="J20" s="13"/>
      <c r="K20" s="25">
        <f>K14</f>
        <v>11</v>
      </c>
      <c r="L20" s="23"/>
      <c r="M20" s="23"/>
      <c r="N20" s="23"/>
      <c r="O20" s="23"/>
    </row>
    <row r="21" spans="1:15" ht="13.5" customHeight="1">
      <c r="A21" s="15" t="s">
        <v>15</v>
      </c>
      <c r="C21" s="21"/>
      <c r="D21" s="17">
        <v>290</v>
      </c>
      <c r="I21" s="15" t="s">
        <v>15</v>
      </c>
      <c r="J21" s="16"/>
      <c r="K21" s="26">
        <v>290</v>
      </c>
      <c r="L21" s="23"/>
      <c r="M21" s="23"/>
      <c r="N21" s="27"/>
      <c r="O21" s="27"/>
    </row>
    <row r="22" spans="1:15" ht="13.5" customHeight="1">
      <c r="A22" s="15" t="s">
        <v>8</v>
      </c>
      <c r="C22" s="21"/>
      <c r="D22" s="28">
        <f>C16</f>
        <v>75</v>
      </c>
      <c r="I22" s="15" t="s">
        <v>10</v>
      </c>
      <c r="J22" s="16"/>
      <c r="K22" s="29">
        <v>14</v>
      </c>
      <c r="L22" s="23"/>
      <c r="M22" s="23"/>
      <c r="N22" s="27"/>
      <c r="O22" s="27"/>
    </row>
    <row r="23" spans="1:15" ht="13.5" customHeight="1">
      <c r="A23" s="30" t="s">
        <v>16</v>
      </c>
      <c r="C23" s="21"/>
      <c r="D23" s="17">
        <v>0.5</v>
      </c>
      <c r="I23" s="15" t="s">
        <v>9</v>
      </c>
      <c r="J23" s="16"/>
      <c r="K23" s="24">
        <f>K16</f>
        <v>10</v>
      </c>
      <c r="L23" s="23"/>
      <c r="M23" s="23"/>
      <c r="N23" s="27"/>
      <c r="O23" s="27"/>
    </row>
    <row r="24" spans="1:15" ht="13.5" customHeight="1">
      <c r="A24" s="30" t="s">
        <v>17</v>
      </c>
      <c r="C24" s="21"/>
      <c r="D24" s="17">
        <v>0.8</v>
      </c>
      <c r="I24" s="30" t="s">
        <v>16</v>
      </c>
      <c r="J24" s="20"/>
      <c r="K24" s="17">
        <v>0.8</v>
      </c>
      <c r="L24" s="23"/>
      <c r="M24" s="31"/>
      <c r="N24" s="27"/>
      <c r="O24" s="27"/>
    </row>
    <row r="25" spans="1:11" ht="13.5" customHeight="1">
      <c r="A25" s="30" t="s">
        <v>18</v>
      </c>
      <c r="C25" s="21"/>
      <c r="D25" s="17">
        <v>3</v>
      </c>
      <c r="I25" s="30" t="s">
        <v>17</v>
      </c>
      <c r="J25" s="20"/>
      <c r="K25" s="17">
        <v>1</v>
      </c>
    </row>
    <row r="26" spans="1:11" ht="13.5" customHeight="1">
      <c r="A26" s="32" t="s">
        <v>19</v>
      </c>
      <c r="C26" s="21"/>
      <c r="D26" s="33">
        <f>D20-(D23+D24)-10*LOG10(D21*10^(-(D23+D24)/10)+290*(1-10^(-(D23+D24)/10))+290*(10^(D25/10)-1))</f>
        <v>-20.923979978989564</v>
      </c>
      <c r="E26" s="106" t="s">
        <v>20</v>
      </c>
      <c r="F26" s="106"/>
      <c r="G26" s="106"/>
      <c r="H26" s="106"/>
      <c r="I26" s="30" t="s">
        <v>18</v>
      </c>
      <c r="J26" s="20"/>
      <c r="K26" s="17">
        <v>6</v>
      </c>
    </row>
    <row r="27" spans="1:11" ht="13.5" customHeight="1">
      <c r="A27" s="30" t="s">
        <v>21</v>
      </c>
      <c r="C27" s="21"/>
      <c r="D27" s="17">
        <v>20</v>
      </c>
      <c r="E27" s="106"/>
      <c r="F27" s="106"/>
      <c r="G27" s="106"/>
      <c r="H27" s="106"/>
      <c r="I27" s="32" t="s">
        <v>19</v>
      </c>
      <c r="J27" s="94"/>
      <c r="K27" s="33">
        <f>K20-(K24+K25)-10*LOG10(K21*10^(-(K24+K25)/10)+290*(1-10^(-(K24+K25)/10))+290*(10^(K26/10)-1))</f>
        <v>-21.42397997898956</v>
      </c>
    </row>
    <row r="28" spans="1:11" ht="13.5" customHeight="1" thickBot="1">
      <c r="A28" s="15" t="s">
        <v>22</v>
      </c>
      <c r="C28" s="21"/>
      <c r="D28" s="17">
        <v>6</v>
      </c>
      <c r="E28" s="107" t="s">
        <v>23</v>
      </c>
      <c r="F28" s="107"/>
      <c r="G28" s="107"/>
      <c r="H28" s="107"/>
      <c r="I28" s="30" t="s">
        <v>21</v>
      </c>
      <c r="J28" s="20"/>
      <c r="K28" s="17">
        <v>20</v>
      </c>
    </row>
    <row r="29" spans="1:11" ht="13.5" customHeight="1">
      <c r="A29" s="15" t="s">
        <v>24</v>
      </c>
      <c r="C29" s="21"/>
      <c r="D29" s="17">
        <v>0.6</v>
      </c>
      <c r="E29" s="35" t="s">
        <v>25</v>
      </c>
      <c r="F29" s="36">
        <f>$C$5</f>
        <v>5.625</v>
      </c>
      <c r="G29" s="35" t="s">
        <v>26</v>
      </c>
      <c r="H29" s="37"/>
      <c r="I29" s="15" t="s">
        <v>22</v>
      </c>
      <c r="J29" s="16"/>
      <c r="K29" s="17">
        <v>4</v>
      </c>
    </row>
    <row r="30" spans="1:11" ht="13.5" customHeight="1">
      <c r="A30" s="15" t="s">
        <v>27</v>
      </c>
      <c r="C30" s="21"/>
      <c r="D30" s="17">
        <v>8</v>
      </c>
      <c r="E30" s="38" t="s">
        <v>28</v>
      </c>
      <c r="F30" s="39">
        <f>C10</f>
        <v>3.744</v>
      </c>
      <c r="G30" s="38" t="s">
        <v>29</v>
      </c>
      <c r="H30" s="40"/>
      <c r="I30" s="15" t="s">
        <v>24</v>
      </c>
      <c r="J30" s="16"/>
      <c r="K30" s="17">
        <v>1</v>
      </c>
    </row>
    <row r="31" spans="1:11" ht="13.5" customHeight="1">
      <c r="A31" s="32" t="s">
        <v>30</v>
      </c>
      <c r="C31" s="21"/>
      <c r="D31" s="41">
        <f>D20-(D23+D24)+D27-(D28+D29)-10*LOG10(10^((D27-D26+(D20-(D23+D24))-(D28+D29))/10)+290*(1-10^(-(D28+D29)/10))+290*(10^(D30/10)-1))</f>
        <v>-21.49124563233063</v>
      </c>
      <c r="E31" s="38" t="s">
        <v>31</v>
      </c>
      <c r="F31" s="34">
        <v>4.3</v>
      </c>
      <c r="G31" s="38" t="s">
        <v>32</v>
      </c>
      <c r="H31" s="40" t="s">
        <v>33</v>
      </c>
      <c r="I31" s="15" t="s">
        <v>27</v>
      </c>
      <c r="J31" s="16"/>
      <c r="K31" s="17">
        <v>10</v>
      </c>
    </row>
    <row r="32" spans="1:11" ht="13.5" customHeight="1" thickBot="1">
      <c r="A32" s="15" t="s">
        <v>34</v>
      </c>
      <c r="C32" s="21"/>
      <c r="D32" s="42">
        <f>F32</f>
        <v>6.067866867173324</v>
      </c>
      <c r="E32" s="43" t="s">
        <v>35</v>
      </c>
      <c r="F32" s="44">
        <f>F31-10*LOG(F30/F29)</f>
        <v>6.067866867173324</v>
      </c>
      <c r="G32" s="43" t="s">
        <v>32</v>
      </c>
      <c r="H32" s="45"/>
      <c r="I32" s="32" t="s">
        <v>30</v>
      </c>
      <c r="J32" s="94"/>
      <c r="K32" s="41">
        <f>K20-(K24+K25)+K28-(K29+K30)-10*LOG10(10^((K28-K27+(K20-(K24+K25))-(K29+K30))/10)+290*(1-10^(-(K29+K30)/10))+290*(10^(K31/10)-1))</f>
        <v>-21.745818183118455</v>
      </c>
    </row>
    <row r="33" spans="1:11" ht="13.5" customHeight="1">
      <c r="A33" s="30" t="s">
        <v>36</v>
      </c>
      <c r="C33" s="21"/>
      <c r="D33" s="46">
        <v>1</v>
      </c>
      <c r="I33" s="15" t="s">
        <v>34</v>
      </c>
      <c r="J33" s="16"/>
      <c r="K33" s="42">
        <f>F32</f>
        <v>6.067866867173324</v>
      </c>
    </row>
    <row r="34" spans="1:15" ht="13.5" customHeight="1">
      <c r="A34" s="15" t="s">
        <v>37</v>
      </c>
      <c r="C34" s="21"/>
      <c r="D34" s="47">
        <f>(300/$B$3)^2/(4*PI())</f>
        <v>0.01881318461824558</v>
      </c>
      <c r="I34" s="30" t="s">
        <v>36</v>
      </c>
      <c r="J34" s="20"/>
      <c r="K34" s="46">
        <v>1</v>
      </c>
      <c r="L34" s="34"/>
      <c r="M34" s="48"/>
      <c r="N34" s="16"/>
      <c r="O34" s="16"/>
    </row>
    <row r="35" spans="1:15" ht="13.5" customHeight="1" thickBot="1">
      <c r="A35" s="15" t="s">
        <v>38</v>
      </c>
      <c r="C35" s="21"/>
      <c r="D35" s="47">
        <f>-168.6+D32+10*LOG10($F$30*$K$7/$C$7)+D33-10*LOG10(D34)-D31</f>
        <v>-125.8027649072598</v>
      </c>
      <c r="I35" s="15" t="s">
        <v>37</v>
      </c>
      <c r="J35" s="16"/>
      <c r="K35" s="47">
        <f>(300/$B$3)^2/(4*PI())</f>
        <v>0.01881318461824558</v>
      </c>
      <c r="O35" s="16"/>
    </row>
    <row r="36" spans="1:11" ht="13.5" customHeight="1" thickBot="1">
      <c r="A36" s="49" t="s">
        <v>39</v>
      </c>
      <c r="B36" s="50"/>
      <c r="C36" s="10"/>
      <c r="D36" s="51">
        <f>D35+(20*6+10*LOG10(120*PI()))</f>
        <v>19.9605462801578</v>
      </c>
      <c r="I36" s="18" t="s">
        <v>38</v>
      </c>
      <c r="J36" s="19"/>
      <c r="K36" s="52">
        <f>-168.6+K33+10*LOG10($F$30)+$K34-10*LOG10(K35)-K32</f>
        <v>-116.79757972255497</v>
      </c>
    </row>
    <row r="37" spans="1:11" ht="13.5" customHeight="1" thickBot="1">
      <c r="A37" s="53"/>
      <c r="B37" s="54"/>
      <c r="C37" s="55" t="s">
        <v>40</v>
      </c>
      <c r="D37" s="56">
        <f>D35+10*LOG10(D34)-10*LOG10(K7/C7)+D20+30</f>
        <v>-96.30752909983534</v>
      </c>
      <c r="I37" s="57" t="s">
        <v>39</v>
      </c>
      <c r="J37" s="95"/>
      <c r="K37" s="51">
        <f>K36+(20*6+10*LOG10(120*PI()))</f>
        <v>28.96573146486263</v>
      </c>
    </row>
    <row r="38" spans="2:11" ht="13.5" customHeight="1">
      <c r="B38" s="16"/>
      <c r="C38" s="21"/>
      <c r="I38" s="103"/>
      <c r="J38" s="55" t="s">
        <v>40</v>
      </c>
      <c r="K38" s="56">
        <f>K36+10*LOG10(K35)+K20+30</f>
        <v>-93.05295654904751</v>
      </c>
    </row>
    <row r="39" spans="4:15" ht="13.5" customHeight="1" thickBot="1">
      <c r="D39" s="2"/>
      <c r="E39" s="2"/>
      <c r="F39" s="2"/>
      <c r="G39" s="2"/>
      <c r="H39" s="2"/>
      <c r="I39" s="4"/>
      <c r="J39" s="4"/>
      <c r="M39" s="16"/>
      <c r="N39" s="16"/>
      <c r="O39" s="16"/>
    </row>
    <row r="40" spans="1:11" ht="12.75">
      <c r="A40" s="96" t="s">
        <v>78</v>
      </c>
      <c r="B40" s="97">
        <f>-138.6+10*LOG(D21+((10^(D25/10)-1)*290))+10*LOG(C5)+$F$31</f>
        <v>-99.17479475317643</v>
      </c>
      <c r="C40" s="98" t="s">
        <v>76</v>
      </c>
      <c r="I40" s="96" t="s">
        <v>79</v>
      </c>
      <c r="J40" s="97">
        <f>-138.6+10*LOG(K21+((10^(K26/10)-1)*290))+10*LOG(K5)+$F$31</f>
        <v>-96.17479475317644</v>
      </c>
      <c r="K40" s="98" t="s">
        <v>76</v>
      </c>
    </row>
    <row r="41" spans="1:11" ht="12.75">
      <c r="A41" s="115" t="s">
        <v>77</v>
      </c>
      <c r="B41" s="2">
        <f>D37-B42-B40</f>
        <v>1.867265653341093</v>
      </c>
      <c r="C41" s="116" t="s">
        <v>32</v>
      </c>
      <c r="I41" s="117" t="s">
        <v>77</v>
      </c>
      <c r="J41" s="2">
        <f>K38-J42-J40</f>
        <v>2.1218382041289345</v>
      </c>
      <c r="K41" s="116" t="s">
        <v>32</v>
      </c>
    </row>
    <row r="42" spans="1:11" ht="13.5" thickBot="1">
      <c r="A42" s="99" t="s">
        <v>80</v>
      </c>
      <c r="B42" s="100">
        <f>D33</f>
        <v>1</v>
      </c>
      <c r="C42" s="101" t="s">
        <v>32</v>
      </c>
      <c r="I42" s="99" t="s">
        <v>80</v>
      </c>
      <c r="J42" s="100">
        <f>K34</f>
        <v>1</v>
      </c>
      <c r="K42" s="102" t="s">
        <v>32</v>
      </c>
    </row>
    <row r="43" spans="1:11" ht="12.75">
      <c r="A43" s="27"/>
      <c r="B43" s="2"/>
      <c r="C43" s="27"/>
      <c r="I43" s="114"/>
      <c r="J43" s="2"/>
      <c r="K43" s="114"/>
    </row>
  </sheetData>
  <mergeCells count="6">
    <mergeCell ref="E26:H27"/>
    <mergeCell ref="E28:H28"/>
    <mergeCell ref="A1:K1"/>
    <mergeCell ref="I19:K19"/>
    <mergeCell ref="A13:C13"/>
    <mergeCell ref="A19:D19"/>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51"/>
  <dimension ref="A1:O25"/>
  <sheetViews>
    <sheetView zoomScale="75" zoomScaleNormal="75" workbookViewId="0" topLeftCell="A1">
      <selection activeCell="C1" sqref="C1"/>
    </sheetView>
  </sheetViews>
  <sheetFormatPr defaultColWidth="9.140625" defaultRowHeight="12.75"/>
  <cols>
    <col min="1" max="1" width="9.140625" style="1" customWidth="1"/>
    <col min="2" max="2" width="5.57421875" style="1" customWidth="1"/>
    <col min="3" max="16384" width="9.140625" style="1" customWidth="1"/>
  </cols>
  <sheetData>
    <row r="1" ht="15.75">
      <c r="A1" s="74" t="s">
        <v>68</v>
      </c>
    </row>
    <row r="2" spans="1:15" ht="17.25" customHeight="1">
      <c r="A2" s="75"/>
      <c r="B2" s="76">
        <v>1</v>
      </c>
      <c r="C2" s="113" t="s">
        <v>71</v>
      </c>
      <c r="D2" s="113"/>
      <c r="E2" s="113"/>
      <c r="F2" s="113"/>
      <c r="G2" s="113"/>
      <c r="H2" s="113"/>
      <c r="I2" s="113"/>
      <c r="J2" s="113"/>
      <c r="K2" s="113"/>
      <c r="L2" s="113"/>
      <c r="M2" s="113"/>
      <c r="N2" s="113"/>
      <c r="O2" s="113"/>
    </row>
    <row r="3" spans="1:15" ht="18" customHeight="1">
      <c r="A3" s="75"/>
      <c r="B3" s="76">
        <v>2</v>
      </c>
      <c r="C3" s="112" t="s">
        <v>73</v>
      </c>
      <c r="D3" s="112"/>
      <c r="E3" s="112"/>
      <c r="F3" s="112"/>
      <c r="G3" s="112"/>
      <c r="H3" s="112"/>
      <c r="I3" s="112"/>
      <c r="J3" s="112"/>
      <c r="K3" s="112"/>
      <c r="L3" s="112"/>
      <c r="M3" s="112"/>
      <c r="N3" s="112"/>
      <c r="O3" s="112"/>
    </row>
    <row r="4" spans="1:15" ht="18" customHeight="1">
      <c r="A4" s="75"/>
      <c r="B4" s="76">
        <v>3</v>
      </c>
      <c r="C4" s="113" t="s">
        <v>74</v>
      </c>
      <c r="D4" s="113"/>
      <c r="E4" s="113"/>
      <c r="F4" s="113"/>
      <c r="G4" s="113"/>
      <c r="H4" s="113"/>
      <c r="I4" s="113"/>
      <c r="J4" s="113"/>
      <c r="K4" s="113"/>
      <c r="L4" s="113"/>
      <c r="M4" s="113"/>
      <c r="N4" s="113"/>
      <c r="O4" s="113"/>
    </row>
    <row r="5" spans="1:3" ht="12.75">
      <c r="A5" s="75"/>
      <c r="C5" s="77"/>
    </row>
    <row r="6" ht="12.75">
      <c r="A6" s="75"/>
    </row>
    <row r="7" ht="12.75">
      <c r="A7" s="75"/>
    </row>
    <row r="8" ht="12.75">
      <c r="A8" s="75"/>
    </row>
    <row r="9" ht="12.75">
      <c r="A9" s="75"/>
    </row>
    <row r="10" ht="12.75">
      <c r="A10" s="75"/>
    </row>
    <row r="11" ht="12.75">
      <c r="A11" s="75"/>
    </row>
    <row r="12" ht="12.75">
      <c r="A12" s="75"/>
    </row>
    <row r="13" ht="12.75">
      <c r="A13" s="75"/>
    </row>
    <row r="14" ht="12.75">
      <c r="A14" s="75"/>
    </row>
    <row r="15" ht="12.75">
      <c r="A15" s="75"/>
    </row>
    <row r="16" ht="12.75">
      <c r="A16" s="75"/>
    </row>
    <row r="17" ht="12.75">
      <c r="A17" s="75"/>
    </row>
    <row r="18" ht="12.75">
      <c r="A18" s="75"/>
    </row>
    <row r="19" ht="12.75">
      <c r="A19" s="75"/>
    </row>
    <row r="20" ht="12.75">
      <c r="A20" s="75"/>
    </row>
    <row r="21" ht="12.75">
      <c r="A21" s="75"/>
    </row>
    <row r="22" ht="12.75">
      <c r="A22" s="75"/>
    </row>
    <row r="23" ht="12.75">
      <c r="A23" s="75"/>
    </row>
    <row r="24" ht="12.75">
      <c r="A24" s="75"/>
    </row>
    <row r="25" ht="12.75">
      <c r="A25" s="75"/>
    </row>
  </sheetData>
  <mergeCells count="3">
    <mergeCell ref="C3:O3"/>
    <mergeCell ref="C4:O4"/>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Lead-Editor</dc:creator>
  <cp:keywords/>
  <dc:description/>
  <cp:lastModifiedBy>Lead-Editor</cp:lastModifiedBy>
  <dcterms:created xsi:type="dcterms:W3CDTF">2008-12-04T15:14:58Z</dcterms:created>
  <dcterms:modified xsi:type="dcterms:W3CDTF">2008-12-09T21:16:06Z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