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0" windowWidth="10935" windowHeight="9735" activeTab="0"/>
  </bookViews>
  <sheets>
    <sheet name="Title" sheetId="1" r:id="rId1"/>
    <sheet name="CPE to Beacon" sheetId="2" r:id="rId2"/>
    <sheet name="Low Power BS to Beacon" sheetId="3" r:id="rId3"/>
    <sheet name="High Power BS to Beacon" sheetId="4" r:id="rId4"/>
    <sheet name="W. Mike Saturation" sheetId="5" r:id="rId5"/>
  </sheets>
  <definedNames>
    <definedName name="_xlnm.Print_Area" localSheetId="0">'Title'!$A$1:$I$6</definedName>
  </definedNames>
  <calcPr fullCalcOnLoad="1"/>
</workbook>
</file>

<file path=xl/comments2.xml><?xml version="1.0" encoding="utf-8"?>
<comments xmlns="http://schemas.openxmlformats.org/spreadsheetml/2006/main">
  <authors>
    <author>G. Chouinard</author>
  </authors>
  <commentList>
    <comment ref="H14" authorId="0">
      <text>
        <r>
          <rPr>
            <sz val="8"/>
            <rFont val="Tahoma"/>
            <family val="2"/>
          </rPr>
          <t>Value adjusted to result in the well established  -95 dBm minimum level at the input of the microphone receiver.</t>
        </r>
      </text>
    </comment>
    <comment ref="A18" authorId="0">
      <text>
        <r>
          <rPr>
            <sz val="8"/>
            <rFont val="Tahoma"/>
            <family val="0"/>
          </rPr>
          <t>Measured at the terminal of the antenna with a matched load (VSWR=1).</t>
        </r>
      </text>
    </comment>
  </commentList>
</comments>
</file>

<file path=xl/comments3.xml><?xml version="1.0" encoding="utf-8"?>
<comments xmlns="http://schemas.openxmlformats.org/spreadsheetml/2006/main">
  <authors>
    <author>G. Chouinard</author>
  </authors>
  <commentList>
    <comment ref="H14" authorId="0">
      <text>
        <r>
          <rPr>
            <sz val="8"/>
            <rFont val="Tahoma"/>
            <family val="2"/>
          </rPr>
          <t>Value adjusted to result in the well established  -95 dBm minimum level at the input of the microphone receiver.</t>
        </r>
      </text>
    </comment>
    <comment ref="A18" authorId="0">
      <text>
        <r>
          <rPr>
            <sz val="8"/>
            <rFont val="Tahoma"/>
            <family val="0"/>
          </rPr>
          <t>Measured at the terminal of the antenna with a matched load (VSWR=1).</t>
        </r>
      </text>
    </comment>
  </commentList>
</comments>
</file>

<file path=xl/comments4.xml><?xml version="1.0" encoding="utf-8"?>
<comments xmlns="http://schemas.openxmlformats.org/spreadsheetml/2006/main">
  <authors>
    <author>G. Chouinard</author>
  </authors>
  <commentList>
    <comment ref="H14" authorId="0">
      <text>
        <r>
          <rPr>
            <sz val="8"/>
            <rFont val="Tahoma"/>
            <family val="2"/>
          </rPr>
          <t>Value adjusted to result in the well established  -95 dBm minimum level at the input of the microphone receiver.</t>
        </r>
      </text>
    </comment>
    <comment ref="A18" authorId="0">
      <text>
        <r>
          <rPr>
            <sz val="8"/>
            <rFont val="Tahoma"/>
            <family val="0"/>
          </rPr>
          <t>Measured at the terminal of the antenna with a matched load (VSWR=1).</t>
        </r>
      </text>
    </comment>
  </commentList>
</comments>
</file>

<file path=xl/sharedStrings.xml><?xml version="1.0" encoding="utf-8"?>
<sst xmlns="http://schemas.openxmlformats.org/spreadsheetml/2006/main" count="530" uniqueCount="155">
  <si>
    <t>Wireless microphone coverage range</t>
  </si>
  <si>
    <t>Microphone reception protection ratio (D/U):</t>
  </si>
  <si>
    <t>(dBW)</t>
  </si>
  <si>
    <t>(dB)</t>
  </si>
  <si>
    <t>(dBm)</t>
  </si>
  <si>
    <t>(dBuV/m)</t>
  </si>
  <si>
    <t>Required minimum field strength :</t>
  </si>
  <si>
    <t>(dBK^1)</t>
  </si>
  <si>
    <t>(m)</t>
  </si>
  <si>
    <t>(deg. Kelvin)</t>
  </si>
  <si>
    <t>Equivalent receiver sensitivity (dBm) :</t>
  </si>
  <si>
    <t>TG1 Beacon Tx and WRAN Sensing</t>
  </si>
  <si>
    <t>(kHz)</t>
  </si>
  <si>
    <t>CPE Tx antennal height</t>
  </si>
  <si>
    <t>Link Margin</t>
  </si>
  <si>
    <t>Allowed maximum level of interfering power flux density at microphone receiver (in 200 kHz):</t>
  </si>
  <si>
    <t>TG1 Beacon EIRP</t>
  </si>
  <si>
    <t>(Watt)</t>
  </si>
  <si>
    <t>WRAN EIRP</t>
  </si>
  <si>
    <t>PFD at 1m from TG1 Beacon Tx</t>
  </si>
  <si>
    <t>(dBW/(m^2))</t>
  </si>
  <si>
    <t>W Mike Tx power:</t>
  </si>
  <si>
    <t>W Mike Tx Antenna gain:</t>
  </si>
  <si>
    <t>(dBi)</t>
  </si>
  <si>
    <t>W Mike Tx Cable loss:</t>
  </si>
  <si>
    <t>W Mike Tx EIRP:</t>
  </si>
  <si>
    <t>PFD at 1 m from the W Mike Tx:</t>
  </si>
  <si>
    <t>(dBW/m^2)</t>
  </si>
  <si>
    <t xml:space="preserve">TG1 Beacon bandwidth </t>
  </si>
  <si>
    <t>Typical microphone fading due to body absorption:</t>
  </si>
  <si>
    <t>(m^2)</t>
  </si>
  <si>
    <t>PFD at microphone Rx antenna:</t>
  </si>
  <si>
    <t>W Mike Rx antenna gain</t>
  </si>
  <si>
    <t>W Mike Rx cable loss</t>
  </si>
  <si>
    <t>W Mike Signal Power at microphone Rx:</t>
  </si>
  <si>
    <t>Path Loss needed between WRAN and W Mike Rx to avoid interference</t>
  </si>
  <si>
    <t>Link Margin of TG1</t>
  </si>
  <si>
    <t>Operating Frequency</t>
  </si>
  <si>
    <t>(MHz)</t>
  </si>
  <si>
    <t>Beacon Tx antennal height</t>
  </si>
  <si>
    <t>W Mike Rx antennal height</t>
  </si>
  <si>
    <t>Margin on reciprocal path:</t>
  </si>
  <si>
    <t>10% BLER</t>
  </si>
  <si>
    <t>1% BLER</t>
  </si>
  <si>
    <t>PN_Sequence</t>
  </si>
  <si>
    <t>Index</t>
  </si>
  <si>
    <t>MSF1</t>
  </si>
  <si>
    <t>MSF2</t>
  </si>
  <si>
    <t>MSF3</t>
  </si>
  <si>
    <t>RTS/ANP</t>
  </si>
  <si>
    <t>SNR (dB)</t>
  </si>
  <si>
    <t>Isotropic receive antenna effective aperture</t>
  </si>
  <si>
    <t>WRAN Sensing Antenna Gain</t>
  </si>
  <si>
    <t>Antenna noise temperature</t>
  </si>
  <si>
    <t>Coupling Loss</t>
  </si>
  <si>
    <t>Filter Loss</t>
  </si>
  <si>
    <t>LNA Noise Figure</t>
  </si>
  <si>
    <t>Pre-Amplifier Figure of Merit: G/T</t>
  </si>
  <si>
    <t>Required power-flux-density (PFD)</t>
  </si>
  <si>
    <t>Path Loss allowed between WRAN and TG1 Beacon to receive the Index at 1% BLER</t>
  </si>
  <si>
    <t>WRAN CPE interfering with Wireless Microphones</t>
  </si>
  <si>
    <t>PFD at 1m from WRAN Tx in 200kHz</t>
  </si>
  <si>
    <t>Performance requirement for TG1 Beacon in a AWGN channel</t>
  </si>
  <si>
    <t>Extra margin due to the difference in height between Beacon TX antenna and W Mike RX antenna</t>
  </si>
  <si>
    <t>Hata</t>
  </si>
  <si>
    <t>Hata: small-medium city</t>
  </si>
  <si>
    <t>ITU-R Rec. P.1546: Rural open area</t>
  </si>
  <si>
    <t>ITU-R</t>
  </si>
  <si>
    <t>BS Tx antennal height</t>
  </si>
  <si>
    <t>Delta between the two links due to difference between Beacon Tx antenna height and W Mike Rx antenna height</t>
  </si>
  <si>
    <t>Signal availability due to the differential fading between the beacon reception at the WRAN sensor in 77 kHz and the up-fade of the WRAN signal at the W Microphone receiver in 200 kHz</t>
  </si>
  <si>
    <t>Available Link Margin to absorb the differential multipath fading:</t>
  </si>
  <si>
    <t>Resulting signal availability:</t>
  </si>
  <si>
    <t>TG1 Beacon Power</t>
  </si>
  <si>
    <t>TG1 Antenna gain</t>
  </si>
  <si>
    <t>dBi</t>
  </si>
  <si>
    <t xml:space="preserve">Max. Signal Power at microphone receiver: </t>
  </si>
  <si>
    <t>Minimum separation distance:</t>
  </si>
  <si>
    <t>1/4 λ monopole</t>
  </si>
  <si>
    <t>5/8 λ monopole</t>
  </si>
  <si>
    <t>Omni</t>
  </si>
  <si>
    <t>TG1 beacon antenna type:</t>
  </si>
  <si>
    <t>W. Microphone TX Power</t>
  </si>
  <si>
    <t>W. Microphone Antenna gain</t>
  </si>
  <si>
    <t>W. Microphone EIRP</t>
  </si>
  <si>
    <t>Maximum CPE EIRP</t>
  </si>
  <si>
    <t>Power Flux Density at 1 m from CPE:</t>
  </si>
  <si>
    <t>Free Space</t>
  </si>
  <si>
    <t>CPE antenna is directed toward the wireless microphone receiver.</t>
  </si>
  <si>
    <t>Wireless microphone receiver saturation caused by TG1 beacon transmission</t>
  </si>
  <si>
    <t>PFD at 1m from Wireless microphone</t>
  </si>
  <si>
    <t>CPE Signal Power at microphone Rx:</t>
  </si>
  <si>
    <t>TG1 beacon Signal Power at Mike Rx:</t>
  </si>
  <si>
    <t>Wireless Microphone receiver saturation caused by W. Microphone</t>
  </si>
  <si>
    <t>Wireless Microphone receiver saturation caused by WRAN TX CPE</t>
  </si>
  <si>
    <t>Wireless Microphone receiver saturation caused by DTV TX Station</t>
  </si>
  <si>
    <t>F(50,10), 300 m DTV antenna height</t>
  </si>
  <si>
    <t>(km)</t>
  </si>
  <si>
    <t>Maximum DTV station EIRP</t>
  </si>
  <si>
    <t>Power Flux Density at 1 m from DTV TX antenna:</t>
  </si>
  <si>
    <t>DTV Signal Power at microphone Rx:</t>
  </si>
  <si>
    <t>PFD at 1m from WRAN Tx in 5.625 MHz</t>
  </si>
  <si>
    <t>Differential multipath fade for 5% of the time</t>
  </si>
  <si>
    <t xml:space="preserve">SNR needed </t>
  </si>
  <si>
    <t xml:space="preserve">W. Mike bandwidth </t>
  </si>
  <si>
    <t>W. Mike Rx Antenna Gain</t>
  </si>
  <si>
    <t>W. Mike Rx antenna noise temperature</t>
  </si>
  <si>
    <t>W. Mike Rx cable loss</t>
  </si>
  <si>
    <t>dB(W/(K*MHz))</t>
  </si>
  <si>
    <t>K</t>
  </si>
  <si>
    <t>Bandwidth:</t>
  </si>
  <si>
    <t>Reference noise level:</t>
  </si>
  <si>
    <t>dB</t>
  </si>
  <si>
    <t>dBm</t>
  </si>
  <si>
    <t>kHz</t>
  </si>
  <si>
    <t>dBm in 200 kHz</t>
  </si>
  <si>
    <t xml:space="preserve">Antenna noise temperature: </t>
  </si>
  <si>
    <t>RX Noise Figure</t>
  </si>
  <si>
    <t>Output noise level:</t>
  </si>
  <si>
    <t>Reference noise temperature:</t>
  </si>
  <si>
    <t>Boltzman constant:</t>
  </si>
  <si>
    <t xml:space="preserve">I/N: </t>
  </si>
  <si>
    <t>SNR needed for decoding MSF1 at 1% BLER under AWGN</t>
  </si>
  <si>
    <t xml:space="preserve">MSF1 signal margin:  </t>
  </si>
  <si>
    <t>IEEE P802.22 Wireless RANs</t>
  </si>
  <si>
    <t>Submission</t>
  </si>
  <si>
    <t>Designator:</t>
  </si>
  <si>
    <t>Venue Date:</t>
  </si>
  <si>
    <t>First Author:</t>
  </si>
  <si>
    <t>Gerald Chouinard, Communivations Research Centre, Canada (CRC)</t>
  </si>
  <si>
    <t>Subject:</t>
  </si>
  <si>
    <t>Full Date:</t>
  </si>
  <si>
    <t>Author(s):</t>
  </si>
  <si>
    <t>Name(s)</t>
  </si>
  <si>
    <t>Gerald Chouinard</t>
  </si>
  <si>
    <t>Company</t>
  </si>
  <si>
    <t>Communications Research Cente</t>
  </si>
  <si>
    <t>Address</t>
  </si>
  <si>
    <t>3701 Carling Avenue, Ottawa, Canada K2H-8S2</t>
  </si>
  <si>
    <t xml:space="preserve">Phone: </t>
  </si>
  <si>
    <t>613-998-2500</t>
  </si>
  <si>
    <t xml:space="preserve">Fax: </t>
  </si>
  <si>
    <t>613-990-6339</t>
  </si>
  <si>
    <t xml:space="preserve">email: </t>
  </si>
  <si>
    <t>gerald.chouinard@crc.ca</t>
  </si>
  <si>
    <t>Abstract:</t>
  </si>
  <si>
    <t>WRAN and TG1 beacon link analysis</t>
  </si>
  <si>
    <t>Tracking filter in the RF front-end of the W. Mike receiver can be typically 20-30 MHz wide.  The constraint on this -16 dBm saturation level only applies to within this bandwidth.  This -16 dBm would only apply to energy falling within N, N+/-1.  For N+/-2 and beyond, the saturation level would be much higher.</t>
  </si>
  <si>
    <t>Yuchun Wu computer simulations, March 2008: 22-08-0042-01-0001_Simulation Results for TG1 according to Draft 2.01.ppt</t>
  </si>
  <si>
    <t>Steve Kuffner computer simulations, March 2008: 22-08-0104-00-0001-tg1-per-in-awgn-and-wran-b.ppt</t>
  </si>
  <si>
    <t>8 dB NF and 2.5 dB implementation margin</t>
  </si>
  <si>
    <t>Figure 6 of Document: 22-08-0058-00-0001_TG1_fade_to_WRAN_interference_stats.doc</t>
  </si>
  <si>
    <t>doc.: IEEE 802.22-08/0040r1</t>
  </si>
  <si>
    <t>February 2009</t>
  </si>
  <si>
    <t>2009-02-27</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</si>
</sst>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0.0"/>
    <numFmt numFmtId="177" formatCode="0.0_);[Red]\(0.0\)"/>
    <numFmt numFmtId="178" formatCode="0.000000000000_);[Red]\(0.000000000000\)"/>
    <numFmt numFmtId="179" formatCode="0.00_);[Red]\(0.00\)"/>
    <numFmt numFmtId="180" formatCode="0.00_ "/>
    <numFmt numFmtId="181" formatCode="0.00_);\(0.00\)"/>
    <numFmt numFmtId="182" formatCode="0.00_ ;[Red]\-0.00\ "/>
    <numFmt numFmtId="183" formatCode="0.0000000000000"/>
    <numFmt numFmtId="184" formatCode="&quot;Yes&quot;;&quot;Yes&quot;;&quot;No&quot;"/>
    <numFmt numFmtId="185" formatCode="&quot;True&quot;;&quot;True&quot;;&quot;False&quot;"/>
    <numFmt numFmtId="186" formatCode="&quot;On&quot;;&quot;On&quot;;&quot;Off&quot;"/>
    <numFmt numFmtId="187" formatCode="0.0%"/>
    <numFmt numFmtId="188" formatCode="0.000"/>
    <numFmt numFmtId="189" formatCode="&quot;$&quot;#,##0_);\(&quot;$&quot;#,##0\)"/>
    <numFmt numFmtId="190" formatCode="&quot;$&quot;#,##0_);[Red]\(&quot;$&quot;#,##0\)"/>
    <numFmt numFmtId="191" formatCode="&quot;$&quot;#,##0.00_);\(&quot;$&quot;#,##0.00\)"/>
    <numFmt numFmtId="192" formatCode="&quot;$&quot;#,##0.00_);[Red]\(&quot;$&quot;#,##0.00\)"/>
    <numFmt numFmtId="193" formatCode="_(&quot;$&quot;* #,##0_);_(&quot;$&quot;* \(#,##0\);_(&quot;$&quot;* &quot;-&quot;_);_(@_)"/>
    <numFmt numFmtId="194" formatCode="_(* #,##0_);_(* \(#,##0\);_(* &quot;-&quot;_);_(@_)"/>
    <numFmt numFmtId="195" formatCode="_(&quot;$&quot;* #,##0.00_);_(&quot;$&quot;* \(#,##0.00\);_(&quot;$&quot;* &quot;-&quot;??_);_(@_)"/>
    <numFmt numFmtId="196" formatCode="_(* #,##0.00_);_(* \(#,##0.00\);_(* &quot;-&quot;??_);_(@_)"/>
    <numFmt numFmtId="197" formatCode="0.0_)"/>
    <numFmt numFmtId="198" formatCode="0_)"/>
    <numFmt numFmtId="199" formatCode="0.0000"/>
    <numFmt numFmtId="200" formatCode="0.00000"/>
    <numFmt numFmtId="201" formatCode="0.000%"/>
    <numFmt numFmtId="202" formatCode="0.000000"/>
    <numFmt numFmtId="203" formatCode="&quot;$&quot;#,##0"/>
    <numFmt numFmtId="204" formatCode="0.0000000"/>
    <numFmt numFmtId="205" formatCode="#,##0.0"/>
    <numFmt numFmtId="206" formatCode="0.###"/>
    <numFmt numFmtId="207" formatCode="0.000000000000"/>
    <numFmt numFmtId="208" formatCode="#.#&quot; m&quot;"/>
    <numFmt numFmtId="209" formatCode="##.#&quot; dB&quot;"/>
    <numFmt numFmtId="210" formatCode="0&quot; dBm&quot;"/>
    <numFmt numFmtId="211" formatCode="##0.0&quot; dBm&quot;"/>
    <numFmt numFmtId="212" formatCode="##0&quot; m&quot;"/>
  </numFmts>
  <fonts count="24">
    <font>
      <sz val="12"/>
      <name val="宋体"/>
      <family val="0"/>
    </font>
    <font>
      <b/>
      <sz val="10"/>
      <name val="Arial"/>
      <family val="2"/>
    </font>
    <font>
      <sz val="10"/>
      <name val="Arial"/>
      <family val="2"/>
    </font>
    <font>
      <sz val="8"/>
      <name val="Tahoma"/>
      <family val="2"/>
    </font>
    <font>
      <i/>
      <sz val="10"/>
      <name val="Arial"/>
      <family val="2"/>
    </font>
    <font>
      <vertAlign val="subscript"/>
      <sz val="10"/>
      <name val="Arial"/>
      <family val="2"/>
    </font>
    <font>
      <i/>
      <sz val="12"/>
      <name val="Times New Roman"/>
      <family val="1"/>
    </font>
    <font>
      <sz val="12"/>
      <name val="Times New Roman"/>
      <family val="1"/>
    </font>
    <font>
      <i/>
      <vertAlign val="subscript"/>
      <sz val="12"/>
      <name val="Times New Roman"/>
      <family val="1"/>
    </font>
    <font>
      <b/>
      <i/>
      <sz val="10"/>
      <name val="Arial"/>
      <family val="2"/>
    </font>
    <font>
      <b/>
      <vertAlign val="subscript"/>
      <sz val="10"/>
      <name val="Arial"/>
      <family val="2"/>
    </font>
    <font>
      <u val="single"/>
      <sz val="7.5"/>
      <color indexed="36"/>
      <name val="Arial"/>
      <family val="0"/>
    </font>
    <font>
      <u val="single"/>
      <sz val="10"/>
      <color indexed="12"/>
      <name val="Arial"/>
      <family val="0"/>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sz val="10"/>
      <name val="Times New Roman"/>
      <family val="1"/>
    </font>
    <font>
      <b/>
      <sz val="10"/>
      <name val="Times New Roman"/>
      <family val="1"/>
    </font>
    <font>
      <b/>
      <sz val="12"/>
      <name val="Times New Roman"/>
      <family val="1"/>
    </font>
    <font>
      <i/>
      <sz val="10"/>
      <name val="Times New Roman"/>
      <family val="1"/>
    </font>
    <font>
      <sz val="10"/>
      <color indexed="12"/>
      <name val="Times New Roman"/>
      <family val="1"/>
    </font>
    <font>
      <b/>
      <sz val="10"/>
      <color indexed="12"/>
      <name val="Times New Roman"/>
      <family val="1"/>
    </font>
    <font>
      <b/>
      <sz val="8"/>
      <name val="宋体"/>
      <family val="2"/>
    </font>
  </fonts>
  <fills count="9">
    <fill>
      <patternFill/>
    </fill>
    <fill>
      <patternFill patternType="gray125"/>
    </fill>
    <fill>
      <patternFill patternType="solid">
        <fgColor indexed="53"/>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48">
    <border>
      <left/>
      <right/>
      <top/>
      <bottom/>
      <diagonal/>
    </border>
    <border>
      <left>
        <color indexed="63"/>
      </left>
      <right>
        <color indexed="63"/>
      </right>
      <top>
        <color indexed="63"/>
      </top>
      <bottom style="medium"/>
    </border>
    <border>
      <left style="medium"/>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color indexed="63"/>
      </left>
      <right style="thin"/>
      <top>
        <color indexed="63"/>
      </top>
      <bottom style="double"/>
    </border>
    <border>
      <left style="medium"/>
      <right style="thin"/>
      <top>
        <color indexed="63"/>
      </top>
      <bottom style="thin"/>
    </border>
    <border>
      <left style="thin"/>
      <right style="thin"/>
      <top>
        <color indexed="63"/>
      </top>
      <bottom style="thin"/>
    </border>
    <border>
      <left>
        <color indexed="63"/>
      </left>
      <right style="medium"/>
      <top>
        <color indexed="63"/>
      </top>
      <bottom style="thin"/>
    </border>
    <border>
      <left style="medium"/>
      <right>
        <color indexed="63"/>
      </right>
      <top>
        <color indexed="63"/>
      </top>
      <bottom style="double"/>
    </border>
    <border>
      <left style="thin"/>
      <right style="thin"/>
      <top>
        <color indexed="63"/>
      </top>
      <bottom style="double"/>
    </border>
    <border>
      <left>
        <color indexed="63"/>
      </left>
      <right style="medium"/>
      <top>
        <color indexed="63"/>
      </top>
      <bottom style="double"/>
    </border>
    <border>
      <left style="thin"/>
      <right style="thin"/>
      <top style="medium"/>
      <bottom style="medium"/>
    </border>
    <border>
      <left style="medium"/>
      <right>
        <color indexed="63"/>
      </right>
      <top>
        <color indexed="63"/>
      </top>
      <bottom style="thin"/>
    </border>
    <border>
      <left style="thin"/>
      <right style="thin"/>
      <top style="double"/>
      <bottom>
        <color indexed="63"/>
      </bottom>
    </border>
    <border>
      <left style="thin"/>
      <right>
        <color indexed="63"/>
      </right>
      <top>
        <color indexed="63"/>
      </top>
      <bottom style="double"/>
    </border>
    <border>
      <left style="thin"/>
      <right>
        <color indexed="63"/>
      </right>
      <top style="medium"/>
      <bottom style="medium"/>
    </border>
    <border>
      <left>
        <color indexed="63"/>
      </left>
      <right style="thin"/>
      <top style="medium"/>
      <bottom style="medium"/>
    </border>
    <border>
      <left style="thin"/>
      <right>
        <color indexed="63"/>
      </right>
      <top style="medium"/>
      <bottom>
        <color indexed="63"/>
      </bottom>
    </border>
    <border>
      <left>
        <color indexed="63"/>
      </left>
      <right style="thin"/>
      <top style="medium"/>
      <bottom>
        <color indexed="63"/>
      </bottom>
    </border>
  </borders>
  <cellStyleXfs count="24">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2" fillId="0" borderId="0">
      <alignment/>
      <protection/>
    </xf>
    <xf numFmtId="9" fontId="0" fillId="0" borderId="0" applyFont="0" applyFill="0" applyBorder="0" applyAlignment="0" applyProtection="0"/>
  </cellStyleXfs>
  <cellXfs count="209">
    <xf numFmtId="0" fontId="0" fillId="0" borderId="0" xfId="0" applyAlignment="1">
      <alignment vertical="center"/>
    </xf>
    <xf numFmtId="0" fontId="7" fillId="0" borderId="0" xfId="22" applyFont="1">
      <alignment/>
      <protection/>
    </xf>
    <xf numFmtId="0" fontId="13" fillId="0" borderId="0" xfId="22" applyFont="1">
      <alignment/>
      <protection/>
    </xf>
    <xf numFmtId="49" fontId="13" fillId="0" borderId="0" xfId="22" applyNumberFormat="1" applyFont="1">
      <alignment/>
      <protection/>
    </xf>
    <xf numFmtId="49" fontId="13" fillId="0" borderId="0" xfId="22" applyNumberFormat="1" applyFont="1" quotePrefix="1">
      <alignment/>
      <protection/>
    </xf>
    <xf numFmtId="49" fontId="7" fillId="0" borderId="0" xfId="22" applyNumberFormat="1" applyFont="1">
      <alignment/>
      <protection/>
    </xf>
    <xf numFmtId="0" fontId="7" fillId="0" borderId="1" xfId="22" applyFont="1" applyBorder="1">
      <alignment/>
      <protection/>
    </xf>
    <xf numFmtId="0" fontId="7" fillId="0" borderId="0" xfId="22" applyFont="1" applyBorder="1">
      <alignment/>
      <protection/>
    </xf>
    <xf numFmtId="49" fontId="13" fillId="0" borderId="0" xfId="22" applyNumberFormat="1" applyFont="1" applyBorder="1">
      <alignment/>
      <protection/>
    </xf>
    <xf numFmtId="49" fontId="12" fillId="0" borderId="0" xfId="21" applyNumberFormat="1" applyAlignment="1">
      <alignment/>
    </xf>
    <xf numFmtId="0" fontId="7" fillId="0" borderId="0" xfId="22" applyFont="1" applyBorder="1" applyAlignment="1">
      <alignment vertical="top"/>
      <protection/>
    </xf>
    <xf numFmtId="0" fontId="14" fillId="0" borderId="0" xfId="22" applyFont="1" applyBorder="1">
      <alignment/>
      <protection/>
    </xf>
    <xf numFmtId="0" fontId="7" fillId="0" borderId="0" xfId="0" applyFont="1" applyAlignment="1">
      <alignment vertical="center"/>
    </xf>
    <xf numFmtId="0" fontId="17" fillId="0" borderId="0" xfId="0" applyFont="1" applyAlignment="1">
      <alignment vertical="center"/>
    </xf>
    <xf numFmtId="0" fontId="18" fillId="0" borderId="0" xfId="0" applyFont="1" applyAlignment="1">
      <alignment vertical="center" wrapText="1"/>
    </xf>
    <xf numFmtId="0" fontId="7" fillId="0" borderId="0" xfId="0" applyFont="1" applyAlignment="1">
      <alignment vertical="center"/>
    </xf>
    <xf numFmtId="0" fontId="17" fillId="0" borderId="2" xfId="0" applyFont="1" applyBorder="1" applyAlignment="1">
      <alignment vertical="center" wrapText="1"/>
    </xf>
    <xf numFmtId="180" fontId="18" fillId="0" borderId="3" xfId="0" applyNumberFormat="1" applyFont="1" applyBorder="1" applyAlignment="1">
      <alignment horizontal="center" vertical="center"/>
    </xf>
    <xf numFmtId="0" fontId="17" fillId="0" borderId="4" xfId="0" applyFont="1" applyBorder="1" applyAlignment="1">
      <alignment vertical="center"/>
    </xf>
    <xf numFmtId="0" fontId="18" fillId="0" borderId="0" xfId="0" applyFont="1" applyAlignment="1">
      <alignment vertical="center"/>
    </xf>
    <xf numFmtId="0" fontId="19" fillId="0" borderId="0" xfId="0" applyFont="1" applyAlignment="1">
      <alignment vertical="center"/>
    </xf>
    <xf numFmtId="0" fontId="17" fillId="0" borderId="5" xfId="0" applyFont="1" applyBorder="1" applyAlignment="1">
      <alignment vertical="center" wrapText="1"/>
    </xf>
    <xf numFmtId="180" fontId="17" fillId="0" borderId="6" xfId="0" applyNumberFormat="1" applyFont="1" applyBorder="1" applyAlignment="1">
      <alignment horizontal="center" vertical="center"/>
    </xf>
    <xf numFmtId="0" fontId="17" fillId="0" borderId="7" xfId="0" applyFont="1" applyBorder="1" applyAlignment="1">
      <alignment vertical="center"/>
    </xf>
    <xf numFmtId="0" fontId="17" fillId="0" borderId="8" xfId="0" applyFont="1" applyBorder="1" applyAlignment="1">
      <alignment vertical="center"/>
    </xf>
    <xf numFmtId="0" fontId="18" fillId="0" borderId="9" xfId="0" applyNumberFormat="1" applyFont="1" applyBorder="1" applyAlignment="1">
      <alignment horizontal="center" vertical="center"/>
    </xf>
    <xf numFmtId="0" fontId="19" fillId="0" borderId="10" xfId="0" applyFont="1" applyBorder="1" applyAlignment="1">
      <alignmen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17" fillId="0" borderId="13" xfId="0" applyFont="1" applyBorder="1" applyAlignment="1">
      <alignment vertical="center"/>
    </xf>
    <xf numFmtId="180" fontId="17" fillId="0" borderId="0" xfId="0" applyNumberFormat="1" applyFont="1" applyBorder="1" applyAlignment="1">
      <alignment horizontal="center" vertical="center"/>
    </xf>
    <xf numFmtId="0" fontId="7" fillId="0" borderId="5" xfId="0" applyFont="1" applyBorder="1" applyAlignment="1">
      <alignment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17" fillId="0" borderId="14" xfId="0" applyFont="1" applyBorder="1" applyAlignment="1">
      <alignment vertical="center" wrapText="1"/>
    </xf>
    <xf numFmtId="180" fontId="17" fillId="0" borderId="15" xfId="0" applyNumberFormat="1" applyFont="1" applyBorder="1" applyAlignment="1">
      <alignment horizontal="center" vertical="center"/>
    </xf>
    <xf numFmtId="0" fontId="17" fillId="0" borderId="16" xfId="0" applyFont="1" applyBorder="1" applyAlignment="1">
      <alignment vertical="center"/>
    </xf>
    <xf numFmtId="0" fontId="17" fillId="0" borderId="13" xfId="0" applyFont="1" applyBorder="1" applyAlignment="1">
      <alignment vertical="center" wrapText="1"/>
    </xf>
    <xf numFmtId="0" fontId="18" fillId="0" borderId="0" xfId="0" applyNumberFormat="1" applyFont="1" applyBorder="1" applyAlignment="1">
      <alignment horizontal="center" vertical="center"/>
    </xf>
    <xf numFmtId="0" fontId="7" fillId="0" borderId="14" xfId="0" applyFont="1" applyBorder="1" applyAlignment="1">
      <alignment vertical="center"/>
    </xf>
    <xf numFmtId="0" fontId="7" fillId="0" borderId="1" xfId="0" applyFont="1" applyBorder="1" applyAlignment="1">
      <alignment horizontal="center" vertical="center"/>
    </xf>
    <xf numFmtId="0" fontId="7" fillId="0" borderId="16" xfId="0" applyFont="1" applyBorder="1" applyAlignment="1">
      <alignment horizontal="center" vertical="center"/>
    </xf>
    <xf numFmtId="0" fontId="17" fillId="0" borderId="5" xfId="0" applyFont="1" applyBorder="1" applyAlignment="1">
      <alignment vertical="center"/>
    </xf>
    <xf numFmtId="0" fontId="17" fillId="0" borderId="6" xfId="0" applyFont="1" applyBorder="1" applyAlignment="1">
      <alignment horizontal="center" vertical="center"/>
    </xf>
    <xf numFmtId="1" fontId="17" fillId="0" borderId="6" xfId="0" applyNumberFormat="1" applyFont="1" applyBorder="1" applyAlignment="1">
      <alignment horizontal="center" vertical="center"/>
    </xf>
    <xf numFmtId="0" fontId="17" fillId="0" borderId="17" xfId="0" applyFont="1" applyBorder="1" applyAlignment="1">
      <alignment vertical="center"/>
    </xf>
    <xf numFmtId="180" fontId="17" fillId="0" borderId="1" xfId="0" applyNumberFormat="1" applyFont="1" applyBorder="1" applyAlignment="1">
      <alignment horizontal="center" vertical="center"/>
    </xf>
    <xf numFmtId="0" fontId="17" fillId="0" borderId="5" xfId="0" applyFont="1" applyFill="1" applyBorder="1" applyAlignment="1">
      <alignment vertical="center"/>
    </xf>
    <xf numFmtId="0" fontId="17" fillId="0" borderId="8" xfId="0" applyFont="1" applyFill="1" applyBorder="1" applyAlignment="1">
      <alignment vertical="center" wrapText="1"/>
    </xf>
    <xf numFmtId="0" fontId="18" fillId="0" borderId="9" xfId="0" applyFont="1" applyFill="1" applyBorder="1" applyAlignment="1">
      <alignment horizontal="center" vertical="center"/>
    </xf>
    <xf numFmtId="176" fontId="17" fillId="0" borderId="4" xfId="0" applyNumberFormat="1" applyFont="1" applyFill="1" applyBorder="1" applyAlignment="1">
      <alignment horizontal="left" vertical="center"/>
    </xf>
    <xf numFmtId="0" fontId="17" fillId="0" borderId="13" xfId="0" applyFont="1" applyFill="1" applyBorder="1" applyAlignment="1">
      <alignment vertical="center" wrapText="1"/>
    </xf>
    <xf numFmtId="176" fontId="18" fillId="0" borderId="0" xfId="0" applyNumberFormat="1" applyFont="1" applyFill="1" applyBorder="1" applyAlignment="1">
      <alignment horizontal="center" vertical="center"/>
    </xf>
    <xf numFmtId="176" fontId="17" fillId="0" borderId="7" xfId="0" applyNumberFormat="1" applyFont="1" applyFill="1" applyBorder="1" applyAlignment="1">
      <alignment horizontal="left" vertical="center"/>
    </xf>
    <xf numFmtId="0" fontId="17" fillId="2" borderId="6" xfId="0" applyFont="1" applyFill="1" applyBorder="1" applyAlignment="1">
      <alignment horizontal="center" vertical="center"/>
    </xf>
    <xf numFmtId="0" fontId="18" fillId="0" borderId="0" xfId="0" applyFont="1" applyFill="1" applyBorder="1" applyAlignment="1">
      <alignment horizontal="center" vertical="center"/>
    </xf>
    <xf numFmtId="0" fontId="17" fillId="3" borderId="5" xfId="0" applyFont="1" applyFill="1" applyBorder="1" applyAlignment="1">
      <alignment vertical="center"/>
    </xf>
    <xf numFmtId="2" fontId="20" fillId="3" borderId="6" xfId="0" applyNumberFormat="1" applyFont="1" applyFill="1" applyBorder="1" applyAlignment="1">
      <alignment horizontal="center" vertical="center"/>
    </xf>
    <xf numFmtId="0" fontId="17" fillId="3" borderId="7" xfId="0" applyFont="1" applyFill="1" applyBorder="1" applyAlignment="1">
      <alignment vertical="center"/>
    </xf>
    <xf numFmtId="0" fontId="17" fillId="0" borderId="0" xfId="0" applyFont="1" applyFill="1" applyBorder="1" applyAlignment="1">
      <alignment horizontal="center" vertical="center"/>
    </xf>
    <xf numFmtId="176" fontId="17" fillId="4" borderId="6" xfId="0" applyNumberFormat="1" applyFont="1" applyFill="1" applyBorder="1" applyAlignment="1">
      <alignment horizontal="center" vertical="center"/>
    </xf>
    <xf numFmtId="176" fontId="17" fillId="0" borderId="0" xfId="0" applyNumberFormat="1" applyFont="1" applyFill="1" applyBorder="1" applyAlignment="1">
      <alignment horizontal="center" vertical="center"/>
    </xf>
    <xf numFmtId="0" fontId="17" fillId="0" borderId="7" xfId="0" applyFont="1" applyBorder="1" applyAlignment="1">
      <alignment horizontal="left" vertical="center"/>
    </xf>
    <xf numFmtId="0" fontId="20" fillId="0" borderId="6" xfId="0" applyNumberFormat="1" applyFont="1" applyBorder="1" applyAlignment="1">
      <alignment horizontal="center" vertical="center"/>
    </xf>
    <xf numFmtId="2" fontId="20" fillId="0" borderId="6" xfId="0" applyNumberFormat="1" applyFont="1" applyBorder="1" applyAlignment="1">
      <alignment horizontal="center" vertical="center"/>
    </xf>
    <xf numFmtId="0" fontId="17" fillId="0" borderId="14" xfId="0" applyFont="1" applyBorder="1" applyAlignment="1">
      <alignment vertical="center"/>
    </xf>
    <xf numFmtId="2" fontId="20" fillId="0" borderId="15" xfId="0" applyNumberFormat="1" applyFont="1" applyBorder="1" applyAlignment="1">
      <alignment horizontal="center" vertical="center"/>
    </xf>
    <xf numFmtId="0" fontId="17" fillId="0" borderId="5" xfId="0" applyFont="1" applyFill="1" applyBorder="1" applyAlignment="1">
      <alignment horizontal="right" vertical="center" wrapText="1"/>
    </xf>
    <xf numFmtId="176" fontId="17" fillId="0" borderId="6" xfId="0" applyNumberFormat="1" applyFont="1" applyFill="1" applyBorder="1" applyAlignment="1">
      <alignment horizontal="center" vertical="center" wrapText="1"/>
    </xf>
    <xf numFmtId="2" fontId="17" fillId="0" borderId="0" xfId="0" applyNumberFormat="1" applyFont="1" applyBorder="1" applyAlignment="1">
      <alignment horizontal="center" vertical="center"/>
    </xf>
    <xf numFmtId="0" fontId="17" fillId="0" borderId="14" xfId="0" applyFont="1" applyFill="1" applyBorder="1" applyAlignment="1">
      <alignment horizontal="right" vertical="center"/>
    </xf>
    <xf numFmtId="176" fontId="17" fillId="0" borderId="15" xfId="0" applyNumberFormat="1" applyFont="1" applyBorder="1" applyAlignment="1">
      <alignment horizontal="center" vertical="center"/>
    </xf>
    <xf numFmtId="0" fontId="18" fillId="0" borderId="0" xfId="0" applyFont="1" applyBorder="1" applyAlignment="1">
      <alignment horizontal="center" vertical="center"/>
    </xf>
    <xf numFmtId="0" fontId="21" fillId="0" borderId="0" xfId="0" applyFont="1" applyAlignment="1">
      <alignment vertical="center" wrapText="1"/>
    </xf>
    <xf numFmtId="179" fontId="21" fillId="0" borderId="0" xfId="0" applyNumberFormat="1" applyFont="1" applyAlignment="1">
      <alignment horizontal="center" vertical="center"/>
    </xf>
    <xf numFmtId="0" fontId="21" fillId="0" borderId="0" xfId="0" applyFont="1" applyAlignment="1">
      <alignment vertical="center"/>
    </xf>
    <xf numFmtId="176" fontId="17" fillId="4" borderId="0" xfId="0" applyNumberFormat="1" applyFont="1" applyFill="1" applyBorder="1" applyAlignment="1">
      <alignment horizontal="center" vertical="center"/>
    </xf>
    <xf numFmtId="176" fontId="18" fillId="5" borderId="0" xfId="0" applyNumberFormat="1" applyFont="1" applyFill="1" applyBorder="1" applyAlignment="1">
      <alignment horizontal="center" vertical="center"/>
    </xf>
    <xf numFmtId="0" fontId="17" fillId="0" borderId="8" xfId="0" applyFont="1" applyBorder="1" applyAlignment="1">
      <alignment vertical="center" wrapText="1"/>
    </xf>
    <xf numFmtId="179" fontId="18" fillId="0" borderId="9" xfId="0" applyNumberFormat="1" applyFont="1" applyBorder="1" applyAlignment="1">
      <alignment horizontal="center" vertical="center"/>
    </xf>
    <xf numFmtId="0" fontId="17" fillId="0" borderId="17" xfId="0" applyFont="1" applyFill="1" applyBorder="1" applyAlignment="1">
      <alignment vertical="center" wrapText="1"/>
    </xf>
    <xf numFmtId="176" fontId="17" fillId="0" borderId="1" xfId="0" applyNumberFormat="1" applyFont="1" applyFill="1" applyBorder="1" applyAlignment="1">
      <alignment horizontal="center" vertical="center"/>
    </xf>
    <xf numFmtId="0" fontId="17" fillId="0" borderId="16" xfId="0" applyFont="1" applyBorder="1" applyAlignment="1">
      <alignment horizontal="left" vertical="center"/>
    </xf>
    <xf numFmtId="179" fontId="18" fillId="0" borderId="0" xfId="0" applyNumberFormat="1" applyFont="1" applyBorder="1" applyAlignment="1">
      <alignment horizontal="center" vertical="center"/>
    </xf>
    <xf numFmtId="176" fontId="21" fillId="0" borderId="9" xfId="0" applyNumberFormat="1" applyFont="1" applyFill="1" applyBorder="1" applyAlignment="1">
      <alignment horizontal="left" vertical="center"/>
    </xf>
    <xf numFmtId="0" fontId="22" fillId="0" borderId="18" xfId="0" applyFont="1" applyBorder="1" applyAlignment="1">
      <alignment horizontal="right" vertical="center" wrapText="1"/>
    </xf>
    <xf numFmtId="179" fontId="22" fillId="0" borderId="19" xfId="0" applyNumberFormat="1" applyFont="1" applyBorder="1" applyAlignment="1">
      <alignment horizontal="center" vertical="center"/>
    </xf>
    <xf numFmtId="0" fontId="22" fillId="0" borderId="20" xfId="0" applyFont="1" applyBorder="1" applyAlignment="1">
      <alignment vertical="center"/>
    </xf>
    <xf numFmtId="0" fontId="7" fillId="0" borderId="0" xfId="0" applyFont="1" applyBorder="1" applyAlignment="1">
      <alignment vertical="center" wrapText="1"/>
    </xf>
    <xf numFmtId="180" fontId="7" fillId="0" borderId="0" xfId="0" applyNumberFormat="1" applyFont="1" applyBorder="1" applyAlignment="1">
      <alignment horizontal="center" vertical="center"/>
    </xf>
    <xf numFmtId="0" fontId="7" fillId="0" borderId="0" xfId="0" applyFont="1" applyBorder="1" applyAlignment="1">
      <alignment vertical="center"/>
    </xf>
    <xf numFmtId="0" fontId="7" fillId="0" borderId="0" xfId="0" applyFont="1" applyAlignment="1">
      <alignment vertical="center" wrapText="1"/>
    </xf>
    <xf numFmtId="182" fontId="7" fillId="0" borderId="0" xfId="0" applyNumberFormat="1" applyFont="1" applyAlignment="1">
      <alignment vertical="center"/>
    </xf>
    <xf numFmtId="0" fontId="18" fillId="0" borderId="0" xfId="0" applyFont="1" applyBorder="1" applyAlignment="1">
      <alignment horizontal="left" vertical="center" wrapText="1"/>
    </xf>
    <xf numFmtId="0" fontId="17" fillId="0" borderId="17" xfId="0" applyFont="1" applyBorder="1" applyAlignment="1">
      <alignment vertical="center" wrapText="1"/>
    </xf>
    <xf numFmtId="179" fontId="17" fillId="0" borderId="1" xfId="0" applyNumberFormat="1" applyFont="1" applyBorder="1" applyAlignment="1">
      <alignment horizontal="center" vertical="center"/>
    </xf>
    <xf numFmtId="176" fontId="17" fillId="0" borderId="16" xfId="0" applyNumberFormat="1" applyFont="1" applyFill="1" applyBorder="1" applyAlignment="1">
      <alignment horizontal="left" vertical="center"/>
    </xf>
    <xf numFmtId="0" fontId="18" fillId="0" borderId="0" xfId="0" applyFont="1" applyAlignment="1">
      <alignment horizontal="right" vertical="center" wrapText="1"/>
    </xf>
    <xf numFmtId="182" fontId="18" fillId="0" borderId="0" xfId="0" applyNumberFormat="1" applyFont="1" applyAlignment="1">
      <alignment horizontal="center" vertical="center"/>
    </xf>
    <xf numFmtId="176" fontId="18" fillId="0" borderId="7" xfId="0" applyNumberFormat="1" applyFont="1" applyFill="1" applyBorder="1" applyAlignment="1">
      <alignment horizontal="left" vertical="center"/>
    </xf>
    <xf numFmtId="0" fontId="7" fillId="0" borderId="0" xfId="0" applyFont="1" applyAlignment="1">
      <alignment horizontal="center" vertical="center"/>
    </xf>
    <xf numFmtId="0" fontId="17" fillId="0" borderId="21" xfId="0" applyFont="1" applyBorder="1" applyAlignment="1">
      <alignment vertical="center" wrapText="1"/>
    </xf>
    <xf numFmtId="0" fontId="18" fillId="0" borderId="22" xfId="0" applyNumberFormat="1" applyFont="1" applyBorder="1" applyAlignment="1">
      <alignment horizontal="center" vertical="center"/>
    </xf>
    <xf numFmtId="0" fontId="18" fillId="0" borderId="23" xfId="0" applyNumberFormat="1" applyFont="1" applyBorder="1" applyAlignment="1">
      <alignment horizontal="center" vertical="center"/>
    </xf>
    <xf numFmtId="0" fontId="17" fillId="6" borderId="17" xfId="0" applyFont="1" applyFill="1" applyBorder="1" applyAlignment="1">
      <alignment horizontal="right" vertical="center" wrapText="1"/>
    </xf>
    <xf numFmtId="179" fontId="17" fillId="6" borderId="1" xfId="0" applyNumberFormat="1" applyFont="1" applyFill="1" applyBorder="1" applyAlignment="1">
      <alignment horizontal="center" vertical="center"/>
    </xf>
    <xf numFmtId="0" fontId="18" fillId="6" borderId="16" xfId="0" applyNumberFormat="1" applyFont="1" applyFill="1" applyBorder="1" applyAlignment="1">
      <alignment horizontal="center" vertical="center"/>
    </xf>
    <xf numFmtId="0" fontId="18" fillId="0" borderId="18" xfId="0" applyFont="1" applyBorder="1" applyAlignment="1">
      <alignment horizontal="left" vertical="center" wrapText="1"/>
    </xf>
    <xf numFmtId="182" fontId="18" fillId="0" borderId="19" xfId="0" applyNumberFormat="1" applyFont="1" applyBorder="1" applyAlignment="1">
      <alignment horizontal="center" vertical="center"/>
    </xf>
    <xf numFmtId="176" fontId="18" fillId="0" borderId="20" xfId="0" applyNumberFormat="1" applyFont="1" applyFill="1" applyBorder="1" applyAlignment="1">
      <alignment horizontal="left" vertical="center"/>
    </xf>
    <xf numFmtId="0" fontId="17" fillId="6" borderId="18" xfId="0" applyFont="1" applyFill="1" applyBorder="1" applyAlignment="1">
      <alignment vertical="center" wrapText="1"/>
    </xf>
    <xf numFmtId="187" fontId="17" fillId="6" borderId="19" xfId="0" applyNumberFormat="1" applyFont="1" applyFill="1" applyBorder="1" applyAlignment="1">
      <alignment horizontal="center" vertical="center" wrapText="1"/>
    </xf>
    <xf numFmtId="0" fontId="17" fillId="0" borderId="20" xfId="0" applyFont="1" applyBorder="1" applyAlignment="1">
      <alignment vertical="center" wrapText="1"/>
    </xf>
    <xf numFmtId="0" fontId="17" fillId="0" borderId="2" xfId="0" applyFont="1" applyBorder="1" applyAlignment="1">
      <alignment vertical="center"/>
    </xf>
    <xf numFmtId="0" fontId="17" fillId="0" borderId="3" xfId="0" applyFont="1" applyBorder="1" applyAlignment="1">
      <alignment horizontal="center" vertical="center"/>
    </xf>
    <xf numFmtId="0" fontId="18" fillId="0" borderId="6" xfId="0" applyFont="1" applyFill="1" applyBorder="1" applyAlignment="1">
      <alignment horizontal="center" vertical="center"/>
    </xf>
    <xf numFmtId="176" fontId="17" fillId="0" borderId="6" xfId="0" applyNumberFormat="1" applyFont="1" applyFill="1" applyBorder="1" applyAlignment="1">
      <alignment horizontal="center" vertical="center"/>
    </xf>
    <xf numFmtId="0" fontId="17" fillId="0" borderId="24" xfId="0" applyFont="1" applyBorder="1" applyAlignment="1">
      <alignment/>
    </xf>
    <xf numFmtId="0" fontId="17" fillId="0" borderId="25" xfId="0" applyFont="1" applyBorder="1" applyAlignment="1">
      <alignment horizontal="right"/>
    </xf>
    <xf numFmtId="0" fontId="17" fillId="0" borderId="25" xfId="0" applyFont="1" applyFill="1" applyBorder="1" applyAlignment="1">
      <alignment horizontal="center"/>
    </xf>
    <xf numFmtId="0" fontId="17" fillId="0" borderId="26" xfId="0" applyFont="1" applyBorder="1" applyAlignment="1">
      <alignment/>
    </xf>
    <xf numFmtId="0" fontId="17" fillId="0" borderId="27" xfId="0" applyFont="1" applyBorder="1" applyAlignment="1">
      <alignment/>
    </xf>
    <xf numFmtId="0" fontId="17" fillId="0" borderId="0" xfId="0" applyFont="1" applyBorder="1" applyAlignment="1">
      <alignment horizontal="right"/>
    </xf>
    <xf numFmtId="0" fontId="17" fillId="0" borderId="0" xfId="0" applyFont="1" applyFill="1" applyBorder="1" applyAlignment="1">
      <alignment horizontal="center"/>
    </xf>
    <xf numFmtId="0" fontId="17" fillId="0" borderId="28" xfId="0" applyFont="1" applyBorder="1" applyAlignment="1">
      <alignment/>
    </xf>
    <xf numFmtId="0" fontId="17" fillId="0" borderId="0" xfId="0" applyFont="1" applyFill="1" applyBorder="1" applyAlignment="1">
      <alignment horizontal="right"/>
    </xf>
    <xf numFmtId="176" fontId="17" fillId="0" borderId="0" xfId="0" applyNumberFormat="1" applyFont="1" applyBorder="1" applyAlignment="1">
      <alignment horizontal="center"/>
    </xf>
    <xf numFmtId="2" fontId="18" fillId="0" borderId="0" xfId="0" applyNumberFormat="1" applyFont="1" applyBorder="1" applyAlignment="1">
      <alignment horizontal="center"/>
    </xf>
    <xf numFmtId="0" fontId="17" fillId="0" borderId="28" xfId="0" applyFont="1" applyFill="1" applyBorder="1" applyAlignment="1">
      <alignment/>
    </xf>
    <xf numFmtId="0" fontId="17" fillId="0" borderId="29" xfId="0" applyFont="1" applyBorder="1" applyAlignment="1">
      <alignment/>
    </xf>
    <xf numFmtId="0" fontId="17" fillId="0" borderId="30" xfId="0" applyFont="1" applyBorder="1" applyAlignment="1">
      <alignment horizontal="right"/>
    </xf>
    <xf numFmtId="176" fontId="17" fillId="0" borderId="30" xfId="0" applyNumberFormat="1" applyFont="1" applyBorder="1" applyAlignment="1">
      <alignment horizontal="center"/>
    </xf>
    <xf numFmtId="0" fontId="17" fillId="0" borderId="31" xfId="0" applyFont="1" applyFill="1" applyBorder="1" applyAlignment="1">
      <alignment/>
    </xf>
    <xf numFmtId="176" fontId="17" fillId="0" borderId="25" xfId="0" applyNumberFormat="1" applyFont="1" applyFill="1" applyBorder="1" applyAlignment="1">
      <alignment horizontal="center" vertical="center"/>
    </xf>
    <xf numFmtId="0" fontId="17" fillId="0" borderId="26" xfId="0" applyFont="1" applyBorder="1" applyAlignment="1">
      <alignment horizontal="left" vertical="center"/>
    </xf>
    <xf numFmtId="176" fontId="18" fillId="0" borderId="32" xfId="0" applyNumberFormat="1" applyFont="1" applyFill="1" applyBorder="1" applyAlignment="1">
      <alignment horizontal="center" vertical="center"/>
    </xf>
    <xf numFmtId="176" fontId="17" fillId="0" borderId="33" xfId="0" applyNumberFormat="1" applyFont="1" applyFill="1" applyBorder="1" applyAlignment="1">
      <alignment horizontal="left" vertical="center"/>
    </xf>
    <xf numFmtId="0" fontId="7" fillId="0" borderId="29" xfId="0" applyFont="1" applyBorder="1" applyAlignment="1">
      <alignment vertical="center"/>
    </xf>
    <xf numFmtId="0" fontId="17" fillId="0" borderId="30" xfId="0" applyFont="1" applyFill="1" applyBorder="1" applyAlignment="1">
      <alignment horizontal="right"/>
    </xf>
    <xf numFmtId="176" fontId="17" fillId="0" borderId="30" xfId="0" applyNumberFormat="1" applyFont="1" applyFill="1" applyBorder="1" applyAlignment="1">
      <alignment horizontal="center"/>
    </xf>
    <xf numFmtId="0" fontId="17" fillId="0" borderId="31" xfId="0" applyFont="1" applyBorder="1" applyAlignment="1">
      <alignment/>
    </xf>
    <xf numFmtId="176" fontId="18" fillId="0" borderId="0" xfId="0" applyNumberFormat="1" applyFont="1" applyFill="1" applyBorder="1" applyAlignment="1">
      <alignment horizontal="left" vertical="center"/>
    </xf>
    <xf numFmtId="0" fontId="17" fillId="0" borderId="0" xfId="0" applyFont="1" applyBorder="1" applyAlignment="1">
      <alignment vertical="center" wrapText="1"/>
    </xf>
    <xf numFmtId="0" fontId="18" fillId="0" borderId="0" xfId="0" applyFont="1" applyAlignment="1">
      <alignment/>
    </xf>
    <xf numFmtId="0" fontId="17" fillId="0" borderId="18" xfId="0" applyFont="1" applyBorder="1" applyAlignment="1">
      <alignment vertical="center" wrapText="1"/>
    </xf>
    <xf numFmtId="0" fontId="17" fillId="0" borderId="20" xfId="0" applyFont="1" applyBorder="1" applyAlignment="1">
      <alignment vertical="center"/>
    </xf>
    <xf numFmtId="180" fontId="17" fillId="0" borderId="6" xfId="0" applyNumberFormat="1" applyFont="1" applyFill="1" applyBorder="1" applyAlignment="1">
      <alignment horizontal="center" vertical="center"/>
    </xf>
    <xf numFmtId="180" fontId="17" fillId="0" borderId="28" xfId="0" applyNumberFormat="1" applyFont="1" applyFill="1" applyBorder="1" applyAlignment="1">
      <alignment horizontal="center" vertical="center"/>
    </xf>
    <xf numFmtId="0" fontId="17" fillId="0" borderId="7" xfId="0" applyFont="1" applyFill="1" applyBorder="1" applyAlignment="1">
      <alignment vertical="center"/>
    </xf>
    <xf numFmtId="0" fontId="17" fillId="0" borderId="34" xfId="0" applyFont="1" applyBorder="1" applyAlignment="1">
      <alignment vertical="center" wrapText="1"/>
    </xf>
    <xf numFmtId="180" fontId="17" fillId="0" borderId="35" xfId="0" applyNumberFormat="1" applyFont="1" applyBorder="1" applyAlignment="1">
      <alignment horizontal="center" vertical="center"/>
    </xf>
    <xf numFmtId="0" fontId="17" fillId="0" borderId="36" xfId="0" applyFont="1" applyBorder="1" applyAlignment="1">
      <alignment vertical="center"/>
    </xf>
    <xf numFmtId="0" fontId="17" fillId="0" borderId="37" xfId="0" applyFont="1" applyFill="1" applyBorder="1" applyAlignment="1">
      <alignment vertical="center" wrapText="1"/>
    </xf>
    <xf numFmtId="176" fontId="17" fillId="0" borderId="38" xfId="0" applyNumberFormat="1" applyFont="1" applyFill="1" applyBorder="1" applyAlignment="1">
      <alignment horizontal="center" vertical="center"/>
    </xf>
    <xf numFmtId="0" fontId="17" fillId="0" borderId="39" xfId="0" applyFont="1" applyBorder="1" applyAlignment="1">
      <alignment horizontal="left" vertical="center"/>
    </xf>
    <xf numFmtId="0" fontId="18" fillId="0" borderId="6" xfId="0" applyFont="1" applyBorder="1" applyAlignment="1">
      <alignment horizontal="center" vertical="center"/>
    </xf>
    <xf numFmtId="176" fontId="18" fillId="7" borderId="15" xfId="0" applyNumberFormat="1" applyFont="1" applyFill="1" applyBorder="1" applyAlignment="1">
      <alignment horizontal="center" vertical="center"/>
    </xf>
    <xf numFmtId="0" fontId="17" fillId="0" borderId="0" xfId="0" applyFont="1" applyAlignment="1">
      <alignment/>
    </xf>
    <xf numFmtId="0" fontId="17" fillId="0" borderId="0" xfId="0" applyFont="1" applyFill="1" applyBorder="1" applyAlignment="1">
      <alignment vertical="center" wrapText="1"/>
    </xf>
    <xf numFmtId="0" fontId="17" fillId="0" borderId="29"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17" fillId="0" borderId="31" xfId="0" applyFont="1" applyFill="1" applyBorder="1" applyAlignment="1">
      <alignment horizontal="center" vertical="center" wrapText="1"/>
    </xf>
    <xf numFmtId="176" fontId="17" fillId="0" borderId="40" xfId="0" applyNumberFormat="1" applyFont="1" applyFill="1" applyBorder="1" applyAlignment="1">
      <alignment horizontal="center" vertical="center" wrapText="1"/>
    </xf>
    <xf numFmtId="176" fontId="17" fillId="0" borderId="0" xfId="0" applyNumberFormat="1" applyFont="1" applyFill="1" applyBorder="1" applyAlignment="1">
      <alignment horizontal="center" vertical="center" wrapText="1"/>
    </xf>
    <xf numFmtId="180" fontId="18" fillId="0" borderId="0" xfId="0" applyNumberFormat="1" applyFont="1" applyFill="1" applyBorder="1" applyAlignment="1">
      <alignment horizontal="center" vertical="center"/>
    </xf>
    <xf numFmtId="180" fontId="17" fillId="0" borderId="0" xfId="0" applyNumberFormat="1" applyFont="1" applyFill="1" applyBorder="1" applyAlignment="1">
      <alignment horizontal="center" vertical="center"/>
    </xf>
    <xf numFmtId="2" fontId="17" fillId="0" borderId="6" xfId="0" applyNumberFormat="1" applyFont="1" applyBorder="1" applyAlignment="1">
      <alignment horizontal="center" vertical="center"/>
    </xf>
    <xf numFmtId="2" fontId="17" fillId="0" borderId="0" xfId="0" applyNumberFormat="1" applyFont="1" applyFill="1" applyBorder="1" applyAlignment="1">
      <alignment horizontal="center" vertical="center"/>
    </xf>
    <xf numFmtId="0" fontId="17" fillId="0" borderId="0" xfId="0" applyFont="1" applyFill="1" applyBorder="1" applyAlignment="1">
      <alignment horizontal="center" vertical="center" wrapText="1"/>
    </xf>
    <xf numFmtId="0" fontId="17" fillId="0" borderId="13" xfId="0" applyFont="1" applyBorder="1" applyAlignment="1">
      <alignment/>
    </xf>
    <xf numFmtId="176" fontId="17" fillId="0" borderId="3" xfId="0" applyNumberFormat="1" applyFont="1" applyBorder="1" applyAlignment="1">
      <alignment horizontal="center"/>
    </xf>
    <xf numFmtId="0" fontId="17" fillId="0" borderId="7" xfId="0" applyFont="1" applyBorder="1" applyAlignment="1">
      <alignment/>
    </xf>
    <xf numFmtId="0" fontId="17" fillId="0" borderId="0" xfId="0" applyFont="1" applyBorder="1" applyAlignment="1">
      <alignment horizontal="left" vertical="center" wrapText="1"/>
    </xf>
    <xf numFmtId="0" fontId="17" fillId="0" borderId="41" xfId="0" applyFont="1" applyFill="1" applyBorder="1" applyAlignment="1">
      <alignment/>
    </xf>
    <xf numFmtId="176" fontId="17" fillId="0" borderId="35" xfId="0" applyNumberFormat="1" applyFont="1" applyFill="1" applyBorder="1" applyAlignment="1">
      <alignment horizontal="center"/>
    </xf>
    <xf numFmtId="0" fontId="17" fillId="0" borderId="36" xfId="0" applyFont="1" applyBorder="1" applyAlignment="1">
      <alignment/>
    </xf>
    <xf numFmtId="0" fontId="17" fillId="0" borderId="0" xfId="0" applyFont="1" applyBorder="1" applyAlignment="1">
      <alignment/>
    </xf>
    <xf numFmtId="0" fontId="17" fillId="0" borderId="0" xfId="0" applyFont="1" applyBorder="1" applyAlignment="1">
      <alignment horizontal="left" vertical="center"/>
    </xf>
    <xf numFmtId="176" fontId="7" fillId="0" borderId="0" xfId="0" applyNumberFormat="1" applyFont="1" applyAlignment="1">
      <alignment vertical="center"/>
    </xf>
    <xf numFmtId="0" fontId="18" fillId="0" borderId="42" xfId="0" applyFont="1" applyBorder="1" applyAlignment="1">
      <alignment horizontal="center" vertical="center"/>
    </xf>
    <xf numFmtId="188" fontId="18" fillId="7" borderId="6" xfId="0" applyNumberFormat="1" applyFont="1" applyFill="1" applyBorder="1" applyAlignment="1">
      <alignment horizontal="center" vertical="center"/>
    </xf>
    <xf numFmtId="188" fontId="18" fillId="7" borderId="15" xfId="0" applyNumberFormat="1" applyFont="1" applyFill="1" applyBorder="1" applyAlignment="1">
      <alignment horizontal="center" vertical="center"/>
    </xf>
    <xf numFmtId="0" fontId="17" fillId="0" borderId="0" xfId="0" applyFont="1" applyFill="1" applyAlignment="1">
      <alignment vertical="center"/>
    </xf>
    <xf numFmtId="0" fontId="14" fillId="0" borderId="0" xfId="22" applyFont="1" applyBorder="1" applyAlignment="1">
      <alignment horizontal="left" vertical="top" wrapText="1"/>
      <protection/>
    </xf>
    <xf numFmtId="0" fontId="14" fillId="0" borderId="0" xfId="22" applyFont="1" applyBorder="1" applyAlignment="1">
      <alignment horizontal="justify" vertical="top" wrapText="1"/>
      <protection/>
    </xf>
    <xf numFmtId="0" fontId="18" fillId="0" borderId="1" xfId="0" applyFont="1" applyBorder="1" applyAlignment="1">
      <alignment horizontal="left" vertical="center" wrapText="1"/>
    </xf>
    <xf numFmtId="0" fontId="18" fillId="0" borderId="0" xfId="0" applyFont="1" applyBorder="1" applyAlignment="1">
      <alignment horizontal="left" vertical="center" wrapText="1"/>
    </xf>
    <xf numFmtId="0" fontId="17" fillId="0" borderId="24" xfId="0" applyFont="1" applyFill="1" applyBorder="1" applyAlignment="1">
      <alignment horizontal="right" vertical="center" wrapText="1"/>
    </xf>
    <xf numFmtId="0" fontId="17" fillId="0" borderId="25" xfId="0" applyFont="1" applyFill="1" applyBorder="1" applyAlignment="1">
      <alignment horizontal="right" vertical="center" wrapText="1"/>
    </xf>
    <xf numFmtId="0" fontId="17" fillId="0" borderId="43" xfId="0" applyFont="1" applyFill="1" applyBorder="1" applyAlignment="1">
      <alignment horizontal="right" vertical="center" wrapText="1"/>
    </xf>
    <xf numFmtId="0" fontId="17" fillId="0" borderId="32" xfId="0" applyFont="1" applyFill="1" applyBorder="1" applyAlignment="1">
      <alignment horizontal="right" vertical="center" wrapText="1"/>
    </xf>
    <xf numFmtId="0" fontId="17" fillId="0" borderId="13" xfId="0" applyFont="1" applyBorder="1" applyAlignment="1">
      <alignment horizontal="left" vertical="center" wrapText="1"/>
    </xf>
    <xf numFmtId="0" fontId="17" fillId="0" borderId="0" xfId="0" applyFont="1" applyBorder="1" applyAlignment="1">
      <alignment horizontal="left" vertical="center" wrapText="1"/>
    </xf>
    <xf numFmtId="0" fontId="17" fillId="0" borderId="0" xfId="0" applyFont="1" applyAlignment="1">
      <alignment horizontal="center" vertical="top" wrapText="1"/>
    </xf>
    <xf numFmtId="0" fontId="18" fillId="0" borderId="27" xfId="0" applyFont="1" applyBorder="1" applyAlignment="1">
      <alignment horizontal="center" vertical="center"/>
    </xf>
    <xf numFmtId="0" fontId="18" fillId="0" borderId="0" xfId="0" applyFont="1" applyBorder="1" applyAlignment="1">
      <alignment horizontal="center" vertical="center"/>
    </xf>
    <xf numFmtId="0" fontId="18" fillId="0" borderId="28" xfId="0" applyFont="1" applyBorder="1" applyAlignment="1">
      <alignment horizontal="center" vertical="center"/>
    </xf>
    <xf numFmtId="176" fontId="17" fillId="0" borderId="44" xfId="0" applyNumberFormat="1" applyFont="1" applyFill="1" applyBorder="1" applyAlignment="1">
      <alignment horizontal="center" vertical="center" wrapText="1"/>
    </xf>
    <xf numFmtId="176" fontId="17" fillId="0" borderId="19" xfId="0" applyNumberFormat="1" applyFont="1" applyFill="1" applyBorder="1" applyAlignment="1">
      <alignment horizontal="center" vertical="center" wrapText="1"/>
    </xf>
    <xf numFmtId="176" fontId="17" fillId="0" borderId="45" xfId="0" applyNumberFormat="1" applyFont="1" applyFill="1" applyBorder="1" applyAlignment="1">
      <alignment horizontal="center" vertical="center" wrapText="1"/>
    </xf>
    <xf numFmtId="180" fontId="18" fillId="0" borderId="46" xfId="0" applyNumberFormat="1" applyFont="1" applyBorder="1" applyAlignment="1">
      <alignment horizontal="center" vertical="center"/>
    </xf>
    <xf numFmtId="180" fontId="18" fillId="0" borderId="9" xfId="0" applyNumberFormat="1" applyFont="1" applyBorder="1" applyAlignment="1">
      <alignment horizontal="center" vertical="center"/>
    </xf>
    <xf numFmtId="180" fontId="18" fillId="0" borderId="47" xfId="0" applyNumberFormat="1" applyFont="1" applyBorder="1" applyAlignment="1">
      <alignment horizontal="center" vertical="center"/>
    </xf>
    <xf numFmtId="2" fontId="17" fillId="0" borderId="27" xfId="0" applyNumberFormat="1" applyFont="1" applyBorder="1" applyAlignment="1">
      <alignment horizontal="center" vertical="center"/>
    </xf>
    <xf numFmtId="2" fontId="17" fillId="0" borderId="0" xfId="0" applyNumberFormat="1" applyFont="1" applyBorder="1" applyAlignment="1">
      <alignment horizontal="center" vertical="center"/>
    </xf>
    <xf numFmtId="2" fontId="17" fillId="0" borderId="28" xfId="0" applyNumberFormat="1" applyFont="1" applyBorder="1" applyAlignment="1">
      <alignment horizontal="center" vertical="center"/>
    </xf>
    <xf numFmtId="0" fontId="17" fillId="8" borderId="13" xfId="0" applyFont="1" applyFill="1" applyBorder="1" applyAlignment="1">
      <alignment horizontal="left" vertical="center" wrapText="1"/>
    </xf>
    <xf numFmtId="0" fontId="17" fillId="8" borderId="0" xfId="0" applyFont="1" applyFill="1" applyBorder="1" applyAlignment="1">
      <alignment horizontal="left" vertical="center" wrapText="1"/>
    </xf>
    <xf numFmtId="0" fontId="17" fillId="8" borderId="7" xfId="0" applyFont="1" applyFill="1" applyBorder="1" applyAlignment="1">
      <alignment horizontal="left" vertical="center" wrapText="1"/>
    </xf>
  </cellXfs>
  <cellStyles count="10">
    <cellStyle name="Normal" xfId="0"/>
    <cellStyle name="_x0000__x0001__x0001_ _x0000_§_x0000_Ð_x0002__x0000__x0000__x0000__x0000_g_x0017__x0000__x0000_f_x0006__x0010__x0000__x0000__x0000__x0000__x0000_ÿÿÿÿÿÿÿÿÿÿÿÿÿÿÿ_22-04-0002-16-0000_WRAN_Reference_Model" xfId="15"/>
    <cellStyle name="Comma" xfId="16"/>
    <cellStyle name="Comma [0]" xfId="17"/>
    <cellStyle name="Currency" xfId="18"/>
    <cellStyle name="Currency [0]" xfId="19"/>
    <cellStyle name="Followed Hyperlink" xfId="20"/>
    <cellStyle name="Hyperlink" xfId="21"/>
    <cellStyle name="Normal_22-04-0002-16-0000_WRAN_Reference_Model"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1.emf" /><Relationship Id="rId4"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1.emf" /><Relationship Id="rId4"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1.emf" /><Relationship Id="rId4"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9</xdr:col>
      <xdr:colOff>0</xdr:colOff>
      <xdr:row>25</xdr:row>
      <xdr:rowOff>9525</xdr:rowOff>
    </xdr:to>
    <xdr:sp>
      <xdr:nvSpPr>
        <xdr:cNvPr id="1" name="TextBox 1"/>
        <xdr:cNvSpPr txBox="1">
          <a:spLocks noChangeArrowheads="1"/>
        </xdr:cNvSpPr>
      </xdr:nvSpPr>
      <xdr:spPr>
        <a:xfrm>
          <a:off x="781050" y="3019425"/>
          <a:ext cx="4429125" cy="2000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Work Book tries to clarify the conditions under which the TG1 beacon signal will be detected by a WRAN CPE sensor before this CPE is in a position to interfere with the wireless microphone operation (the detection range of the CPE sensor for the TG1 beacon is larger than the interference range of the CPE into wireless microphone receivers).
It also tries to clarify the minimum separation distances to avoid the wireless microphone receiver being saturated by a TG1 beacon, a wireless microphone, a WRAN CPE and even a DTV transmitter.
Note: This work-book is best viewed on a 1600x1200 pixels screen.
</a:t>
          </a:r>
        </a:p>
      </xdr:txBody>
    </xdr:sp>
    <xdr:clientData/>
  </xdr:twoCellAnchor>
  <xdr:twoCellAnchor>
    <xdr:from>
      <xdr:col>1</xdr:col>
      <xdr:colOff>0</xdr:colOff>
      <xdr:row>26</xdr:row>
      <xdr:rowOff>0</xdr:rowOff>
    </xdr:from>
    <xdr:to>
      <xdr:col>9</xdr:col>
      <xdr:colOff>0</xdr:colOff>
      <xdr:row>58</xdr:row>
      <xdr:rowOff>85725</xdr:rowOff>
    </xdr:to>
    <xdr:sp>
      <xdr:nvSpPr>
        <xdr:cNvPr id="2" name="TextBox 2"/>
        <xdr:cNvSpPr txBox="1">
          <a:spLocks noChangeArrowheads="1"/>
        </xdr:cNvSpPr>
      </xdr:nvSpPr>
      <xdr:spPr>
        <a:xfrm>
          <a:off x="781050" y="5210175"/>
          <a:ext cx="4429125" cy="6048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15</xdr:row>
      <xdr:rowOff>0</xdr:rowOff>
    </xdr:from>
    <xdr:to>
      <xdr:col>17</xdr:col>
      <xdr:colOff>504825</xdr:colOff>
      <xdr:row>31</xdr:row>
      <xdr:rowOff>19050</xdr:rowOff>
    </xdr:to>
    <xdr:pic>
      <xdr:nvPicPr>
        <xdr:cNvPr id="1" name="Picture 11"/>
        <xdr:cNvPicPr preferRelativeResize="1">
          <a:picLocks noChangeAspect="1"/>
        </xdr:cNvPicPr>
      </xdr:nvPicPr>
      <xdr:blipFill>
        <a:blip r:embed="rId1"/>
        <a:stretch>
          <a:fillRect/>
        </a:stretch>
      </xdr:blipFill>
      <xdr:spPr>
        <a:xfrm>
          <a:off x="10601325" y="3552825"/>
          <a:ext cx="4743450" cy="4610100"/>
        </a:xfrm>
        <a:prstGeom prst="rect">
          <a:avLst/>
        </a:prstGeom>
        <a:noFill/>
        <a:ln w="9525" cmpd="sng">
          <a:noFill/>
        </a:ln>
      </xdr:spPr>
    </xdr:pic>
    <xdr:clientData/>
  </xdr:twoCellAnchor>
  <xdr:twoCellAnchor editAs="oneCell">
    <xdr:from>
      <xdr:col>10</xdr:col>
      <xdr:colOff>0</xdr:colOff>
      <xdr:row>35</xdr:row>
      <xdr:rowOff>0</xdr:rowOff>
    </xdr:from>
    <xdr:to>
      <xdr:col>17</xdr:col>
      <xdr:colOff>504825</xdr:colOff>
      <xdr:row>52</xdr:row>
      <xdr:rowOff>95250</xdr:rowOff>
    </xdr:to>
    <xdr:pic>
      <xdr:nvPicPr>
        <xdr:cNvPr id="2" name="Picture 12"/>
        <xdr:cNvPicPr preferRelativeResize="1">
          <a:picLocks noChangeAspect="1"/>
        </xdr:cNvPicPr>
      </xdr:nvPicPr>
      <xdr:blipFill>
        <a:blip r:embed="rId2"/>
        <a:stretch>
          <a:fillRect/>
        </a:stretch>
      </xdr:blipFill>
      <xdr:spPr>
        <a:xfrm>
          <a:off x="10601325" y="9086850"/>
          <a:ext cx="4743450" cy="3962400"/>
        </a:xfrm>
        <a:prstGeom prst="rect">
          <a:avLst/>
        </a:prstGeom>
        <a:noFill/>
        <a:ln w="9525" cmpd="sng">
          <a:noFill/>
        </a:ln>
      </xdr:spPr>
    </xdr:pic>
    <xdr:clientData/>
  </xdr:twoCellAnchor>
  <xdr:twoCellAnchor>
    <xdr:from>
      <xdr:col>7</xdr:col>
      <xdr:colOff>0</xdr:colOff>
      <xdr:row>26</xdr:row>
      <xdr:rowOff>0</xdr:rowOff>
    </xdr:from>
    <xdr:to>
      <xdr:col>10</xdr:col>
      <xdr:colOff>0</xdr:colOff>
      <xdr:row>28</xdr:row>
      <xdr:rowOff>161925</xdr:rowOff>
    </xdr:to>
    <xdr:sp>
      <xdr:nvSpPr>
        <xdr:cNvPr id="3" name="TextBox 23"/>
        <xdr:cNvSpPr txBox="1">
          <a:spLocks noChangeArrowheads="1"/>
        </xdr:cNvSpPr>
      </xdr:nvSpPr>
      <xdr:spPr>
        <a:xfrm>
          <a:off x="8210550" y="6667500"/>
          <a:ext cx="2390775" cy="733425"/>
        </a:xfrm>
        <a:prstGeom prst="rect">
          <a:avLst/>
        </a:prstGeom>
        <a:solidFill>
          <a:srgbClr val="FFFFFF"/>
        </a:solidFill>
        <a:ln w="19050" cmpd="sng">
          <a:solidFill>
            <a:srgbClr val="808080"/>
          </a:solidFill>
          <a:headEnd type="none"/>
          <a:tailEnd type="none"/>
        </a:ln>
      </xdr:spPr>
      <xdr:txBody>
        <a:bodyPr vertOverflow="clip" wrap="square"/>
        <a:p>
          <a:pPr algn="l">
            <a:defRPr/>
          </a:pPr>
          <a:r>
            <a:rPr lang="en-US" cap="none" sz="1200" b="0" i="1" u="none" baseline="0">
              <a:latin typeface="Times New Roman"/>
              <a:ea typeface="Times New Roman"/>
              <a:cs typeface="Times New Roman"/>
            </a:rPr>
            <a:t>Cb = (1.1 log f - 0.7) hb - (1.56 log f - 0.8)
</a:t>
          </a:r>
          <a:r>
            <a:rPr lang="en-US" cap="none" sz="1200" b="0" i="0" u="none" baseline="0">
              <a:latin typeface="Times New Roman"/>
              <a:ea typeface="Times New Roman"/>
              <a:cs typeface="Times New Roman"/>
            </a:rPr>
            <a:t>for </a:t>
          </a:r>
          <a:r>
            <a:rPr lang="en-US" cap="none" sz="1200" b="0" i="1" u="none" baseline="0">
              <a:latin typeface="Times New Roman"/>
              <a:ea typeface="Times New Roman"/>
              <a:cs typeface="Times New Roman"/>
            </a:rPr>
            <a:t>h</a:t>
          </a:r>
          <a:r>
            <a:rPr lang="en-US" cap="none" sz="1200" b="0" i="1" u="none" baseline="-25000">
              <a:latin typeface="Times New Roman"/>
              <a:ea typeface="Times New Roman"/>
              <a:cs typeface="Times New Roman"/>
            </a:rPr>
            <a:t>m</a:t>
          </a:r>
          <a:r>
            <a:rPr lang="en-US" cap="none" sz="1200" b="0" i="0" u="none" baseline="0">
              <a:latin typeface="Times New Roman"/>
              <a:ea typeface="Times New Roman"/>
              <a:cs typeface="Times New Roman"/>
            </a:rPr>
            <a:t> = 1.5 m, =&gt; Cb ≈ 0
so Δ = </a:t>
          </a:r>
          <a:r>
            <a:rPr lang="en-US" cap="none" sz="1200" b="0" i="1" u="none" baseline="0">
              <a:latin typeface="Times New Roman"/>
              <a:ea typeface="Times New Roman"/>
              <a:cs typeface="Times New Roman"/>
            </a:rPr>
            <a:t>C</a:t>
          </a:r>
          <a:r>
            <a:rPr lang="en-US" cap="none" sz="1200" b="0" i="1" u="none" baseline="-25000">
              <a:latin typeface="Times New Roman"/>
              <a:ea typeface="Times New Roman"/>
              <a:cs typeface="Times New Roman"/>
            </a:rPr>
            <a:t>b</a:t>
          </a:r>
        </a:p>
      </xdr:txBody>
    </xdr:sp>
    <xdr:clientData/>
  </xdr:twoCellAnchor>
  <xdr:twoCellAnchor>
    <xdr:from>
      <xdr:col>6</xdr:col>
      <xdr:colOff>9525</xdr:colOff>
      <xdr:row>26</xdr:row>
      <xdr:rowOff>0</xdr:rowOff>
    </xdr:from>
    <xdr:to>
      <xdr:col>6</xdr:col>
      <xdr:colOff>2495550</xdr:colOff>
      <xdr:row>31</xdr:row>
      <xdr:rowOff>161925</xdr:rowOff>
    </xdr:to>
    <xdr:sp>
      <xdr:nvSpPr>
        <xdr:cNvPr id="4" name="TextBox 24"/>
        <xdr:cNvSpPr txBox="1">
          <a:spLocks noChangeArrowheads="1"/>
        </xdr:cNvSpPr>
      </xdr:nvSpPr>
      <xdr:spPr>
        <a:xfrm>
          <a:off x="5286375" y="6667500"/>
          <a:ext cx="2486025" cy="1638300"/>
        </a:xfrm>
        <a:prstGeom prst="rect">
          <a:avLst/>
        </a:prstGeom>
        <a:solidFill>
          <a:srgbClr val="FFFFFF"/>
        </a:solidFill>
        <a:ln w="19050" cmpd="sng">
          <a:solidFill>
            <a:srgbClr val="808080"/>
          </a:solidFill>
          <a:headEnd type="none"/>
          <a:tailEnd type="none"/>
        </a:ln>
      </xdr:spPr>
      <xdr:txBody>
        <a:bodyPr vertOverflow="clip" wrap="square"/>
        <a:p>
          <a:pPr algn="l">
            <a:defRPr/>
          </a:pPr>
          <a:r>
            <a:rPr lang="en-US" cap="none" sz="1000" b="0" i="0" u="none" baseline="0">
              <a:latin typeface="Arial"/>
              <a:ea typeface="Arial"/>
              <a:cs typeface="Arial"/>
            </a:rPr>
            <a:t>Propagation model correction due to beacon transmitter height and clutter height.  The difference between the correction for the beacon height and the correction for the microphone receiver height is (regardless of clutter height)
</a:t>
          </a:r>
          <a:r>
            <a:rPr lang="en-US" cap="none" sz="1000" b="1" i="0" u="none" baseline="0">
              <a:latin typeface="Arial"/>
              <a:ea typeface="Arial"/>
              <a:cs typeface="Arial"/>
            </a:rPr>
            <a:t>Δ = (3.2 + 6.2 log </a:t>
          </a:r>
          <a:r>
            <a:rPr lang="en-US" cap="none" sz="1000" b="1" i="1" u="none" baseline="0">
              <a:latin typeface="Arial"/>
              <a:ea typeface="Arial"/>
              <a:cs typeface="Arial"/>
            </a:rPr>
            <a:t>f</a:t>
          </a:r>
          <a:r>
            <a:rPr lang="en-US" cap="none" sz="1000" b="1" i="0" u="none" baseline="0">
              <a:latin typeface="Arial"/>
              <a:ea typeface="Arial"/>
              <a:cs typeface="Arial"/>
            </a:rPr>
            <a:t>) log(h</a:t>
          </a:r>
          <a:r>
            <a:rPr lang="en-US" cap="none" sz="1000" b="1" i="0" u="none" baseline="-25000">
              <a:latin typeface="Arial"/>
              <a:ea typeface="Arial"/>
              <a:cs typeface="Arial"/>
            </a:rPr>
            <a:t>b</a:t>
          </a:r>
          <a:r>
            <a:rPr lang="en-US" cap="none" sz="1000" b="1" i="0" u="none" baseline="0">
              <a:latin typeface="Arial"/>
              <a:ea typeface="Arial"/>
              <a:cs typeface="Arial"/>
            </a:rPr>
            <a:t>/h</a:t>
          </a:r>
          <a:r>
            <a:rPr lang="en-US" cap="none" sz="1000" b="1" i="0" u="none" baseline="-25000">
              <a:latin typeface="Arial"/>
              <a:ea typeface="Arial"/>
              <a:cs typeface="Arial"/>
            </a:rPr>
            <a:t>r</a:t>
          </a:r>
          <a:r>
            <a:rPr lang="en-US" cap="none" sz="1000" b="1" i="0" u="none" baseline="0">
              <a:latin typeface="Arial"/>
              <a:ea typeface="Arial"/>
              <a:cs typeface="Arial"/>
            </a:rPr>
            <a:t>)</a:t>
          </a:r>
          <a:r>
            <a:rPr lang="en-US" cap="none" sz="1000" b="0" i="0" u="none" baseline="0">
              <a:latin typeface="Arial"/>
              <a:ea typeface="Arial"/>
              <a:cs typeface="Arial"/>
            </a:rPr>
            <a:t>
</a:t>
          </a:r>
          <a:r>
            <a:rPr lang="en-US" cap="none" sz="1000" b="0" i="1" u="none" baseline="0">
              <a:latin typeface="Arial"/>
              <a:ea typeface="Arial"/>
              <a:cs typeface="Arial"/>
            </a:rPr>
            <a:t>f</a:t>
          </a:r>
          <a:r>
            <a:rPr lang="en-US" cap="none" sz="1000" b="0" i="0" u="none" baseline="0">
              <a:latin typeface="Arial"/>
              <a:ea typeface="Arial"/>
              <a:cs typeface="Arial"/>
            </a:rPr>
            <a:t> = Frequency (MHz)
h</a:t>
          </a:r>
          <a:r>
            <a:rPr lang="en-US" cap="none" sz="1000" b="0" i="0" u="none" baseline="-25000">
              <a:latin typeface="Arial"/>
              <a:ea typeface="Arial"/>
              <a:cs typeface="Arial"/>
            </a:rPr>
            <a:t>b</a:t>
          </a:r>
          <a:r>
            <a:rPr lang="en-US" cap="none" sz="1000" b="0" i="0" u="none" baseline="0">
              <a:latin typeface="Arial"/>
              <a:ea typeface="Arial"/>
              <a:cs typeface="Arial"/>
            </a:rPr>
            <a:t> = beacon antenna height (m)
h</a:t>
          </a:r>
          <a:r>
            <a:rPr lang="en-US" cap="none" sz="1000" b="0" i="0" u="none" baseline="-25000">
              <a:latin typeface="Arial"/>
              <a:ea typeface="Arial"/>
              <a:cs typeface="Arial"/>
            </a:rPr>
            <a:t>r</a:t>
          </a:r>
          <a:r>
            <a:rPr lang="en-US" cap="none" sz="1000" b="0" i="0" u="none" baseline="0">
              <a:latin typeface="Arial"/>
              <a:ea typeface="Arial"/>
              <a:cs typeface="Arial"/>
            </a:rPr>
            <a:t> = W Microphone receiver antenna height (m)</a:t>
          </a:r>
        </a:p>
      </xdr:txBody>
    </xdr:sp>
    <xdr:clientData/>
  </xdr:twoCellAnchor>
  <xdr:twoCellAnchor>
    <xdr:from>
      <xdr:col>6</xdr:col>
      <xdr:colOff>0</xdr:colOff>
      <xdr:row>32</xdr:row>
      <xdr:rowOff>0</xdr:rowOff>
    </xdr:from>
    <xdr:to>
      <xdr:col>10</xdr:col>
      <xdr:colOff>0</xdr:colOff>
      <xdr:row>52</xdr:row>
      <xdr:rowOff>0</xdr:rowOff>
    </xdr:to>
    <xdr:grpSp>
      <xdr:nvGrpSpPr>
        <xdr:cNvPr id="5" name="Group 30"/>
        <xdr:cNvGrpSpPr>
          <a:grpSpLocks/>
        </xdr:cNvGrpSpPr>
      </xdr:nvGrpSpPr>
      <xdr:grpSpPr>
        <a:xfrm>
          <a:off x="5276850" y="8343900"/>
          <a:ext cx="5324475" cy="4610100"/>
          <a:chOff x="508" y="740"/>
          <a:chExt cx="625" cy="484"/>
        </a:xfrm>
        <a:solidFill>
          <a:srgbClr val="FFFFFF"/>
        </a:solidFill>
      </xdr:grpSpPr>
      <xdr:pic>
        <xdr:nvPicPr>
          <xdr:cNvPr id="6" name="Picture 25"/>
          <xdr:cNvPicPr preferRelativeResize="1">
            <a:picLocks noChangeAspect="1"/>
          </xdr:cNvPicPr>
        </xdr:nvPicPr>
        <xdr:blipFill>
          <a:blip r:embed="rId3"/>
          <a:stretch>
            <a:fillRect/>
          </a:stretch>
        </xdr:blipFill>
        <xdr:spPr>
          <a:xfrm>
            <a:off x="508" y="740"/>
            <a:ext cx="625" cy="484"/>
          </a:xfrm>
          <a:prstGeom prst="rect">
            <a:avLst/>
          </a:prstGeom>
          <a:noFill/>
          <a:ln w="9525" cmpd="sng">
            <a:noFill/>
          </a:ln>
        </xdr:spPr>
      </xdr:pic>
      <xdr:sp>
        <xdr:nvSpPr>
          <xdr:cNvPr id="7" name="Line 26"/>
          <xdr:cNvSpPr>
            <a:spLocks/>
          </xdr:cNvSpPr>
        </xdr:nvSpPr>
        <xdr:spPr>
          <a:xfrm flipV="1">
            <a:off x="760" y="1138"/>
            <a:ext cx="0" cy="7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8" name="Line 27"/>
          <xdr:cNvSpPr>
            <a:spLocks/>
          </xdr:cNvSpPr>
        </xdr:nvSpPr>
        <xdr:spPr>
          <a:xfrm flipV="1">
            <a:off x="807" y="1137"/>
            <a:ext cx="0" cy="7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9" name="Line 28"/>
          <xdr:cNvSpPr>
            <a:spLocks/>
          </xdr:cNvSpPr>
        </xdr:nvSpPr>
        <xdr:spPr>
          <a:xfrm>
            <a:off x="584" y="1152"/>
            <a:ext cx="28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0" name="Line 29"/>
          <xdr:cNvSpPr>
            <a:spLocks/>
          </xdr:cNvSpPr>
        </xdr:nvSpPr>
        <xdr:spPr>
          <a:xfrm>
            <a:off x="584" y="1163"/>
            <a:ext cx="28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twoCellAnchor>
  <xdr:twoCellAnchor editAs="oneCell">
    <xdr:from>
      <xdr:col>10</xdr:col>
      <xdr:colOff>0</xdr:colOff>
      <xdr:row>2</xdr:row>
      <xdr:rowOff>0</xdr:rowOff>
    </xdr:from>
    <xdr:to>
      <xdr:col>16</xdr:col>
      <xdr:colOff>542925</xdr:colOff>
      <xdr:row>7</xdr:row>
      <xdr:rowOff>133350</xdr:rowOff>
    </xdr:to>
    <xdr:pic>
      <xdr:nvPicPr>
        <xdr:cNvPr id="11" name="Picture 32"/>
        <xdr:cNvPicPr preferRelativeResize="1">
          <a:picLocks noChangeAspect="1"/>
        </xdr:cNvPicPr>
      </xdr:nvPicPr>
      <xdr:blipFill>
        <a:blip r:embed="rId4"/>
        <a:stretch>
          <a:fillRect/>
        </a:stretch>
      </xdr:blipFill>
      <xdr:spPr>
        <a:xfrm>
          <a:off x="10601325" y="533400"/>
          <a:ext cx="4133850" cy="1152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15</xdr:row>
      <xdr:rowOff>0</xdr:rowOff>
    </xdr:from>
    <xdr:to>
      <xdr:col>17</xdr:col>
      <xdr:colOff>495300</xdr:colOff>
      <xdr:row>31</xdr:row>
      <xdr:rowOff>47625</xdr:rowOff>
    </xdr:to>
    <xdr:pic>
      <xdr:nvPicPr>
        <xdr:cNvPr id="1" name="Picture 3"/>
        <xdr:cNvPicPr preferRelativeResize="1">
          <a:picLocks noChangeAspect="1"/>
        </xdr:cNvPicPr>
      </xdr:nvPicPr>
      <xdr:blipFill>
        <a:blip r:embed="rId1"/>
        <a:stretch>
          <a:fillRect/>
        </a:stretch>
      </xdr:blipFill>
      <xdr:spPr>
        <a:xfrm>
          <a:off x="10601325" y="3552825"/>
          <a:ext cx="4733925" cy="4638675"/>
        </a:xfrm>
        <a:prstGeom prst="rect">
          <a:avLst/>
        </a:prstGeom>
        <a:noFill/>
        <a:ln w="9525" cmpd="sng">
          <a:noFill/>
        </a:ln>
      </xdr:spPr>
    </xdr:pic>
    <xdr:clientData/>
  </xdr:twoCellAnchor>
  <xdr:twoCellAnchor editAs="oneCell">
    <xdr:from>
      <xdr:col>10</xdr:col>
      <xdr:colOff>0</xdr:colOff>
      <xdr:row>34</xdr:row>
      <xdr:rowOff>0</xdr:rowOff>
    </xdr:from>
    <xdr:to>
      <xdr:col>17</xdr:col>
      <xdr:colOff>495300</xdr:colOff>
      <xdr:row>51</xdr:row>
      <xdr:rowOff>114300</xdr:rowOff>
    </xdr:to>
    <xdr:pic>
      <xdr:nvPicPr>
        <xdr:cNvPr id="2" name="Picture 4"/>
        <xdr:cNvPicPr preferRelativeResize="1">
          <a:picLocks noChangeAspect="1"/>
        </xdr:cNvPicPr>
      </xdr:nvPicPr>
      <xdr:blipFill>
        <a:blip r:embed="rId2"/>
        <a:stretch>
          <a:fillRect/>
        </a:stretch>
      </xdr:blipFill>
      <xdr:spPr>
        <a:xfrm>
          <a:off x="10601325" y="8753475"/>
          <a:ext cx="4733925" cy="4114800"/>
        </a:xfrm>
        <a:prstGeom prst="rect">
          <a:avLst/>
        </a:prstGeom>
        <a:noFill/>
        <a:ln w="9525" cmpd="sng">
          <a:noFill/>
        </a:ln>
      </xdr:spPr>
    </xdr:pic>
    <xdr:clientData/>
  </xdr:twoCellAnchor>
  <xdr:twoCellAnchor>
    <xdr:from>
      <xdr:col>7</xdr:col>
      <xdr:colOff>0</xdr:colOff>
      <xdr:row>26</xdr:row>
      <xdr:rowOff>0</xdr:rowOff>
    </xdr:from>
    <xdr:to>
      <xdr:col>10</xdr:col>
      <xdr:colOff>0</xdr:colOff>
      <xdr:row>28</xdr:row>
      <xdr:rowOff>161925</xdr:rowOff>
    </xdr:to>
    <xdr:sp>
      <xdr:nvSpPr>
        <xdr:cNvPr id="3" name="TextBox 8"/>
        <xdr:cNvSpPr txBox="1">
          <a:spLocks noChangeArrowheads="1"/>
        </xdr:cNvSpPr>
      </xdr:nvSpPr>
      <xdr:spPr>
        <a:xfrm>
          <a:off x="8210550" y="6667500"/>
          <a:ext cx="2390775" cy="733425"/>
        </a:xfrm>
        <a:prstGeom prst="rect">
          <a:avLst/>
        </a:prstGeom>
        <a:solidFill>
          <a:srgbClr val="FFFFFF"/>
        </a:solidFill>
        <a:ln w="19050" cmpd="sng">
          <a:solidFill>
            <a:srgbClr val="808080"/>
          </a:solidFill>
          <a:headEnd type="none"/>
          <a:tailEnd type="none"/>
        </a:ln>
      </xdr:spPr>
      <xdr:txBody>
        <a:bodyPr vertOverflow="clip" wrap="square"/>
        <a:p>
          <a:pPr algn="l">
            <a:defRPr/>
          </a:pPr>
          <a:r>
            <a:rPr lang="en-US" cap="none" sz="1200" b="0" i="1" u="none" baseline="0">
              <a:latin typeface="Times New Roman"/>
              <a:ea typeface="Times New Roman"/>
              <a:cs typeface="Times New Roman"/>
            </a:rPr>
            <a:t>Cb = (1.1 log f - 0.7) hb - (1.56 log f - 0.8)
</a:t>
          </a:r>
          <a:r>
            <a:rPr lang="en-US" cap="none" sz="1200" b="0" i="0" u="none" baseline="0">
              <a:latin typeface="Times New Roman"/>
              <a:ea typeface="Times New Roman"/>
              <a:cs typeface="Times New Roman"/>
            </a:rPr>
            <a:t>for </a:t>
          </a:r>
          <a:r>
            <a:rPr lang="en-US" cap="none" sz="1200" b="0" i="1" u="none" baseline="0">
              <a:latin typeface="Times New Roman"/>
              <a:ea typeface="Times New Roman"/>
              <a:cs typeface="Times New Roman"/>
            </a:rPr>
            <a:t>h</a:t>
          </a:r>
          <a:r>
            <a:rPr lang="en-US" cap="none" sz="1200" b="0" i="1" u="none" baseline="-25000">
              <a:latin typeface="Times New Roman"/>
              <a:ea typeface="Times New Roman"/>
              <a:cs typeface="Times New Roman"/>
            </a:rPr>
            <a:t>m</a:t>
          </a:r>
          <a:r>
            <a:rPr lang="en-US" cap="none" sz="1200" b="0" i="0" u="none" baseline="0">
              <a:latin typeface="Times New Roman"/>
              <a:ea typeface="Times New Roman"/>
              <a:cs typeface="Times New Roman"/>
            </a:rPr>
            <a:t> = 1.5 m, =&gt; Cb ≈ 0
so Δ = </a:t>
          </a:r>
          <a:r>
            <a:rPr lang="en-US" cap="none" sz="1200" b="0" i="1" u="none" baseline="0">
              <a:latin typeface="Times New Roman"/>
              <a:ea typeface="Times New Roman"/>
              <a:cs typeface="Times New Roman"/>
            </a:rPr>
            <a:t>C</a:t>
          </a:r>
          <a:r>
            <a:rPr lang="en-US" cap="none" sz="1200" b="0" i="1" u="none" baseline="-25000">
              <a:latin typeface="Times New Roman"/>
              <a:ea typeface="Times New Roman"/>
              <a:cs typeface="Times New Roman"/>
            </a:rPr>
            <a:t>b</a:t>
          </a:r>
        </a:p>
      </xdr:txBody>
    </xdr:sp>
    <xdr:clientData/>
  </xdr:twoCellAnchor>
  <xdr:twoCellAnchor>
    <xdr:from>
      <xdr:col>6</xdr:col>
      <xdr:colOff>0</xdr:colOff>
      <xdr:row>26</xdr:row>
      <xdr:rowOff>0</xdr:rowOff>
    </xdr:from>
    <xdr:to>
      <xdr:col>6</xdr:col>
      <xdr:colOff>2486025</xdr:colOff>
      <xdr:row>31</xdr:row>
      <xdr:rowOff>161925</xdr:rowOff>
    </xdr:to>
    <xdr:sp>
      <xdr:nvSpPr>
        <xdr:cNvPr id="4" name="TextBox 9"/>
        <xdr:cNvSpPr txBox="1">
          <a:spLocks noChangeArrowheads="1"/>
        </xdr:cNvSpPr>
      </xdr:nvSpPr>
      <xdr:spPr>
        <a:xfrm>
          <a:off x="5276850" y="6667500"/>
          <a:ext cx="2486025" cy="1638300"/>
        </a:xfrm>
        <a:prstGeom prst="rect">
          <a:avLst/>
        </a:prstGeom>
        <a:solidFill>
          <a:srgbClr val="FFFFFF"/>
        </a:solidFill>
        <a:ln w="19050" cmpd="sng">
          <a:solidFill>
            <a:srgbClr val="808080"/>
          </a:solidFill>
          <a:headEnd type="none"/>
          <a:tailEnd type="none"/>
        </a:ln>
      </xdr:spPr>
      <xdr:txBody>
        <a:bodyPr vertOverflow="clip" wrap="square"/>
        <a:p>
          <a:pPr algn="l">
            <a:defRPr/>
          </a:pPr>
          <a:r>
            <a:rPr lang="en-US" cap="none" sz="1000" b="0" i="0" u="none" baseline="0">
              <a:latin typeface="Arial"/>
              <a:ea typeface="Arial"/>
              <a:cs typeface="Arial"/>
            </a:rPr>
            <a:t>Propagation model correction due to beacon transmitter height and clutter height.  The difference between the correction for the beacon height and the correction for the microphone receiver height is (regardless of clutter height)
</a:t>
          </a:r>
          <a:r>
            <a:rPr lang="en-US" cap="none" sz="1000" b="1" i="0" u="none" baseline="0">
              <a:latin typeface="Arial"/>
              <a:ea typeface="Arial"/>
              <a:cs typeface="Arial"/>
            </a:rPr>
            <a:t>Δ = (3.2 + 6.2 log </a:t>
          </a:r>
          <a:r>
            <a:rPr lang="en-US" cap="none" sz="1000" b="1" i="1" u="none" baseline="0">
              <a:latin typeface="Arial"/>
              <a:ea typeface="Arial"/>
              <a:cs typeface="Arial"/>
            </a:rPr>
            <a:t>f</a:t>
          </a:r>
          <a:r>
            <a:rPr lang="en-US" cap="none" sz="1000" b="1" i="0" u="none" baseline="0">
              <a:latin typeface="Arial"/>
              <a:ea typeface="Arial"/>
              <a:cs typeface="Arial"/>
            </a:rPr>
            <a:t>) log(h</a:t>
          </a:r>
          <a:r>
            <a:rPr lang="en-US" cap="none" sz="1000" b="1" i="0" u="none" baseline="-25000">
              <a:latin typeface="Arial"/>
              <a:ea typeface="Arial"/>
              <a:cs typeface="Arial"/>
            </a:rPr>
            <a:t>b</a:t>
          </a:r>
          <a:r>
            <a:rPr lang="en-US" cap="none" sz="1000" b="1" i="0" u="none" baseline="0">
              <a:latin typeface="Arial"/>
              <a:ea typeface="Arial"/>
              <a:cs typeface="Arial"/>
            </a:rPr>
            <a:t>/h</a:t>
          </a:r>
          <a:r>
            <a:rPr lang="en-US" cap="none" sz="1000" b="1" i="0" u="none" baseline="-25000">
              <a:latin typeface="Arial"/>
              <a:ea typeface="Arial"/>
              <a:cs typeface="Arial"/>
            </a:rPr>
            <a:t>r</a:t>
          </a:r>
          <a:r>
            <a:rPr lang="en-US" cap="none" sz="1000" b="1" i="0" u="none" baseline="0">
              <a:latin typeface="Arial"/>
              <a:ea typeface="Arial"/>
              <a:cs typeface="Arial"/>
            </a:rPr>
            <a:t>)</a:t>
          </a:r>
          <a:r>
            <a:rPr lang="en-US" cap="none" sz="1000" b="0" i="0" u="none" baseline="0">
              <a:latin typeface="Arial"/>
              <a:ea typeface="Arial"/>
              <a:cs typeface="Arial"/>
            </a:rPr>
            <a:t>
</a:t>
          </a:r>
          <a:r>
            <a:rPr lang="en-US" cap="none" sz="1000" b="0" i="1" u="none" baseline="0">
              <a:latin typeface="Arial"/>
              <a:ea typeface="Arial"/>
              <a:cs typeface="Arial"/>
            </a:rPr>
            <a:t>f</a:t>
          </a:r>
          <a:r>
            <a:rPr lang="en-US" cap="none" sz="1000" b="0" i="0" u="none" baseline="0">
              <a:latin typeface="Arial"/>
              <a:ea typeface="Arial"/>
              <a:cs typeface="Arial"/>
            </a:rPr>
            <a:t> = Frequency (MHz)
h</a:t>
          </a:r>
          <a:r>
            <a:rPr lang="en-US" cap="none" sz="1000" b="0" i="0" u="none" baseline="-25000">
              <a:latin typeface="Arial"/>
              <a:ea typeface="Arial"/>
              <a:cs typeface="Arial"/>
            </a:rPr>
            <a:t>b</a:t>
          </a:r>
          <a:r>
            <a:rPr lang="en-US" cap="none" sz="1000" b="0" i="0" u="none" baseline="0">
              <a:latin typeface="Arial"/>
              <a:ea typeface="Arial"/>
              <a:cs typeface="Arial"/>
            </a:rPr>
            <a:t> = beacon antenna height (m)
h</a:t>
          </a:r>
          <a:r>
            <a:rPr lang="en-US" cap="none" sz="1000" b="0" i="0" u="none" baseline="-25000">
              <a:latin typeface="Arial"/>
              <a:ea typeface="Arial"/>
              <a:cs typeface="Arial"/>
            </a:rPr>
            <a:t>r</a:t>
          </a:r>
          <a:r>
            <a:rPr lang="en-US" cap="none" sz="1000" b="0" i="0" u="none" baseline="0">
              <a:latin typeface="Arial"/>
              <a:ea typeface="Arial"/>
              <a:cs typeface="Arial"/>
            </a:rPr>
            <a:t> = W Microphone receiver antenna height (m)</a:t>
          </a:r>
        </a:p>
      </xdr:txBody>
    </xdr:sp>
    <xdr:clientData/>
  </xdr:twoCellAnchor>
  <xdr:twoCellAnchor>
    <xdr:from>
      <xdr:col>6</xdr:col>
      <xdr:colOff>0</xdr:colOff>
      <xdr:row>32</xdr:row>
      <xdr:rowOff>0</xdr:rowOff>
    </xdr:from>
    <xdr:to>
      <xdr:col>10</xdr:col>
      <xdr:colOff>0</xdr:colOff>
      <xdr:row>52</xdr:row>
      <xdr:rowOff>0</xdr:rowOff>
    </xdr:to>
    <xdr:grpSp>
      <xdr:nvGrpSpPr>
        <xdr:cNvPr id="5" name="Group 21"/>
        <xdr:cNvGrpSpPr>
          <a:grpSpLocks/>
        </xdr:cNvGrpSpPr>
      </xdr:nvGrpSpPr>
      <xdr:grpSpPr>
        <a:xfrm>
          <a:off x="5276850" y="8343900"/>
          <a:ext cx="5324475" cy="4610100"/>
          <a:chOff x="508" y="739"/>
          <a:chExt cx="627" cy="470"/>
        </a:xfrm>
        <a:solidFill>
          <a:srgbClr val="FFFFFF"/>
        </a:solidFill>
      </xdr:grpSpPr>
      <xdr:pic>
        <xdr:nvPicPr>
          <xdr:cNvPr id="6" name="Picture 16"/>
          <xdr:cNvPicPr preferRelativeResize="1">
            <a:picLocks noChangeAspect="1"/>
          </xdr:cNvPicPr>
        </xdr:nvPicPr>
        <xdr:blipFill>
          <a:blip r:embed="rId3"/>
          <a:stretch>
            <a:fillRect/>
          </a:stretch>
        </xdr:blipFill>
        <xdr:spPr>
          <a:xfrm>
            <a:off x="508" y="739"/>
            <a:ext cx="627" cy="470"/>
          </a:xfrm>
          <a:prstGeom prst="rect">
            <a:avLst/>
          </a:prstGeom>
          <a:noFill/>
          <a:ln w="9525" cmpd="sng">
            <a:noFill/>
          </a:ln>
        </xdr:spPr>
      </xdr:pic>
      <xdr:sp>
        <xdr:nvSpPr>
          <xdr:cNvPr id="7" name="Line 17"/>
          <xdr:cNvSpPr>
            <a:spLocks/>
          </xdr:cNvSpPr>
        </xdr:nvSpPr>
        <xdr:spPr>
          <a:xfrm>
            <a:off x="730" y="1125"/>
            <a:ext cx="0" cy="6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8" name="Line 18"/>
          <xdr:cNvSpPr>
            <a:spLocks/>
          </xdr:cNvSpPr>
        </xdr:nvSpPr>
        <xdr:spPr>
          <a:xfrm>
            <a:off x="767" y="1126"/>
            <a:ext cx="0" cy="5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9" name="Line 19"/>
          <xdr:cNvSpPr>
            <a:spLocks/>
          </xdr:cNvSpPr>
        </xdr:nvSpPr>
        <xdr:spPr>
          <a:xfrm>
            <a:off x="584" y="1149"/>
            <a:ext cx="30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0" name="Line 20"/>
          <xdr:cNvSpPr>
            <a:spLocks/>
          </xdr:cNvSpPr>
        </xdr:nvSpPr>
        <xdr:spPr>
          <a:xfrm>
            <a:off x="585" y="1154"/>
            <a:ext cx="30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twoCellAnchor>
  <xdr:twoCellAnchor editAs="oneCell">
    <xdr:from>
      <xdr:col>10</xdr:col>
      <xdr:colOff>0</xdr:colOff>
      <xdr:row>2</xdr:row>
      <xdr:rowOff>0</xdr:rowOff>
    </xdr:from>
    <xdr:to>
      <xdr:col>16</xdr:col>
      <xdr:colOff>542925</xdr:colOff>
      <xdr:row>7</xdr:row>
      <xdr:rowOff>142875</xdr:rowOff>
    </xdr:to>
    <xdr:pic>
      <xdr:nvPicPr>
        <xdr:cNvPr id="11" name="Picture 22"/>
        <xdr:cNvPicPr preferRelativeResize="1">
          <a:picLocks noChangeAspect="1"/>
        </xdr:cNvPicPr>
      </xdr:nvPicPr>
      <xdr:blipFill>
        <a:blip r:embed="rId4"/>
        <a:stretch>
          <a:fillRect/>
        </a:stretch>
      </xdr:blipFill>
      <xdr:spPr>
        <a:xfrm>
          <a:off x="10601325" y="533400"/>
          <a:ext cx="4133850" cy="1162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15</xdr:row>
      <xdr:rowOff>0</xdr:rowOff>
    </xdr:from>
    <xdr:to>
      <xdr:col>17</xdr:col>
      <xdr:colOff>495300</xdr:colOff>
      <xdr:row>31</xdr:row>
      <xdr:rowOff>38100</xdr:rowOff>
    </xdr:to>
    <xdr:pic>
      <xdr:nvPicPr>
        <xdr:cNvPr id="1" name="Picture 3"/>
        <xdr:cNvPicPr preferRelativeResize="1">
          <a:picLocks noChangeAspect="1"/>
        </xdr:cNvPicPr>
      </xdr:nvPicPr>
      <xdr:blipFill>
        <a:blip r:embed="rId1"/>
        <a:stretch>
          <a:fillRect/>
        </a:stretch>
      </xdr:blipFill>
      <xdr:spPr>
        <a:xfrm>
          <a:off x="10601325" y="3552825"/>
          <a:ext cx="4733925" cy="4629150"/>
        </a:xfrm>
        <a:prstGeom prst="rect">
          <a:avLst/>
        </a:prstGeom>
        <a:noFill/>
        <a:ln w="9525" cmpd="sng">
          <a:noFill/>
        </a:ln>
      </xdr:spPr>
    </xdr:pic>
    <xdr:clientData/>
  </xdr:twoCellAnchor>
  <xdr:twoCellAnchor editAs="oneCell">
    <xdr:from>
      <xdr:col>10</xdr:col>
      <xdr:colOff>0</xdr:colOff>
      <xdr:row>34</xdr:row>
      <xdr:rowOff>0</xdr:rowOff>
    </xdr:from>
    <xdr:to>
      <xdr:col>17</xdr:col>
      <xdr:colOff>495300</xdr:colOff>
      <xdr:row>51</xdr:row>
      <xdr:rowOff>114300</xdr:rowOff>
    </xdr:to>
    <xdr:pic>
      <xdr:nvPicPr>
        <xdr:cNvPr id="2" name="Picture 4"/>
        <xdr:cNvPicPr preferRelativeResize="1">
          <a:picLocks noChangeAspect="1"/>
        </xdr:cNvPicPr>
      </xdr:nvPicPr>
      <xdr:blipFill>
        <a:blip r:embed="rId2"/>
        <a:stretch>
          <a:fillRect/>
        </a:stretch>
      </xdr:blipFill>
      <xdr:spPr>
        <a:xfrm>
          <a:off x="10601325" y="8753475"/>
          <a:ext cx="4733925" cy="4114800"/>
        </a:xfrm>
        <a:prstGeom prst="rect">
          <a:avLst/>
        </a:prstGeom>
        <a:noFill/>
        <a:ln w="9525" cmpd="sng">
          <a:noFill/>
        </a:ln>
      </xdr:spPr>
    </xdr:pic>
    <xdr:clientData/>
  </xdr:twoCellAnchor>
  <xdr:twoCellAnchor>
    <xdr:from>
      <xdr:col>7</xdr:col>
      <xdr:colOff>0</xdr:colOff>
      <xdr:row>26</xdr:row>
      <xdr:rowOff>0</xdr:rowOff>
    </xdr:from>
    <xdr:to>
      <xdr:col>10</xdr:col>
      <xdr:colOff>0</xdr:colOff>
      <xdr:row>28</xdr:row>
      <xdr:rowOff>161925</xdr:rowOff>
    </xdr:to>
    <xdr:sp>
      <xdr:nvSpPr>
        <xdr:cNvPr id="3" name="TextBox 8"/>
        <xdr:cNvSpPr txBox="1">
          <a:spLocks noChangeArrowheads="1"/>
        </xdr:cNvSpPr>
      </xdr:nvSpPr>
      <xdr:spPr>
        <a:xfrm>
          <a:off x="8210550" y="6667500"/>
          <a:ext cx="2390775" cy="733425"/>
        </a:xfrm>
        <a:prstGeom prst="rect">
          <a:avLst/>
        </a:prstGeom>
        <a:solidFill>
          <a:srgbClr val="FFFFFF"/>
        </a:solidFill>
        <a:ln w="19050" cmpd="sng">
          <a:solidFill>
            <a:srgbClr val="808080"/>
          </a:solidFill>
          <a:headEnd type="none"/>
          <a:tailEnd type="none"/>
        </a:ln>
      </xdr:spPr>
      <xdr:txBody>
        <a:bodyPr vertOverflow="clip" wrap="square"/>
        <a:p>
          <a:pPr algn="l">
            <a:defRPr/>
          </a:pPr>
          <a:r>
            <a:rPr lang="en-US" cap="none" sz="1200" b="0" i="1" u="none" baseline="0">
              <a:latin typeface="Times New Roman"/>
              <a:ea typeface="Times New Roman"/>
              <a:cs typeface="Times New Roman"/>
            </a:rPr>
            <a:t>Cb = (1.1 log f - 0.7) hb - (1.56 log f - 0.8)
</a:t>
          </a:r>
          <a:r>
            <a:rPr lang="en-US" cap="none" sz="1200" b="0" i="0" u="none" baseline="0">
              <a:latin typeface="Times New Roman"/>
              <a:ea typeface="Times New Roman"/>
              <a:cs typeface="Times New Roman"/>
            </a:rPr>
            <a:t>for </a:t>
          </a:r>
          <a:r>
            <a:rPr lang="en-US" cap="none" sz="1200" b="0" i="1" u="none" baseline="0">
              <a:latin typeface="Times New Roman"/>
              <a:ea typeface="Times New Roman"/>
              <a:cs typeface="Times New Roman"/>
            </a:rPr>
            <a:t>h</a:t>
          </a:r>
          <a:r>
            <a:rPr lang="en-US" cap="none" sz="1200" b="0" i="1" u="none" baseline="-25000">
              <a:latin typeface="Times New Roman"/>
              <a:ea typeface="Times New Roman"/>
              <a:cs typeface="Times New Roman"/>
            </a:rPr>
            <a:t>m</a:t>
          </a:r>
          <a:r>
            <a:rPr lang="en-US" cap="none" sz="1200" b="0" i="0" u="none" baseline="0">
              <a:latin typeface="Times New Roman"/>
              <a:ea typeface="Times New Roman"/>
              <a:cs typeface="Times New Roman"/>
            </a:rPr>
            <a:t> = 1.5 m, =&gt; Cb ≈ 0
so Δ = </a:t>
          </a:r>
          <a:r>
            <a:rPr lang="en-US" cap="none" sz="1200" b="0" i="1" u="none" baseline="0">
              <a:latin typeface="Times New Roman"/>
              <a:ea typeface="Times New Roman"/>
              <a:cs typeface="Times New Roman"/>
            </a:rPr>
            <a:t>C</a:t>
          </a:r>
          <a:r>
            <a:rPr lang="en-US" cap="none" sz="1200" b="0" i="1" u="none" baseline="-25000">
              <a:latin typeface="Times New Roman"/>
              <a:ea typeface="Times New Roman"/>
              <a:cs typeface="Times New Roman"/>
            </a:rPr>
            <a:t>b</a:t>
          </a:r>
        </a:p>
      </xdr:txBody>
    </xdr:sp>
    <xdr:clientData/>
  </xdr:twoCellAnchor>
  <xdr:twoCellAnchor>
    <xdr:from>
      <xdr:col>6</xdr:col>
      <xdr:colOff>0</xdr:colOff>
      <xdr:row>26</xdr:row>
      <xdr:rowOff>0</xdr:rowOff>
    </xdr:from>
    <xdr:to>
      <xdr:col>6</xdr:col>
      <xdr:colOff>2486025</xdr:colOff>
      <xdr:row>31</xdr:row>
      <xdr:rowOff>161925</xdr:rowOff>
    </xdr:to>
    <xdr:sp>
      <xdr:nvSpPr>
        <xdr:cNvPr id="4" name="TextBox 9"/>
        <xdr:cNvSpPr txBox="1">
          <a:spLocks noChangeArrowheads="1"/>
        </xdr:cNvSpPr>
      </xdr:nvSpPr>
      <xdr:spPr>
        <a:xfrm>
          <a:off x="5276850" y="6667500"/>
          <a:ext cx="2486025" cy="1638300"/>
        </a:xfrm>
        <a:prstGeom prst="rect">
          <a:avLst/>
        </a:prstGeom>
        <a:solidFill>
          <a:srgbClr val="FFFFFF"/>
        </a:solidFill>
        <a:ln w="19050" cmpd="sng">
          <a:solidFill>
            <a:srgbClr val="808080"/>
          </a:solidFill>
          <a:headEnd type="none"/>
          <a:tailEnd type="none"/>
        </a:ln>
      </xdr:spPr>
      <xdr:txBody>
        <a:bodyPr vertOverflow="clip" wrap="square"/>
        <a:p>
          <a:pPr algn="l">
            <a:defRPr/>
          </a:pPr>
          <a:r>
            <a:rPr lang="en-US" cap="none" sz="1000" b="0" i="0" u="none" baseline="0">
              <a:latin typeface="Arial"/>
              <a:ea typeface="Arial"/>
              <a:cs typeface="Arial"/>
            </a:rPr>
            <a:t>Propagation model correction due to beacon transmitter height and clutter height.  The difference between the correction for the beacon height and the correction for the microphone receiver height is (regardless of clutter height)
</a:t>
          </a:r>
          <a:r>
            <a:rPr lang="en-US" cap="none" sz="1000" b="1" i="0" u="none" baseline="0">
              <a:latin typeface="Arial"/>
              <a:ea typeface="Arial"/>
              <a:cs typeface="Arial"/>
            </a:rPr>
            <a:t>Δ = (3.2 + 6.2 log </a:t>
          </a:r>
          <a:r>
            <a:rPr lang="en-US" cap="none" sz="1000" b="1" i="1" u="none" baseline="0">
              <a:latin typeface="Arial"/>
              <a:ea typeface="Arial"/>
              <a:cs typeface="Arial"/>
            </a:rPr>
            <a:t>f</a:t>
          </a:r>
          <a:r>
            <a:rPr lang="en-US" cap="none" sz="1000" b="1" i="0" u="none" baseline="0">
              <a:latin typeface="Arial"/>
              <a:ea typeface="Arial"/>
              <a:cs typeface="Arial"/>
            </a:rPr>
            <a:t>) log(h</a:t>
          </a:r>
          <a:r>
            <a:rPr lang="en-US" cap="none" sz="1000" b="1" i="0" u="none" baseline="-25000">
              <a:latin typeface="Arial"/>
              <a:ea typeface="Arial"/>
              <a:cs typeface="Arial"/>
            </a:rPr>
            <a:t>b</a:t>
          </a:r>
          <a:r>
            <a:rPr lang="en-US" cap="none" sz="1000" b="1" i="0" u="none" baseline="0">
              <a:latin typeface="Arial"/>
              <a:ea typeface="Arial"/>
              <a:cs typeface="Arial"/>
            </a:rPr>
            <a:t>/h</a:t>
          </a:r>
          <a:r>
            <a:rPr lang="en-US" cap="none" sz="1000" b="1" i="0" u="none" baseline="-25000">
              <a:latin typeface="Arial"/>
              <a:ea typeface="Arial"/>
              <a:cs typeface="Arial"/>
            </a:rPr>
            <a:t>r</a:t>
          </a:r>
          <a:r>
            <a:rPr lang="en-US" cap="none" sz="1000" b="1" i="0" u="none" baseline="0">
              <a:latin typeface="Arial"/>
              <a:ea typeface="Arial"/>
              <a:cs typeface="Arial"/>
            </a:rPr>
            <a:t>)</a:t>
          </a:r>
          <a:r>
            <a:rPr lang="en-US" cap="none" sz="1000" b="0" i="0" u="none" baseline="0">
              <a:latin typeface="Arial"/>
              <a:ea typeface="Arial"/>
              <a:cs typeface="Arial"/>
            </a:rPr>
            <a:t>
</a:t>
          </a:r>
          <a:r>
            <a:rPr lang="en-US" cap="none" sz="1000" b="0" i="1" u="none" baseline="0">
              <a:latin typeface="Arial"/>
              <a:ea typeface="Arial"/>
              <a:cs typeface="Arial"/>
            </a:rPr>
            <a:t>f</a:t>
          </a:r>
          <a:r>
            <a:rPr lang="en-US" cap="none" sz="1000" b="0" i="0" u="none" baseline="0">
              <a:latin typeface="Arial"/>
              <a:ea typeface="Arial"/>
              <a:cs typeface="Arial"/>
            </a:rPr>
            <a:t> = Frequency (MHz)
h</a:t>
          </a:r>
          <a:r>
            <a:rPr lang="en-US" cap="none" sz="1000" b="0" i="0" u="none" baseline="-25000">
              <a:latin typeface="Arial"/>
              <a:ea typeface="Arial"/>
              <a:cs typeface="Arial"/>
            </a:rPr>
            <a:t>b</a:t>
          </a:r>
          <a:r>
            <a:rPr lang="en-US" cap="none" sz="1000" b="0" i="0" u="none" baseline="0">
              <a:latin typeface="Arial"/>
              <a:ea typeface="Arial"/>
              <a:cs typeface="Arial"/>
            </a:rPr>
            <a:t> = beacon antenna height (m)
h</a:t>
          </a:r>
          <a:r>
            <a:rPr lang="en-US" cap="none" sz="1000" b="0" i="0" u="none" baseline="-25000">
              <a:latin typeface="Arial"/>
              <a:ea typeface="Arial"/>
              <a:cs typeface="Arial"/>
            </a:rPr>
            <a:t>r</a:t>
          </a:r>
          <a:r>
            <a:rPr lang="en-US" cap="none" sz="1000" b="0" i="0" u="none" baseline="0">
              <a:latin typeface="Arial"/>
              <a:ea typeface="Arial"/>
              <a:cs typeface="Arial"/>
            </a:rPr>
            <a:t> = W Microphone receiver antenna height (m)</a:t>
          </a:r>
        </a:p>
      </xdr:txBody>
    </xdr:sp>
    <xdr:clientData/>
  </xdr:twoCellAnchor>
  <xdr:twoCellAnchor>
    <xdr:from>
      <xdr:col>6</xdr:col>
      <xdr:colOff>0</xdr:colOff>
      <xdr:row>32</xdr:row>
      <xdr:rowOff>0</xdr:rowOff>
    </xdr:from>
    <xdr:to>
      <xdr:col>10</xdr:col>
      <xdr:colOff>0</xdr:colOff>
      <xdr:row>51</xdr:row>
      <xdr:rowOff>171450</xdr:rowOff>
    </xdr:to>
    <xdr:grpSp>
      <xdr:nvGrpSpPr>
        <xdr:cNvPr id="5" name="Group 13"/>
        <xdr:cNvGrpSpPr>
          <a:grpSpLocks/>
        </xdr:cNvGrpSpPr>
      </xdr:nvGrpSpPr>
      <xdr:grpSpPr>
        <a:xfrm>
          <a:off x="5276850" y="8343900"/>
          <a:ext cx="5324475" cy="4581525"/>
          <a:chOff x="508" y="739"/>
          <a:chExt cx="628" cy="471"/>
        </a:xfrm>
        <a:solidFill>
          <a:srgbClr val="FFFFFF"/>
        </a:solidFill>
      </xdr:grpSpPr>
      <xdr:pic>
        <xdr:nvPicPr>
          <xdr:cNvPr id="6" name="Picture 10"/>
          <xdr:cNvPicPr preferRelativeResize="1">
            <a:picLocks noChangeAspect="1"/>
          </xdr:cNvPicPr>
        </xdr:nvPicPr>
        <xdr:blipFill>
          <a:blip r:embed="rId3"/>
          <a:stretch>
            <a:fillRect/>
          </a:stretch>
        </xdr:blipFill>
        <xdr:spPr>
          <a:xfrm>
            <a:off x="508" y="739"/>
            <a:ext cx="628" cy="471"/>
          </a:xfrm>
          <a:prstGeom prst="rect">
            <a:avLst/>
          </a:prstGeom>
          <a:noFill/>
          <a:ln w="9525" cmpd="sng">
            <a:noFill/>
          </a:ln>
        </xdr:spPr>
      </xdr:pic>
      <xdr:sp>
        <xdr:nvSpPr>
          <xdr:cNvPr id="7" name="Line 11"/>
          <xdr:cNvSpPr>
            <a:spLocks/>
          </xdr:cNvSpPr>
        </xdr:nvSpPr>
        <xdr:spPr>
          <a:xfrm>
            <a:off x="952" y="854"/>
            <a:ext cx="0" cy="31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8" name="Line 12"/>
          <xdr:cNvSpPr>
            <a:spLocks/>
          </xdr:cNvSpPr>
        </xdr:nvSpPr>
        <xdr:spPr>
          <a:xfrm>
            <a:off x="580" y="953"/>
            <a:ext cx="41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twoCellAnchor>
  <xdr:twoCellAnchor editAs="oneCell">
    <xdr:from>
      <xdr:col>10</xdr:col>
      <xdr:colOff>0</xdr:colOff>
      <xdr:row>2</xdr:row>
      <xdr:rowOff>0</xdr:rowOff>
    </xdr:from>
    <xdr:to>
      <xdr:col>16</xdr:col>
      <xdr:colOff>542925</xdr:colOff>
      <xdr:row>7</xdr:row>
      <xdr:rowOff>142875</xdr:rowOff>
    </xdr:to>
    <xdr:pic>
      <xdr:nvPicPr>
        <xdr:cNvPr id="9" name="Picture 14"/>
        <xdr:cNvPicPr preferRelativeResize="1">
          <a:picLocks noChangeAspect="1"/>
        </xdr:cNvPicPr>
      </xdr:nvPicPr>
      <xdr:blipFill>
        <a:blip r:embed="rId4"/>
        <a:stretch>
          <a:fillRect/>
        </a:stretch>
      </xdr:blipFill>
      <xdr:spPr>
        <a:xfrm>
          <a:off x="10601325" y="533400"/>
          <a:ext cx="4133850"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vmlDrawing" Target="../drawings/vmlDrawing2.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zoomScale="75" zoomScaleNormal="75" workbookViewId="0" topLeftCell="A1">
      <selection activeCell="I6" sqref="I6"/>
    </sheetView>
  </sheetViews>
  <sheetFormatPr defaultColWidth="9.00390625" defaultRowHeight="14.25"/>
  <cols>
    <col min="1" max="1" width="10.25390625" style="1" customWidth="1"/>
    <col min="2" max="2" width="8.25390625" style="1" customWidth="1"/>
    <col min="3" max="16384" width="7.125" style="1" customWidth="1"/>
  </cols>
  <sheetData>
    <row r="1" ht="18.75">
      <c r="B1" s="2" t="s">
        <v>124</v>
      </c>
    </row>
    <row r="2" ht="18.75">
      <c r="B2" s="2" t="s">
        <v>125</v>
      </c>
    </row>
    <row r="3" spans="1:2" ht="18.75">
      <c r="A3" s="1" t="s">
        <v>126</v>
      </c>
      <c r="B3" s="2" t="s">
        <v>152</v>
      </c>
    </row>
    <row r="4" spans="1:6" ht="18.75">
      <c r="A4" s="1" t="s">
        <v>127</v>
      </c>
      <c r="B4" s="3" t="s">
        <v>153</v>
      </c>
      <c r="F4" s="4"/>
    </row>
    <row r="5" spans="1:2" ht="15.75">
      <c r="A5" s="1" t="s">
        <v>128</v>
      </c>
      <c r="B5" s="5" t="s">
        <v>129</v>
      </c>
    </row>
    <row r="6" s="6" customFormat="1" ht="16.5" thickBot="1"/>
    <row r="7" spans="1:2" s="7" customFormat="1" ht="18.75">
      <c r="A7" s="7" t="s">
        <v>130</v>
      </c>
      <c r="B7" s="8" t="s">
        <v>146</v>
      </c>
    </row>
    <row r="8" spans="1:2" ht="15.75">
      <c r="A8" s="1" t="s">
        <v>131</v>
      </c>
      <c r="B8" s="5" t="s">
        <v>154</v>
      </c>
    </row>
    <row r="9" spans="1:9" ht="15.75">
      <c r="A9" s="1" t="s">
        <v>132</v>
      </c>
      <c r="B9" s="5" t="s">
        <v>133</v>
      </c>
      <c r="C9" s="5" t="s">
        <v>134</v>
      </c>
      <c r="D9" s="5"/>
      <c r="E9" s="5"/>
      <c r="F9" s="5"/>
      <c r="G9" s="5"/>
      <c r="H9" s="5"/>
      <c r="I9" s="5"/>
    </row>
    <row r="10" spans="2:9" ht="15.75">
      <c r="B10" s="5" t="s">
        <v>135</v>
      </c>
      <c r="C10" s="5" t="s">
        <v>136</v>
      </c>
      <c r="D10" s="5"/>
      <c r="E10" s="5"/>
      <c r="F10" s="5"/>
      <c r="G10" s="5"/>
      <c r="H10" s="5"/>
      <c r="I10" s="5"/>
    </row>
    <row r="11" spans="2:9" ht="15.75">
      <c r="B11" s="5" t="s">
        <v>137</v>
      </c>
      <c r="C11" s="5" t="s">
        <v>138</v>
      </c>
      <c r="D11" s="5"/>
      <c r="E11" s="5"/>
      <c r="F11" s="5"/>
      <c r="G11" s="5"/>
      <c r="H11" s="5"/>
      <c r="I11" s="5"/>
    </row>
    <row r="12" spans="2:9" ht="15.75">
      <c r="B12" s="5" t="s">
        <v>139</v>
      </c>
      <c r="C12" s="5" t="s">
        <v>140</v>
      </c>
      <c r="D12" s="5"/>
      <c r="E12" s="5"/>
      <c r="F12" s="5"/>
      <c r="G12" s="5"/>
      <c r="H12" s="5"/>
      <c r="I12" s="5"/>
    </row>
    <row r="13" spans="2:9" ht="15.75">
      <c r="B13" s="5" t="s">
        <v>141</v>
      </c>
      <c r="C13" s="5" t="s">
        <v>142</v>
      </c>
      <c r="D13" s="5"/>
      <c r="E13" s="5"/>
      <c r="F13" s="5"/>
      <c r="G13" s="5"/>
      <c r="H13" s="5"/>
      <c r="I13" s="5"/>
    </row>
    <row r="14" spans="2:9" ht="15.75">
      <c r="B14" s="5" t="s">
        <v>143</v>
      </c>
      <c r="C14" s="9" t="s">
        <v>144</v>
      </c>
      <c r="D14" s="5"/>
      <c r="E14" s="5"/>
      <c r="F14" s="5"/>
      <c r="G14" s="5"/>
      <c r="H14" s="5"/>
      <c r="I14" s="5"/>
    </row>
    <row r="15" ht="15.75">
      <c r="A15" s="1" t="s">
        <v>145</v>
      </c>
    </row>
    <row r="27" spans="1:5" ht="15.75" customHeight="1">
      <c r="A27" s="10"/>
      <c r="B27" s="184"/>
      <c r="C27" s="184"/>
      <c r="D27" s="184"/>
      <c r="E27" s="184"/>
    </row>
    <row r="28" spans="1:5" ht="15.75" customHeight="1">
      <c r="A28" s="7"/>
      <c r="B28" s="11"/>
      <c r="C28" s="11"/>
      <c r="D28" s="11"/>
      <c r="E28" s="11"/>
    </row>
    <row r="29" spans="1:5" ht="15.75" customHeight="1">
      <c r="A29" s="7"/>
      <c r="B29" s="183"/>
      <c r="C29" s="183"/>
      <c r="D29" s="183"/>
      <c r="E29" s="183"/>
    </row>
    <row r="30" spans="1:5" ht="15.75" customHeight="1">
      <c r="A30" s="7"/>
      <c r="B30" s="11"/>
      <c r="C30" s="11"/>
      <c r="D30" s="11"/>
      <c r="E30" s="11"/>
    </row>
    <row r="31" spans="1:5" ht="15.75" customHeight="1">
      <c r="A31" s="7"/>
      <c r="B31" s="183"/>
      <c r="C31" s="183"/>
      <c r="D31" s="183"/>
      <c r="E31" s="183"/>
    </row>
    <row r="32" spans="2:5" ht="15.75" customHeight="1">
      <c r="B32" s="183"/>
      <c r="C32" s="183"/>
      <c r="D32" s="183"/>
      <c r="E32" s="183"/>
    </row>
    <row r="33" ht="15.75" customHeight="1"/>
    <row r="34" ht="15.75" customHeight="1"/>
    <row r="35" ht="15.75" customHeight="1"/>
  </sheetData>
  <mergeCells count="3">
    <mergeCell ref="B29:E29"/>
    <mergeCell ref="B27:E27"/>
    <mergeCell ref="B31:E32"/>
  </mergeCells>
  <hyperlinks>
    <hyperlink ref="C14" r:id="rId1" display="gerald.chouinard@crc.ca"/>
  </hyperlinks>
  <printOptions/>
  <pageMargins left="0.75" right="0.75" top="1" bottom="1" header="0.5" footer="0.5"/>
  <pageSetup horizontalDpi="600" verticalDpi="600" orientation="portrait" r:id="rId3"/>
  <headerFooter alignWithMargins="0">
    <oddHeader>&amp;L&amp;"Times New Roman,Bold"&amp;14February 2009&amp;R&amp;"Times New Roman,Bold"&amp;14doc.: IEEE 802.22-08/0040r1</oddHeader>
    <oddFooter>&amp;L&amp;"Times New Roman,Regular"&amp;12Submission&amp;C&amp;"Times New Roman,Regular"&amp;12&amp;P&amp;R&amp;"Times New Roman,Regular"&amp;12Gerald Chouinard, CRC</oddFooter>
  </headerFooter>
  <drawing r:id="rId2"/>
</worksheet>
</file>

<file path=xl/worksheets/sheet2.xml><?xml version="1.0" encoding="utf-8"?>
<worksheet xmlns="http://schemas.openxmlformats.org/spreadsheetml/2006/main" xmlns:r="http://schemas.openxmlformats.org/officeDocument/2006/relationships">
  <dimension ref="A1:Q74"/>
  <sheetViews>
    <sheetView zoomScale="75" zoomScaleNormal="75" workbookViewId="0" topLeftCell="A1">
      <selection activeCell="D1" sqref="D1"/>
    </sheetView>
  </sheetViews>
  <sheetFormatPr defaultColWidth="9.00390625" defaultRowHeight="14.25"/>
  <cols>
    <col min="1" max="1" width="32.25390625" style="12" customWidth="1"/>
    <col min="2" max="2" width="8.25390625" style="12" customWidth="1"/>
    <col min="3" max="3" width="9.625" style="12" customWidth="1"/>
    <col min="4" max="6" width="6.375" style="12" customWidth="1"/>
    <col min="7" max="7" width="38.50390625" style="12" customWidth="1"/>
    <col min="8" max="8" width="8.50390625" style="12" customWidth="1"/>
    <col min="9" max="9" width="14.00390625" style="12" customWidth="1"/>
    <col min="10" max="10" width="8.875" style="12" customWidth="1"/>
    <col min="11" max="11" width="10.50390625" style="12" customWidth="1"/>
    <col min="12" max="12" width="12.875" style="12" customWidth="1"/>
    <col min="13" max="13" width="6.125" style="12" customWidth="1"/>
    <col min="14" max="16" width="5.875" style="12" customWidth="1"/>
    <col min="17" max="17" width="8.50390625" style="12" customWidth="1"/>
    <col min="18" max="16384" width="8.875" style="12" customWidth="1"/>
  </cols>
  <sheetData>
    <row r="1" spans="2:3" ht="15.75">
      <c r="B1" s="13"/>
      <c r="C1" s="13"/>
    </row>
    <row r="2" spans="1:11" ht="26.25" thickBot="1">
      <c r="A2" s="14" t="s">
        <v>11</v>
      </c>
      <c r="D2" s="13"/>
      <c r="E2" s="13"/>
      <c r="F2" s="13"/>
      <c r="G2" s="13"/>
      <c r="H2" s="13"/>
      <c r="I2" s="15"/>
      <c r="K2" s="20" t="s">
        <v>62</v>
      </c>
    </row>
    <row r="3" spans="1:9" ht="16.5" thickBot="1">
      <c r="A3" s="16" t="s">
        <v>73</v>
      </c>
      <c r="B3" s="17">
        <v>0.25</v>
      </c>
      <c r="C3" s="18" t="s">
        <v>17</v>
      </c>
      <c r="D3" s="13"/>
      <c r="E3" s="13"/>
      <c r="F3" s="13"/>
      <c r="G3" s="19" t="s">
        <v>60</v>
      </c>
      <c r="H3" s="13"/>
      <c r="I3" s="15"/>
    </row>
    <row r="4" spans="1:9" ht="15.75">
      <c r="A4" s="21" t="s">
        <v>74</v>
      </c>
      <c r="B4" s="22">
        <v>2.15</v>
      </c>
      <c r="C4" s="23" t="s">
        <v>75</v>
      </c>
      <c r="D4" s="13"/>
      <c r="E4" s="13"/>
      <c r="F4" s="13"/>
      <c r="G4" s="24" t="s">
        <v>18</v>
      </c>
      <c r="H4" s="25">
        <v>4</v>
      </c>
      <c r="I4" s="18" t="s">
        <v>17</v>
      </c>
    </row>
    <row r="5" spans="1:9" ht="15.75">
      <c r="A5" s="21" t="s">
        <v>16</v>
      </c>
      <c r="B5" s="22">
        <f>10*LOG10(B3)+B4</f>
        <v>-3.8705999132796243</v>
      </c>
      <c r="C5" s="23" t="s">
        <v>2</v>
      </c>
      <c r="D5" s="13"/>
      <c r="E5" s="13"/>
      <c r="F5" s="13"/>
      <c r="G5" s="29" t="s">
        <v>18</v>
      </c>
      <c r="H5" s="30">
        <f>10*LOG10(H4)</f>
        <v>6.020599913279624</v>
      </c>
      <c r="I5" s="23" t="s">
        <v>2</v>
      </c>
    </row>
    <row r="6" spans="1:9" ht="16.5" thickBot="1">
      <c r="A6" s="34" t="s">
        <v>19</v>
      </c>
      <c r="B6" s="35">
        <f>B5-10*LOG10(4*PI()*1*1)</f>
        <v>-14.862698553500588</v>
      </c>
      <c r="C6" s="36" t="s">
        <v>20</v>
      </c>
      <c r="G6" s="37" t="s">
        <v>13</v>
      </c>
      <c r="H6" s="38">
        <v>10</v>
      </c>
      <c r="I6" s="23" t="s">
        <v>8</v>
      </c>
    </row>
    <row r="7" spans="1:9" ht="15.75">
      <c r="A7" s="42" t="s">
        <v>52</v>
      </c>
      <c r="B7" s="43">
        <v>0</v>
      </c>
      <c r="C7" s="23" t="s">
        <v>23</v>
      </c>
      <c r="G7" s="29" t="s">
        <v>101</v>
      </c>
      <c r="H7" s="30">
        <f>H5-10*LOG10(4*PI()*1*1)</f>
        <v>-4.971498726941339</v>
      </c>
      <c r="I7" s="23" t="s">
        <v>20</v>
      </c>
    </row>
    <row r="8" spans="1:9" ht="16.5" thickBot="1">
      <c r="A8" s="42" t="s">
        <v>53</v>
      </c>
      <c r="B8" s="44">
        <v>290</v>
      </c>
      <c r="C8" s="23" t="s">
        <v>9</v>
      </c>
      <c r="D8" s="13"/>
      <c r="E8" s="13"/>
      <c r="F8" s="13"/>
      <c r="G8" s="45" t="s">
        <v>61</v>
      </c>
      <c r="H8" s="46">
        <f>H7+10*LOG10(200/5625)</f>
        <v>-19.462424038135527</v>
      </c>
      <c r="I8" s="36" t="s">
        <v>20</v>
      </c>
    </row>
    <row r="9" spans="1:11" ht="15.75">
      <c r="A9" s="47" t="s">
        <v>54</v>
      </c>
      <c r="B9" s="43">
        <v>0</v>
      </c>
      <c r="C9" s="23" t="s">
        <v>3</v>
      </c>
      <c r="D9" s="13"/>
      <c r="E9" s="13"/>
      <c r="F9" s="13"/>
      <c r="G9" s="48" t="s">
        <v>21</v>
      </c>
      <c r="H9" s="49">
        <v>10</v>
      </c>
      <c r="I9" s="50" t="s">
        <v>4</v>
      </c>
      <c r="K9" s="12" t="s">
        <v>149</v>
      </c>
    </row>
    <row r="10" spans="1:9" ht="15.75">
      <c r="A10" s="47" t="s">
        <v>55</v>
      </c>
      <c r="B10" s="43">
        <v>0</v>
      </c>
      <c r="C10" s="23" t="s">
        <v>3</v>
      </c>
      <c r="D10" s="206" t="s">
        <v>150</v>
      </c>
      <c r="E10" s="207"/>
      <c r="F10" s="208"/>
      <c r="G10" s="51" t="s">
        <v>22</v>
      </c>
      <c r="H10" s="52">
        <v>-10</v>
      </c>
      <c r="I10" s="53" t="s">
        <v>23</v>
      </c>
    </row>
    <row r="11" spans="1:11" ht="16.5" thickBot="1">
      <c r="A11" s="47" t="s">
        <v>56</v>
      </c>
      <c r="B11" s="54">
        <f>8+2.5</f>
        <v>10.5</v>
      </c>
      <c r="C11" s="23" t="s">
        <v>3</v>
      </c>
      <c r="D11" s="206"/>
      <c r="E11" s="207"/>
      <c r="F11" s="208"/>
      <c r="G11" s="51" t="s">
        <v>24</v>
      </c>
      <c r="H11" s="55">
        <v>0</v>
      </c>
      <c r="I11" s="53" t="s">
        <v>3</v>
      </c>
      <c r="K11" s="20" t="s">
        <v>62</v>
      </c>
    </row>
    <row r="12" spans="1:17" ht="15.75">
      <c r="A12" s="56" t="s">
        <v>57</v>
      </c>
      <c r="B12" s="57">
        <f>B7-(B9+B10)-10*LOG10(B8*10^(-(B9+B10)/10)+290*(1-10^(-(B9+B10)/10))+290*(10^(B11/10)-1))</f>
        <v>-35.12397997898957</v>
      </c>
      <c r="C12" s="58" t="s">
        <v>7</v>
      </c>
      <c r="G12" s="51" t="s">
        <v>25</v>
      </c>
      <c r="H12" s="59">
        <f>(H9-30)+(H10-H11)</f>
        <v>-30</v>
      </c>
      <c r="I12" s="53" t="s">
        <v>2</v>
      </c>
      <c r="K12" s="26" t="s">
        <v>50</v>
      </c>
      <c r="L12" s="27" t="s">
        <v>44</v>
      </c>
      <c r="M12" s="27" t="s">
        <v>45</v>
      </c>
      <c r="N12" s="27" t="s">
        <v>46</v>
      </c>
      <c r="O12" s="27" t="s">
        <v>47</v>
      </c>
      <c r="P12" s="27" t="s">
        <v>48</v>
      </c>
      <c r="Q12" s="28" t="s">
        <v>49</v>
      </c>
    </row>
    <row r="13" spans="1:17" ht="25.5">
      <c r="A13" s="21" t="s">
        <v>122</v>
      </c>
      <c r="B13" s="60">
        <v>-1.5</v>
      </c>
      <c r="C13" s="23" t="s">
        <v>3</v>
      </c>
      <c r="D13" s="13"/>
      <c r="E13" s="13"/>
      <c r="F13" s="13"/>
      <c r="G13" s="51" t="s">
        <v>26</v>
      </c>
      <c r="H13" s="61">
        <f>H12-10*LOG10(4*PI())</f>
        <v>-40.99209864022096</v>
      </c>
      <c r="I13" s="62" t="s">
        <v>27</v>
      </c>
      <c r="K13" s="31" t="s">
        <v>42</v>
      </c>
      <c r="L13" s="32">
        <v>-4</v>
      </c>
      <c r="M13" s="32">
        <v>-4</v>
      </c>
      <c r="N13" s="32">
        <v>-3.5</v>
      </c>
      <c r="O13" s="32">
        <v>4.1</v>
      </c>
      <c r="P13" s="32">
        <v>3.8</v>
      </c>
      <c r="Q13" s="33">
        <v>-3</v>
      </c>
    </row>
    <row r="14" spans="1:17" ht="26.25" thickBot="1">
      <c r="A14" s="21" t="s">
        <v>28</v>
      </c>
      <c r="B14" s="63">
        <v>76.9</v>
      </c>
      <c r="C14" s="23" t="s">
        <v>12</v>
      </c>
      <c r="D14" s="13"/>
      <c r="E14" s="13"/>
      <c r="F14" s="13"/>
      <c r="G14" s="51" t="s">
        <v>29</v>
      </c>
      <c r="H14" s="55">
        <v>26.8</v>
      </c>
      <c r="I14" s="53" t="s">
        <v>3</v>
      </c>
      <c r="K14" s="39" t="s">
        <v>43</v>
      </c>
      <c r="L14" s="40">
        <v>-2</v>
      </c>
      <c r="M14" s="40">
        <v>-1.5</v>
      </c>
      <c r="N14" s="40">
        <v>-2.3</v>
      </c>
      <c r="O14" s="40">
        <v>5.5</v>
      </c>
      <c r="P14" s="40">
        <v>5.2</v>
      </c>
      <c r="Q14" s="41">
        <v>0</v>
      </c>
    </row>
    <row r="15" spans="1:11" ht="25.5">
      <c r="A15" s="21" t="s">
        <v>51</v>
      </c>
      <c r="B15" s="64">
        <f>(300/$B$28)^2/(4*PI())</f>
        <v>0.01881318461824558</v>
      </c>
      <c r="C15" s="23" t="s">
        <v>30</v>
      </c>
      <c r="D15" s="13"/>
      <c r="E15" s="13"/>
      <c r="F15" s="13"/>
      <c r="G15" s="51" t="s">
        <v>0</v>
      </c>
      <c r="H15" s="55">
        <v>100</v>
      </c>
      <c r="I15" s="53" t="s">
        <v>8</v>
      </c>
      <c r="K15" s="12" t="s">
        <v>148</v>
      </c>
    </row>
    <row r="16" spans="1:9" ht="16.5" thickBot="1">
      <c r="A16" s="65" t="s">
        <v>58</v>
      </c>
      <c r="B16" s="66">
        <f>-168.6+B13+10*LOG10(B14/1000)-10*LOG10(B15)-B12</f>
        <v>-128.86137979650357</v>
      </c>
      <c r="C16" s="36" t="s">
        <v>20</v>
      </c>
      <c r="D16" s="13"/>
      <c r="E16" s="13"/>
      <c r="F16" s="13"/>
      <c r="G16" s="51" t="s">
        <v>31</v>
      </c>
      <c r="H16" s="61">
        <f>H13-20*LOG10(H15)-H14</f>
        <v>-107.79209864022096</v>
      </c>
      <c r="I16" s="62" t="s">
        <v>27</v>
      </c>
    </row>
    <row r="17" spans="1:9" ht="15.75">
      <c r="A17" s="67" t="s">
        <v>6</v>
      </c>
      <c r="B17" s="68">
        <f>B16+(20*6+10*LOG10(120*PI()))</f>
        <v>16.90193139091403</v>
      </c>
      <c r="C17" s="23" t="s">
        <v>5</v>
      </c>
      <c r="D17" s="13"/>
      <c r="E17" s="13"/>
      <c r="F17" s="13"/>
      <c r="G17" s="29" t="s">
        <v>51</v>
      </c>
      <c r="H17" s="69">
        <f>(300/$B$28)^2/(4*PI())</f>
        <v>0.01881318461824558</v>
      </c>
      <c r="I17" s="23" t="s">
        <v>30</v>
      </c>
    </row>
    <row r="18" spans="1:9" ht="16.5" thickBot="1">
      <c r="A18" s="70" t="s">
        <v>10</v>
      </c>
      <c r="B18" s="71">
        <f>B16+10*LOG10(B15)+B7+30</f>
        <v>-116.11675662299612</v>
      </c>
      <c r="C18" s="36" t="s">
        <v>4</v>
      </c>
      <c r="D18" s="13"/>
      <c r="E18" s="13"/>
      <c r="F18" s="13"/>
      <c r="G18" s="51" t="s">
        <v>32</v>
      </c>
      <c r="H18" s="72">
        <v>0</v>
      </c>
      <c r="I18" s="53" t="s">
        <v>3</v>
      </c>
    </row>
    <row r="19" spans="1:9" ht="38.25">
      <c r="A19" s="73" t="s">
        <v>59</v>
      </c>
      <c r="B19" s="74">
        <f>B6-B16</f>
        <v>113.99868124300298</v>
      </c>
      <c r="C19" s="75" t="s">
        <v>3</v>
      </c>
      <c r="D19" s="13"/>
      <c r="E19" s="13"/>
      <c r="F19" s="13"/>
      <c r="G19" s="51" t="s">
        <v>33</v>
      </c>
      <c r="H19" s="72">
        <v>0</v>
      </c>
      <c r="I19" s="53" t="s">
        <v>3</v>
      </c>
    </row>
    <row r="20" spans="1:9" ht="15.75">
      <c r="A20" s="15"/>
      <c r="B20" s="15"/>
      <c r="C20" s="15"/>
      <c r="D20" s="13"/>
      <c r="E20" s="13"/>
      <c r="F20" s="13"/>
      <c r="G20" s="51" t="s">
        <v>34</v>
      </c>
      <c r="H20" s="76">
        <f>H16+10*LOG10(H17)+(H18-H19)+30</f>
        <v>-95.04747546671351</v>
      </c>
      <c r="I20" s="62" t="s">
        <v>4</v>
      </c>
    </row>
    <row r="21" spans="1:9" ht="16.5" thickBot="1">
      <c r="A21" s="14" t="s">
        <v>36</v>
      </c>
      <c r="B21" s="15"/>
      <c r="C21" s="15"/>
      <c r="D21" s="13"/>
      <c r="E21" s="13"/>
      <c r="F21" s="13"/>
      <c r="G21" s="51" t="s">
        <v>1</v>
      </c>
      <c r="H21" s="77">
        <v>20</v>
      </c>
      <c r="I21" s="53" t="s">
        <v>3</v>
      </c>
    </row>
    <row r="22" spans="1:9" ht="39" thickBot="1">
      <c r="A22" s="78" t="s">
        <v>35</v>
      </c>
      <c r="B22" s="79">
        <f>H23</f>
        <v>108.32967460208543</v>
      </c>
      <c r="C22" s="50" t="s">
        <v>3</v>
      </c>
      <c r="D22" s="13"/>
      <c r="E22" s="13"/>
      <c r="F22" s="13"/>
      <c r="G22" s="80" t="s">
        <v>15</v>
      </c>
      <c r="H22" s="81">
        <f>H16-H21</f>
        <v>-127.79209864022096</v>
      </c>
      <c r="I22" s="82" t="s">
        <v>27</v>
      </c>
    </row>
    <row r="23" spans="1:9" ht="39" thickBot="1">
      <c r="A23" s="37" t="s">
        <v>59</v>
      </c>
      <c r="B23" s="83">
        <f>B19</f>
        <v>113.99868124300298</v>
      </c>
      <c r="C23" s="53" t="s">
        <v>3</v>
      </c>
      <c r="D23" s="13"/>
      <c r="E23" s="13"/>
      <c r="F23" s="13"/>
      <c r="G23" s="73" t="s">
        <v>35</v>
      </c>
      <c r="H23" s="74">
        <f>H8-H22</f>
        <v>108.32967460208543</v>
      </c>
      <c r="I23" s="84" t="s">
        <v>3</v>
      </c>
    </row>
    <row r="24" spans="1:9" ht="16.5" thickBot="1">
      <c r="A24" s="85" t="s">
        <v>41</v>
      </c>
      <c r="B24" s="86">
        <f>B19-H23</f>
        <v>5.669006640917544</v>
      </c>
      <c r="C24" s="87" t="s">
        <v>3</v>
      </c>
      <c r="D24" s="13"/>
      <c r="E24" s="13"/>
      <c r="F24" s="13"/>
      <c r="G24" s="15"/>
      <c r="H24" s="15"/>
      <c r="I24" s="15"/>
    </row>
    <row r="25" spans="1:9" ht="15.75">
      <c r="A25" s="88"/>
      <c r="B25" s="89"/>
      <c r="C25" s="90"/>
      <c r="D25" s="13"/>
      <c r="E25" s="13"/>
      <c r="F25" s="13"/>
      <c r="G25" s="15"/>
      <c r="H25" s="15"/>
      <c r="I25" s="15"/>
    </row>
    <row r="26" spans="1:9" ht="15.75">
      <c r="A26" s="91"/>
      <c r="B26" s="15"/>
      <c r="C26" s="15"/>
      <c r="D26" s="13"/>
      <c r="E26" s="13"/>
      <c r="F26" s="13"/>
      <c r="G26" s="92" t="s">
        <v>66</v>
      </c>
      <c r="H26" s="12" t="s">
        <v>65</v>
      </c>
      <c r="I26" s="15"/>
    </row>
    <row r="27" spans="1:9" ht="29.25" customHeight="1" thickBot="1">
      <c r="A27" s="185" t="s">
        <v>63</v>
      </c>
      <c r="B27" s="185"/>
      <c r="C27" s="93"/>
      <c r="D27" s="93"/>
      <c r="E27" s="93"/>
      <c r="F27" s="93"/>
      <c r="G27" s="93"/>
      <c r="H27" s="15"/>
      <c r="I27" s="15"/>
    </row>
    <row r="28" spans="1:9" ht="15.75">
      <c r="A28" s="78" t="s">
        <v>37</v>
      </c>
      <c r="B28" s="25">
        <v>617</v>
      </c>
      <c r="C28" s="25">
        <v>617</v>
      </c>
      <c r="D28" s="25">
        <v>617</v>
      </c>
      <c r="E28" s="25">
        <v>617</v>
      </c>
      <c r="F28" s="18" t="s">
        <v>38</v>
      </c>
      <c r="I28" s="15"/>
    </row>
    <row r="29" spans="1:9" ht="15.75">
      <c r="A29" s="37" t="s">
        <v>39</v>
      </c>
      <c r="B29" s="38">
        <v>10</v>
      </c>
      <c r="C29" s="38">
        <v>3</v>
      </c>
      <c r="D29" s="38">
        <v>10</v>
      </c>
      <c r="E29" s="38">
        <v>3</v>
      </c>
      <c r="F29" s="23" t="s">
        <v>8</v>
      </c>
      <c r="H29" s="15"/>
      <c r="I29" s="15"/>
    </row>
    <row r="30" spans="1:9" ht="15.75">
      <c r="A30" s="37" t="s">
        <v>40</v>
      </c>
      <c r="B30" s="38">
        <v>1.5</v>
      </c>
      <c r="C30" s="38">
        <v>1.5</v>
      </c>
      <c r="D30" s="38">
        <v>1.5</v>
      </c>
      <c r="E30" s="38">
        <v>1.5</v>
      </c>
      <c r="F30" s="23" t="s">
        <v>8</v>
      </c>
      <c r="H30" s="15"/>
      <c r="I30" s="15"/>
    </row>
    <row r="31" spans="1:9" ht="39.75" customHeight="1" thickBot="1">
      <c r="A31" s="94" t="s">
        <v>69</v>
      </c>
      <c r="B31" s="95">
        <f>(3.2+6.2*LOG10(B28))*LOG10(B29/B30)</f>
        <v>16.889938056542107</v>
      </c>
      <c r="C31" s="95">
        <f>(3.2+6.2*LOG10(C28))*LOG10(C29/C30)</f>
        <v>6.171045077271966</v>
      </c>
      <c r="D31" s="95">
        <f>(1.1*LOG10(D$28)-0.7)*D29-(1.56*LOG10(D$28)-0.8)</f>
        <v>20.140291948473802</v>
      </c>
      <c r="E31" s="95">
        <f>(1.1*LOG10(E$28)-0.7)*E29-(1.56*LOG10(E$28)-0.8)</f>
        <v>3.55509618541784</v>
      </c>
      <c r="F31" s="96" t="s">
        <v>3</v>
      </c>
      <c r="H31" s="15"/>
      <c r="I31" s="15"/>
    </row>
    <row r="32" spans="1:9" ht="15.75">
      <c r="A32" s="97" t="s">
        <v>14</v>
      </c>
      <c r="B32" s="98">
        <f>$B24+B31</f>
        <v>22.55894469745965</v>
      </c>
      <c r="C32" s="98">
        <f>$B24+C31</f>
        <v>11.84005171818951</v>
      </c>
      <c r="D32" s="98">
        <f>$B24+D31</f>
        <v>25.809298589391346</v>
      </c>
      <c r="E32" s="98">
        <f>$B24+E31</f>
        <v>9.224102826335384</v>
      </c>
      <c r="F32" s="99" t="s">
        <v>3</v>
      </c>
      <c r="H32" s="15"/>
      <c r="I32" s="15"/>
    </row>
    <row r="33" spans="1:9" ht="15.75">
      <c r="A33" s="15"/>
      <c r="B33" s="100" t="s">
        <v>67</v>
      </c>
      <c r="C33" s="100" t="s">
        <v>67</v>
      </c>
      <c r="D33" s="100" t="s">
        <v>64</v>
      </c>
      <c r="E33" s="100" t="s">
        <v>64</v>
      </c>
      <c r="F33" s="92"/>
      <c r="G33" s="15"/>
      <c r="H33" s="15"/>
      <c r="I33" s="15"/>
    </row>
    <row r="34" spans="2:9" ht="16.5" thickBot="1">
      <c r="B34" s="15"/>
      <c r="C34" s="15"/>
      <c r="D34" s="15"/>
      <c r="E34" s="15"/>
      <c r="F34" s="15"/>
      <c r="G34" s="15"/>
      <c r="H34" s="15"/>
      <c r="I34" s="15"/>
    </row>
    <row r="35" spans="1:9" ht="26.25" thickBot="1">
      <c r="A35" s="101" t="s">
        <v>102</v>
      </c>
      <c r="B35" s="102">
        <v>11.2</v>
      </c>
      <c r="C35" s="102">
        <v>11.2</v>
      </c>
      <c r="D35" s="102">
        <v>11.2</v>
      </c>
      <c r="E35" s="102">
        <v>11.2</v>
      </c>
      <c r="F35" s="103" t="s">
        <v>3</v>
      </c>
      <c r="G35" s="15"/>
      <c r="H35" s="15"/>
      <c r="I35" s="15"/>
    </row>
    <row r="36" spans="1:9" ht="15" customHeight="1" thickBot="1" thickTop="1">
      <c r="A36" s="104" t="s">
        <v>123</v>
      </c>
      <c r="B36" s="105">
        <f>B32-B35</f>
        <v>11.358944697459652</v>
      </c>
      <c r="C36" s="105">
        <f>C32-C35</f>
        <v>0.6400517181895111</v>
      </c>
      <c r="D36" s="105">
        <f>D32-D35</f>
        <v>14.609298589391347</v>
      </c>
      <c r="E36" s="105">
        <f>E32-E35</f>
        <v>-1.975897173664615</v>
      </c>
      <c r="F36" s="106" t="s">
        <v>3</v>
      </c>
      <c r="G36" s="15"/>
      <c r="H36" s="15"/>
      <c r="I36" s="15"/>
    </row>
    <row r="37" ht="15.75"/>
    <row r="38" ht="15.75"/>
    <row r="39" spans="1:6" ht="42" customHeight="1" thickBot="1">
      <c r="A39" s="186" t="s">
        <v>70</v>
      </c>
      <c r="B39" s="186"/>
      <c r="C39" s="186"/>
      <c r="D39" s="93"/>
      <c r="E39" s="93"/>
      <c r="F39" s="93"/>
    </row>
    <row r="40" spans="1:6" ht="26.25" thickBot="1">
      <c r="A40" s="107" t="s">
        <v>71</v>
      </c>
      <c r="B40" s="108">
        <f>B32</f>
        <v>22.55894469745965</v>
      </c>
      <c r="C40" s="108">
        <f>C32</f>
        <v>11.84005171818951</v>
      </c>
      <c r="D40" s="108">
        <f>D32</f>
        <v>25.809298589391346</v>
      </c>
      <c r="E40" s="108">
        <f>E32</f>
        <v>9.224102826335384</v>
      </c>
      <c r="F40" s="109" t="s">
        <v>3</v>
      </c>
    </row>
    <row r="41" spans="1:6" ht="16.5" thickBot="1">
      <c r="A41" s="110" t="s">
        <v>72</v>
      </c>
      <c r="B41" s="111">
        <v>1</v>
      </c>
      <c r="C41" s="111">
        <v>0.9992</v>
      </c>
      <c r="D41" s="111">
        <v>1</v>
      </c>
      <c r="E41" s="111">
        <v>0.978</v>
      </c>
      <c r="F41" s="112"/>
    </row>
    <row r="42" ht="15.75"/>
    <row r="43" ht="15.75"/>
    <row r="44" ht="15.75"/>
    <row r="45" ht="15.75"/>
    <row r="46" ht="15.75"/>
    <row r="47" ht="15.75"/>
    <row r="48" ht="15.75"/>
    <row r="49" ht="15.75"/>
    <row r="50" ht="15.75"/>
    <row r="51" ht="15.75"/>
    <row r="52" ht="15.75"/>
    <row r="53" ht="15.75">
      <c r="G53" s="12" t="s">
        <v>151</v>
      </c>
    </row>
    <row r="55" ht="16.5" thickBot="1"/>
    <row r="56" spans="7:9" ht="15.75">
      <c r="G56" s="113" t="s">
        <v>105</v>
      </c>
      <c r="H56" s="114">
        <v>0</v>
      </c>
      <c r="I56" s="18" t="s">
        <v>23</v>
      </c>
    </row>
    <row r="57" spans="7:9" ht="15.75">
      <c r="G57" s="42" t="s">
        <v>106</v>
      </c>
      <c r="H57" s="44">
        <v>290</v>
      </c>
      <c r="I57" s="23" t="s">
        <v>9</v>
      </c>
    </row>
    <row r="58" spans="7:9" ht="15.75">
      <c r="G58" s="47" t="s">
        <v>107</v>
      </c>
      <c r="H58" s="43">
        <v>0</v>
      </c>
      <c r="I58" s="23" t="s">
        <v>3</v>
      </c>
    </row>
    <row r="59" spans="7:9" ht="15.75">
      <c r="G59" s="47" t="s">
        <v>56</v>
      </c>
      <c r="H59" s="115">
        <v>6</v>
      </c>
      <c r="I59" s="23" t="s">
        <v>3</v>
      </c>
    </row>
    <row r="60" spans="7:9" ht="15.75">
      <c r="G60" s="56" t="s">
        <v>57</v>
      </c>
      <c r="H60" s="57">
        <f>H56-H58-10*LOG10(H57*10^(-H58/10)+290*(1-10^(-H58/10))+290*(10^(H59/10)-1))</f>
        <v>-30.62397997898956</v>
      </c>
      <c r="I60" s="58" t="s">
        <v>7</v>
      </c>
    </row>
    <row r="61" spans="7:9" ht="15.75">
      <c r="G61" s="21" t="s">
        <v>103</v>
      </c>
      <c r="H61" s="116">
        <v>0</v>
      </c>
      <c r="I61" s="23" t="s">
        <v>3</v>
      </c>
    </row>
    <row r="62" spans="7:9" ht="15.75">
      <c r="G62" s="21" t="s">
        <v>104</v>
      </c>
      <c r="H62" s="63">
        <v>200</v>
      </c>
      <c r="I62" s="23" t="s">
        <v>12</v>
      </c>
    </row>
    <row r="63" spans="7:9" ht="15.75">
      <c r="G63" s="21" t="s">
        <v>51</v>
      </c>
      <c r="H63" s="64">
        <f>(300/$B$28)^2/(4*PI())</f>
        <v>0.01881318461824558</v>
      </c>
      <c r="I63" s="23" t="s">
        <v>30</v>
      </c>
    </row>
    <row r="64" spans="7:9" ht="16.5" thickBot="1">
      <c r="G64" s="65" t="s">
        <v>58</v>
      </c>
      <c r="H64" s="66">
        <f>-168.6+H61+10*LOG10(H62/1000)-10*LOG10(H63)-H60</f>
        <v>-127.71034323787808</v>
      </c>
      <c r="I64" s="36" t="s">
        <v>20</v>
      </c>
    </row>
    <row r="65" spans="8:11" ht="15.75">
      <c r="H65" s="117"/>
      <c r="I65" s="118" t="s">
        <v>120</v>
      </c>
      <c r="J65" s="119">
        <v>-168.6</v>
      </c>
      <c r="K65" s="120" t="s">
        <v>108</v>
      </c>
    </row>
    <row r="66" spans="8:11" ht="15.75">
      <c r="H66" s="121"/>
      <c r="I66" s="122" t="s">
        <v>119</v>
      </c>
      <c r="J66" s="123">
        <v>290</v>
      </c>
      <c r="K66" s="124" t="s">
        <v>109</v>
      </c>
    </row>
    <row r="67" spans="8:11" ht="15.75">
      <c r="H67" s="121"/>
      <c r="I67" s="122" t="s">
        <v>110</v>
      </c>
      <c r="J67" s="123">
        <v>200</v>
      </c>
      <c r="K67" s="124" t="s">
        <v>114</v>
      </c>
    </row>
    <row r="68" spans="8:11" ht="15.75">
      <c r="H68" s="121"/>
      <c r="I68" s="125" t="s">
        <v>111</v>
      </c>
      <c r="J68" s="126">
        <f>J65+10*LOG(J66)+10*LOG(J67)</f>
        <v>-120.96572006437063</v>
      </c>
      <c r="K68" s="124" t="s">
        <v>115</v>
      </c>
    </row>
    <row r="69" spans="8:11" ht="15.75">
      <c r="H69" s="121"/>
      <c r="I69" s="125" t="s">
        <v>116</v>
      </c>
      <c r="J69" s="123">
        <v>290</v>
      </c>
      <c r="K69" s="124" t="s">
        <v>109</v>
      </c>
    </row>
    <row r="70" spans="8:11" ht="15.75">
      <c r="H70" s="121"/>
      <c r="I70" s="122" t="s">
        <v>117</v>
      </c>
      <c r="J70" s="127">
        <v>6</v>
      </c>
      <c r="K70" s="128" t="s">
        <v>112</v>
      </c>
    </row>
    <row r="71" spans="8:11" ht="15.75">
      <c r="H71" s="129"/>
      <c r="I71" s="130" t="s">
        <v>118</v>
      </c>
      <c r="J71" s="131">
        <f>J68+10*LOG10(10^(J70/10)-1+J69/290)</f>
        <v>-114.96572006437063</v>
      </c>
      <c r="K71" s="132" t="s">
        <v>113</v>
      </c>
    </row>
    <row r="72" spans="8:11" ht="26.25" customHeight="1">
      <c r="H72" s="187" t="s">
        <v>34</v>
      </c>
      <c r="I72" s="188"/>
      <c r="J72" s="133">
        <f>H20</f>
        <v>-95.04747546671351</v>
      </c>
      <c r="K72" s="134" t="s">
        <v>4</v>
      </c>
    </row>
    <row r="73" spans="8:11" ht="26.25" customHeight="1" thickBot="1">
      <c r="H73" s="189" t="s">
        <v>1</v>
      </c>
      <c r="I73" s="190"/>
      <c r="J73" s="135">
        <v>20</v>
      </c>
      <c r="K73" s="136" t="s">
        <v>3</v>
      </c>
    </row>
    <row r="74" spans="8:11" ht="16.5" thickTop="1">
      <c r="H74" s="137"/>
      <c r="I74" s="138" t="s">
        <v>121</v>
      </c>
      <c r="J74" s="139">
        <f>J72-J73-J71</f>
        <v>-0.08175540234287837</v>
      </c>
      <c r="K74" s="140" t="s">
        <v>112</v>
      </c>
    </row>
  </sheetData>
  <mergeCells count="5">
    <mergeCell ref="D10:F11"/>
    <mergeCell ref="A27:B27"/>
    <mergeCell ref="A39:C39"/>
    <mergeCell ref="H72:I72"/>
    <mergeCell ref="H73:I73"/>
  </mergeCells>
  <printOptions/>
  <pageMargins left="0.75" right="0.75" top="1" bottom="1" header="0.5" footer="0.5"/>
  <pageSetup horizontalDpi="600" verticalDpi="600" orientation="portrait" paperSize="9" r:id="rId5"/>
  <headerFooter alignWithMargins="0">
    <oddHeader>&amp;L&amp;G&amp;C&amp;F&amp;R文档密级</oddHeader>
    <oddFooter>&amp;L&amp;D&amp;C华为机密，未经许可不得扩散&amp;R第&amp;P页，共&amp;N页</oddFooter>
  </headerFooter>
  <drawing r:id="rId3"/>
  <legacyDrawing r:id="rId2"/>
  <legacyDrawingHF r:id="rId4"/>
</worksheet>
</file>

<file path=xl/worksheets/sheet3.xml><?xml version="1.0" encoding="utf-8"?>
<worksheet xmlns="http://schemas.openxmlformats.org/spreadsheetml/2006/main" xmlns:r="http://schemas.openxmlformats.org/officeDocument/2006/relationships">
  <dimension ref="A2:Q53"/>
  <sheetViews>
    <sheetView zoomScale="75" zoomScaleNormal="75" workbookViewId="0" topLeftCell="A1">
      <selection activeCell="D1" sqref="D1"/>
    </sheetView>
  </sheetViews>
  <sheetFormatPr defaultColWidth="9.00390625" defaultRowHeight="14.25"/>
  <cols>
    <col min="1" max="1" width="32.25390625" style="12" customWidth="1"/>
    <col min="2" max="2" width="8.25390625" style="12" customWidth="1"/>
    <col min="3" max="3" width="9.625" style="12" customWidth="1"/>
    <col min="4" max="6" width="6.375" style="12" customWidth="1"/>
    <col min="7" max="7" width="38.50390625" style="12" customWidth="1"/>
    <col min="8" max="8" width="8.50390625" style="12" customWidth="1"/>
    <col min="9" max="9" width="14.00390625" style="12" customWidth="1"/>
    <col min="10" max="10" width="8.875" style="12" customWidth="1"/>
    <col min="11" max="11" width="10.50390625" style="12" customWidth="1"/>
    <col min="12" max="12" width="12.875" style="12" customWidth="1"/>
    <col min="13" max="13" width="6.125" style="12" customWidth="1"/>
    <col min="14" max="16" width="5.875" style="12" customWidth="1"/>
    <col min="17" max="17" width="8.50390625" style="12" customWidth="1"/>
    <col min="18" max="16384" width="8.875" style="12" customWidth="1"/>
  </cols>
  <sheetData>
    <row r="1" ht="15.75"/>
    <row r="2" spans="1:11" ht="26.25" thickBot="1">
      <c r="A2" s="14" t="s">
        <v>11</v>
      </c>
      <c r="D2" s="13"/>
      <c r="E2" s="13"/>
      <c r="F2" s="13"/>
      <c r="G2" s="13"/>
      <c r="H2" s="13"/>
      <c r="I2" s="15"/>
      <c r="K2" s="20" t="s">
        <v>62</v>
      </c>
    </row>
    <row r="3" spans="1:9" ht="16.5" thickBot="1">
      <c r="A3" s="16" t="s">
        <v>73</v>
      </c>
      <c r="B3" s="17">
        <v>0.25</v>
      </c>
      <c r="C3" s="18" t="s">
        <v>17</v>
      </c>
      <c r="D3" s="13"/>
      <c r="E3" s="13"/>
      <c r="F3" s="13"/>
      <c r="G3" s="19" t="s">
        <v>60</v>
      </c>
      <c r="H3" s="13"/>
      <c r="I3" s="15"/>
    </row>
    <row r="4" spans="1:9" ht="15.75">
      <c r="A4" s="21" t="s">
        <v>74</v>
      </c>
      <c r="B4" s="22">
        <v>2.15</v>
      </c>
      <c r="C4" s="23" t="s">
        <v>75</v>
      </c>
      <c r="D4" s="13"/>
      <c r="E4" s="13"/>
      <c r="F4" s="13"/>
      <c r="G4" s="24" t="s">
        <v>18</v>
      </c>
      <c r="H4" s="25">
        <v>4</v>
      </c>
      <c r="I4" s="18" t="s">
        <v>17</v>
      </c>
    </row>
    <row r="5" spans="1:9" ht="15.75">
      <c r="A5" s="21" t="s">
        <v>16</v>
      </c>
      <c r="B5" s="22">
        <f>10*LOG10(B3)+B4</f>
        <v>-3.8705999132796243</v>
      </c>
      <c r="C5" s="23" t="s">
        <v>2</v>
      </c>
      <c r="D5" s="13"/>
      <c r="E5" s="13"/>
      <c r="F5" s="13"/>
      <c r="G5" s="29" t="s">
        <v>18</v>
      </c>
      <c r="H5" s="30">
        <f>10*LOG10(H4)</f>
        <v>6.020599913279624</v>
      </c>
      <c r="I5" s="23" t="s">
        <v>2</v>
      </c>
    </row>
    <row r="6" spans="1:9" ht="16.5" thickBot="1">
      <c r="A6" s="34" t="s">
        <v>19</v>
      </c>
      <c r="B6" s="35">
        <f>B5-10*LOG10(4*PI()*1*1)</f>
        <v>-14.862698553500588</v>
      </c>
      <c r="C6" s="36" t="s">
        <v>20</v>
      </c>
      <c r="D6" s="13"/>
      <c r="E6" s="13"/>
      <c r="F6" s="13"/>
      <c r="G6" s="37" t="s">
        <v>68</v>
      </c>
      <c r="H6" s="38">
        <v>75</v>
      </c>
      <c r="I6" s="23" t="s">
        <v>8</v>
      </c>
    </row>
    <row r="7" spans="1:9" ht="15.75">
      <c r="A7" s="42" t="s">
        <v>52</v>
      </c>
      <c r="B7" s="43">
        <v>0</v>
      </c>
      <c r="C7" s="23" t="s">
        <v>23</v>
      </c>
      <c r="D7" s="13"/>
      <c r="E7" s="13"/>
      <c r="F7" s="13"/>
      <c r="G7" s="29" t="s">
        <v>101</v>
      </c>
      <c r="H7" s="30">
        <f>H5-10*LOG10(4*PI()*1*1)</f>
        <v>-4.971498726941339</v>
      </c>
      <c r="I7" s="23" t="s">
        <v>20</v>
      </c>
    </row>
    <row r="8" spans="1:9" ht="16.5" thickBot="1">
      <c r="A8" s="42" t="s">
        <v>53</v>
      </c>
      <c r="B8" s="44">
        <v>290</v>
      </c>
      <c r="C8" s="23" t="s">
        <v>9</v>
      </c>
      <c r="D8" s="13"/>
      <c r="E8" s="13"/>
      <c r="F8" s="13"/>
      <c r="G8" s="45" t="s">
        <v>61</v>
      </c>
      <c r="H8" s="46">
        <f>H7+10*LOG10(200/5625)</f>
        <v>-19.462424038135527</v>
      </c>
      <c r="I8" s="36" t="s">
        <v>20</v>
      </c>
    </row>
    <row r="9" spans="1:11" ht="15.75">
      <c r="A9" s="47" t="s">
        <v>54</v>
      </c>
      <c r="B9" s="43">
        <v>0</v>
      </c>
      <c r="C9" s="23" t="s">
        <v>3</v>
      </c>
      <c r="D9" s="13"/>
      <c r="E9" s="13"/>
      <c r="F9" s="13"/>
      <c r="G9" s="48" t="s">
        <v>21</v>
      </c>
      <c r="H9" s="49">
        <v>10</v>
      </c>
      <c r="I9" s="50" t="s">
        <v>4</v>
      </c>
      <c r="K9" s="12" t="s">
        <v>149</v>
      </c>
    </row>
    <row r="10" spans="1:9" ht="15.75">
      <c r="A10" s="47" t="s">
        <v>55</v>
      </c>
      <c r="B10" s="43">
        <v>0</v>
      </c>
      <c r="C10" s="23" t="s">
        <v>3</v>
      </c>
      <c r="D10" s="206" t="s">
        <v>150</v>
      </c>
      <c r="E10" s="207"/>
      <c r="F10" s="208"/>
      <c r="G10" s="51" t="s">
        <v>22</v>
      </c>
      <c r="H10" s="52">
        <v>-10</v>
      </c>
      <c r="I10" s="53" t="s">
        <v>23</v>
      </c>
    </row>
    <row r="11" spans="1:11" ht="16.5" thickBot="1">
      <c r="A11" s="47" t="s">
        <v>56</v>
      </c>
      <c r="B11" s="54">
        <f>8+2.5</f>
        <v>10.5</v>
      </c>
      <c r="C11" s="23" t="s">
        <v>3</v>
      </c>
      <c r="D11" s="206"/>
      <c r="E11" s="207"/>
      <c r="F11" s="208"/>
      <c r="G11" s="51" t="s">
        <v>24</v>
      </c>
      <c r="H11" s="55">
        <v>0</v>
      </c>
      <c r="I11" s="53" t="s">
        <v>3</v>
      </c>
      <c r="K11" s="20" t="s">
        <v>62</v>
      </c>
    </row>
    <row r="12" spans="1:17" ht="15.75">
      <c r="A12" s="56" t="s">
        <v>57</v>
      </c>
      <c r="B12" s="57">
        <f>B7-(B9+B10)-10*LOG10(B8*10^(-(B9+B10)/10)+290*(1-10^(-(B9+B10)/10))+290*(10^(B11/10)-1))</f>
        <v>-35.12397997898957</v>
      </c>
      <c r="C12" s="58" t="s">
        <v>7</v>
      </c>
      <c r="D12" s="13"/>
      <c r="E12" s="13"/>
      <c r="F12" s="13"/>
      <c r="G12" s="51" t="s">
        <v>25</v>
      </c>
      <c r="H12" s="59">
        <f>(H9-30)+(H10-H11)</f>
        <v>-30</v>
      </c>
      <c r="I12" s="53" t="s">
        <v>2</v>
      </c>
      <c r="K12" s="26" t="s">
        <v>50</v>
      </c>
      <c r="L12" s="27" t="s">
        <v>44</v>
      </c>
      <c r="M12" s="27" t="s">
        <v>45</v>
      </c>
      <c r="N12" s="27" t="s">
        <v>46</v>
      </c>
      <c r="O12" s="27" t="s">
        <v>47</v>
      </c>
      <c r="P12" s="27" t="s">
        <v>48</v>
      </c>
      <c r="Q12" s="28" t="s">
        <v>49</v>
      </c>
    </row>
    <row r="13" spans="1:17" ht="25.5">
      <c r="A13" s="21" t="s">
        <v>122</v>
      </c>
      <c r="B13" s="60">
        <v>-1.5</v>
      </c>
      <c r="C13" s="23" t="s">
        <v>3</v>
      </c>
      <c r="D13" s="13"/>
      <c r="E13" s="13"/>
      <c r="F13" s="13"/>
      <c r="G13" s="51" t="s">
        <v>26</v>
      </c>
      <c r="H13" s="61">
        <f>H12-10*LOG10(4*PI())</f>
        <v>-40.99209864022096</v>
      </c>
      <c r="I13" s="62" t="s">
        <v>27</v>
      </c>
      <c r="K13" s="31" t="s">
        <v>42</v>
      </c>
      <c r="L13" s="32">
        <v>-4</v>
      </c>
      <c r="M13" s="32">
        <v>-4</v>
      </c>
      <c r="N13" s="32">
        <v>-3.5</v>
      </c>
      <c r="O13" s="32">
        <v>4.1</v>
      </c>
      <c r="P13" s="32">
        <v>3.8</v>
      </c>
      <c r="Q13" s="33">
        <v>-3</v>
      </c>
    </row>
    <row r="14" spans="1:17" ht="26.25" thickBot="1">
      <c r="A14" s="21" t="s">
        <v>28</v>
      </c>
      <c r="B14" s="63">
        <v>76.9</v>
      </c>
      <c r="C14" s="23" t="s">
        <v>12</v>
      </c>
      <c r="D14" s="13"/>
      <c r="E14" s="13"/>
      <c r="F14" s="13"/>
      <c r="G14" s="51" t="s">
        <v>29</v>
      </c>
      <c r="H14" s="55">
        <v>26.8</v>
      </c>
      <c r="I14" s="53" t="s">
        <v>3</v>
      </c>
      <c r="K14" s="39" t="s">
        <v>43</v>
      </c>
      <c r="L14" s="40">
        <v>-2</v>
      </c>
      <c r="M14" s="40">
        <v>-1.5</v>
      </c>
      <c r="N14" s="40">
        <v>-2.3</v>
      </c>
      <c r="O14" s="40">
        <v>5.5</v>
      </c>
      <c r="P14" s="40">
        <v>5.2</v>
      </c>
      <c r="Q14" s="41">
        <v>0</v>
      </c>
    </row>
    <row r="15" spans="1:11" ht="25.5">
      <c r="A15" s="21" t="s">
        <v>51</v>
      </c>
      <c r="B15" s="64">
        <f>(300/$B$28)^2/(4*PI())</f>
        <v>0.01881318461824558</v>
      </c>
      <c r="C15" s="23" t="s">
        <v>30</v>
      </c>
      <c r="D15" s="13"/>
      <c r="E15" s="13"/>
      <c r="F15" s="13"/>
      <c r="G15" s="51" t="s">
        <v>0</v>
      </c>
      <c r="H15" s="55">
        <v>100</v>
      </c>
      <c r="I15" s="53" t="s">
        <v>8</v>
      </c>
      <c r="K15" s="12" t="s">
        <v>148</v>
      </c>
    </row>
    <row r="16" spans="1:9" ht="16.5" thickBot="1">
      <c r="A16" s="65" t="s">
        <v>58</v>
      </c>
      <c r="B16" s="66">
        <f>-168.6+B13+10*LOG10(B14/1000)-10*LOG10(B15)-B12</f>
        <v>-128.86137979650357</v>
      </c>
      <c r="C16" s="36" t="s">
        <v>20</v>
      </c>
      <c r="D16" s="13"/>
      <c r="E16" s="13"/>
      <c r="F16" s="13"/>
      <c r="G16" s="51" t="s">
        <v>31</v>
      </c>
      <c r="H16" s="61">
        <f>H13-20*LOG10(H15)-H14</f>
        <v>-107.79209864022096</v>
      </c>
      <c r="I16" s="62" t="s">
        <v>27</v>
      </c>
    </row>
    <row r="17" spans="1:9" ht="15.75">
      <c r="A17" s="67" t="s">
        <v>6</v>
      </c>
      <c r="B17" s="68">
        <f>B16+(20*6+10*LOG10(120*PI()))</f>
        <v>16.90193139091403</v>
      </c>
      <c r="C17" s="23" t="s">
        <v>5</v>
      </c>
      <c r="D17" s="13"/>
      <c r="E17" s="13"/>
      <c r="F17" s="13"/>
      <c r="G17" s="29" t="s">
        <v>51</v>
      </c>
      <c r="H17" s="69">
        <f>(300/$B$28)^2/(4*PI())</f>
        <v>0.01881318461824558</v>
      </c>
      <c r="I17" s="23" t="s">
        <v>30</v>
      </c>
    </row>
    <row r="18" spans="1:9" ht="16.5" thickBot="1">
      <c r="A18" s="70" t="s">
        <v>10</v>
      </c>
      <c r="B18" s="71">
        <f>B16+10*LOG10(B15)+B7+30</f>
        <v>-116.11675662299612</v>
      </c>
      <c r="C18" s="36" t="s">
        <v>4</v>
      </c>
      <c r="D18" s="13"/>
      <c r="E18" s="13"/>
      <c r="F18" s="13"/>
      <c r="G18" s="51" t="s">
        <v>32</v>
      </c>
      <c r="H18" s="72">
        <v>0</v>
      </c>
      <c r="I18" s="53" t="s">
        <v>3</v>
      </c>
    </row>
    <row r="19" spans="1:9" ht="38.25">
      <c r="A19" s="73" t="s">
        <v>59</v>
      </c>
      <c r="B19" s="74">
        <f>B6-B16</f>
        <v>113.99868124300298</v>
      </c>
      <c r="C19" s="75" t="s">
        <v>3</v>
      </c>
      <c r="D19" s="13"/>
      <c r="E19" s="13"/>
      <c r="F19" s="13"/>
      <c r="G19" s="51" t="s">
        <v>33</v>
      </c>
      <c r="H19" s="72">
        <v>0</v>
      </c>
      <c r="I19" s="53" t="s">
        <v>3</v>
      </c>
    </row>
    <row r="20" spans="1:9" ht="15.75">
      <c r="A20" s="15"/>
      <c r="B20" s="15"/>
      <c r="C20" s="15"/>
      <c r="D20" s="13"/>
      <c r="E20" s="13"/>
      <c r="F20" s="13"/>
      <c r="G20" s="51" t="s">
        <v>34</v>
      </c>
      <c r="H20" s="76">
        <f>H16+10*LOG10(H17)+(H18-H19)+30</f>
        <v>-95.04747546671351</v>
      </c>
      <c r="I20" s="62" t="s">
        <v>4</v>
      </c>
    </row>
    <row r="21" spans="1:9" ht="16.5" thickBot="1">
      <c r="A21" s="14" t="s">
        <v>36</v>
      </c>
      <c r="B21" s="15"/>
      <c r="C21" s="15"/>
      <c r="D21" s="13"/>
      <c r="E21" s="13"/>
      <c r="F21" s="13"/>
      <c r="G21" s="51" t="s">
        <v>1</v>
      </c>
      <c r="H21" s="77">
        <v>20</v>
      </c>
      <c r="I21" s="53" t="s">
        <v>3</v>
      </c>
    </row>
    <row r="22" spans="1:9" ht="39" thickBot="1">
      <c r="A22" s="78" t="s">
        <v>35</v>
      </c>
      <c r="B22" s="79">
        <f>H23</f>
        <v>108.32967460208543</v>
      </c>
      <c r="C22" s="50" t="s">
        <v>3</v>
      </c>
      <c r="D22" s="13"/>
      <c r="E22" s="13"/>
      <c r="F22" s="13"/>
      <c r="G22" s="80" t="s">
        <v>15</v>
      </c>
      <c r="H22" s="81">
        <f>H16-H21</f>
        <v>-127.79209864022096</v>
      </c>
      <c r="I22" s="82" t="s">
        <v>27</v>
      </c>
    </row>
    <row r="23" spans="1:9" ht="39" thickBot="1">
      <c r="A23" s="37" t="s">
        <v>59</v>
      </c>
      <c r="B23" s="83">
        <f>B19</f>
        <v>113.99868124300298</v>
      </c>
      <c r="C23" s="53" t="s">
        <v>3</v>
      </c>
      <c r="D23" s="13"/>
      <c r="E23" s="13"/>
      <c r="F23" s="13"/>
      <c r="G23" s="73" t="s">
        <v>35</v>
      </c>
      <c r="H23" s="74">
        <f>H8-H22</f>
        <v>108.32967460208543</v>
      </c>
      <c r="I23" s="84" t="s">
        <v>3</v>
      </c>
    </row>
    <row r="24" spans="1:9" ht="16.5" thickBot="1">
      <c r="A24" s="85" t="s">
        <v>41</v>
      </c>
      <c r="B24" s="86">
        <f>B19-H23</f>
        <v>5.669006640917544</v>
      </c>
      <c r="C24" s="87" t="s">
        <v>3</v>
      </c>
      <c r="D24" s="13"/>
      <c r="E24" s="13"/>
      <c r="F24" s="13"/>
      <c r="G24" s="15"/>
      <c r="H24" s="15"/>
      <c r="I24" s="15"/>
    </row>
    <row r="25" spans="1:9" ht="15.75">
      <c r="A25" s="88"/>
      <c r="B25" s="89"/>
      <c r="C25" s="90"/>
      <c r="D25" s="13"/>
      <c r="E25" s="13"/>
      <c r="F25" s="13"/>
      <c r="G25" s="15"/>
      <c r="H25" s="15"/>
      <c r="I25" s="15"/>
    </row>
    <row r="26" spans="1:9" ht="15.75">
      <c r="A26" s="91"/>
      <c r="B26" s="15"/>
      <c r="C26" s="15"/>
      <c r="D26" s="13"/>
      <c r="E26" s="13"/>
      <c r="F26" s="13"/>
      <c r="G26" s="92" t="s">
        <v>66</v>
      </c>
      <c r="H26" s="12" t="s">
        <v>65</v>
      </c>
      <c r="I26" s="15"/>
    </row>
    <row r="27" spans="1:9" ht="29.25" customHeight="1" thickBot="1">
      <c r="A27" s="185" t="s">
        <v>63</v>
      </c>
      <c r="B27" s="185"/>
      <c r="C27" s="93"/>
      <c r="D27" s="93"/>
      <c r="E27" s="93"/>
      <c r="F27" s="93"/>
      <c r="G27" s="93"/>
      <c r="H27" s="15"/>
      <c r="I27" s="15"/>
    </row>
    <row r="28" spans="1:9" ht="15.75">
      <c r="A28" s="78" t="s">
        <v>37</v>
      </c>
      <c r="B28" s="25">
        <v>617</v>
      </c>
      <c r="C28" s="25">
        <v>617</v>
      </c>
      <c r="D28" s="25">
        <v>617</v>
      </c>
      <c r="E28" s="25">
        <v>617</v>
      </c>
      <c r="F28" s="18" t="s">
        <v>38</v>
      </c>
      <c r="I28" s="15"/>
    </row>
    <row r="29" spans="1:9" ht="15.75">
      <c r="A29" s="37" t="s">
        <v>39</v>
      </c>
      <c r="B29" s="38">
        <v>10</v>
      </c>
      <c r="C29" s="38">
        <v>3</v>
      </c>
      <c r="D29" s="38">
        <v>10</v>
      </c>
      <c r="E29" s="38">
        <v>3</v>
      </c>
      <c r="F29" s="23" t="s">
        <v>8</v>
      </c>
      <c r="H29" s="15"/>
      <c r="I29" s="15"/>
    </row>
    <row r="30" spans="1:9" ht="15.75">
      <c r="A30" s="37" t="s">
        <v>40</v>
      </c>
      <c r="B30" s="38">
        <v>1.5</v>
      </c>
      <c r="C30" s="38">
        <v>1.5</v>
      </c>
      <c r="D30" s="38">
        <v>1.5</v>
      </c>
      <c r="E30" s="38">
        <v>1.5</v>
      </c>
      <c r="F30" s="23" t="s">
        <v>8</v>
      </c>
      <c r="H30" s="15"/>
      <c r="I30" s="15"/>
    </row>
    <row r="31" spans="1:9" ht="39.75" customHeight="1" thickBot="1">
      <c r="A31" s="94" t="s">
        <v>69</v>
      </c>
      <c r="B31" s="95">
        <f>(3.2+6.2*LOG10(B28))*LOG10(B29/B30)</f>
        <v>16.889938056542107</v>
      </c>
      <c r="C31" s="95">
        <f>(3.2+6.2*LOG10(C28))*LOG10(C29/C30)</f>
        <v>6.171045077271966</v>
      </c>
      <c r="D31" s="95">
        <f>(1.1*LOG10(D$28)-0.7)*D29-(1.56*LOG10(D$28)-0.8)</f>
        <v>20.140291948473802</v>
      </c>
      <c r="E31" s="95">
        <f>(1.1*LOG10(E$28)-0.7)*E29-(1.56*LOG10(E$28)-0.8)</f>
        <v>3.55509618541784</v>
      </c>
      <c r="F31" s="96" t="s">
        <v>3</v>
      </c>
      <c r="H31" s="15"/>
      <c r="I31" s="15"/>
    </row>
    <row r="32" spans="1:9" ht="15.75">
      <c r="A32" s="97" t="s">
        <v>14</v>
      </c>
      <c r="B32" s="98">
        <f>$B24+B31</f>
        <v>22.55894469745965</v>
      </c>
      <c r="C32" s="98">
        <f>$B24+C31</f>
        <v>11.84005171818951</v>
      </c>
      <c r="D32" s="98">
        <f>$B24+D31</f>
        <v>25.809298589391346</v>
      </c>
      <c r="E32" s="98">
        <f>$B24+E31</f>
        <v>9.224102826335384</v>
      </c>
      <c r="F32" s="99" t="s">
        <v>3</v>
      </c>
      <c r="H32" s="15"/>
      <c r="I32" s="15"/>
    </row>
    <row r="33" spans="1:9" ht="15.75">
      <c r="A33" s="15"/>
      <c r="B33" s="100" t="s">
        <v>67</v>
      </c>
      <c r="C33" s="100" t="s">
        <v>67</v>
      </c>
      <c r="D33" s="100" t="s">
        <v>64</v>
      </c>
      <c r="E33" s="100" t="s">
        <v>64</v>
      </c>
      <c r="F33" s="92"/>
      <c r="H33" s="15"/>
      <c r="I33" s="15"/>
    </row>
    <row r="34" spans="2:9" ht="16.5" thickBot="1">
      <c r="B34" s="15"/>
      <c r="C34" s="15"/>
      <c r="D34" s="15"/>
      <c r="E34" s="15"/>
      <c r="F34" s="15"/>
      <c r="G34" s="15"/>
      <c r="H34" s="15"/>
      <c r="I34" s="15"/>
    </row>
    <row r="35" spans="1:9" ht="26.25" thickBot="1">
      <c r="A35" s="101" t="s">
        <v>102</v>
      </c>
      <c r="B35" s="102">
        <v>11.2</v>
      </c>
      <c r="C35" s="102">
        <v>11.2</v>
      </c>
      <c r="D35" s="102">
        <v>11.2</v>
      </c>
      <c r="E35" s="102">
        <v>11.2</v>
      </c>
      <c r="F35" s="103" t="s">
        <v>3</v>
      </c>
      <c r="G35" s="15"/>
      <c r="H35" s="15"/>
      <c r="I35" s="15"/>
    </row>
    <row r="36" spans="1:9" ht="15" customHeight="1" thickBot="1" thickTop="1">
      <c r="A36" s="104" t="s">
        <v>123</v>
      </c>
      <c r="B36" s="105">
        <f>B32-B35</f>
        <v>11.358944697459652</v>
      </c>
      <c r="C36" s="105">
        <f>C32-C35</f>
        <v>0.6400517181895111</v>
      </c>
      <c r="D36" s="105">
        <f>D32-D35</f>
        <v>14.609298589391347</v>
      </c>
      <c r="E36" s="105">
        <f>E32-E35</f>
        <v>-1.975897173664615</v>
      </c>
      <c r="F36" s="106" t="s">
        <v>3</v>
      </c>
      <c r="G36" s="15"/>
      <c r="H36" s="15"/>
      <c r="I36" s="15"/>
    </row>
    <row r="37" spans="5:9" ht="15.75">
      <c r="E37" s="141"/>
      <c r="F37" s="141"/>
      <c r="G37" s="15"/>
      <c r="H37" s="15"/>
      <c r="I37" s="15"/>
    </row>
    <row r="38" spans="5:9" ht="15.75">
      <c r="E38" s="142"/>
      <c r="F38" s="142"/>
      <c r="G38" s="15"/>
      <c r="H38" s="15"/>
      <c r="I38" s="15"/>
    </row>
    <row r="39" spans="1:9" ht="42" customHeight="1" thickBot="1">
      <c r="A39" s="186" t="s">
        <v>70</v>
      </c>
      <c r="B39" s="186"/>
      <c r="C39" s="186"/>
      <c r="D39" s="93"/>
      <c r="E39" s="15"/>
      <c r="F39" s="15"/>
      <c r="G39" s="15"/>
      <c r="H39" s="15"/>
      <c r="I39" s="15"/>
    </row>
    <row r="40" spans="1:9" ht="26.25" thickBot="1">
      <c r="A40" s="107" t="s">
        <v>71</v>
      </c>
      <c r="B40" s="108">
        <f>B32</f>
        <v>22.55894469745965</v>
      </c>
      <c r="C40" s="108">
        <f>C32</f>
        <v>11.84005171818951</v>
      </c>
      <c r="D40" s="108">
        <f>D32</f>
        <v>25.809298589391346</v>
      </c>
      <c r="E40" s="108">
        <f>E32</f>
        <v>9.224102826335384</v>
      </c>
      <c r="F40" s="109" t="s">
        <v>3</v>
      </c>
      <c r="G40" s="15"/>
      <c r="H40" s="15"/>
      <c r="I40" s="15"/>
    </row>
    <row r="41" spans="1:6" ht="16.5" thickBot="1">
      <c r="A41" s="110" t="s">
        <v>72</v>
      </c>
      <c r="B41" s="111">
        <v>1</v>
      </c>
      <c r="C41" s="111">
        <v>0.997</v>
      </c>
      <c r="D41" s="111">
        <v>1</v>
      </c>
      <c r="E41" s="111">
        <v>0.992</v>
      </c>
      <c r="F41" s="112"/>
    </row>
    <row r="42" ht="15.75"/>
    <row r="43" ht="15.75"/>
    <row r="44" ht="15.75"/>
    <row r="45" ht="15.75"/>
    <row r="46" ht="15.75"/>
    <row r="47" ht="15.75"/>
    <row r="48" ht="15.75"/>
    <row r="49" ht="15.75"/>
    <row r="50" ht="15.75"/>
    <row r="51" ht="15.75"/>
    <row r="52" ht="15.75"/>
    <row r="53" ht="15.75">
      <c r="G53" s="12" t="s">
        <v>151</v>
      </c>
    </row>
  </sheetData>
  <mergeCells count="3">
    <mergeCell ref="A27:B27"/>
    <mergeCell ref="A39:C39"/>
    <mergeCell ref="D10:F11"/>
  </mergeCells>
  <printOptions/>
  <pageMargins left="0.75" right="0.75" top="1" bottom="1" header="0.5" footer="0.5"/>
  <pageSetup horizontalDpi="600" verticalDpi="600" orientation="portrait" paperSize="9" r:id="rId4"/>
  <headerFooter alignWithMargins="0">
    <oddHeader>&amp;L&amp;G&amp;C&amp;F&amp;R文档密级</oddHeader>
    <oddFooter>&amp;L&amp;D&amp;C华为机密，未经许可不得扩散&amp;R第&amp;P页，共&amp;N页</oddFooter>
  </headerFooter>
  <drawing r:id="rId3"/>
  <legacyDrawing r:id="rId2"/>
</worksheet>
</file>

<file path=xl/worksheets/sheet4.xml><?xml version="1.0" encoding="utf-8"?>
<worksheet xmlns="http://schemas.openxmlformats.org/spreadsheetml/2006/main" xmlns:r="http://schemas.openxmlformats.org/officeDocument/2006/relationships">
  <dimension ref="A2:Q53"/>
  <sheetViews>
    <sheetView zoomScale="75" zoomScaleNormal="75" workbookViewId="0" topLeftCell="A1">
      <selection activeCell="D1" sqref="D1"/>
    </sheetView>
  </sheetViews>
  <sheetFormatPr defaultColWidth="9.00390625" defaultRowHeight="14.25"/>
  <cols>
    <col min="1" max="1" width="32.25390625" style="12" customWidth="1"/>
    <col min="2" max="2" width="8.25390625" style="12" customWidth="1"/>
    <col min="3" max="3" width="9.625" style="12" customWidth="1"/>
    <col min="4" max="6" width="6.375" style="12" customWidth="1"/>
    <col min="7" max="7" width="38.50390625" style="12" customWidth="1"/>
    <col min="8" max="8" width="8.50390625" style="12" customWidth="1"/>
    <col min="9" max="9" width="14.00390625" style="12" customWidth="1"/>
    <col min="10" max="10" width="8.875" style="12" customWidth="1"/>
    <col min="11" max="11" width="10.50390625" style="12" customWidth="1"/>
    <col min="12" max="12" width="12.875" style="12" customWidth="1"/>
    <col min="13" max="13" width="6.125" style="12" customWidth="1"/>
    <col min="14" max="16" width="5.875" style="12" customWidth="1"/>
    <col min="17" max="17" width="8.50390625" style="12" customWidth="1"/>
    <col min="18" max="16384" width="8.875" style="12" customWidth="1"/>
  </cols>
  <sheetData>
    <row r="1" ht="15.75"/>
    <row r="2" spans="1:11" ht="26.25" thickBot="1">
      <c r="A2" s="14" t="s">
        <v>11</v>
      </c>
      <c r="D2" s="13"/>
      <c r="E2" s="13"/>
      <c r="F2" s="13"/>
      <c r="G2" s="13"/>
      <c r="H2" s="13"/>
      <c r="I2" s="15"/>
      <c r="K2" s="20" t="s">
        <v>62</v>
      </c>
    </row>
    <row r="3" spans="1:9" ht="16.5" thickBot="1">
      <c r="A3" s="16" t="s">
        <v>73</v>
      </c>
      <c r="B3" s="17">
        <v>0.25</v>
      </c>
      <c r="C3" s="18" t="s">
        <v>17</v>
      </c>
      <c r="D3" s="13"/>
      <c r="E3" s="13"/>
      <c r="F3" s="13"/>
      <c r="G3" s="19" t="s">
        <v>60</v>
      </c>
      <c r="H3" s="13"/>
      <c r="I3" s="15"/>
    </row>
    <row r="4" spans="1:9" ht="15.75">
      <c r="A4" s="21" t="s">
        <v>74</v>
      </c>
      <c r="B4" s="22">
        <v>2.15</v>
      </c>
      <c r="C4" s="23" t="s">
        <v>75</v>
      </c>
      <c r="D4" s="13"/>
      <c r="E4" s="13"/>
      <c r="F4" s="13"/>
      <c r="G4" s="24" t="s">
        <v>18</v>
      </c>
      <c r="H4" s="25">
        <v>100</v>
      </c>
      <c r="I4" s="18" t="s">
        <v>17</v>
      </c>
    </row>
    <row r="5" spans="1:9" ht="15.75">
      <c r="A5" s="21" t="s">
        <v>16</v>
      </c>
      <c r="B5" s="22">
        <f>10*LOG10(B3)+B4</f>
        <v>-3.8705999132796243</v>
      </c>
      <c r="C5" s="23" t="s">
        <v>2</v>
      </c>
      <c r="D5" s="13"/>
      <c r="E5" s="13"/>
      <c r="F5" s="13"/>
      <c r="G5" s="29" t="s">
        <v>18</v>
      </c>
      <c r="H5" s="30">
        <f>10*LOG10(H4)</f>
        <v>20</v>
      </c>
      <c r="I5" s="23" t="s">
        <v>2</v>
      </c>
    </row>
    <row r="6" spans="1:9" ht="16.5" thickBot="1">
      <c r="A6" s="34" t="s">
        <v>19</v>
      </c>
      <c r="B6" s="35">
        <f>B5-10*LOG10(4*PI()*1*1)</f>
        <v>-14.862698553500588</v>
      </c>
      <c r="C6" s="36" t="s">
        <v>20</v>
      </c>
      <c r="D6" s="13"/>
      <c r="E6" s="13"/>
      <c r="F6" s="13"/>
      <c r="G6" s="37" t="s">
        <v>68</v>
      </c>
      <c r="H6" s="38">
        <v>75</v>
      </c>
      <c r="I6" s="23" t="s">
        <v>8</v>
      </c>
    </row>
    <row r="7" spans="1:9" ht="15.75">
      <c r="A7" s="42" t="s">
        <v>52</v>
      </c>
      <c r="B7" s="43">
        <v>0</v>
      </c>
      <c r="C7" s="23" t="s">
        <v>23</v>
      </c>
      <c r="D7" s="13"/>
      <c r="E7" s="13"/>
      <c r="F7" s="13"/>
      <c r="G7" s="29" t="s">
        <v>101</v>
      </c>
      <c r="H7" s="30">
        <f>H5-10*LOG10(4*PI()*1*1)</f>
        <v>9.007901359779037</v>
      </c>
      <c r="I7" s="23" t="s">
        <v>20</v>
      </c>
    </row>
    <row r="8" spans="1:9" ht="16.5" thickBot="1">
      <c r="A8" s="42" t="s">
        <v>53</v>
      </c>
      <c r="B8" s="44">
        <v>290</v>
      </c>
      <c r="C8" s="23" t="s">
        <v>9</v>
      </c>
      <c r="D8" s="13"/>
      <c r="E8" s="13"/>
      <c r="F8" s="13"/>
      <c r="G8" s="45" t="s">
        <v>61</v>
      </c>
      <c r="H8" s="46">
        <f>H7+10*LOG10(200/5625)</f>
        <v>-5.483023951415152</v>
      </c>
      <c r="I8" s="36" t="s">
        <v>20</v>
      </c>
    </row>
    <row r="9" spans="1:11" ht="15.75">
      <c r="A9" s="47" t="s">
        <v>54</v>
      </c>
      <c r="B9" s="43">
        <v>0</v>
      </c>
      <c r="C9" s="23" t="s">
        <v>3</v>
      </c>
      <c r="D9" s="13"/>
      <c r="E9" s="13"/>
      <c r="F9" s="13"/>
      <c r="G9" s="48" t="s">
        <v>21</v>
      </c>
      <c r="H9" s="49">
        <v>10</v>
      </c>
      <c r="I9" s="50" t="s">
        <v>4</v>
      </c>
      <c r="K9" s="12" t="s">
        <v>149</v>
      </c>
    </row>
    <row r="10" spans="1:9" ht="15.75">
      <c r="A10" s="47" t="s">
        <v>55</v>
      </c>
      <c r="B10" s="43">
        <v>0</v>
      </c>
      <c r="C10" s="23" t="s">
        <v>3</v>
      </c>
      <c r="D10" s="206" t="s">
        <v>150</v>
      </c>
      <c r="E10" s="207"/>
      <c r="F10" s="208"/>
      <c r="G10" s="51" t="s">
        <v>22</v>
      </c>
      <c r="H10" s="52">
        <v>-10</v>
      </c>
      <c r="I10" s="53" t="s">
        <v>23</v>
      </c>
    </row>
    <row r="11" spans="1:11" ht="16.5" thickBot="1">
      <c r="A11" s="47" t="s">
        <v>56</v>
      </c>
      <c r="B11" s="54">
        <f>8+2.5</f>
        <v>10.5</v>
      </c>
      <c r="C11" s="23" t="s">
        <v>3</v>
      </c>
      <c r="D11" s="206"/>
      <c r="E11" s="207"/>
      <c r="F11" s="208"/>
      <c r="G11" s="51" t="s">
        <v>24</v>
      </c>
      <c r="H11" s="55">
        <v>0</v>
      </c>
      <c r="I11" s="53" t="s">
        <v>3</v>
      </c>
      <c r="K11" s="20" t="s">
        <v>62</v>
      </c>
    </row>
    <row r="12" spans="1:17" ht="15.75">
      <c r="A12" s="56" t="s">
        <v>57</v>
      </c>
      <c r="B12" s="57">
        <f>B7-(B9+B10)-10*LOG10(B8*10^(-(B9+B10)/10)+290*(1-10^(-(B9+B10)/10))+290*(10^(B11/10)-1))</f>
        <v>-35.12397997898957</v>
      </c>
      <c r="C12" s="58" t="s">
        <v>7</v>
      </c>
      <c r="D12" s="13"/>
      <c r="E12" s="13"/>
      <c r="F12" s="13"/>
      <c r="G12" s="51" t="s">
        <v>25</v>
      </c>
      <c r="H12" s="59">
        <f>(H9-30)+(H10-H11)</f>
        <v>-30</v>
      </c>
      <c r="I12" s="53" t="s">
        <v>2</v>
      </c>
      <c r="K12" s="26" t="s">
        <v>50</v>
      </c>
      <c r="L12" s="27" t="s">
        <v>44</v>
      </c>
      <c r="M12" s="27" t="s">
        <v>45</v>
      </c>
      <c r="N12" s="27" t="s">
        <v>46</v>
      </c>
      <c r="O12" s="27" t="s">
        <v>47</v>
      </c>
      <c r="P12" s="27" t="s">
        <v>48</v>
      </c>
      <c r="Q12" s="28" t="s">
        <v>49</v>
      </c>
    </row>
    <row r="13" spans="1:17" ht="25.5">
      <c r="A13" s="21" t="s">
        <v>122</v>
      </c>
      <c r="B13" s="60">
        <v>-1.5</v>
      </c>
      <c r="C13" s="23" t="s">
        <v>3</v>
      </c>
      <c r="D13" s="13"/>
      <c r="E13" s="13"/>
      <c r="F13" s="13"/>
      <c r="G13" s="51" t="s">
        <v>26</v>
      </c>
      <c r="H13" s="61">
        <f>H12-10*LOG10(4*PI())</f>
        <v>-40.99209864022096</v>
      </c>
      <c r="I13" s="62" t="s">
        <v>27</v>
      </c>
      <c r="K13" s="31" t="s">
        <v>42</v>
      </c>
      <c r="L13" s="32">
        <v>-4</v>
      </c>
      <c r="M13" s="32">
        <v>-4</v>
      </c>
      <c r="N13" s="32">
        <v>-3.5</v>
      </c>
      <c r="O13" s="32">
        <v>4.1</v>
      </c>
      <c r="P13" s="32">
        <v>3.8</v>
      </c>
      <c r="Q13" s="33">
        <v>-3</v>
      </c>
    </row>
    <row r="14" spans="1:17" ht="26.25" thickBot="1">
      <c r="A14" s="21" t="s">
        <v>28</v>
      </c>
      <c r="B14" s="63">
        <v>76.9</v>
      </c>
      <c r="C14" s="23" t="s">
        <v>12</v>
      </c>
      <c r="D14" s="13"/>
      <c r="E14" s="13"/>
      <c r="F14" s="13"/>
      <c r="G14" s="51" t="s">
        <v>29</v>
      </c>
      <c r="H14" s="55">
        <v>26.8</v>
      </c>
      <c r="I14" s="53" t="s">
        <v>3</v>
      </c>
      <c r="K14" s="39" t="s">
        <v>43</v>
      </c>
      <c r="L14" s="40">
        <v>-2</v>
      </c>
      <c r="M14" s="40">
        <v>-1.5</v>
      </c>
      <c r="N14" s="40">
        <v>-2.3</v>
      </c>
      <c r="O14" s="40">
        <v>5.5</v>
      </c>
      <c r="P14" s="40">
        <v>5.2</v>
      </c>
      <c r="Q14" s="41">
        <v>0</v>
      </c>
    </row>
    <row r="15" spans="1:11" ht="25.5">
      <c r="A15" s="21" t="s">
        <v>51</v>
      </c>
      <c r="B15" s="64">
        <f>(300/$B$28)^2/(4*PI())</f>
        <v>0.01881318461824558</v>
      </c>
      <c r="C15" s="23" t="s">
        <v>30</v>
      </c>
      <c r="D15" s="13"/>
      <c r="E15" s="13"/>
      <c r="F15" s="13"/>
      <c r="G15" s="51" t="s">
        <v>0</v>
      </c>
      <c r="H15" s="55">
        <v>100</v>
      </c>
      <c r="I15" s="53" t="s">
        <v>8</v>
      </c>
      <c r="K15" s="12" t="s">
        <v>148</v>
      </c>
    </row>
    <row r="16" spans="1:9" ht="16.5" thickBot="1">
      <c r="A16" s="65" t="s">
        <v>58</v>
      </c>
      <c r="B16" s="66">
        <f>-168.6+B13+10*LOG10(B14/1000)-10*LOG10(B15)-B12</f>
        <v>-128.86137979650357</v>
      </c>
      <c r="C16" s="36" t="s">
        <v>20</v>
      </c>
      <c r="D16" s="13"/>
      <c r="E16" s="13"/>
      <c r="F16" s="13"/>
      <c r="G16" s="51" t="s">
        <v>31</v>
      </c>
      <c r="H16" s="61">
        <f>H13-20*LOG10(H15)-H14</f>
        <v>-107.79209864022096</v>
      </c>
      <c r="I16" s="62" t="s">
        <v>27</v>
      </c>
    </row>
    <row r="17" spans="1:9" ht="15.75">
      <c r="A17" s="67" t="s">
        <v>6</v>
      </c>
      <c r="B17" s="68">
        <f>B16+(20*6+10*LOG10(120*PI()))</f>
        <v>16.90193139091403</v>
      </c>
      <c r="C17" s="23" t="s">
        <v>5</v>
      </c>
      <c r="D17" s="13"/>
      <c r="E17" s="13"/>
      <c r="F17" s="13"/>
      <c r="G17" s="29" t="s">
        <v>51</v>
      </c>
      <c r="H17" s="69">
        <f>(300/$B$28)^2/(4*PI())</f>
        <v>0.01881318461824558</v>
      </c>
      <c r="I17" s="23" t="s">
        <v>30</v>
      </c>
    </row>
    <row r="18" spans="1:9" ht="16.5" thickBot="1">
      <c r="A18" s="70" t="s">
        <v>10</v>
      </c>
      <c r="B18" s="71">
        <f>B16+10*LOG10(B15)+B7+30</f>
        <v>-116.11675662299612</v>
      </c>
      <c r="C18" s="36" t="s">
        <v>4</v>
      </c>
      <c r="D18" s="13"/>
      <c r="E18" s="13"/>
      <c r="F18" s="13"/>
      <c r="G18" s="51" t="s">
        <v>32</v>
      </c>
      <c r="H18" s="72">
        <v>0</v>
      </c>
      <c r="I18" s="53" t="s">
        <v>3</v>
      </c>
    </row>
    <row r="19" spans="1:9" ht="38.25">
      <c r="A19" s="73" t="s">
        <v>59</v>
      </c>
      <c r="B19" s="74">
        <f>B6-B16</f>
        <v>113.99868124300298</v>
      </c>
      <c r="C19" s="75" t="s">
        <v>3</v>
      </c>
      <c r="D19" s="13"/>
      <c r="E19" s="13"/>
      <c r="F19" s="13"/>
      <c r="G19" s="51" t="s">
        <v>33</v>
      </c>
      <c r="H19" s="72">
        <v>0</v>
      </c>
      <c r="I19" s="53" t="s">
        <v>3</v>
      </c>
    </row>
    <row r="20" spans="1:9" ht="15.75">
      <c r="A20" s="15"/>
      <c r="B20" s="15"/>
      <c r="C20" s="15"/>
      <c r="D20" s="13"/>
      <c r="E20" s="13"/>
      <c r="F20" s="13"/>
      <c r="G20" s="51" t="s">
        <v>34</v>
      </c>
      <c r="H20" s="76">
        <f>H16+10*LOG10(H17)+(H18-H19)+30</f>
        <v>-95.04747546671351</v>
      </c>
      <c r="I20" s="62" t="s">
        <v>4</v>
      </c>
    </row>
    <row r="21" spans="1:9" ht="16.5" thickBot="1">
      <c r="A21" s="14" t="s">
        <v>36</v>
      </c>
      <c r="B21" s="15"/>
      <c r="C21" s="15"/>
      <c r="D21" s="13"/>
      <c r="E21" s="13"/>
      <c r="F21" s="13"/>
      <c r="G21" s="51" t="s">
        <v>1</v>
      </c>
      <c r="H21" s="77">
        <v>20</v>
      </c>
      <c r="I21" s="53" t="s">
        <v>3</v>
      </c>
    </row>
    <row r="22" spans="1:9" ht="39" thickBot="1">
      <c r="A22" s="78" t="s">
        <v>35</v>
      </c>
      <c r="B22" s="79">
        <f>H23</f>
        <v>122.30907468880581</v>
      </c>
      <c r="C22" s="50" t="s">
        <v>3</v>
      </c>
      <c r="D22" s="13"/>
      <c r="E22" s="13"/>
      <c r="F22" s="13"/>
      <c r="G22" s="80" t="s">
        <v>15</v>
      </c>
      <c r="H22" s="81">
        <f>H16-H21</f>
        <v>-127.79209864022096</v>
      </c>
      <c r="I22" s="82" t="s">
        <v>27</v>
      </c>
    </row>
    <row r="23" spans="1:9" ht="39" thickBot="1">
      <c r="A23" s="37" t="s">
        <v>59</v>
      </c>
      <c r="B23" s="83">
        <f>B19</f>
        <v>113.99868124300298</v>
      </c>
      <c r="C23" s="53" t="s">
        <v>3</v>
      </c>
      <c r="D23" s="13"/>
      <c r="E23" s="13"/>
      <c r="F23" s="13"/>
      <c r="G23" s="73" t="s">
        <v>35</v>
      </c>
      <c r="H23" s="74">
        <f>H8-H22</f>
        <v>122.30907468880581</v>
      </c>
      <c r="I23" s="84" t="s">
        <v>3</v>
      </c>
    </row>
    <row r="24" spans="1:9" ht="16.5" thickBot="1">
      <c r="A24" s="85" t="s">
        <v>41</v>
      </c>
      <c r="B24" s="108">
        <f>B19-H23</f>
        <v>-8.31039344580283</v>
      </c>
      <c r="C24" s="87" t="s">
        <v>3</v>
      </c>
      <c r="D24" s="13"/>
      <c r="E24" s="13"/>
      <c r="F24" s="13"/>
      <c r="G24" s="15"/>
      <c r="H24" s="15"/>
      <c r="I24" s="15"/>
    </row>
    <row r="25" spans="1:9" ht="15.75">
      <c r="A25" s="88"/>
      <c r="B25" s="89"/>
      <c r="C25" s="90"/>
      <c r="D25" s="13"/>
      <c r="E25" s="13"/>
      <c r="F25" s="13"/>
      <c r="G25" s="15"/>
      <c r="H25" s="15"/>
      <c r="I25" s="15"/>
    </row>
    <row r="26" spans="1:9" ht="15.75">
      <c r="A26" s="91"/>
      <c r="B26" s="15"/>
      <c r="C26" s="15"/>
      <c r="D26" s="13"/>
      <c r="E26" s="13"/>
      <c r="F26" s="13"/>
      <c r="G26" s="92" t="s">
        <v>66</v>
      </c>
      <c r="H26" s="12" t="s">
        <v>65</v>
      </c>
      <c r="I26" s="15"/>
    </row>
    <row r="27" spans="1:9" ht="29.25" customHeight="1" thickBot="1">
      <c r="A27" s="185" t="s">
        <v>63</v>
      </c>
      <c r="B27" s="185"/>
      <c r="C27" s="93"/>
      <c r="D27" s="93"/>
      <c r="E27" s="93"/>
      <c r="F27" s="93"/>
      <c r="G27" s="93"/>
      <c r="H27" s="15"/>
      <c r="I27" s="15"/>
    </row>
    <row r="28" spans="1:9" ht="15.75">
      <c r="A28" s="78" t="s">
        <v>37</v>
      </c>
      <c r="B28" s="25">
        <v>617</v>
      </c>
      <c r="C28" s="25">
        <v>617</v>
      </c>
      <c r="D28" s="25">
        <v>617</v>
      </c>
      <c r="E28" s="25">
        <v>617</v>
      </c>
      <c r="F28" s="18" t="s">
        <v>38</v>
      </c>
      <c r="I28" s="15"/>
    </row>
    <row r="29" spans="1:9" ht="15.75">
      <c r="A29" s="37" t="s">
        <v>39</v>
      </c>
      <c r="B29" s="38">
        <v>10</v>
      </c>
      <c r="C29" s="38">
        <v>3</v>
      </c>
      <c r="D29" s="38">
        <v>10</v>
      </c>
      <c r="E29" s="38">
        <v>3</v>
      </c>
      <c r="F29" s="23" t="s">
        <v>8</v>
      </c>
      <c r="H29" s="15"/>
      <c r="I29" s="15"/>
    </row>
    <row r="30" spans="1:9" ht="15.75">
      <c r="A30" s="37" t="s">
        <v>40</v>
      </c>
      <c r="B30" s="38">
        <v>1.5</v>
      </c>
      <c r="C30" s="38">
        <v>1.5</v>
      </c>
      <c r="D30" s="38">
        <v>1.5</v>
      </c>
      <c r="E30" s="38">
        <v>1.5</v>
      </c>
      <c r="F30" s="23" t="s">
        <v>8</v>
      </c>
      <c r="H30" s="15"/>
      <c r="I30" s="15"/>
    </row>
    <row r="31" spans="1:9" ht="39.75" customHeight="1" thickBot="1">
      <c r="A31" s="94" t="s">
        <v>69</v>
      </c>
      <c r="B31" s="95">
        <f>(3.2+6.2*LOG10(B28))*LOG10(B29/B30)</f>
        <v>16.889938056542107</v>
      </c>
      <c r="C31" s="95">
        <f>(3.2+6.2*LOG10(C28))*LOG10(C29/C30)</f>
        <v>6.171045077271966</v>
      </c>
      <c r="D31" s="95">
        <f>(1.1*LOG10(D$28)-0.7)*D29-(1.56*LOG10(D$28)-0.8)</f>
        <v>20.140291948473802</v>
      </c>
      <c r="E31" s="95">
        <f>(1.1*LOG10(E$28)-0.7)*E29-(1.56*LOG10(E$28)-0.8)</f>
        <v>3.55509618541784</v>
      </c>
      <c r="F31" s="96" t="s">
        <v>3</v>
      </c>
      <c r="H31" s="15"/>
      <c r="I31" s="15"/>
    </row>
    <row r="32" spans="1:9" ht="15.75">
      <c r="A32" s="97" t="s">
        <v>14</v>
      </c>
      <c r="B32" s="98">
        <f>$B24+B31</f>
        <v>8.579544610739276</v>
      </c>
      <c r="C32" s="98">
        <f>$B24+C31</f>
        <v>-2.1393483685308645</v>
      </c>
      <c r="D32" s="98">
        <f>$B24+D31</f>
        <v>11.829898502670972</v>
      </c>
      <c r="E32" s="98">
        <f>$B24+E31</f>
        <v>-4.755297260384991</v>
      </c>
      <c r="F32" s="99" t="s">
        <v>3</v>
      </c>
      <c r="H32" s="15"/>
      <c r="I32" s="15"/>
    </row>
    <row r="33" spans="1:9" ht="15.75">
      <c r="A33" s="15"/>
      <c r="B33" s="100" t="s">
        <v>67</v>
      </c>
      <c r="C33" s="100" t="s">
        <v>67</v>
      </c>
      <c r="D33" s="100" t="s">
        <v>64</v>
      </c>
      <c r="E33" s="100" t="s">
        <v>64</v>
      </c>
      <c r="F33" s="92"/>
      <c r="H33" s="15"/>
      <c r="I33" s="15"/>
    </row>
    <row r="34" spans="2:9" ht="16.5" thickBot="1">
      <c r="B34" s="15"/>
      <c r="C34" s="15"/>
      <c r="D34" s="15"/>
      <c r="E34" s="15"/>
      <c r="F34" s="15"/>
      <c r="G34" s="15"/>
      <c r="H34" s="15"/>
      <c r="I34" s="15"/>
    </row>
    <row r="35" spans="1:9" ht="26.25" thickBot="1">
      <c r="A35" s="101" t="s">
        <v>102</v>
      </c>
      <c r="B35" s="102">
        <v>11.2</v>
      </c>
      <c r="C35" s="102">
        <v>11.2</v>
      </c>
      <c r="D35" s="102">
        <v>11.2</v>
      </c>
      <c r="E35" s="102">
        <v>11.2</v>
      </c>
      <c r="F35" s="103" t="s">
        <v>3</v>
      </c>
      <c r="G35" s="15"/>
      <c r="H35" s="15"/>
      <c r="I35" s="15"/>
    </row>
    <row r="36" spans="1:9" ht="15" customHeight="1" thickBot="1" thickTop="1">
      <c r="A36" s="104" t="s">
        <v>123</v>
      </c>
      <c r="B36" s="105">
        <f>B32-B35</f>
        <v>-2.620455389260723</v>
      </c>
      <c r="C36" s="105">
        <f>C32-C35</f>
        <v>-13.339348368530864</v>
      </c>
      <c r="D36" s="105">
        <f>D32-D35</f>
        <v>0.6298985026709722</v>
      </c>
      <c r="E36" s="105">
        <f>E32-E35</f>
        <v>-15.95529726038499</v>
      </c>
      <c r="F36" s="106" t="s">
        <v>3</v>
      </c>
      <c r="G36" s="15"/>
      <c r="H36" s="15"/>
      <c r="I36" s="15"/>
    </row>
    <row r="37" spans="5:9" ht="15.75">
      <c r="E37" s="141"/>
      <c r="F37" s="141"/>
      <c r="G37" s="15"/>
      <c r="H37" s="15"/>
      <c r="I37" s="15"/>
    </row>
    <row r="38" spans="5:9" ht="15.75">
      <c r="E38" s="142"/>
      <c r="F38" s="142"/>
      <c r="G38" s="15"/>
      <c r="H38" s="15"/>
      <c r="I38" s="15"/>
    </row>
    <row r="39" spans="1:9" ht="42" customHeight="1" thickBot="1">
      <c r="A39" s="186" t="s">
        <v>70</v>
      </c>
      <c r="B39" s="186"/>
      <c r="C39" s="186"/>
      <c r="D39" s="93"/>
      <c r="E39" s="15"/>
      <c r="F39" s="15"/>
      <c r="G39" s="15"/>
      <c r="H39" s="15"/>
      <c r="I39" s="15"/>
    </row>
    <row r="40" spans="1:9" ht="26.25" thickBot="1">
      <c r="A40" s="107" t="s">
        <v>71</v>
      </c>
      <c r="B40" s="108">
        <f>B32</f>
        <v>8.579544610739276</v>
      </c>
      <c r="C40" s="108">
        <f>C32</f>
        <v>-2.1393483685308645</v>
      </c>
      <c r="D40" s="108">
        <f>D32</f>
        <v>11.829898502670972</v>
      </c>
      <c r="E40" s="108">
        <f>E32</f>
        <v>-4.755297260384991</v>
      </c>
      <c r="F40" s="109" t="s">
        <v>3</v>
      </c>
      <c r="G40" s="15"/>
      <c r="H40" s="15"/>
      <c r="I40" s="15"/>
    </row>
    <row r="41" spans="1:6" ht="16.5" thickBot="1">
      <c r="A41" s="110" t="s">
        <v>72</v>
      </c>
      <c r="B41" s="111">
        <v>0.988</v>
      </c>
      <c r="C41" s="111">
        <v>0.77</v>
      </c>
      <c r="D41" s="111">
        <v>0.997</v>
      </c>
      <c r="E41" s="111">
        <v>0.465</v>
      </c>
      <c r="F41" s="112"/>
    </row>
    <row r="42" ht="15.75"/>
    <row r="43" ht="15.75"/>
    <row r="44" ht="15.75"/>
    <row r="45" ht="15.75"/>
    <row r="46" ht="15.75"/>
    <row r="47" ht="15.75"/>
    <row r="48" ht="15.75"/>
    <row r="49" ht="15.75"/>
    <row r="50" ht="15.75"/>
    <row r="51" ht="15.75"/>
    <row r="52" ht="15.75"/>
    <row r="53" ht="15.75">
      <c r="G53" s="12" t="s">
        <v>151</v>
      </c>
    </row>
  </sheetData>
  <mergeCells count="3">
    <mergeCell ref="A27:B27"/>
    <mergeCell ref="A39:C39"/>
    <mergeCell ref="D10:F11"/>
  </mergeCells>
  <printOptions/>
  <pageMargins left="0.75" right="0.75" top="1" bottom="1" header="0.5" footer="0.5"/>
  <pageSetup horizontalDpi="600" verticalDpi="600" orientation="portrait" paperSize="9" r:id="rId4"/>
  <headerFooter alignWithMargins="0">
    <oddHeader>&amp;L&amp;G&amp;C&amp;F&amp;R文档密级</oddHeader>
    <oddFooter>&amp;L&amp;D&amp;C华为机密，未经许可不得扩散&amp;R第&amp;P页，共&amp;N页</oddFooter>
  </headerFooter>
  <drawing r:id="rId3"/>
  <legacyDrawing r:id="rId2"/>
</worksheet>
</file>

<file path=xl/worksheets/sheet5.xml><?xml version="1.0" encoding="utf-8"?>
<worksheet xmlns="http://schemas.openxmlformats.org/spreadsheetml/2006/main" xmlns:r="http://schemas.openxmlformats.org/officeDocument/2006/relationships">
  <dimension ref="A1:G58"/>
  <sheetViews>
    <sheetView zoomScale="75" zoomScaleNormal="75" workbookViewId="0" topLeftCell="A1">
      <selection activeCell="E1" sqref="E1"/>
    </sheetView>
  </sheetViews>
  <sheetFormatPr defaultColWidth="9.00390625" defaultRowHeight="14.25"/>
  <cols>
    <col min="1" max="1" width="32.25390625" style="12" customWidth="1"/>
    <col min="2" max="4" width="9.00390625" style="12" customWidth="1"/>
    <col min="5" max="5" width="9.625" style="12" customWidth="1"/>
    <col min="6" max="6" width="6.375" style="12" customWidth="1"/>
    <col min="7" max="16384" width="8.875" style="12" customWidth="1"/>
  </cols>
  <sheetData>
    <row r="1" spans="2:5" ht="15.75">
      <c r="B1" s="13"/>
      <c r="C1" s="13"/>
      <c r="D1" s="13"/>
      <c r="E1" s="13"/>
    </row>
    <row r="2" spans="1:5" ht="16.5" thickBot="1">
      <c r="A2" s="143" t="s">
        <v>89</v>
      </c>
      <c r="B2" s="13"/>
      <c r="C2" s="13"/>
      <c r="D2" s="13"/>
      <c r="E2" s="13"/>
    </row>
    <row r="3" spans="1:5" ht="16.5" thickBot="1">
      <c r="A3" s="144" t="s">
        <v>37</v>
      </c>
      <c r="B3" s="197">
        <v>617</v>
      </c>
      <c r="C3" s="198"/>
      <c r="D3" s="199"/>
      <c r="E3" s="145" t="s">
        <v>38</v>
      </c>
    </row>
    <row r="4" spans="1:6" ht="15.75">
      <c r="A4" s="16" t="s">
        <v>73</v>
      </c>
      <c r="B4" s="200">
        <v>0.25</v>
      </c>
      <c r="C4" s="201"/>
      <c r="D4" s="202"/>
      <c r="E4" s="18" t="s">
        <v>17</v>
      </c>
      <c r="F4" s="13"/>
    </row>
    <row r="5" spans="1:6" ht="15.75">
      <c r="A5" s="21" t="s">
        <v>74</v>
      </c>
      <c r="B5" s="146">
        <v>0</v>
      </c>
      <c r="C5" s="147">
        <v>2.15</v>
      </c>
      <c r="D5" s="147">
        <v>5.15</v>
      </c>
      <c r="E5" s="148" t="s">
        <v>23</v>
      </c>
      <c r="F5" s="13"/>
    </row>
    <row r="6" spans="1:6" ht="15.75">
      <c r="A6" s="21" t="s">
        <v>16</v>
      </c>
      <c r="B6" s="22">
        <f>10*LOG10($B4)+B5</f>
        <v>-6.020599913279624</v>
      </c>
      <c r="C6" s="22">
        <f>10*LOG10($B4)+C5</f>
        <v>-3.8705999132796243</v>
      </c>
      <c r="D6" s="22">
        <f>10*LOG10($B4)+D5</f>
        <v>-0.8705999132796238</v>
      </c>
      <c r="E6" s="23" t="s">
        <v>2</v>
      </c>
      <c r="F6" s="13"/>
    </row>
    <row r="7" spans="1:6" ht="15.75">
      <c r="A7" s="149" t="s">
        <v>19</v>
      </c>
      <c r="B7" s="150">
        <f>B6-10*LOG10(4*PI()*1*1)</f>
        <v>-17.012698553500588</v>
      </c>
      <c r="C7" s="150">
        <f>C6-10*LOG10(4*PI()*1*1)</f>
        <v>-14.862698553500588</v>
      </c>
      <c r="D7" s="150">
        <f>D6-10*LOG10(4*PI()*1*1)</f>
        <v>-11.862698553500586</v>
      </c>
      <c r="E7" s="151" t="s">
        <v>20</v>
      </c>
      <c r="F7" s="13"/>
    </row>
    <row r="8" spans="1:6" ht="15.75">
      <c r="A8" s="29" t="s">
        <v>51</v>
      </c>
      <c r="B8" s="203">
        <f>(300/$B$3)^2/(4*PI())</f>
        <v>0.01881318461824558</v>
      </c>
      <c r="C8" s="204"/>
      <c r="D8" s="205"/>
      <c r="E8" s="23" t="s">
        <v>30</v>
      </c>
      <c r="F8" s="13"/>
    </row>
    <row r="9" spans="1:6" ht="15.75">
      <c r="A9" s="51" t="s">
        <v>32</v>
      </c>
      <c r="B9" s="194">
        <v>0</v>
      </c>
      <c r="C9" s="195"/>
      <c r="D9" s="196"/>
      <c r="E9" s="53" t="s">
        <v>3</v>
      </c>
      <c r="F9" s="13"/>
    </row>
    <row r="10" spans="1:6" ht="15.75">
      <c r="A10" s="51" t="s">
        <v>33</v>
      </c>
      <c r="B10" s="194">
        <v>0</v>
      </c>
      <c r="C10" s="195"/>
      <c r="D10" s="196"/>
      <c r="E10" s="53" t="s">
        <v>3</v>
      </c>
      <c r="F10" s="13"/>
    </row>
    <row r="11" spans="1:6" ht="16.5" thickBot="1">
      <c r="A11" s="152" t="s">
        <v>92</v>
      </c>
      <c r="B11" s="153">
        <f>B7+10*LOG10($B8)+($B9-$B10)+30</f>
        <v>-4.268075379993135</v>
      </c>
      <c r="C11" s="153">
        <f>C7+10*LOG10($B8)+($B9-$B10)+30</f>
        <v>-2.1180753799931296</v>
      </c>
      <c r="D11" s="153">
        <f>D7+10*LOG10($B8)+($B9-$B10)+30</f>
        <v>0.8819246200068704</v>
      </c>
      <c r="E11" s="154" t="s">
        <v>4</v>
      </c>
      <c r="F11" s="13"/>
    </row>
    <row r="12" spans="1:5" ht="16.5" thickTop="1">
      <c r="A12" s="51" t="s">
        <v>76</v>
      </c>
      <c r="B12" s="155">
        <v>-16</v>
      </c>
      <c r="C12" s="155">
        <v>-16</v>
      </c>
      <c r="D12" s="155">
        <v>-16</v>
      </c>
      <c r="E12" s="62" t="s">
        <v>4</v>
      </c>
    </row>
    <row r="13" spans="1:6" ht="16.5" thickBot="1">
      <c r="A13" s="80" t="s">
        <v>77</v>
      </c>
      <c r="B13" s="156">
        <f>10^((B11-B12)/20)</f>
        <v>3.860079337831548</v>
      </c>
      <c r="C13" s="156">
        <f>10^((C11-C12)/20)</f>
        <v>4.944202285175767</v>
      </c>
      <c r="D13" s="156">
        <f>10^((D11-D12)/20)</f>
        <v>6.983871356020387</v>
      </c>
      <c r="E13" s="96" t="s">
        <v>8</v>
      </c>
      <c r="F13" s="157" t="s">
        <v>87</v>
      </c>
    </row>
    <row r="14" spans="1:5" ht="25.5">
      <c r="A14" s="158" t="s">
        <v>81</v>
      </c>
      <c r="B14" s="159" t="s">
        <v>80</v>
      </c>
      <c r="C14" s="160" t="s">
        <v>78</v>
      </c>
      <c r="D14" s="161" t="s">
        <v>79</v>
      </c>
      <c r="E14" s="158"/>
    </row>
    <row r="17" spans="1:5" ht="16.5" thickBot="1">
      <c r="A17" s="143" t="s">
        <v>93</v>
      </c>
      <c r="B17" s="13"/>
      <c r="C17" s="13"/>
      <c r="D17" s="13"/>
      <c r="E17" s="13"/>
    </row>
    <row r="18" spans="1:4" ht="16.5" thickBot="1">
      <c r="A18" s="144" t="s">
        <v>37</v>
      </c>
      <c r="B18" s="162">
        <f>B3</f>
        <v>617</v>
      </c>
      <c r="C18" s="145" t="s">
        <v>38</v>
      </c>
      <c r="D18" s="163"/>
    </row>
    <row r="19" spans="1:4" ht="15.75">
      <c r="A19" s="16" t="s">
        <v>82</v>
      </c>
      <c r="B19" s="17">
        <v>0.01</v>
      </c>
      <c r="C19" s="18" t="s">
        <v>17</v>
      </c>
      <c r="D19" s="164"/>
    </row>
    <row r="20" spans="1:4" ht="15.75">
      <c r="A20" s="21" t="s">
        <v>83</v>
      </c>
      <c r="B20" s="146">
        <v>-10</v>
      </c>
      <c r="C20" s="148" t="s">
        <v>23</v>
      </c>
      <c r="D20" s="165"/>
    </row>
    <row r="21" spans="1:4" ht="15.75">
      <c r="A21" s="21" t="s">
        <v>84</v>
      </c>
      <c r="B21" s="22">
        <f>10*LOG10($B19)+B20</f>
        <v>-30</v>
      </c>
      <c r="C21" s="23" t="s">
        <v>2</v>
      </c>
      <c r="D21" s="165"/>
    </row>
    <row r="22" spans="1:4" ht="15.75">
      <c r="A22" s="149" t="s">
        <v>90</v>
      </c>
      <c r="B22" s="150">
        <f>B21-10*LOG10(4*PI()*1*1)</f>
        <v>-40.99209864022096</v>
      </c>
      <c r="C22" s="151" t="s">
        <v>20</v>
      </c>
      <c r="D22" s="165"/>
    </row>
    <row r="23" spans="1:4" ht="15.75">
      <c r="A23" s="29" t="s">
        <v>51</v>
      </c>
      <c r="B23" s="166">
        <f>(300/$B$18)^2/(4*PI())</f>
        <v>0.01881318461824558</v>
      </c>
      <c r="C23" s="23" t="s">
        <v>30</v>
      </c>
      <c r="D23" s="167"/>
    </row>
    <row r="24" spans="1:4" ht="15.75">
      <c r="A24" s="51" t="s">
        <v>32</v>
      </c>
      <c r="B24" s="155">
        <v>0</v>
      </c>
      <c r="C24" s="53" t="s">
        <v>3</v>
      </c>
      <c r="D24" s="55"/>
    </row>
    <row r="25" spans="1:4" ht="15.75">
      <c r="A25" s="51" t="s">
        <v>33</v>
      </c>
      <c r="B25" s="155">
        <v>0</v>
      </c>
      <c r="C25" s="53" t="s">
        <v>3</v>
      </c>
      <c r="D25" s="55"/>
    </row>
    <row r="26" spans="1:4" ht="16.5" thickBot="1">
      <c r="A26" s="152" t="s">
        <v>34</v>
      </c>
      <c r="B26" s="153">
        <f>B22+10*LOG10($B23)+($B24-$B25)+30</f>
        <v>-28.247475466713503</v>
      </c>
      <c r="C26" s="154" t="s">
        <v>4</v>
      </c>
      <c r="D26" s="61"/>
    </row>
    <row r="27" spans="1:4" ht="16.5" thickTop="1">
      <c r="A27" s="51" t="s">
        <v>76</v>
      </c>
      <c r="B27" s="155">
        <v>-16</v>
      </c>
      <c r="C27" s="62" t="s">
        <v>4</v>
      </c>
      <c r="D27" s="55"/>
    </row>
    <row r="28" spans="1:4" ht="16.5" thickBot="1">
      <c r="A28" s="80" t="s">
        <v>77</v>
      </c>
      <c r="B28" s="156">
        <f>10^((B26-B27)/20)</f>
        <v>0.24413285313004526</v>
      </c>
      <c r="C28" s="96" t="s">
        <v>8</v>
      </c>
      <c r="D28" s="157" t="s">
        <v>87</v>
      </c>
    </row>
    <row r="29" spans="1:5" ht="15.75">
      <c r="A29" s="158"/>
      <c r="B29" s="168"/>
      <c r="C29" s="168"/>
      <c r="D29" s="168"/>
      <c r="E29" s="158"/>
    </row>
    <row r="31" spans="1:6" ht="16.5" thickBot="1">
      <c r="A31" s="143" t="s">
        <v>94</v>
      </c>
      <c r="B31" s="157"/>
      <c r="C31" s="157"/>
      <c r="D31" s="157"/>
      <c r="E31" s="157"/>
      <c r="F31" s="157"/>
    </row>
    <row r="32" spans="1:6" ht="16.5" thickBot="1">
      <c r="A32" s="144" t="s">
        <v>37</v>
      </c>
      <c r="B32" s="162">
        <f>B3</f>
        <v>617</v>
      </c>
      <c r="C32" s="145" t="s">
        <v>38</v>
      </c>
      <c r="D32" s="157"/>
      <c r="E32" s="157"/>
      <c r="F32" s="157"/>
    </row>
    <row r="33" spans="1:7" ht="15.75">
      <c r="A33" s="169" t="s">
        <v>85</v>
      </c>
      <c r="B33" s="170">
        <v>6</v>
      </c>
      <c r="C33" s="171" t="s">
        <v>2</v>
      </c>
      <c r="D33" s="191" t="s">
        <v>147</v>
      </c>
      <c r="E33" s="192"/>
      <c r="F33" s="192"/>
      <c r="G33" s="192"/>
    </row>
    <row r="34" spans="1:7" ht="15.75">
      <c r="A34" s="173" t="s">
        <v>86</v>
      </c>
      <c r="B34" s="174">
        <f>B33-10*LOG10(4*PI()*1*1)</f>
        <v>-4.992098640220963</v>
      </c>
      <c r="C34" s="175" t="s">
        <v>27</v>
      </c>
      <c r="D34" s="191"/>
      <c r="E34" s="192"/>
      <c r="F34" s="192"/>
      <c r="G34" s="192"/>
    </row>
    <row r="35" spans="1:7" ht="15.75">
      <c r="A35" s="29" t="s">
        <v>51</v>
      </c>
      <c r="B35" s="166">
        <f>(300/$B$32)^2/(4*PI())</f>
        <v>0.01881318461824558</v>
      </c>
      <c r="C35" s="23" t="s">
        <v>30</v>
      </c>
      <c r="D35" s="191"/>
      <c r="E35" s="192"/>
      <c r="F35" s="192"/>
      <c r="G35" s="192"/>
    </row>
    <row r="36" spans="1:7" ht="15.75">
      <c r="A36" s="51" t="s">
        <v>32</v>
      </c>
      <c r="B36" s="155">
        <v>0</v>
      </c>
      <c r="C36" s="53" t="s">
        <v>3</v>
      </c>
      <c r="D36" s="191"/>
      <c r="E36" s="192"/>
      <c r="F36" s="192"/>
      <c r="G36" s="192"/>
    </row>
    <row r="37" spans="1:7" ht="15.75">
      <c r="A37" s="51" t="s">
        <v>33</v>
      </c>
      <c r="B37" s="155">
        <v>0</v>
      </c>
      <c r="C37" s="53" t="s">
        <v>3</v>
      </c>
      <c r="D37" s="191"/>
      <c r="E37" s="192"/>
      <c r="F37" s="192"/>
      <c r="G37" s="192"/>
    </row>
    <row r="38" spans="1:6" ht="16.5" thickBot="1">
      <c r="A38" s="152" t="s">
        <v>91</v>
      </c>
      <c r="B38" s="153">
        <f>B34+10*LOG10($B35)+($B36-$B37)+30</f>
        <v>7.752524533286493</v>
      </c>
      <c r="C38" s="154" t="s">
        <v>4</v>
      </c>
      <c r="E38" s="176"/>
      <c r="F38" s="176"/>
    </row>
    <row r="39" spans="1:6" ht="16.5" thickTop="1">
      <c r="A39" s="51" t="s">
        <v>76</v>
      </c>
      <c r="B39" s="155">
        <v>-16</v>
      </c>
      <c r="C39" s="62" t="s">
        <v>4</v>
      </c>
      <c r="E39" s="176"/>
      <c r="F39" s="176"/>
    </row>
    <row r="40" spans="1:6" ht="16.5" thickBot="1">
      <c r="A40" s="80" t="s">
        <v>77</v>
      </c>
      <c r="B40" s="156">
        <f>10^((B38-B39)/20)</f>
        <v>15.40374167113064</v>
      </c>
      <c r="C40" s="96" t="s">
        <v>8</v>
      </c>
      <c r="D40" s="157" t="s">
        <v>87</v>
      </c>
      <c r="E40" s="176"/>
      <c r="F40" s="176"/>
    </row>
    <row r="41" spans="1:6" ht="15.75">
      <c r="A41" s="51"/>
      <c r="B41" s="193" t="s">
        <v>88</v>
      </c>
      <c r="C41" s="193"/>
      <c r="D41" s="193"/>
      <c r="E41" s="176"/>
      <c r="F41" s="176"/>
    </row>
    <row r="42" spans="1:6" ht="15.75">
      <c r="A42" s="51"/>
      <c r="B42" s="193"/>
      <c r="C42" s="193"/>
      <c r="D42" s="193"/>
      <c r="E42" s="176"/>
      <c r="F42" s="176"/>
    </row>
    <row r="43" spans="1:6" ht="15.75">
      <c r="A43" s="51"/>
      <c r="B43" s="61"/>
      <c r="C43" s="177"/>
      <c r="E43" s="176"/>
      <c r="F43" s="176"/>
    </row>
    <row r="44" spans="1:3" ht="16.5" thickBot="1">
      <c r="A44" s="143" t="s">
        <v>95</v>
      </c>
      <c r="B44" s="157"/>
      <c r="C44" s="157"/>
    </row>
    <row r="45" spans="1:3" ht="16.5" thickBot="1">
      <c r="A45" s="144" t="s">
        <v>37</v>
      </c>
      <c r="B45" s="162">
        <f>B3</f>
        <v>617</v>
      </c>
      <c r="C45" s="145" t="s">
        <v>38</v>
      </c>
    </row>
    <row r="46" spans="1:7" ht="15" customHeight="1">
      <c r="A46" s="169" t="s">
        <v>98</v>
      </c>
      <c r="B46" s="170">
        <v>60</v>
      </c>
      <c r="C46" s="171" t="s">
        <v>2</v>
      </c>
      <c r="D46" s="191" t="s">
        <v>147</v>
      </c>
      <c r="E46" s="192"/>
      <c r="F46" s="192"/>
      <c r="G46" s="192"/>
    </row>
    <row r="47" spans="1:7" ht="15.75">
      <c r="A47" s="173" t="s">
        <v>99</v>
      </c>
      <c r="B47" s="174">
        <f>B46-10*LOG10(4*PI()*1*1)</f>
        <v>49.00790135977904</v>
      </c>
      <c r="C47" s="175" t="s">
        <v>27</v>
      </c>
      <c r="D47" s="191"/>
      <c r="E47" s="192"/>
      <c r="F47" s="192"/>
      <c r="G47" s="192"/>
    </row>
    <row r="48" spans="1:7" ht="15.75">
      <c r="A48" s="29" t="s">
        <v>51</v>
      </c>
      <c r="B48" s="166">
        <f>(300/$B$32)^2/(4*PI())</f>
        <v>0.01881318461824558</v>
      </c>
      <c r="C48" s="23" t="s">
        <v>30</v>
      </c>
      <c r="D48" s="191"/>
      <c r="E48" s="192"/>
      <c r="F48" s="192"/>
      <c r="G48" s="192"/>
    </row>
    <row r="49" spans="1:7" ht="15.75">
      <c r="A49" s="51" t="s">
        <v>32</v>
      </c>
      <c r="B49" s="155">
        <v>0</v>
      </c>
      <c r="C49" s="53" t="s">
        <v>3</v>
      </c>
      <c r="D49" s="191"/>
      <c r="E49" s="192"/>
      <c r="F49" s="192"/>
      <c r="G49" s="192"/>
    </row>
    <row r="50" spans="1:7" ht="15.75">
      <c r="A50" s="51" t="s">
        <v>33</v>
      </c>
      <c r="B50" s="155">
        <v>0</v>
      </c>
      <c r="C50" s="53" t="s">
        <v>3</v>
      </c>
      <c r="D50" s="191"/>
      <c r="E50" s="192"/>
      <c r="F50" s="192"/>
      <c r="G50" s="192"/>
    </row>
    <row r="51" spans="1:7" ht="16.5" thickBot="1">
      <c r="A51" s="152" t="s">
        <v>100</v>
      </c>
      <c r="B51" s="153">
        <f>B47+10*LOG10($B48)+($B49-$B50)+30</f>
        <v>61.7525245332865</v>
      </c>
      <c r="C51" s="154" t="s">
        <v>4</v>
      </c>
      <c r="E51" s="176"/>
      <c r="F51" s="176"/>
      <c r="G51" s="178"/>
    </row>
    <row r="52" spans="1:6" ht="16.5" thickTop="1">
      <c r="A52" s="51" t="s">
        <v>76</v>
      </c>
      <c r="B52" s="179">
        <v>-16</v>
      </c>
      <c r="C52" s="62" t="s">
        <v>4</v>
      </c>
      <c r="E52" s="176"/>
      <c r="F52" s="176"/>
    </row>
    <row r="53" spans="1:6" ht="15.75">
      <c r="A53" s="51" t="s">
        <v>77</v>
      </c>
      <c r="B53" s="180">
        <f>10^((B51-B52)/20)/1000</f>
        <v>7.720158675663115</v>
      </c>
      <c r="C53" s="53" t="s">
        <v>97</v>
      </c>
      <c r="D53" s="157" t="s">
        <v>87</v>
      </c>
      <c r="E53" s="176"/>
      <c r="F53" s="176"/>
    </row>
    <row r="54" spans="1:6" ht="16.5" thickBot="1">
      <c r="A54" s="80"/>
      <c r="B54" s="181">
        <v>4.138</v>
      </c>
      <c r="C54" s="82" t="s">
        <v>97</v>
      </c>
      <c r="D54" s="157" t="s">
        <v>96</v>
      </c>
      <c r="E54" s="176"/>
      <c r="F54" s="176"/>
    </row>
    <row r="55" spans="1:6" ht="15.75">
      <c r="A55" s="51"/>
      <c r="B55" s="61"/>
      <c r="C55" s="177"/>
      <c r="E55" s="176"/>
      <c r="F55" s="176"/>
    </row>
    <row r="56" spans="1:6" ht="15.75">
      <c r="A56" s="51"/>
      <c r="B56" s="61"/>
      <c r="C56" s="177"/>
      <c r="E56" s="176"/>
      <c r="F56" s="176"/>
    </row>
    <row r="57" spans="1:6" ht="15.75">
      <c r="A57" s="51"/>
      <c r="B57" s="61"/>
      <c r="C57" s="177"/>
      <c r="E57" s="176"/>
      <c r="F57" s="176"/>
    </row>
    <row r="58" spans="1:3" ht="15.75">
      <c r="A58" s="182"/>
      <c r="B58" s="172"/>
      <c r="C58" s="157"/>
    </row>
  </sheetData>
  <mergeCells count="8">
    <mergeCell ref="B3:D3"/>
    <mergeCell ref="B4:D4"/>
    <mergeCell ref="B8:D8"/>
    <mergeCell ref="B9:D9"/>
    <mergeCell ref="D46:G50"/>
    <mergeCell ref="D33:G37"/>
    <mergeCell ref="B41:D42"/>
    <mergeCell ref="B10:D10"/>
  </mergeCells>
  <printOptions/>
  <pageMargins left="0.75" right="0.75" top="1" bottom="1" header="0.5" footer="0.5"/>
  <pageSetup horizontalDpi="600" verticalDpi="600" orientation="portrait" paperSize="9" r:id="rId1"/>
  <headerFooter alignWithMargins="0">
    <oddHeader>&amp;L&amp;G&amp;C&amp;F&amp;R文档密级</oddHeader>
    <oddFooter>&amp;L&amp;D&amp;C华为机密，未经许可不得扩散&amp;R第&amp;P页，共&amp;N页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Huawei Technologies Co.,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wliuxiao</dc:creator>
  <cp:keywords/>
  <dc:description/>
  <cp:lastModifiedBy>G. Chouinard</cp:lastModifiedBy>
  <cp:lastPrinted>2006-01-19T03:50:08Z</cp:lastPrinted>
  <dcterms:created xsi:type="dcterms:W3CDTF">2003-11-11T03:59:45Z</dcterms:created>
  <dcterms:modified xsi:type="dcterms:W3CDTF">2009-02-27T21:23:00Z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