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FCH vs. # IEs" sheetId="2" r:id="rId2"/>
    <sheet name="1 sybmol vs. # IEs" sheetId="3" r:id="rId3"/>
    <sheet name="smaller" sheetId="4" r:id="rId4"/>
    <sheet name="# of IEs" sheetId="5" r:id="rId5"/>
    <sheet name="References" sheetId="6" r:id="rId6"/>
  </sheets>
  <definedNames/>
  <calcPr fullCalcOnLoad="1"/>
</workbook>
</file>

<file path=xl/sharedStrings.xml><?xml version="1.0" encoding="utf-8"?>
<sst xmlns="http://schemas.openxmlformats.org/spreadsheetml/2006/main" count="179" uniqueCount="103">
  <si>
    <t>Submission</t>
  </si>
  <si>
    <t>Venue Date:</t>
  </si>
  <si>
    <t>Abstract:</t>
  </si>
  <si>
    <t>Subject:</t>
  </si>
  <si>
    <t>Author(s):</t>
  </si>
  <si>
    <t>Company</t>
  </si>
  <si>
    <t>Address</t>
  </si>
  <si>
    <t xml:space="preserve">Phone: </t>
  </si>
  <si>
    <t xml:space="preserve">Fax: </t>
  </si>
  <si>
    <t xml:space="preserve">email: </t>
  </si>
  <si>
    <t>Name(s)</t>
  </si>
  <si>
    <t>First Author:</t>
  </si>
  <si>
    <t>Designator:</t>
  </si>
  <si>
    <t>References:</t>
  </si>
  <si>
    <t>Full Date:</t>
  </si>
  <si>
    <t>IEEE P802.22 Wireless RANs</t>
  </si>
  <si>
    <t>May 2007</t>
  </si>
  <si>
    <t>Baowei Ji, Samsung</t>
  </si>
  <si>
    <t>Evaluation of DS-MAP Messages</t>
  </si>
  <si>
    <t>2007-05-15</t>
  </si>
  <si>
    <t>Baowei Ji</t>
  </si>
  <si>
    <t>Samsung Telecommunications America</t>
  </si>
  <si>
    <t>1301 E. Lookout Dr., Richardson, TX 75082</t>
  </si>
  <si>
    <t>+1 - 972 - 761 -7167</t>
  </si>
  <si>
    <t xml:space="preserve">bji@sta.samsung.com </t>
  </si>
  <si>
    <t>DS-MAP message format</t>
  </si>
  <si>
    <t>Syntax</t>
  </si>
  <si>
    <t>Size</t>
  </si>
  <si>
    <t>DS-MAP_Message_Format() {</t>
  </si>
  <si>
    <t>Management Message Type = 1</t>
  </si>
  <si>
    <t>Synchronization Field</t>
  </si>
  <si>
    <t>DCD Count</t>
  </si>
  <si>
    <t>BS ID</t>
  </si>
  <si>
    <t>Begin PHY Specific Section {</t>
  </si>
  <si>
    <r>
      <t xml:space="preserve">for (i = 1; i </t>
    </r>
    <r>
      <rPr>
        <sz val="10"/>
        <rFont val="Symbol"/>
        <family val="1"/>
      </rPr>
      <t>£</t>
    </r>
    <r>
      <rPr>
        <sz val="10"/>
        <rFont val="Times New Roman"/>
        <family val="1"/>
      </rPr>
      <t xml:space="preserve"> n; i++) {</t>
    </r>
  </si>
  <si>
    <t>DS-MAP_IE()</t>
  </si>
  <si>
    <t>Variable</t>
  </si>
  <si>
    <t>}</t>
  </si>
  <si>
    <t>Padding Nibble</t>
  </si>
  <si>
    <t>4 bits</t>
  </si>
  <si>
    <t>DS-MAP IE</t>
  </si>
  <si>
    <t>DS-MAP_IE() {</t>
  </si>
  <si>
    <t>DIUC</t>
  </si>
  <si>
    <t>If (DIUC == 15)</t>
  </si>
  <si>
    <t>Extended DIUC Dependent IE</t>
  </si>
  <si>
    <t>else {</t>
  </si>
  <si>
    <t>If (INCLUDE_CID) {</t>
  </si>
  <si>
    <t>N_CID</t>
  </si>
  <si>
    <t>for (i=0; i&lt;N_CID; i++)</t>
  </si>
  <si>
    <t>CID</t>
  </si>
  <si>
    <t>Channel Offset</t>
  </si>
  <si>
    <t>Number of Channels</t>
  </si>
  <si>
    <t>Slot Offset</t>
  </si>
  <si>
    <t>Number of Slots</t>
  </si>
  <si>
    <t>Boosting</t>
  </si>
  <si>
    <t>If (!byte_boundary)</t>
  </si>
  <si>
    <t>DS-MAP extended IE general format</t>
  </si>
  <si>
    <t>DS_Extended_IE() {</t>
  </si>
  <si>
    <t>Extended DIUC</t>
  </si>
  <si>
    <t>Length</t>
  </si>
  <si>
    <t>Unspecified Data</t>
  </si>
  <si>
    <t>Size (bits)</t>
  </si>
  <si>
    <t>Common DS-MAP (bits)</t>
  </si>
  <si>
    <t>One regular unicast or broadcast DS-MAP IE  (bits)</t>
  </si>
  <si>
    <t>One regular multicast (e.g., 6 CIDs) DS-MAP IE (bits)</t>
  </si>
  <si>
    <t>Given 255 bytes, how many unicast DS-MAP IE?</t>
  </si>
  <si>
    <t>Given 255 bytes, how many multicast DS-MAP IE?</t>
  </si>
  <si>
    <t>Robust UIUC</t>
  </si>
  <si>
    <t>QPSK</t>
  </si>
  <si>
    <t>code rate</t>
  </si>
  <si>
    <t># of subchannels</t>
  </si>
  <si>
    <t># of data subcarriers per subchannel</t>
  </si>
  <si>
    <t># of bits per OFDMA symbol</t>
  </si>
  <si>
    <t>Given 1440 bits, how many unicast DS-MAP IE?</t>
  </si>
  <si>
    <t>Given 1440 bits, how many multicast DS-MAP IE?</t>
  </si>
  <si>
    <t>16QAM</t>
  </si>
  <si>
    <t>64QAM</t>
  </si>
  <si>
    <t>avg. # DS symbols</t>
  </si>
  <si>
    <t>avg. DS capacity (bits)</t>
  </si>
  <si>
    <t>avg. aggregated data rate (Kbps)</t>
  </si>
  <si>
    <t>10ms</t>
  </si>
  <si>
    <t>Notes</t>
  </si>
  <si>
    <t>1/12 of each</t>
  </si>
  <si>
    <t>7 for US</t>
  </si>
  <si>
    <t>avg. bits/subcarrier</t>
  </si>
  <si>
    <t>if 255 users, avg. user data rate (kbps)</t>
  </si>
  <si>
    <t>&lt;&lt; 1.5Mbps</t>
  </si>
  <si>
    <t>with 40:1 oversubscription (totally 640 users) , each user (kbps)</t>
  </si>
  <si>
    <t>avg. aggregated users data rate (Kbps)</t>
  </si>
  <si>
    <t>with 40:1 oversubscription (totally 1040 users) , each user (kbps)</t>
  </si>
  <si>
    <r>
      <t xml:space="preserve">if </t>
    </r>
    <r>
      <rPr>
        <b/>
        <sz val="10"/>
        <color indexed="12"/>
        <rFont val="Arial"/>
        <family val="2"/>
      </rPr>
      <t>26</t>
    </r>
    <r>
      <rPr>
        <b/>
        <sz val="10"/>
        <rFont val="Arial"/>
        <family val="2"/>
      </rPr>
      <t xml:space="preserve"> bursts per frame, each burst (kbps)</t>
    </r>
  </si>
  <si>
    <r>
      <t xml:space="preserve">if </t>
    </r>
    <r>
      <rPr>
        <b/>
        <sz val="10"/>
        <color indexed="12"/>
        <rFont val="Arial"/>
        <family val="2"/>
      </rPr>
      <t>16</t>
    </r>
    <r>
      <rPr>
        <b/>
        <sz val="10"/>
        <rFont val="Arial"/>
        <family val="2"/>
      </rPr>
      <t xml:space="preserve"> bursts per frame, each burst (kbps)</t>
    </r>
  </si>
  <si>
    <r>
      <t xml:space="preserve">given 40:1 oversubscription, </t>
    </r>
    <r>
      <rPr>
        <b/>
        <sz val="10"/>
        <color indexed="12"/>
        <rFont val="Arial"/>
        <family val="2"/>
      </rPr>
      <t>6</t>
    </r>
    <r>
      <rPr>
        <b/>
        <sz val="10"/>
        <rFont val="Arial"/>
        <family val="2"/>
      </rPr>
      <t xml:space="preserve"> active bursts per frame, each burst (Kbps)</t>
    </r>
  </si>
  <si>
    <t>avg. 65% spectral efficiency</t>
  </si>
  <si>
    <t>Given 1440 bits,  how many multicast DS-MAP IE?</t>
  </si>
  <si>
    <t>How many DS-MAP IEs are needed?</t>
  </si>
  <si>
    <t>subchannel Offset</t>
  </si>
  <si>
    <t>Number of subchannels</t>
  </si>
  <si>
    <r>
      <t xml:space="preserve">One regular multicast (e.g., </t>
    </r>
    <r>
      <rPr>
        <b/>
        <sz val="11"/>
        <color indexed="10"/>
        <rFont val="Times New Roman"/>
        <family val="1"/>
      </rPr>
      <t>6</t>
    </r>
    <r>
      <rPr>
        <sz val="11"/>
        <rFont val="Times New Roman"/>
        <family val="1"/>
      </rPr>
      <t xml:space="preserve"> CIDs) DS-MAP IE (bits)</t>
    </r>
  </si>
  <si>
    <t>Given 255 bytes, how many unicast DS-MAP IE, plus 2 multicast?</t>
  </si>
  <si>
    <t>Given 1440 bits,  how many unicast DS-MAP IE, plus 2 multicast?</t>
  </si>
  <si>
    <t>Given 1440 bits, how many unicast DS-MAP IE, plus 2 multicast?</t>
  </si>
  <si>
    <t>doc.: IEEE 802.22-07/0246r0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</si>
</sst>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2"/>
    <numFmt numFmtId="166" formatCode="[$-409]dddd\,\ mmmm\ dd\,\ yyyy"/>
    <numFmt numFmtId="167" formatCode="[$-409]h:mm:ss\ AM/PM"/>
  </numFmts>
  <fonts count="32">
    <font>
      <sz val="10"/>
      <name val="Arial"/>
      <family val="0"/>
    </font>
    <font>
      <b/>
      <sz val="14"/>
      <name val="Times New Roman"/>
      <family val="1"/>
    </font>
    <font>
      <sz val="12"/>
      <name val="Times New Roman"/>
      <family val="1"/>
    </font>
    <font>
      <sz val="11"/>
      <name val="Times New Roman"/>
      <family val="1"/>
    </font>
    <font>
      <b/>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
      <b/>
      <sz val="10"/>
      <name val="Arial"/>
      <family val="2"/>
    </font>
    <font>
      <sz val="10"/>
      <name val="Times New Roman"/>
      <family val="1"/>
    </font>
    <font>
      <b/>
      <sz val="10"/>
      <name val="Times New Roman"/>
      <family val="1"/>
    </font>
    <font>
      <sz val="10"/>
      <name val="Symbol"/>
      <family val="1"/>
    </font>
    <font>
      <i/>
      <sz val="10"/>
      <name val="Times New Roman"/>
      <family val="1"/>
    </font>
    <font>
      <sz val="12"/>
      <name val="Arial"/>
      <family val="0"/>
    </font>
    <font>
      <b/>
      <sz val="12"/>
      <name val="Times New Roman"/>
      <family val="1"/>
    </font>
    <font>
      <i/>
      <sz val="12"/>
      <name val="Times New Roman"/>
      <family val="1"/>
    </font>
    <font>
      <b/>
      <sz val="12"/>
      <color indexed="12"/>
      <name val="Arial"/>
      <family val="0"/>
    </font>
    <font>
      <sz val="12"/>
      <color indexed="12"/>
      <name val="Arial"/>
      <family val="0"/>
    </font>
    <font>
      <sz val="10"/>
      <color indexed="10"/>
      <name val="Times New Roman"/>
      <family val="1"/>
    </font>
    <font>
      <i/>
      <sz val="10"/>
      <color indexed="10"/>
      <name val="Times New Roman"/>
      <family val="1"/>
    </font>
    <font>
      <sz val="11"/>
      <color indexed="12"/>
      <name val="Arial"/>
      <family val="0"/>
    </font>
    <font>
      <sz val="11"/>
      <name val="Arial"/>
      <family val="0"/>
    </font>
    <font>
      <b/>
      <sz val="11"/>
      <name val="Arial"/>
      <family val="2"/>
    </font>
    <font>
      <sz val="8"/>
      <name val="Arial"/>
      <family val="0"/>
    </font>
    <font>
      <b/>
      <sz val="10"/>
      <color indexed="12"/>
      <name val="Times New Roman"/>
      <family val="1"/>
    </font>
    <font>
      <u val="single"/>
      <sz val="10"/>
      <color indexed="36"/>
      <name val="Arial"/>
      <family val="0"/>
    </font>
    <font>
      <b/>
      <sz val="10"/>
      <color indexed="12"/>
      <name val="Arial"/>
      <family val="2"/>
    </font>
    <font>
      <b/>
      <sz val="12"/>
      <color indexed="23"/>
      <name val="Arial"/>
      <family val="2"/>
    </font>
    <font>
      <b/>
      <sz val="12"/>
      <color indexed="23"/>
      <name val="Times New Roman"/>
      <family val="1"/>
    </font>
    <font>
      <b/>
      <sz val="11"/>
      <color indexed="12"/>
      <name val="Times New Roman"/>
      <family val="1"/>
    </font>
    <font>
      <b/>
      <sz val="11"/>
      <color indexed="10"/>
      <name val="Times New Roman"/>
      <family val="1"/>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s>
  <borders count="16">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5"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7"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8" fillId="0" borderId="0" xfId="20" applyNumberFormat="1" applyAlignment="1">
      <alignment/>
    </xf>
    <xf numFmtId="0" fontId="9" fillId="0" borderId="0" xfId="0" applyFont="1" applyAlignment="1">
      <alignment/>
    </xf>
    <xf numFmtId="0" fontId="15" fillId="0" borderId="0" xfId="0" applyFont="1" applyBorder="1" applyAlignment="1">
      <alignment horizontal="center" vertical="top" wrapText="1"/>
    </xf>
    <xf numFmtId="0" fontId="2" fillId="0" borderId="0" xfId="0" applyFont="1" applyBorder="1" applyAlignment="1">
      <alignment horizontal="justify" vertical="top"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0" fillId="0" borderId="2" xfId="0" applyFont="1" applyBorder="1" applyAlignment="1">
      <alignment horizontal="justify" vertical="top" wrapText="1"/>
    </xf>
    <xf numFmtId="0" fontId="10" fillId="0" borderId="3" xfId="0" applyFont="1" applyBorder="1" applyAlignment="1">
      <alignment horizontal="justify" vertical="top" wrapText="1"/>
    </xf>
    <xf numFmtId="0" fontId="10" fillId="0" borderId="4" xfId="0" applyFont="1" applyBorder="1" applyAlignment="1">
      <alignment horizontal="justify" vertical="top" wrapText="1"/>
    </xf>
    <xf numFmtId="0" fontId="10" fillId="0" borderId="5" xfId="0" applyFont="1" applyBorder="1" applyAlignment="1">
      <alignment horizontal="justify"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0" fillId="2" borderId="2" xfId="0" applyFont="1" applyFill="1" applyBorder="1" applyAlignment="1">
      <alignment horizontal="justify" vertical="top" wrapText="1"/>
    </xf>
    <xf numFmtId="0" fontId="13" fillId="2" borderId="3" xfId="0" applyFont="1" applyFill="1" applyBorder="1" applyAlignment="1">
      <alignment horizontal="justify" vertical="top" wrapText="1"/>
    </xf>
    <xf numFmtId="0" fontId="9" fillId="2" borderId="0" xfId="0" applyFont="1" applyFill="1" applyAlignment="1">
      <alignment/>
    </xf>
    <xf numFmtId="0" fontId="14" fillId="0" borderId="0" xfId="0" applyFont="1" applyAlignment="1">
      <alignment/>
    </xf>
    <xf numFmtId="0" fontId="14" fillId="0" borderId="0" xfId="0" applyFont="1" applyBorder="1" applyAlignment="1">
      <alignment/>
    </xf>
    <xf numFmtId="0" fontId="14" fillId="2" borderId="0" xfId="0" applyFont="1" applyFill="1" applyBorder="1" applyAlignment="1">
      <alignment/>
    </xf>
    <xf numFmtId="0" fontId="14" fillId="2" borderId="0" xfId="0" applyFont="1" applyFill="1" applyAlignment="1">
      <alignment/>
    </xf>
    <xf numFmtId="0" fontId="17" fillId="0" borderId="4" xfId="0" applyFont="1" applyBorder="1" applyAlignment="1">
      <alignment/>
    </xf>
    <xf numFmtId="0" fontId="17" fillId="0" borderId="5" xfId="0" applyFont="1" applyBorder="1" applyAlignment="1">
      <alignment/>
    </xf>
    <xf numFmtId="0" fontId="14" fillId="0" borderId="0" xfId="0" applyFont="1" applyAlignment="1">
      <alignment/>
    </xf>
    <xf numFmtId="0" fontId="17" fillId="0" borderId="0" xfId="0" applyFont="1" applyBorder="1" applyAlignment="1">
      <alignment/>
    </xf>
    <xf numFmtId="0" fontId="2" fillId="0" borderId="2" xfId="0" applyFont="1" applyFill="1" applyBorder="1" applyAlignment="1">
      <alignment/>
    </xf>
    <xf numFmtId="0" fontId="18" fillId="0" borderId="2" xfId="0" applyFont="1" applyFill="1" applyBorder="1" applyAlignment="1">
      <alignment/>
    </xf>
    <xf numFmtId="164" fontId="14" fillId="0" borderId="2" xfId="0" applyNumberFormat="1" applyFont="1" applyFill="1" applyBorder="1" applyAlignment="1">
      <alignment/>
    </xf>
    <xf numFmtId="0" fontId="16" fillId="3" borderId="0" xfId="0" applyFont="1" applyFill="1" applyBorder="1" applyAlignment="1">
      <alignment horizontal="justify" vertical="top" wrapText="1"/>
    </xf>
    <xf numFmtId="0" fontId="10" fillId="3" borderId="2" xfId="0" applyFont="1" applyFill="1" applyBorder="1" applyAlignment="1">
      <alignment horizontal="justify" vertical="top" wrapText="1"/>
    </xf>
    <xf numFmtId="0" fontId="13" fillId="3" borderId="3" xfId="0" applyFont="1" applyFill="1" applyBorder="1" applyAlignment="1">
      <alignment horizontal="justify" vertical="top" wrapText="1"/>
    </xf>
    <xf numFmtId="0" fontId="19" fillId="0" borderId="2" xfId="0" applyFont="1" applyBorder="1" applyAlignment="1">
      <alignment horizontal="justify" vertical="top" wrapText="1"/>
    </xf>
    <xf numFmtId="0" fontId="19" fillId="0" borderId="3" xfId="0" applyFont="1" applyBorder="1" applyAlignment="1">
      <alignment horizontal="justify" vertical="top" wrapText="1"/>
    </xf>
    <xf numFmtId="0" fontId="0" fillId="2" borderId="0" xfId="0" applyFont="1" applyFill="1" applyAlignment="1">
      <alignment/>
    </xf>
    <xf numFmtId="0" fontId="20" fillId="0" borderId="3" xfId="0" applyFont="1" applyBorder="1" applyAlignment="1">
      <alignment horizontal="justify" vertical="top" wrapText="1"/>
    </xf>
    <xf numFmtId="0" fontId="3" fillId="4" borderId="8" xfId="0" applyFont="1" applyFill="1" applyBorder="1" applyAlignment="1">
      <alignment horizontal="justify" vertical="top" wrapText="1"/>
    </xf>
    <xf numFmtId="0" fontId="3" fillId="4" borderId="8" xfId="0" applyFont="1" applyFill="1" applyBorder="1" applyAlignment="1">
      <alignment/>
    </xf>
    <xf numFmtId="0" fontId="3" fillId="4" borderId="8" xfId="0" applyFont="1" applyFill="1" applyBorder="1" applyAlignment="1">
      <alignment wrapText="1"/>
    </xf>
    <xf numFmtId="0" fontId="21" fillId="0" borderId="8" xfId="0" applyFont="1" applyBorder="1" applyAlignment="1">
      <alignment wrapText="1"/>
    </xf>
    <xf numFmtId="0" fontId="21" fillId="0" borderId="8" xfId="0" applyFont="1" applyBorder="1" applyAlignment="1">
      <alignment/>
    </xf>
    <xf numFmtId="0" fontId="22" fillId="5" borderId="8" xfId="0" applyFont="1" applyFill="1" applyBorder="1" applyAlignment="1">
      <alignment wrapText="1"/>
    </xf>
    <xf numFmtId="164" fontId="23" fillId="5" borderId="8" xfId="0" applyNumberFormat="1" applyFont="1" applyFill="1" applyBorder="1" applyAlignment="1">
      <alignment/>
    </xf>
    <xf numFmtId="2" fontId="0" fillId="0" borderId="0" xfId="0" applyNumberFormat="1" applyAlignment="1">
      <alignment/>
    </xf>
    <xf numFmtId="165" fontId="0" fillId="0" borderId="0" xfId="0" applyNumberFormat="1" applyAlignment="1">
      <alignment/>
    </xf>
    <xf numFmtId="165" fontId="9" fillId="0" borderId="0" xfId="0" applyNumberFormat="1" applyFont="1" applyAlignment="1">
      <alignment/>
    </xf>
    <xf numFmtId="0" fontId="25" fillId="0" borderId="3" xfId="0" applyFont="1" applyBorder="1" applyAlignment="1">
      <alignment horizontal="justify" vertical="top" wrapText="1"/>
    </xf>
    <xf numFmtId="0" fontId="0" fillId="0" borderId="0" xfId="0" applyAlignment="1">
      <alignment horizontal="center"/>
    </xf>
    <xf numFmtId="2" fontId="0" fillId="0" borderId="9" xfId="0" applyNumberFormat="1" applyBorder="1" applyAlignment="1">
      <alignment/>
    </xf>
    <xf numFmtId="2" fontId="0" fillId="0" borderId="10"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2" fontId="0" fillId="0" borderId="0" xfId="0" applyNumberFormat="1" applyBorder="1" applyAlignment="1">
      <alignment/>
    </xf>
    <xf numFmtId="2" fontId="0" fillId="0" borderId="13" xfId="0" applyNumberFormat="1" applyBorder="1" applyAlignment="1">
      <alignment/>
    </xf>
    <xf numFmtId="2" fontId="0" fillId="0" borderId="14" xfId="0" applyNumberFormat="1" applyBorder="1" applyAlignment="1">
      <alignment/>
    </xf>
    <xf numFmtId="2" fontId="0" fillId="0" borderId="1" xfId="0" applyNumberFormat="1" applyBorder="1" applyAlignment="1">
      <alignment/>
    </xf>
    <xf numFmtId="2" fontId="0" fillId="0" borderId="15" xfId="0" applyNumberFormat="1" applyBorder="1" applyAlignment="1">
      <alignment/>
    </xf>
    <xf numFmtId="0" fontId="9" fillId="0" borderId="0" xfId="0" applyFont="1" applyAlignment="1">
      <alignment horizontal="center"/>
    </xf>
    <xf numFmtId="2" fontId="9" fillId="0" borderId="0" xfId="0" applyNumberFormat="1" applyFont="1" applyAlignment="1">
      <alignment horizontal="center"/>
    </xf>
    <xf numFmtId="2" fontId="0" fillId="0" borderId="0" xfId="0" applyNumberFormat="1" applyAlignment="1">
      <alignment horizontal="center"/>
    </xf>
    <xf numFmtId="0" fontId="0" fillId="0" borderId="0" xfId="0" applyAlignment="1">
      <alignment horizontal="right"/>
    </xf>
    <xf numFmtId="164" fontId="28" fillId="0" borderId="2" xfId="0" applyNumberFormat="1" applyFont="1" applyFill="1" applyBorder="1" applyAlignment="1">
      <alignment/>
    </xf>
    <xf numFmtId="164" fontId="28" fillId="0" borderId="0" xfId="0" applyNumberFormat="1" applyFont="1" applyBorder="1" applyAlignment="1">
      <alignment/>
    </xf>
    <xf numFmtId="164" fontId="28" fillId="0" borderId="0" xfId="0" applyNumberFormat="1" applyFont="1" applyAlignment="1">
      <alignment/>
    </xf>
    <xf numFmtId="0" fontId="29" fillId="0" borderId="2" xfId="0" applyFont="1" applyFill="1" applyBorder="1" applyAlignment="1">
      <alignment/>
    </xf>
    <xf numFmtId="0" fontId="5" fillId="0" borderId="0" xfId="0" applyFont="1" applyBorder="1" applyAlignment="1">
      <alignment horizontal="left" vertical="top" wrapText="1"/>
    </xf>
    <xf numFmtId="0" fontId="5" fillId="0" borderId="0" xfId="0" applyFont="1" applyBorder="1" applyAlignment="1">
      <alignment horizontal="justify" vertical="top" wrapText="1"/>
    </xf>
    <xf numFmtId="0" fontId="9" fillId="0" borderId="0" xfId="0" applyFont="1" applyAlignment="1">
      <alignment/>
    </xf>
    <xf numFmtId="0" fontId="0" fillId="0" borderId="0" xfId="0" applyFont="1" applyAlignment="1">
      <alignment/>
    </xf>
    <xf numFmtId="0" fontId="9" fillId="3" borderId="6" xfId="0" applyFont="1" applyFill="1" applyBorder="1" applyAlignment="1">
      <alignment/>
    </xf>
    <xf numFmtId="0" fontId="0" fillId="3" borderId="7" xfId="0" applyFont="1" applyFill="1" applyBorder="1" applyAlignment="1">
      <alignment/>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DS-MAP length is defined as 255 bytes in FCH, which implies there are about 20-30 DS-MAP IEs in a frame.
If DS-MAP occupies one OFDMA symbol, there are about 15-21 DS-MAP IEs in a frame.
</a:t>
          </a:r>
          <a:r>
            <a:rPr lang="en-US" cap="none" sz="1100" b="1" i="0" u="none" baseline="0">
              <a:solidFill>
                <a:srgbClr val="0000FF"/>
              </a:solidFill>
              <a:latin typeface="Times New Roman"/>
              <a:ea typeface="Times New Roman"/>
              <a:cs typeface="Times New Roman"/>
            </a:rPr>
            <a:t>About 7-10 more IEs could be supported by reducing the parameters defined in DS-MAP IE.
</a:t>
          </a:r>
          <a:r>
            <a:rPr lang="en-US" cap="none" sz="1100" b="1" i="0" u="none" baseline="0">
              <a:latin typeface="Times New Roman"/>
              <a:ea typeface="Times New Roman"/>
              <a:cs typeface="Times New Roman"/>
            </a:rPr>
            <a:t>If using 8-bit CID, another 5-7 more IEs could be supported. But, 8-bit CID may limit user activities.</a:t>
          </a:r>
          <a:r>
            <a:rPr lang="en-US" cap="none" sz="1100" b="0" i="0" u="none" baseline="0">
              <a:latin typeface="Times New Roman"/>
              <a:ea typeface="Times New Roman"/>
              <a:cs typeface="Times New Roman"/>
            </a:rPr>
            <a: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6</xdr:row>
      <xdr:rowOff>152400</xdr:rowOff>
    </xdr:from>
    <xdr:to>
      <xdr:col>7</xdr:col>
      <xdr:colOff>361950</xdr:colOff>
      <xdr:row>8</xdr:row>
      <xdr:rowOff>47625</xdr:rowOff>
    </xdr:to>
    <xdr:sp>
      <xdr:nvSpPr>
        <xdr:cNvPr id="1" name="TextBox 1"/>
        <xdr:cNvSpPr txBox="1">
          <a:spLocks noChangeArrowheads="1"/>
        </xdr:cNvSpPr>
      </xdr:nvSpPr>
      <xdr:spPr>
        <a:xfrm>
          <a:off x="7905750" y="1133475"/>
          <a:ext cx="9810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bits/subscarrier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ji@sta.samsu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N15" sqref="N15"/>
    </sheetView>
  </sheetViews>
  <sheetFormatPr defaultColWidth="9.140625" defaultRowHeight="12.75"/>
  <cols>
    <col min="1" max="1" width="11.28125" style="2" customWidth="1"/>
    <col min="2" max="16384" width="9.140625" style="2" customWidth="1"/>
  </cols>
  <sheetData>
    <row r="1" ht="18.75">
      <c r="B1" s="1" t="s">
        <v>15</v>
      </c>
    </row>
    <row r="2" ht="18.75">
      <c r="B2" s="1" t="s">
        <v>0</v>
      </c>
    </row>
    <row r="3" spans="1:2" ht="18.75">
      <c r="A3" s="2" t="s">
        <v>12</v>
      </c>
      <c r="B3" s="1" t="s">
        <v>102</v>
      </c>
    </row>
    <row r="4" spans="1:6" ht="18.75">
      <c r="A4" s="2" t="s">
        <v>1</v>
      </c>
      <c r="B4" s="12" t="s">
        <v>16</v>
      </c>
      <c r="F4" s="7"/>
    </row>
    <row r="5" spans="1:2" ht="15.75">
      <c r="A5" s="2" t="s">
        <v>11</v>
      </c>
      <c r="B5" s="8" t="s">
        <v>17</v>
      </c>
    </row>
    <row r="6" s="3" customFormat="1" ht="16.5" thickBot="1"/>
    <row r="7" spans="1:2" s="4" customFormat="1" ht="18.75">
      <c r="A7" s="4" t="s">
        <v>3</v>
      </c>
      <c r="B7" s="9" t="s">
        <v>18</v>
      </c>
    </row>
    <row r="8" spans="1:2" ht="15.75">
      <c r="A8" s="2" t="s">
        <v>14</v>
      </c>
      <c r="B8" s="8" t="s">
        <v>19</v>
      </c>
    </row>
    <row r="9" spans="1:9" ht="15.75">
      <c r="A9" s="2" t="s">
        <v>4</v>
      </c>
      <c r="B9" s="8" t="s">
        <v>10</v>
      </c>
      <c r="D9" s="8" t="s">
        <v>20</v>
      </c>
      <c r="E9" s="8"/>
      <c r="F9" s="8"/>
      <c r="G9" s="8"/>
      <c r="H9" s="8"/>
      <c r="I9" s="8"/>
    </row>
    <row r="10" spans="2:9" ht="15.75">
      <c r="B10" s="8" t="s">
        <v>5</v>
      </c>
      <c r="C10" s="8"/>
      <c r="D10" s="8" t="s">
        <v>21</v>
      </c>
      <c r="E10" s="8"/>
      <c r="F10" s="8"/>
      <c r="G10" s="8"/>
      <c r="H10" s="8"/>
      <c r="I10" s="8"/>
    </row>
    <row r="11" spans="2:9" ht="15.75">
      <c r="B11" s="8" t="s">
        <v>6</v>
      </c>
      <c r="C11" s="8"/>
      <c r="D11" s="8" t="s">
        <v>22</v>
      </c>
      <c r="E11" s="8"/>
      <c r="F11" s="8"/>
      <c r="G11" s="8"/>
      <c r="H11" s="8"/>
      <c r="I11" s="8"/>
    </row>
    <row r="12" spans="2:9" ht="15.75">
      <c r="B12" s="8" t="s">
        <v>7</v>
      </c>
      <c r="C12" s="8"/>
      <c r="D12" s="8" t="s">
        <v>23</v>
      </c>
      <c r="E12" s="8"/>
      <c r="F12" s="8"/>
      <c r="G12" s="8"/>
      <c r="H12" s="8"/>
      <c r="I12" s="8"/>
    </row>
    <row r="13" spans="2:9" ht="15.75">
      <c r="B13" s="8" t="s">
        <v>8</v>
      </c>
      <c r="C13" s="8"/>
      <c r="D13" s="8"/>
      <c r="E13" s="8"/>
      <c r="F13" s="8"/>
      <c r="G13" s="8"/>
      <c r="H13" s="8"/>
      <c r="I13" s="8"/>
    </row>
    <row r="14" spans="2:9" ht="15.75">
      <c r="B14" s="8" t="s">
        <v>9</v>
      </c>
      <c r="C14" s="8"/>
      <c r="D14" s="13" t="s">
        <v>24</v>
      </c>
      <c r="E14" s="8"/>
      <c r="F14" s="8"/>
      <c r="G14" s="8"/>
      <c r="H14" s="8"/>
      <c r="I14" s="8"/>
    </row>
    <row r="15" ht="15.75">
      <c r="A15" s="2" t="s">
        <v>2</v>
      </c>
    </row>
    <row r="27" spans="1:5" ht="15.75" customHeight="1">
      <c r="A27" s="6"/>
      <c r="B27" s="76"/>
      <c r="C27" s="76"/>
      <c r="D27" s="76"/>
      <c r="E27" s="76"/>
    </row>
    <row r="28" spans="1:5" ht="15.75" customHeight="1">
      <c r="A28" s="4"/>
      <c r="B28" s="5"/>
      <c r="C28" s="5"/>
      <c r="D28" s="5"/>
      <c r="E28" s="5"/>
    </row>
    <row r="29" spans="1:5" ht="15.75" customHeight="1">
      <c r="A29" s="4"/>
      <c r="B29" s="75"/>
      <c r="C29" s="75"/>
      <c r="D29" s="75"/>
      <c r="E29" s="75"/>
    </row>
    <row r="30" spans="1:5" ht="15.75" customHeight="1">
      <c r="A30" s="4"/>
      <c r="B30" s="5"/>
      <c r="C30" s="5"/>
      <c r="D30" s="5"/>
      <c r="E30" s="5"/>
    </row>
    <row r="31" spans="1:5" ht="15.75" customHeight="1">
      <c r="A31" s="4"/>
      <c r="B31" s="75"/>
      <c r="C31" s="75"/>
      <c r="D31" s="75"/>
      <c r="E31" s="75"/>
    </row>
    <row r="32" spans="2:5" ht="15.75" customHeight="1">
      <c r="B32" s="75"/>
      <c r="C32" s="75"/>
      <c r="D32" s="75"/>
      <c r="E32" s="75"/>
    </row>
    <row r="33" ht="15.75" customHeight="1"/>
    <row r="34" ht="15.75" customHeight="1"/>
    <row r="35" ht="15.75" customHeight="1"/>
  </sheetData>
  <mergeCells count="3">
    <mergeCell ref="B29:E29"/>
    <mergeCell ref="B27:E27"/>
    <mergeCell ref="B31:E32"/>
  </mergeCells>
  <hyperlinks>
    <hyperlink ref="D14" r:id="rId1" display="bji@sta.samsung.com "/>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I30"/>
  <sheetViews>
    <sheetView workbookViewId="0" topLeftCell="A1">
      <selection activeCell="B26" sqref="B26"/>
    </sheetView>
  </sheetViews>
  <sheetFormatPr defaultColWidth="9.140625" defaultRowHeight="12.75"/>
  <cols>
    <col min="1" max="1" width="49.140625" style="28" customWidth="1"/>
    <col min="2" max="2" width="14.28125" style="28" customWidth="1"/>
    <col min="3" max="3" width="2.28125" style="28" customWidth="1"/>
    <col min="4" max="4" width="28.8515625" style="28" customWidth="1"/>
    <col min="5" max="5" width="11.421875" style="28" customWidth="1"/>
    <col min="6" max="6" width="2.00390625" style="28" customWidth="1"/>
    <col min="7" max="7" width="21.8515625" style="28" customWidth="1"/>
    <col min="8" max="8" width="10.8515625" style="28" customWidth="1"/>
    <col min="9" max="16384" width="9.140625" style="28" customWidth="1"/>
  </cols>
  <sheetData>
    <row r="1" spans="1:3" ht="15">
      <c r="A1" s="77" t="s">
        <v>25</v>
      </c>
      <c r="B1" s="78"/>
      <c r="C1" s="34"/>
    </row>
    <row r="2" spans="1:3" ht="15.75">
      <c r="A2" s="23" t="s">
        <v>26</v>
      </c>
      <c r="B2" s="24" t="s">
        <v>61</v>
      </c>
      <c r="C2" s="15"/>
    </row>
    <row r="3" spans="1:3" ht="15.75">
      <c r="A3" s="19" t="s">
        <v>28</v>
      </c>
      <c r="B3" s="20"/>
      <c r="C3" s="16"/>
    </row>
    <row r="4" spans="1:3" ht="15.75">
      <c r="A4" s="19" t="s">
        <v>29</v>
      </c>
      <c r="B4" s="20">
        <v>8</v>
      </c>
      <c r="C4" s="16"/>
    </row>
    <row r="5" spans="1:3" ht="15.75">
      <c r="A5" s="19" t="s">
        <v>30</v>
      </c>
      <c r="B5" s="20">
        <v>16</v>
      </c>
      <c r="C5" s="16"/>
    </row>
    <row r="6" spans="1:3" ht="15.75">
      <c r="A6" s="19" t="s">
        <v>31</v>
      </c>
      <c r="B6" s="20">
        <v>8</v>
      </c>
      <c r="C6" s="16"/>
    </row>
    <row r="7" spans="1:3" ht="15.75">
      <c r="A7" s="19" t="s">
        <v>32</v>
      </c>
      <c r="B7" s="20">
        <v>48</v>
      </c>
      <c r="C7" s="16"/>
    </row>
    <row r="8" spans="1:3" ht="15.75">
      <c r="A8" s="19" t="s">
        <v>33</v>
      </c>
      <c r="B8" s="20"/>
      <c r="C8" s="16"/>
    </row>
    <row r="9" spans="1:3" ht="15.75">
      <c r="A9" s="19" t="s">
        <v>34</v>
      </c>
      <c r="B9" s="20"/>
      <c r="C9" s="16"/>
    </row>
    <row r="10" spans="1:5" ht="15.75">
      <c r="A10" s="40" t="s">
        <v>35</v>
      </c>
      <c r="B10" s="41" t="s">
        <v>36</v>
      </c>
      <c r="C10" s="39"/>
      <c r="D10" s="79" t="s">
        <v>40</v>
      </c>
      <c r="E10" s="80"/>
    </row>
    <row r="11" spans="1:6" ht="15.75">
      <c r="A11" s="19" t="s">
        <v>37</v>
      </c>
      <c r="B11" s="20"/>
      <c r="C11" s="16"/>
      <c r="D11" s="17" t="s">
        <v>26</v>
      </c>
      <c r="E11" s="18" t="s">
        <v>61</v>
      </c>
      <c r="F11" s="29"/>
    </row>
    <row r="12" spans="1:6" ht="15.75">
      <c r="A12" s="19" t="s">
        <v>37</v>
      </c>
      <c r="B12" s="20"/>
      <c r="C12" s="16"/>
      <c r="D12" s="19" t="s">
        <v>41</v>
      </c>
      <c r="E12" s="20"/>
      <c r="F12" s="29"/>
    </row>
    <row r="13" spans="1:6" ht="15.75">
      <c r="A13" s="19" t="s">
        <v>38</v>
      </c>
      <c r="B13" s="20">
        <v>4</v>
      </c>
      <c r="C13" s="16"/>
      <c r="D13" s="19" t="s">
        <v>42</v>
      </c>
      <c r="E13" s="20">
        <v>4</v>
      </c>
      <c r="F13" s="29"/>
    </row>
    <row r="14" spans="1:6" ht="15.75">
      <c r="A14" s="21" t="s">
        <v>37</v>
      </c>
      <c r="B14" s="22"/>
      <c r="C14" s="16"/>
      <c r="D14" s="19" t="s">
        <v>43</v>
      </c>
      <c r="E14" s="20"/>
      <c r="F14" s="29"/>
    </row>
    <row r="15" spans="4:9" ht="15">
      <c r="D15" s="25" t="s">
        <v>44</v>
      </c>
      <c r="E15" s="26" t="s">
        <v>36</v>
      </c>
      <c r="F15" s="30"/>
      <c r="G15" s="27" t="s">
        <v>56</v>
      </c>
      <c r="H15" s="44"/>
      <c r="I15" s="31"/>
    </row>
    <row r="16" spans="4:8" ht="15">
      <c r="D16" s="19" t="s">
        <v>45</v>
      </c>
      <c r="E16" s="20"/>
      <c r="F16" s="29"/>
      <c r="G16" s="23" t="s">
        <v>26</v>
      </c>
      <c r="H16" s="24" t="s">
        <v>27</v>
      </c>
    </row>
    <row r="17" spans="1:8" ht="15.75">
      <c r="A17" s="46" t="s">
        <v>62</v>
      </c>
      <c r="B17" s="47">
        <f>SUM(B4:B13)</f>
        <v>84</v>
      </c>
      <c r="C17" s="36"/>
      <c r="D17" s="42" t="s">
        <v>46</v>
      </c>
      <c r="E17" s="43"/>
      <c r="F17" s="29"/>
      <c r="G17" s="19" t="s">
        <v>57</v>
      </c>
      <c r="H17" s="20"/>
    </row>
    <row r="18" spans="1:8" ht="15.75">
      <c r="A18" s="48" t="s">
        <v>63</v>
      </c>
      <c r="B18" s="47">
        <f>SUM(E13:E30)</f>
        <v>64</v>
      </c>
      <c r="C18" s="36"/>
      <c r="D18" s="42" t="s">
        <v>47</v>
      </c>
      <c r="E18" s="43">
        <v>7</v>
      </c>
      <c r="F18" s="29"/>
      <c r="G18" s="19" t="s">
        <v>58</v>
      </c>
      <c r="H18" s="20" t="s">
        <v>39</v>
      </c>
    </row>
    <row r="19" spans="1:8" ht="15.75">
      <c r="A19" s="48" t="s">
        <v>98</v>
      </c>
      <c r="B19" s="47">
        <f>SUM(E14:E31)+5*(16)</f>
        <v>140</v>
      </c>
      <c r="C19" s="36"/>
      <c r="D19" s="42" t="s">
        <v>48</v>
      </c>
      <c r="E19" s="43"/>
      <c r="F19" s="29"/>
      <c r="G19" s="19" t="s">
        <v>59</v>
      </c>
      <c r="H19" s="20" t="s">
        <v>39</v>
      </c>
    </row>
    <row r="20" spans="1:8" ht="15">
      <c r="A20" s="49"/>
      <c r="B20" s="50"/>
      <c r="C20" s="37"/>
      <c r="D20" s="42" t="s">
        <v>49</v>
      </c>
      <c r="E20" s="43">
        <v>16</v>
      </c>
      <c r="F20" s="29"/>
      <c r="G20" s="19" t="s">
        <v>60</v>
      </c>
      <c r="H20" s="45" t="s">
        <v>36</v>
      </c>
    </row>
    <row r="21" spans="1:8" ht="15.75">
      <c r="A21" s="51" t="s">
        <v>65</v>
      </c>
      <c r="B21" s="52">
        <f>(255*8-B17)/B18</f>
        <v>30.5625</v>
      </c>
      <c r="C21" s="38"/>
      <c r="D21" s="42" t="s">
        <v>37</v>
      </c>
      <c r="E21" s="43"/>
      <c r="F21" s="29"/>
      <c r="G21" s="21" t="s">
        <v>37</v>
      </c>
      <c r="H21" s="22"/>
    </row>
    <row r="22" spans="1:6" ht="15.75">
      <c r="A22" s="51" t="s">
        <v>66</v>
      </c>
      <c r="B22" s="52">
        <f>(255*8-B17)/B19</f>
        <v>13.971428571428572</v>
      </c>
      <c r="C22" s="38"/>
      <c r="D22" s="19" t="s">
        <v>50</v>
      </c>
      <c r="E22" s="20">
        <v>7</v>
      </c>
      <c r="F22" s="29"/>
    </row>
    <row r="23" spans="1:6" ht="29.25">
      <c r="A23" s="51" t="s">
        <v>99</v>
      </c>
      <c r="B23" s="52">
        <f>(255*8-B17-2*B19)/B18+2</f>
        <v>28.1875</v>
      </c>
      <c r="C23" s="38"/>
      <c r="D23" s="19" t="s">
        <v>51</v>
      </c>
      <c r="E23" s="20">
        <v>7</v>
      </c>
      <c r="F23" s="29"/>
    </row>
    <row r="24" spans="1:6" ht="15.75">
      <c r="A24" s="32"/>
      <c r="B24" s="33"/>
      <c r="C24" s="35"/>
      <c r="D24" s="19" t="s">
        <v>52</v>
      </c>
      <c r="E24" s="20">
        <v>8</v>
      </c>
      <c r="F24" s="29"/>
    </row>
    <row r="25" spans="4:6" ht="15">
      <c r="D25" s="19" t="s">
        <v>53</v>
      </c>
      <c r="E25" s="20">
        <v>8</v>
      </c>
      <c r="F25" s="29"/>
    </row>
    <row r="26" spans="4:6" ht="15">
      <c r="D26" s="19" t="s">
        <v>54</v>
      </c>
      <c r="E26" s="20">
        <v>3</v>
      </c>
      <c r="F26" s="29"/>
    </row>
    <row r="27" spans="4:6" ht="15">
      <c r="D27" s="19" t="s">
        <v>37</v>
      </c>
      <c r="E27" s="20"/>
      <c r="F27" s="29"/>
    </row>
    <row r="28" spans="4:6" ht="15">
      <c r="D28" s="19" t="s">
        <v>55</v>
      </c>
      <c r="E28" s="20"/>
      <c r="F28" s="29"/>
    </row>
    <row r="29" spans="4:6" ht="15">
      <c r="D29" s="19" t="s">
        <v>38</v>
      </c>
      <c r="E29" s="20">
        <v>4</v>
      </c>
      <c r="F29" s="29"/>
    </row>
    <row r="30" spans="4:6" ht="15">
      <c r="D30" s="21" t="s">
        <v>37</v>
      </c>
      <c r="E30" s="22"/>
      <c r="F30" s="29"/>
    </row>
  </sheetData>
  <mergeCells count="2">
    <mergeCell ref="A1:B1"/>
    <mergeCell ref="D10:E10"/>
  </mergeCells>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4"/>
  <dimension ref="A2:E8"/>
  <sheetViews>
    <sheetView workbookViewId="0" topLeftCell="A1">
      <selection activeCell="D15" sqref="D15"/>
    </sheetView>
  </sheetViews>
  <sheetFormatPr defaultColWidth="9.140625" defaultRowHeight="12.75"/>
  <cols>
    <col min="1" max="1" width="33.57421875" style="0" customWidth="1"/>
    <col min="3" max="3" width="13.00390625" style="0" customWidth="1"/>
    <col min="4" max="4" width="48.57421875" style="0" customWidth="1"/>
  </cols>
  <sheetData>
    <row r="2" spans="1:5" ht="15">
      <c r="A2" s="14" t="s">
        <v>67</v>
      </c>
      <c r="D2" s="46" t="s">
        <v>62</v>
      </c>
      <c r="E2" s="47">
        <v>84</v>
      </c>
    </row>
    <row r="3" spans="1:5" ht="15">
      <c r="A3" t="s">
        <v>68</v>
      </c>
      <c r="B3">
        <v>2</v>
      </c>
      <c r="D3" s="48" t="s">
        <v>63</v>
      </c>
      <c r="E3" s="47">
        <v>64</v>
      </c>
    </row>
    <row r="4" spans="1:5" ht="30">
      <c r="A4" t="s">
        <v>69</v>
      </c>
      <c r="B4" s="54">
        <v>0.5</v>
      </c>
      <c r="D4" s="48" t="s">
        <v>64</v>
      </c>
      <c r="E4" s="47">
        <v>140</v>
      </c>
    </row>
    <row r="5" spans="1:2" ht="12.75">
      <c r="A5" t="s">
        <v>70</v>
      </c>
      <c r="B5">
        <v>60</v>
      </c>
    </row>
    <row r="6" spans="1:5" ht="15">
      <c r="A6" t="s">
        <v>71</v>
      </c>
      <c r="B6">
        <v>24</v>
      </c>
      <c r="D6" s="51" t="s">
        <v>73</v>
      </c>
      <c r="E6" s="52">
        <f>(1440-84)/64</f>
        <v>21.1875</v>
      </c>
    </row>
    <row r="7" spans="1:5" ht="29.25">
      <c r="A7" s="14" t="s">
        <v>72</v>
      </c>
      <c r="B7" s="55">
        <f>B3*B4*B5*B6</f>
        <v>1440</v>
      </c>
      <c r="D7" s="51" t="s">
        <v>94</v>
      </c>
      <c r="E7" s="52">
        <f>(1440-84)/140</f>
        <v>9.685714285714285</v>
      </c>
    </row>
    <row r="8" spans="4:5" ht="29.25">
      <c r="D8" s="51" t="s">
        <v>100</v>
      </c>
      <c r="E8" s="52">
        <f>(1440-84-2*140)/64+2</f>
        <v>18.8125</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dimension ref="A1:I30"/>
  <sheetViews>
    <sheetView workbookViewId="0" topLeftCell="A8">
      <selection activeCell="B29" sqref="B29"/>
    </sheetView>
  </sheetViews>
  <sheetFormatPr defaultColWidth="9.140625" defaultRowHeight="12.75"/>
  <cols>
    <col min="1" max="1" width="49.140625" style="28" customWidth="1"/>
    <col min="2" max="2" width="14.28125" style="28" customWidth="1"/>
    <col min="3" max="3" width="7.8515625" style="28" customWidth="1"/>
    <col min="4" max="4" width="28.8515625" style="28" customWidth="1"/>
    <col min="5" max="5" width="11.421875" style="28" customWidth="1"/>
    <col min="6" max="6" width="2.00390625" style="28" customWidth="1"/>
    <col min="7" max="7" width="21.8515625" style="28" customWidth="1"/>
    <col min="8" max="8" width="10.8515625" style="28" customWidth="1"/>
    <col min="9" max="16384" width="9.140625" style="28" customWidth="1"/>
  </cols>
  <sheetData>
    <row r="1" spans="1:3" ht="15">
      <c r="A1" s="77" t="s">
        <v>25</v>
      </c>
      <c r="B1" s="78"/>
      <c r="C1" s="34"/>
    </row>
    <row r="2" spans="1:3" ht="15.75">
      <c r="A2" s="23" t="s">
        <v>26</v>
      </c>
      <c r="B2" s="24" t="s">
        <v>61</v>
      </c>
      <c r="C2" s="15"/>
    </row>
    <row r="3" spans="1:3" ht="15.75">
      <c r="A3" s="19" t="s">
        <v>28</v>
      </c>
      <c r="B3" s="20"/>
      <c r="C3" s="16"/>
    </row>
    <row r="4" spans="1:3" ht="15.75">
      <c r="A4" s="19" t="s">
        <v>29</v>
      </c>
      <c r="B4" s="20">
        <v>8</v>
      </c>
      <c r="C4" s="16"/>
    </row>
    <row r="5" spans="1:3" ht="15.75">
      <c r="A5" s="19" t="s">
        <v>30</v>
      </c>
      <c r="B5" s="20">
        <v>16</v>
      </c>
      <c r="C5" s="16"/>
    </row>
    <row r="6" spans="1:3" ht="15.75">
      <c r="A6" s="19" t="s">
        <v>31</v>
      </c>
      <c r="B6" s="20">
        <v>8</v>
      </c>
      <c r="C6" s="16"/>
    </row>
    <row r="7" spans="1:3" ht="15.75">
      <c r="A7" s="19" t="s">
        <v>32</v>
      </c>
      <c r="B7" s="20">
        <v>48</v>
      </c>
      <c r="C7" s="16"/>
    </row>
    <row r="8" spans="1:3" ht="15.75">
      <c r="A8" s="19" t="s">
        <v>33</v>
      </c>
      <c r="B8" s="20"/>
      <c r="C8" s="16"/>
    </row>
    <row r="9" spans="1:3" ht="15.75">
      <c r="A9" s="19" t="s">
        <v>34</v>
      </c>
      <c r="B9" s="20"/>
      <c r="C9" s="16"/>
    </row>
    <row r="10" spans="1:5" ht="15.75">
      <c r="A10" s="40" t="s">
        <v>35</v>
      </c>
      <c r="B10" s="41" t="s">
        <v>36</v>
      </c>
      <c r="C10" s="39"/>
      <c r="D10" s="79" t="s">
        <v>40</v>
      </c>
      <c r="E10" s="80"/>
    </row>
    <row r="11" spans="1:6" ht="15.75">
      <c r="A11" s="19" t="s">
        <v>37</v>
      </c>
      <c r="B11" s="20"/>
      <c r="C11" s="16"/>
      <c r="D11" s="17" t="s">
        <v>26</v>
      </c>
      <c r="E11" s="18" t="s">
        <v>61</v>
      </c>
      <c r="F11" s="29"/>
    </row>
    <row r="12" spans="1:6" ht="15.75">
      <c r="A12" s="19" t="s">
        <v>37</v>
      </c>
      <c r="B12" s="20"/>
      <c r="C12" s="16"/>
      <c r="D12" s="19" t="s">
        <v>41</v>
      </c>
      <c r="E12" s="20"/>
      <c r="F12" s="29"/>
    </row>
    <row r="13" spans="1:6" ht="15.75">
      <c r="A13" s="19" t="s">
        <v>38</v>
      </c>
      <c r="B13" s="20">
        <v>4</v>
      </c>
      <c r="C13" s="16"/>
      <c r="D13" s="19" t="s">
        <v>42</v>
      </c>
      <c r="E13" s="20">
        <v>4</v>
      </c>
      <c r="F13" s="29"/>
    </row>
    <row r="14" spans="1:6" ht="15.75">
      <c r="A14" s="21" t="s">
        <v>37</v>
      </c>
      <c r="B14" s="22"/>
      <c r="C14" s="16"/>
      <c r="D14" s="19" t="s">
        <v>43</v>
      </c>
      <c r="E14" s="20"/>
      <c r="F14" s="29"/>
    </row>
    <row r="15" spans="4:9" ht="15">
      <c r="D15" s="25" t="s">
        <v>44</v>
      </c>
      <c r="E15" s="26" t="s">
        <v>36</v>
      </c>
      <c r="F15" s="30"/>
      <c r="G15" s="27" t="s">
        <v>56</v>
      </c>
      <c r="H15" s="44"/>
      <c r="I15" s="31"/>
    </row>
    <row r="16" spans="4:8" ht="15">
      <c r="D16" s="19" t="s">
        <v>45</v>
      </c>
      <c r="E16" s="20"/>
      <c r="F16" s="29"/>
      <c r="G16" s="23" t="s">
        <v>26</v>
      </c>
      <c r="H16" s="24" t="s">
        <v>27</v>
      </c>
    </row>
    <row r="17" spans="1:8" ht="15.75">
      <c r="A17" s="46" t="s">
        <v>62</v>
      </c>
      <c r="B17" s="47">
        <f>SUM(B4:B13)</f>
        <v>84</v>
      </c>
      <c r="C17" s="74">
        <v>84</v>
      </c>
      <c r="D17" s="42" t="s">
        <v>46</v>
      </c>
      <c r="E17" s="43"/>
      <c r="F17" s="29"/>
      <c r="G17" s="19" t="s">
        <v>57</v>
      </c>
      <c r="H17" s="20"/>
    </row>
    <row r="18" spans="1:8" ht="15.75">
      <c r="A18" s="48" t="s">
        <v>63</v>
      </c>
      <c r="B18" s="47">
        <f>SUM(E13:E30)</f>
        <v>48</v>
      </c>
      <c r="C18" s="74">
        <v>64</v>
      </c>
      <c r="D18" s="42" t="s">
        <v>47</v>
      </c>
      <c r="E18" s="56">
        <v>3</v>
      </c>
      <c r="F18" s="29"/>
      <c r="G18" s="19" t="s">
        <v>58</v>
      </c>
      <c r="H18" s="20" t="s">
        <v>39</v>
      </c>
    </row>
    <row r="19" spans="1:8" ht="15.75">
      <c r="A19" s="48" t="s">
        <v>98</v>
      </c>
      <c r="B19" s="47">
        <f>SUM(E14:E31)+5*(16)</f>
        <v>124</v>
      </c>
      <c r="C19" s="74">
        <v>140</v>
      </c>
      <c r="D19" s="42" t="s">
        <v>48</v>
      </c>
      <c r="E19" s="43"/>
      <c r="F19" s="29"/>
      <c r="G19" s="19" t="s">
        <v>59</v>
      </c>
      <c r="H19" s="20" t="s">
        <v>39</v>
      </c>
    </row>
    <row r="20" spans="1:8" ht="15">
      <c r="A20" s="49"/>
      <c r="B20" s="50"/>
      <c r="C20" s="37"/>
      <c r="D20" s="42" t="s">
        <v>49</v>
      </c>
      <c r="E20" s="43">
        <v>16</v>
      </c>
      <c r="F20" s="29"/>
      <c r="G20" s="19" t="s">
        <v>60</v>
      </c>
      <c r="H20" s="45" t="s">
        <v>36</v>
      </c>
    </row>
    <row r="21" spans="1:8" ht="15.75">
      <c r="A21" s="51" t="s">
        <v>65</v>
      </c>
      <c r="B21" s="52">
        <f>(255*8-B17)/B18</f>
        <v>40.75</v>
      </c>
      <c r="C21" s="71">
        <v>30.5625</v>
      </c>
      <c r="D21" s="42" t="s">
        <v>37</v>
      </c>
      <c r="E21" s="43"/>
      <c r="F21" s="29"/>
      <c r="G21" s="21" t="s">
        <v>37</v>
      </c>
      <c r="H21" s="22"/>
    </row>
    <row r="22" spans="1:6" ht="15.75">
      <c r="A22" s="51" t="s">
        <v>66</v>
      </c>
      <c r="B22" s="52">
        <f>(255*8-B17)/B19</f>
        <v>15.774193548387096</v>
      </c>
      <c r="C22" s="71">
        <v>13.971428571428572</v>
      </c>
      <c r="D22" s="19" t="s">
        <v>96</v>
      </c>
      <c r="E22" s="56">
        <v>6</v>
      </c>
      <c r="F22" s="29"/>
    </row>
    <row r="23" spans="1:6" ht="29.25">
      <c r="A23" s="51" t="s">
        <v>99</v>
      </c>
      <c r="B23" s="52">
        <f>(255*8-B17-2*B19)/B18+2</f>
        <v>37.583333333333336</v>
      </c>
      <c r="C23" s="71">
        <v>28.1875</v>
      </c>
      <c r="D23" s="19" t="s">
        <v>97</v>
      </c>
      <c r="E23" s="56">
        <v>6</v>
      </c>
      <c r="F23" s="29"/>
    </row>
    <row r="24" spans="1:6" ht="15.75">
      <c r="A24" s="32"/>
      <c r="B24" s="33"/>
      <c r="C24" s="72"/>
      <c r="D24" s="19" t="s">
        <v>52</v>
      </c>
      <c r="E24" s="56">
        <v>5</v>
      </c>
      <c r="F24" s="29"/>
    </row>
    <row r="25" spans="1:6" ht="15.75">
      <c r="A25" s="51" t="s">
        <v>73</v>
      </c>
      <c r="B25" s="52">
        <f>(1440-B17)/B18</f>
        <v>28.25</v>
      </c>
      <c r="C25" s="73">
        <v>21.1875</v>
      </c>
      <c r="D25" s="19" t="s">
        <v>53</v>
      </c>
      <c r="E25" s="56">
        <v>5</v>
      </c>
      <c r="F25" s="29"/>
    </row>
    <row r="26" spans="1:6" ht="15.75">
      <c r="A26" s="51" t="s">
        <v>74</v>
      </c>
      <c r="B26" s="52">
        <f>(1440-B17)/B19</f>
        <v>10.935483870967742</v>
      </c>
      <c r="C26" s="73">
        <v>9.685714285714285</v>
      </c>
      <c r="D26" s="19" t="s">
        <v>54</v>
      </c>
      <c r="E26" s="20">
        <v>3</v>
      </c>
      <c r="F26" s="29"/>
    </row>
    <row r="27" spans="1:6" ht="29.25">
      <c r="A27" s="51" t="s">
        <v>101</v>
      </c>
      <c r="B27" s="52">
        <f>(1440-B17-2*B19)/B18+2</f>
        <v>25.083333333333332</v>
      </c>
      <c r="C27" s="73">
        <v>18.8125</v>
      </c>
      <c r="D27" s="19" t="s">
        <v>37</v>
      </c>
      <c r="E27" s="20"/>
      <c r="F27" s="29"/>
    </row>
    <row r="28" spans="4:6" ht="15">
      <c r="D28" s="19" t="s">
        <v>55</v>
      </c>
      <c r="E28" s="20"/>
      <c r="F28" s="29"/>
    </row>
    <row r="29" spans="4:6" ht="15">
      <c r="D29" s="19" t="s">
        <v>38</v>
      </c>
      <c r="E29" s="56">
        <v>0</v>
      </c>
      <c r="F29" s="29"/>
    </row>
    <row r="30" spans="4:6" ht="15">
      <c r="D30" s="21" t="s">
        <v>37</v>
      </c>
      <c r="E30" s="22"/>
      <c r="F30" s="29"/>
    </row>
  </sheetData>
  <mergeCells count="2">
    <mergeCell ref="A1:B1"/>
    <mergeCell ref="D10:E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1"/>
  <sheetViews>
    <sheetView workbookViewId="0" topLeftCell="A1">
      <selection activeCell="A3" sqref="A3"/>
    </sheetView>
  </sheetViews>
  <sheetFormatPr defaultColWidth="9.140625" defaultRowHeight="12.75"/>
  <cols>
    <col min="1" max="1" width="68.140625" style="0" customWidth="1"/>
    <col min="2" max="2" width="14.00390625" style="57" customWidth="1"/>
  </cols>
  <sheetData>
    <row r="1" spans="1:5" ht="12.75">
      <c r="A1" s="14" t="s">
        <v>95</v>
      </c>
      <c r="B1" s="67"/>
      <c r="C1" s="14"/>
      <c r="D1" s="14"/>
      <c r="E1" s="14"/>
    </row>
    <row r="3" spans="3:6" ht="12.75">
      <c r="C3" s="81" t="s">
        <v>69</v>
      </c>
      <c r="D3" s="81"/>
      <c r="E3" s="81"/>
      <c r="F3" s="81"/>
    </row>
    <row r="4" spans="1:6" ht="13.5" thickBot="1">
      <c r="A4" s="70"/>
      <c r="C4" s="53">
        <v>0.5</v>
      </c>
      <c r="D4" s="53">
        <v>0.6666666666666666</v>
      </c>
      <c r="E4" s="53">
        <v>0.75</v>
      </c>
      <c r="F4" s="53">
        <v>0.8333333333333334</v>
      </c>
    </row>
    <row r="5" spans="1:6" ht="12.75">
      <c r="A5" s="70" t="s">
        <v>68</v>
      </c>
      <c r="B5" s="57">
        <v>2</v>
      </c>
      <c r="C5" s="58">
        <f>B5*C4</f>
        <v>1</v>
      </c>
      <c r="D5" s="59">
        <f>B5*D4</f>
        <v>1.3333333333333333</v>
      </c>
      <c r="E5" s="59">
        <f>B5*E4</f>
        <v>1.5</v>
      </c>
      <c r="F5" s="60">
        <f>B5*F4</f>
        <v>1.6666666666666667</v>
      </c>
    </row>
    <row r="6" spans="1:6" ht="12.75">
      <c r="A6" s="70" t="s">
        <v>75</v>
      </c>
      <c r="B6" s="57">
        <v>4</v>
      </c>
      <c r="C6" s="61">
        <f>B6*C4</f>
        <v>2</v>
      </c>
      <c r="D6" s="62">
        <f>B6*D4</f>
        <v>2.6666666666666665</v>
      </c>
      <c r="E6" s="62">
        <f>B6*E4</f>
        <v>3</v>
      </c>
      <c r="F6" s="63">
        <f>B6*F4</f>
        <v>3.3333333333333335</v>
      </c>
    </row>
    <row r="7" spans="1:6" ht="13.5" thickBot="1">
      <c r="A7" s="70" t="s">
        <v>76</v>
      </c>
      <c r="B7" s="57">
        <v>6</v>
      </c>
      <c r="C7" s="64">
        <f>B7*C4</f>
        <v>3</v>
      </c>
      <c r="D7" s="65">
        <f>B7*D4</f>
        <v>4</v>
      </c>
      <c r="E7" s="65">
        <f>B7*E4</f>
        <v>4.5</v>
      </c>
      <c r="F7" s="66">
        <f>B7*F4</f>
        <v>5</v>
      </c>
    </row>
    <row r="8" spans="3:6" ht="12.75">
      <c r="C8" s="62"/>
      <c r="D8" s="62"/>
      <c r="E8" s="62"/>
      <c r="F8" s="62"/>
    </row>
    <row r="9" ht="12.75">
      <c r="C9" t="s">
        <v>81</v>
      </c>
    </row>
    <row r="10" spans="1:3" ht="12.75">
      <c r="A10" t="s">
        <v>84</v>
      </c>
      <c r="B10" s="57">
        <f>1/12*SUM(C5:F7)</f>
        <v>2.75</v>
      </c>
      <c r="C10" t="s">
        <v>82</v>
      </c>
    </row>
    <row r="11" spans="1:3" ht="12.75">
      <c r="A11" t="s">
        <v>77</v>
      </c>
      <c r="B11" s="57">
        <v>20</v>
      </c>
      <c r="C11" t="s">
        <v>83</v>
      </c>
    </row>
    <row r="12" spans="1:2" ht="12.75">
      <c r="A12" t="s">
        <v>78</v>
      </c>
      <c r="B12" s="57">
        <f>B11*60*24*B10</f>
        <v>79200</v>
      </c>
    </row>
    <row r="13" spans="1:3" ht="12.75">
      <c r="A13" t="s">
        <v>79</v>
      </c>
      <c r="B13" s="57">
        <f>B12/10</f>
        <v>7920</v>
      </c>
      <c r="C13" t="s">
        <v>80</v>
      </c>
    </row>
    <row r="14" spans="1:3" ht="12.75">
      <c r="A14" t="s">
        <v>88</v>
      </c>
      <c r="B14" s="57">
        <f>B13*0.65</f>
        <v>5148</v>
      </c>
      <c r="C14" t="s">
        <v>93</v>
      </c>
    </row>
    <row r="15" spans="1:3" ht="12.75">
      <c r="A15" s="14" t="s">
        <v>90</v>
      </c>
      <c r="B15" s="67">
        <f>B14/26</f>
        <v>198</v>
      </c>
      <c r="C15" t="s">
        <v>86</v>
      </c>
    </row>
    <row r="16" spans="1:3" ht="12.75">
      <c r="A16" s="14" t="s">
        <v>89</v>
      </c>
      <c r="B16" s="68">
        <f>B15/40</f>
        <v>4.95</v>
      </c>
      <c r="C16" t="s">
        <v>86</v>
      </c>
    </row>
    <row r="17" spans="1:3" ht="12.75">
      <c r="A17" s="14" t="s">
        <v>91</v>
      </c>
      <c r="B17" s="67">
        <f>B14/16</f>
        <v>321.75</v>
      </c>
      <c r="C17" t="s">
        <v>86</v>
      </c>
    </row>
    <row r="18" spans="1:3" ht="12.75">
      <c r="A18" s="14" t="s">
        <v>87</v>
      </c>
      <c r="B18" s="68">
        <f>B17/40</f>
        <v>8.04375</v>
      </c>
      <c r="C18" t="s">
        <v>86</v>
      </c>
    </row>
    <row r="19" ht="12.75">
      <c r="B19" s="69"/>
    </row>
    <row r="20" spans="1:3" s="14" customFormat="1" ht="12.75">
      <c r="A20" s="14" t="s">
        <v>85</v>
      </c>
      <c r="B20" s="68">
        <f>B14/255</f>
        <v>20.188235294117646</v>
      </c>
      <c r="C20" s="14" t="s">
        <v>86</v>
      </c>
    </row>
    <row r="21" spans="1:2" s="14" customFormat="1" ht="12.75">
      <c r="A21" s="14" t="s">
        <v>92</v>
      </c>
      <c r="B21" s="67">
        <f>B14/6</f>
        <v>858</v>
      </c>
    </row>
  </sheetData>
  <mergeCells count="1">
    <mergeCell ref="C3:F3"/>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F18" sqref="F18"/>
    </sheetView>
  </sheetViews>
  <sheetFormatPr defaultColWidth="9.140625" defaultRowHeight="12.75"/>
  <sheetData>
    <row r="1" ht="15.75">
      <c r="A1" s="10" t="s">
        <v>13</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Samsung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Baowei Ji</dc:creator>
  <cp:keywords/>
  <dc:description/>
  <cp:lastModifiedBy>Carl R. Stevenson</cp:lastModifiedBy>
  <cp:lastPrinted>2004-11-19T06:33:11Z</cp:lastPrinted>
  <dcterms:created xsi:type="dcterms:W3CDTF">2004-07-14T16:37:20Z</dcterms:created>
  <dcterms:modified xsi:type="dcterms:W3CDTF">2007-05-16T10:56:27Z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