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91" windowWidth="11220" windowHeight="11640" activeTab="0"/>
  </bookViews>
  <sheets>
    <sheet name="Title" sheetId="1" r:id="rId1"/>
    <sheet name="DTV RX Non-linearity Tests" sheetId="2" r:id="rId2"/>
    <sheet name="References" sheetId="3" r:id="rId3"/>
  </sheets>
  <definedNames>
    <definedName name="_xlnm.Print_Area" localSheetId="2">'References'!$A$1:$B$1</definedName>
    <definedName name="_xlnm.Print_Area" localSheetId="0">'Title'!$A$1:$I$6</definedName>
  </definedNames>
  <calcPr fullCalcOnLoad="1"/>
</workbook>
</file>

<file path=xl/comments2.xml><?xml version="1.0" encoding="utf-8"?>
<comments xmlns="http://schemas.openxmlformats.org/spreadsheetml/2006/main">
  <authors>
    <author>System- Cairns</author>
    <author>System</author>
    <author>G. Chouinard-Channel</author>
  </authors>
  <commentList>
    <comment ref="F20" authorId="0">
      <text>
        <r>
          <rPr>
            <sz val="8"/>
            <rFont val="Tahoma"/>
            <family val="0"/>
          </rPr>
          <t>FCC OET Bulletin 69: DTV into DTV interference
"The 15 dB D/U ratio for co-channel interference to DTV service is only valid at locations where the signal-to-noise ratio is 28 dB or greater for interference from DTV. At the edge of the noise-limited service area, where the signal-to-noise (S/N) ratio is 16 dB, the co-channel D/U ratio is 23 dB for interference from DTV."</t>
        </r>
      </text>
    </comment>
    <comment ref="B5" authorId="1">
      <text>
        <r>
          <rPr>
            <b/>
            <sz val="8"/>
            <rFont val="Tahoma"/>
            <family val="2"/>
          </rPr>
          <t>F(50,50)</t>
        </r>
        <r>
          <rPr>
            <sz val="8"/>
            <rFont val="Tahoma"/>
            <family val="0"/>
          </rPr>
          <t xml:space="preserve">
Low-VHF: 28 dBuV/m
High VHF: 36 dBuV/m
UHF: 41 dBuV/m
</t>
        </r>
        <r>
          <rPr>
            <b/>
            <sz val="8"/>
            <rFont val="Tahoma"/>
            <family val="2"/>
          </rPr>
          <t>Geometric mean frequency:</t>
        </r>
        <r>
          <rPr>
            <sz val="8"/>
            <rFont val="Tahoma"/>
            <family val="0"/>
          </rPr>
          <t xml:space="preserve">
Low-VHF: 69 MHz
High-VHF: 194 MHz
UHF: 615 MHz</t>
        </r>
      </text>
    </comment>
    <comment ref="C5" authorId="1">
      <text>
        <r>
          <rPr>
            <b/>
            <sz val="8"/>
            <rFont val="Tahoma"/>
            <family val="2"/>
          </rPr>
          <t>F(50,50)</t>
        </r>
        <r>
          <rPr>
            <sz val="8"/>
            <rFont val="Tahoma"/>
            <family val="0"/>
          </rPr>
          <t xml:space="preserve">
Low-VHF: 47 dBuV/m
High-VHF: 56 dBuV/m
UHF: 64 dBuV/m
</t>
        </r>
        <r>
          <rPr>
            <b/>
            <sz val="8"/>
            <rFont val="Tahoma"/>
            <family val="2"/>
          </rPr>
          <t>Geometric mean frequency:</t>
        </r>
        <r>
          <rPr>
            <sz val="8"/>
            <rFont val="Tahoma"/>
            <family val="0"/>
          </rPr>
          <t xml:space="preserve">
Low-VHF: 69 MHz
High-VHF: 194 MHz
UHF: 615 MHz</t>
        </r>
      </text>
    </comment>
    <comment ref="B7" authorId="1">
      <text>
        <r>
          <rPr>
            <sz val="8"/>
            <rFont val="Tahoma"/>
            <family val="0"/>
          </rPr>
          <t>Low-VHF: 4 dBd
High-VHF: 6 dBd
UHF: 10 dBd</t>
        </r>
      </text>
    </comment>
    <comment ref="B8" authorId="1">
      <text>
        <r>
          <rPr>
            <sz val="8"/>
            <rFont val="Tahoma"/>
            <family val="0"/>
          </rPr>
          <t>Low-VHF: 10 dB
High-VHF: 12 dB
UHF: 14 dB</t>
        </r>
      </text>
    </comment>
    <comment ref="B9" authorId="1">
      <text>
        <r>
          <rPr>
            <sz val="8"/>
            <rFont val="Tahoma"/>
            <family val="0"/>
          </rPr>
          <t>Low-VHF: 1 dB
High-VHF: 2 dB
UHF: 4 dB</t>
        </r>
      </text>
    </comment>
    <comment ref="B10" authorId="1">
      <text>
        <r>
          <rPr>
            <sz val="8"/>
            <rFont val="Tahoma"/>
            <family val="0"/>
          </rPr>
          <t>Low-VHF: 10 dB
High-VHF: 10 dB
UHF: 7 dB</t>
        </r>
      </text>
    </comment>
    <comment ref="E20" authorId="2">
      <text>
        <r>
          <rPr>
            <sz val="8"/>
            <rFont val="Tahoma"/>
            <family val="0"/>
          </rPr>
          <t>FCC OET Bulletin 69: DTV into DTV interference.  See the interpolating equation.</t>
        </r>
      </text>
    </comment>
    <comment ref="E22" authorId="2">
      <text>
        <r>
          <rPr>
            <sz val="8"/>
            <rFont val="Tahoma"/>
            <family val="0"/>
          </rPr>
          <t>Extrapolated values (linear estrapolation from Moderate and Weak desired signal)</t>
        </r>
      </text>
    </comment>
    <comment ref="F22" authorId="2">
      <text>
        <r>
          <rPr>
            <sz val="8"/>
            <rFont val="Tahoma"/>
            <family val="0"/>
          </rPr>
          <t>Extrapolated values (linear estrapolation from Moderate and Weak desired signal)</t>
        </r>
      </text>
    </comment>
    <comment ref="B46" authorId="2">
      <text>
        <r>
          <rPr>
            <sz val="8"/>
            <rFont val="Tahoma"/>
            <family val="0"/>
          </rPr>
          <t>Blue means that the receiver probably had lower D/U but this is the limiti that could be reached by the test setup.</t>
        </r>
      </text>
    </comment>
    <comment ref="C46" authorId="2">
      <text>
        <r>
          <rPr>
            <sz val="8"/>
            <rFont val="Tahoma"/>
            <family val="0"/>
          </rPr>
          <t>Red means that the receiver did not meet the A-74 value.</t>
        </r>
      </text>
    </comment>
  </commentList>
</comments>
</file>

<file path=xl/sharedStrings.xml><?xml version="1.0" encoding="utf-8"?>
<sst xmlns="http://schemas.openxmlformats.org/spreadsheetml/2006/main" count="257" uniqueCount="111">
  <si>
    <t>ATSC A-74 DTV RX Performance Guidelines</t>
  </si>
  <si>
    <t>Strong</t>
  </si>
  <si>
    <t>Weak</t>
  </si>
  <si>
    <t>Grade B</t>
  </si>
  <si>
    <t>Field Strength at DTV RX</t>
  </si>
  <si>
    <t>dB(uV/m)</t>
  </si>
  <si>
    <t>PDF at DTV RX</t>
  </si>
  <si>
    <t>dB(W/m^2)</t>
  </si>
  <si>
    <t>Power at input of DTV RX</t>
  </si>
  <si>
    <t>dBm</t>
  </si>
  <si>
    <t>DTV RX Channel rejection</t>
  </si>
  <si>
    <t>Co-channel D/U</t>
  </si>
  <si>
    <t>dB</t>
  </si>
  <si>
    <t>Adjacent channel D/U</t>
  </si>
  <si>
    <t>N+/-2</t>
  </si>
  <si>
    <t>N+/-3</t>
  </si>
  <si>
    <t>N+/-4</t>
  </si>
  <si>
    <t>N+/-5</t>
  </si>
  <si>
    <t>N+/-6 to N+/-14</t>
  </si>
  <si>
    <t>N+/-14 and 15</t>
  </si>
  <si>
    <t>Maximum input power at the DTV RX</t>
  </si>
  <si>
    <t>N</t>
  </si>
  <si>
    <t>N+/-1</t>
  </si>
  <si>
    <t>FCC OET Bulletin 69</t>
  </si>
  <si>
    <t>Frequency:</t>
  </si>
  <si>
    <t>MHz</t>
  </si>
  <si>
    <t>Grade B Contour</t>
  </si>
  <si>
    <t>DTV</t>
  </si>
  <si>
    <t>NTSC</t>
  </si>
  <si>
    <t>Field Strength at Grade B</t>
  </si>
  <si>
    <t>PFD at Grade B</t>
  </si>
  <si>
    <t>RX Antenna gain</t>
  </si>
  <si>
    <t>dBi</t>
  </si>
  <si>
    <t>RX Antenna front-to-back</t>
  </si>
  <si>
    <t>RX Cable loss</t>
  </si>
  <si>
    <t>Noise Figure</t>
  </si>
  <si>
    <t>Omni Antenna Aperture</t>
  </si>
  <si>
    <t>m^2</t>
  </si>
  <si>
    <t>Power at input of RX</t>
  </si>
  <si>
    <t>Adjacent Channel Performance of DTV receivers</t>
  </si>
  <si>
    <t>Extrapolated D/U's</t>
  </si>
  <si>
    <t>Linear extrapolation</t>
  </si>
  <si>
    <t>Receiver R1</t>
  </si>
  <si>
    <t>Moderate</t>
  </si>
  <si>
    <t>Receiver R2</t>
  </si>
  <si>
    <t>Receiver R3</t>
  </si>
  <si>
    <t>N+14</t>
  </si>
  <si>
    <t>N+15</t>
  </si>
  <si>
    <t>N+13</t>
  </si>
  <si>
    <t>N+4</t>
  </si>
  <si>
    <t>N+3</t>
  </si>
  <si>
    <t>N+2</t>
  </si>
  <si>
    <t>N-19</t>
  </si>
  <si>
    <t>N-16</t>
  </si>
  <si>
    <t>N-15</t>
  </si>
  <si>
    <t>N-14</t>
  </si>
  <si>
    <t>N-13</t>
  </si>
  <si>
    <t>N-12</t>
  </si>
  <si>
    <t>N-11</t>
  </si>
  <si>
    <t>N-10</t>
  </si>
  <si>
    <t>N-9</t>
  </si>
  <si>
    <t>N-8</t>
  </si>
  <si>
    <t>N-7</t>
  </si>
  <si>
    <t>N-6</t>
  </si>
  <si>
    <t>N-5</t>
  </si>
  <si>
    <t>N-4</t>
  </si>
  <si>
    <t>N-3</t>
  </si>
  <si>
    <t>N-2</t>
  </si>
  <si>
    <t>N-1</t>
  </si>
  <si>
    <t>N+1</t>
  </si>
  <si>
    <t>N+5</t>
  </si>
  <si>
    <t>N+6</t>
  </si>
  <si>
    <t>N+7</t>
  </si>
  <si>
    <t>N+8</t>
  </si>
  <si>
    <t>N+9</t>
  </si>
  <si>
    <t>N+10</t>
  </si>
  <si>
    <t>N+11</t>
  </si>
  <si>
    <t>N+12</t>
  </si>
  <si>
    <t>N+16</t>
  </si>
  <si>
    <t>N+19</t>
  </si>
  <si>
    <t>ATSC A-74 D/U's</t>
  </si>
  <si>
    <t>|N|&gt;15</t>
  </si>
  <si>
    <t>Relative TV Channels</t>
  </si>
  <si>
    <t>Very-weak</t>
  </si>
  <si>
    <t>IEEE P802.22 Wireless RANs</t>
  </si>
  <si>
    <t>Submission</t>
  </si>
  <si>
    <t>Designator:</t>
  </si>
  <si>
    <t>Venue Date:</t>
  </si>
  <si>
    <t>July 2005</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</si>
  <si>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</si>
  <si>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</si>
  <si>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</si>
  <si>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</si>
  <si>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</si>
  <si>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</si>
  <si>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</si>
  <si>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</si>
  <si>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</si>
  <si>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</si>
  <si>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</si>
  <si>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</si>
  <si>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</si>
  <si>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</si>
  <si>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</si>
  <si>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</si>
  <si>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</si>
  <si>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</si>
  <si>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References:</t>
  </si>
  <si>
    <t>DTV Receiver non-linearity measurements</t>
  </si>
  <si>
    <t>2005-07-16</t>
  </si>
  <si>
    <t>doc.: IEEE 802.22-05/0060r0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</si>
</sst>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s>
  <fonts count="27">
    <font>
      <sz val="10"/>
      <name val="Arial"/>
      <family val="0"/>
    </font>
    <font>
      <b/>
      <sz val="10"/>
      <name val="Arial"/>
      <family val="2"/>
    </font>
    <font>
      <sz val="8"/>
      <name val="Tahoma"/>
      <family val="0"/>
    </font>
    <font>
      <b/>
      <sz val="8"/>
      <name val="Tahoma"/>
      <family val="2"/>
    </font>
    <font>
      <b/>
      <sz val="12"/>
      <name val="Arial"/>
      <family val="2"/>
    </font>
    <font>
      <sz val="10"/>
      <color indexed="17"/>
      <name val="Arial"/>
      <family val="2"/>
    </font>
    <font>
      <sz val="8"/>
      <name val="Arial"/>
      <family val="0"/>
    </font>
    <font>
      <sz val="18.25"/>
      <name val="Arial"/>
      <family val="0"/>
    </font>
    <font>
      <sz val="9.5"/>
      <name val="Arial"/>
      <family val="2"/>
    </font>
    <font>
      <b/>
      <sz val="11.75"/>
      <name val="Arial"/>
      <family val="2"/>
    </font>
    <font>
      <b/>
      <sz val="8"/>
      <name val="Arial"/>
      <family val="2"/>
    </font>
    <font>
      <b/>
      <sz val="5.5"/>
      <name val="Arial"/>
      <family val="2"/>
    </font>
    <font>
      <sz val="4.25"/>
      <name val="Arial"/>
      <family val="2"/>
    </font>
    <font>
      <sz val="5.25"/>
      <name val="Arial"/>
      <family val="2"/>
    </font>
    <font>
      <b/>
      <sz val="5.25"/>
      <name val="Arial"/>
      <family val="2"/>
    </font>
    <font>
      <sz val="9.75"/>
      <name val="Arial"/>
      <family val="0"/>
    </font>
    <font>
      <sz val="4"/>
      <name val="Arial"/>
      <family val="2"/>
    </font>
    <font>
      <sz val="5"/>
      <name val="Arial"/>
      <family val="2"/>
    </font>
    <font>
      <sz val="10"/>
      <color indexed="18"/>
      <name val="Arial"/>
      <family val="2"/>
    </font>
    <font>
      <b/>
      <sz val="10"/>
      <color indexed="10"/>
      <name val="Arial"/>
      <family val="2"/>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s>
  <fills count="4">
    <fill>
      <patternFill/>
    </fill>
    <fill>
      <patternFill patternType="gray125"/>
    </fill>
    <fill>
      <patternFill patternType="solid">
        <fgColor indexed="22"/>
        <bgColor indexed="64"/>
      </patternFill>
    </fill>
    <fill>
      <patternFill patternType="solid">
        <fgColor indexed="11"/>
        <bgColor indexed="64"/>
      </patternFill>
    </fill>
  </fills>
  <borders count="47">
    <border>
      <left/>
      <right/>
      <top/>
      <bottom/>
      <diagonal/>
    </border>
    <border>
      <left style="double"/>
      <right>
        <color indexed="63"/>
      </right>
      <top style="double"/>
      <bottom>
        <color indexed="63"/>
      </bottom>
    </border>
    <border>
      <left style="medium"/>
      <right>
        <color indexed="63"/>
      </right>
      <top style="double"/>
      <bottom style="thin"/>
    </border>
    <border>
      <left>
        <color indexed="63"/>
      </left>
      <right>
        <color indexed="63"/>
      </right>
      <top style="double"/>
      <bottom style="thin"/>
    </border>
    <border>
      <left style="double"/>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double"/>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medium"/>
      <right>
        <color indexed="63"/>
      </right>
      <top style="thin"/>
      <bottom style="thin"/>
    </border>
    <border>
      <left>
        <color indexed="63"/>
      </left>
      <right style="medium"/>
      <top style="double"/>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style="double"/>
    </border>
    <border>
      <left style="double"/>
      <right style="medium"/>
      <top>
        <color indexed="63"/>
      </top>
      <bottom>
        <color indexed="63"/>
      </bottom>
    </border>
    <border>
      <left style="medium"/>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uble"/>
      <bottom style="medium"/>
    </border>
    <border>
      <left>
        <color indexed="63"/>
      </left>
      <right style="double"/>
      <top style="double"/>
      <bottom style="medium"/>
    </border>
    <border>
      <left style="double"/>
      <right>
        <color indexed="63"/>
      </right>
      <top style="medium"/>
      <bottom style="double"/>
    </border>
    <border>
      <left>
        <color indexed="63"/>
      </left>
      <right style="double"/>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1" fillId="0" borderId="0" xfId="0" applyFont="1" applyAlignment="1">
      <alignment/>
    </xf>
    <xf numFmtId="0" fontId="0" fillId="0" borderId="0" xfId="0" applyAlignment="1">
      <alignment/>
    </xf>
    <xf numFmtId="0" fontId="0" fillId="0" borderId="1" xfId="0"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Border="1" applyAlignment="1">
      <alignment/>
    </xf>
    <xf numFmtId="172" fontId="0" fillId="0" borderId="5" xfId="0" applyNumberFormat="1" applyBorder="1" applyAlignment="1">
      <alignment horizontal="center"/>
    </xf>
    <xf numFmtId="172" fontId="0" fillId="0" borderId="0" xfId="0" applyNumberFormat="1" applyBorder="1" applyAlignment="1">
      <alignment horizontal="center"/>
    </xf>
    <xf numFmtId="172" fontId="0" fillId="0" borderId="6" xfId="0" applyNumberFormat="1" applyBorder="1" applyAlignment="1">
      <alignment horizontal="center"/>
    </xf>
    <xf numFmtId="172" fontId="0" fillId="0" borderId="7" xfId="0" applyNumberFormat="1" applyBorder="1" applyAlignment="1">
      <alignment horizontal="center"/>
    </xf>
    <xf numFmtId="0" fontId="0" fillId="0" borderId="4" xfId="0" applyFill="1" applyBorder="1" applyAlignment="1">
      <alignment horizontal="center"/>
    </xf>
    <xf numFmtId="0" fontId="1" fillId="0" borderId="0" xfId="0" applyFont="1" applyBorder="1" applyAlignment="1">
      <alignment horizontal="center"/>
    </xf>
    <xf numFmtId="172" fontId="0" fillId="0" borderId="0" xfId="0" applyNumberFormat="1" applyFont="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0" xfId="0" applyFont="1" applyBorder="1" applyAlignment="1">
      <alignment horizontal="center"/>
    </xf>
    <xf numFmtId="0" fontId="0" fillId="0" borderId="5" xfId="0" applyFont="1" applyBorder="1" applyAlignment="1">
      <alignment horizontal="center"/>
    </xf>
    <xf numFmtId="0" fontId="0" fillId="0" borderId="5" xfId="0" applyFont="1" applyFill="1" applyBorder="1" applyAlignment="1">
      <alignment horizontal="center"/>
    </xf>
    <xf numFmtId="172" fontId="0" fillId="0" borderId="8" xfId="0" applyNumberFormat="1" applyFont="1" applyBorder="1" applyAlignment="1">
      <alignment horizontal="center"/>
    </xf>
    <xf numFmtId="0" fontId="0" fillId="0" borderId="9" xfId="0" applyBorder="1" applyAlignment="1">
      <alignment/>
    </xf>
    <xf numFmtId="172" fontId="0" fillId="0" borderId="10" xfId="0" applyNumberFormat="1" applyFont="1" applyBorder="1" applyAlignment="1">
      <alignment horizontal="center"/>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1" fillId="0" borderId="0" xfId="0" applyFont="1" applyAlignment="1">
      <alignment horizontal="center"/>
    </xf>
    <xf numFmtId="0" fontId="0" fillId="0" borderId="14" xfId="0" applyBorder="1" applyAlignment="1">
      <alignment/>
    </xf>
    <xf numFmtId="172" fontId="0" fillId="0" borderId="15" xfId="0" applyNumberFormat="1" applyFont="1" applyBorder="1" applyAlignment="1">
      <alignment horizontal="center"/>
    </xf>
    <xf numFmtId="0" fontId="0" fillId="0" borderId="16" xfId="0" applyBorder="1" applyAlignment="1">
      <alignment/>
    </xf>
    <xf numFmtId="0" fontId="0" fillId="0" borderId="5" xfId="0" applyBorder="1" applyAlignment="1">
      <alignment/>
    </xf>
    <xf numFmtId="0" fontId="0" fillId="0" borderId="8" xfId="0" applyBorder="1" applyAlignment="1">
      <alignment/>
    </xf>
    <xf numFmtId="0" fontId="1" fillId="0" borderId="0" xfId="0" applyFont="1" applyFill="1" applyBorder="1" applyAlignment="1">
      <alignment horizontal="center"/>
    </xf>
    <xf numFmtId="0" fontId="0" fillId="0" borderId="5" xfId="0" applyFill="1" applyBorder="1" applyAlignment="1">
      <alignment/>
    </xf>
    <xf numFmtId="0" fontId="0" fillId="0" borderId="8" xfId="0" applyFill="1" applyBorder="1" applyAlignment="1">
      <alignment/>
    </xf>
    <xf numFmtId="0" fontId="0" fillId="0" borderId="6" xfId="0" applyBorder="1" applyAlignment="1">
      <alignment/>
    </xf>
    <xf numFmtId="2" fontId="0" fillId="0" borderId="7" xfId="0" applyNumberFormat="1" applyBorder="1" applyAlignment="1">
      <alignment horizontal="center"/>
    </xf>
    <xf numFmtId="0" fontId="0" fillId="0" borderId="17" xfId="0" applyBorder="1" applyAlignment="1">
      <alignment/>
    </xf>
    <xf numFmtId="0" fontId="0" fillId="0" borderId="18" xfId="0" applyBorder="1" applyAlignment="1">
      <alignment/>
    </xf>
    <xf numFmtId="172" fontId="0" fillId="0" borderId="19" xfId="0" applyNumberFormat="1" applyBorder="1" applyAlignment="1">
      <alignment horizontal="center"/>
    </xf>
    <xf numFmtId="0" fontId="0" fillId="0" borderId="10" xfId="0" applyBorder="1" applyAlignment="1">
      <alignment/>
    </xf>
    <xf numFmtId="0" fontId="0" fillId="0" borderId="0" xfId="0" applyBorder="1" applyAlignment="1">
      <alignment/>
    </xf>
    <xf numFmtId="0" fontId="0" fillId="0" borderId="0" xfId="0" applyFill="1" applyBorder="1" applyAlignment="1">
      <alignment/>
    </xf>
    <xf numFmtId="0" fontId="1" fillId="0" borderId="7"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5" xfId="0" applyBorder="1" applyAlignment="1">
      <alignment horizontal="center" wrapText="1"/>
    </xf>
    <xf numFmtId="0" fontId="0" fillId="0" borderId="16" xfId="0" applyBorder="1" applyAlignment="1">
      <alignment horizontal="center"/>
    </xf>
    <xf numFmtId="1" fontId="0" fillId="0" borderId="8" xfId="0" applyNumberFormat="1" applyFont="1" applyFill="1" applyBorder="1" applyAlignment="1" quotePrefix="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14" xfId="0" applyFont="1" applyFill="1" applyBorder="1" applyAlignment="1">
      <alignment horizontal="center"/>
    </xf>
    <xf numFmtId="0" fontId="0" fillId="0" borderId="15" xfId="0" applyFont="1" applyBorder="1" applyAlignment="1">
      <alignment horizontal="center"/>
    </xf>
    <xf numFmtId="172" fontId="0" fillId="0" borderId="16" xfId="0" applyNumberFormat="1" applyFont="1"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23" xfId="0" applyFont="1" applyBorder="1" applyAlignment="1">
      <alignment horizontal="center"/>
    </xf>
    <xf numFmtId="0" fontId="1" fillId="0" borderId="12" xfId="0" applyFont="1" applyBorder="1" applyAlignment="1">
      <alignment horizontal="center"/>
    </xf>
    <xf numFmtId="172" fontId="0" fillId="0" borderId="15" xfId="0" applyNumberFormat="1" applyBorder="1" applyAlignment="1">
      <alignment horizontal="center"/>
    </xf>
    <xf numFmtId="172" fontId="0" fillId="0" borderId="16" xfId="0" applyNumberFormat="1" applyBorder="1" applyAlignment="1">
      <alignment horizontal="center"/>
    </xf>
    <xf numFmtId="172" fontId="0" fillId="0" borderId="8" xfId="0" applyNumberFormat="1" applyBorder="1" applyAlignment="1">
      <alignment horizontal="center"/>
    </xf>
    <xf numFmtId="172" fontId="0" fillId="0" borderId="10" xfId="0" applyNumberFormat="1" applyBorder="1" applyAlignment="1">
      <alignment horizontal="center"/>
    </xf>
    <xf numFmtId="172" fontId="1" fillId="0" borderId="24" xfId="0" applyNumberFormat="1" applyFont="1" applyBorder="1" applyAlignment="1">
      <alignment horizontal="center"/>
    </xf>
    <xf numFmtId="172" fontId="0" fillId="0" borderId="17" xfId="0" applyNumberFormat="1" applyBorder="1" applyAlignment="1">
      <alignment horizontal="center"/>
    </xf>
    <xf numFmtId="172" fontId="1" fillId="0" borderId="25" xfId="0" applyNumberFormat="1" applyFont="1" applyBorder="1" applyAlignment="1">
      <alignment horizontal="center"/>
    </xf>
    <xf numFmtId="172" fontId="0" fillId="0" borderId="15" xfId="0" applyNumberFormat="1" applyBorder="1" applyAlignment="1">
      <alignment horizontal="center" wrapText="1"/>
    </xf>
    <xf numFmtId="172" fontId="0" fillId="0" borderId="19" xfId="0" applyNumberFormat="1" applyFont="1" applyBorder="1" applyAlignment="1">
      <alignment horizontal="center"/>
    </xf>
    <xf numFmtId="172" fontId="5" fillId="0" borderId="0" xfId="0" applyNumberFormat="1" applyFont="1" applyBorder="1" applyAlignment="1">
      <alignment horizontal="center"/>
    </xf>
    <xf numFmtId="172" fontId="5" fillId="0" borderId="8" xfId="0" applyNumberFormat="1" applyFont="1" applyBorder="1" applyAlignment="1">
      <alignment horizontal="center"/>
    </xf>
    <xf numFmtId="172" fontId="1" fillId="0" borderId="17" xfId="0" applyNumberFormat="1" applyFont="1" applyBorder="1" applyAlignment="1">
      <alignment horizontal="center"/>
    </xf>
    <xf numFmtId="0" fontId="0" fillId="0" borderId="4" xfId="0" applyFill="1" applyBorder="1" applyAlignment="1">
      <alignment/>
    </xf>
    <xf numFmtId="172" fontId="0" fillId="0" borderId="0" xfId="0" applyNumberFormat="1" applyFont="1" applyFill="1" applyBorder="1" applyAlignment="1">
      <alignment horizontal="center"/>
    </xf>
    <xf numFmtId="172" fontId="0" fillId="0" borderId="15" xfId="0" applyNumberFormat="1" applyFont="1" applyFill="1" applyBorder="1" applyAlignment="1">
      <alignment horizontal="center"/>
    </xf>
    <xf numFmtId="172" fontId="0" fillId="0" borderId="16" xfId="0" applyNumberFormat="1" applyFont="1" applyFill="1" applyBorder="1" applyAlignment="1">
      <alignment horizontal="center"/>
    </xf>
    <xf numFmtId="172" fontId="0" fillId="0" borderId="8" xfId="0" applyNumberFormat="1" applyFont="1" applyFill="1" applyBorder="1" applyAlignment="1">
      <alignment horizontal="center"/>
    </xf>
    <xf numFmtId="172" fontId="0" fillId="0" borderId="26" xfId="0" applyNumberFormat="1" applyFont="1" applyFill="1" applyBorder="1" applyAlignment="1">
      <alignment horizontal="center"/>
    </xf>
    <xf numFmtId="172" fontId="0" fillId="0" borderId="27" xfId="0" applyNumberFormat="1" applyFont="1" applyFill="1" applyBorder="1" applyAlignment="1">
      <alignment horizontal="center"/>
    </xf>
    <xf numFmtId="0" fontId="0" fillId="0" borderId="28" xfId="0" applyBorder="1" applyAlignment="1">
      <alignment/>
    </xf>
    <xf numFmtId="0" fontId="0" fillId="0" borderId="29" xfId="0" applyBorder="1" applyAlignment="1">
      <alignment horizontal="center"/>
    </xf>
    <xf numFmtId="0" fontId="0" fillId="0" borderId="26" xfId="0" applyBorder="1" applyAlignment="1">
      <alignment horizontal="center"/>
    </xf>
    <xf numFmtId="0" fontId="0" fillId="0" borderId="0" xfId="0" applyFill="1" applyBorder="1" applyAlignment="1">
      <alignment horizontal="center"/>
    </xf>
    <xf numFmtId="0" fontId="0" fillId="0" borderId="10" xfId="0" applyBorder="1" applyAlignment="1">
      <alignment horizontal="center"/>
    </xf>
    <xf numFmtId="0" fontId="1" fillId="0" borderId="5" xfId="0" applyFont="1" applyBorder="1" applyAlignment="1">
      <alignment horizontal="center"/>
    </xf>
    <xf numFmtId="172" fontId="1" fillId="0" borderId="8" xfId="0" applyNumberFormat="1"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172" fontId="0" fillId="0" borderId="31" xfId="0" applyNumberFormat="1" applyBorder="1" applyAlignment="1">
      <alignment horizontal="center"/>
    </xf>
    <xf numFmtId="172" fontId="0" fillId="0" borderId="32" xfId="0" applyNumberFormat="1" applyBorder="1" applyAlignment="1">
      <alignment horizontal="center"/>
    </xf>
    <xf numFmtId="0" fontId="0" fillId="0" borderId="33" xfId="0" applyBorder="1" applyAlignment="1">
      <alignment horizontal="center"/>
    </xf>
    <xf numFmtId="172" fontId="0" fillId="0" borderId="34" xfId="0" applyNumberFormat="1" applyBorder="1" applyAlignment="1">
      <alignment horizontal="center"/>
    </xf>
    <xf numFmtId="0" fontId="0" fillId="0" borderId="35" xfId="0" applyBorder="1" applyAlignment="1">
      <alignment horizontal="center"/>
    </xf>
    <xf numFmtId="0" fontId="0" fillId="0" borderId="7" xfId="0" applyBorder="1" applyAlignment="1">
      <alignment horizontal="center"/>
    </xf>
    <xf numFmtId="172" fontId="0" fillId="0" borderId="36" xfId="0" applyNumberFormat="1" applyBorder="1" applyAlignment="1">
      <alignment horizontal="center"/>
    </xf>
    <xf numFmtId="0" fontId="0" fillId="2" borderId="0" xfId="0" applyFill="1" applyAlignment="1">
      <alignment/>
    </xf>
    <xf numFmtId="0" fontId="0" fillId="0" borderId="37" xfId="0" applyNumberFormat="1" applyFill="1" applyBorder="1" applyAlignment="1">
      <alignment horizontal="center"/>
    </xf>
    <xf numFmtId="0" fontId="0" fillId="0" borderId="38" xfId="0" applyNumberFormat="1" applyFill="1" applyBorder="1" applyAlignment="1">
      <alignment horizontal="center"/>
    </xf>
    <xf numFmtId="0" fontId="0" fillId="0" borderId="39" xfId="0" applyNumberFormat="1" applyFill="1" applyBorder="1" applyAlignment="1">
      <alignment horizontal="center"/>
    </xf>
    <xf numFmtId="172" fontId="1" fillId="0" borderId="19" xfId="0" applyNumberFormat="1" applyFont="1" applyBorder="1" applyAlignment="1">
      <alignment horizontal="center"/>
    </xf>
    <xf numFmtId="172" fontId="18" fillId="0" borderId="5" xfId="0" applyNumberFormat="1" applyFont="1" applyBorder="1" applyAlignment="1">
      <alignment horizontal="center"/>
    </xf>
    <xf numFmtId="172" fontId="18" fillId="0" borderId="0" xfId="0" applyNumberFormat="1" applyFont="1" applyBorder="1" applyAlignment="1">
      <alignment horizontal="center"/>
    </xf>
    <xf numFmtId="172" fontId="18" fillId="0" borderId="8" xfId="0" applyNumberFormat="1" applyFont="1" applyFill="1" applyBorder="1" applyAlignment="1">
      <alignment horizontal="center"/>
    </xf>
    <xf numFmtId="172" fontId="18" fillId="0" borderId="18" xfId="0" applyNumberFormat="1" applyFont="1" applyBorder="1" applyAlignment="1">
      <alignment horizontal="center"/>
    </xf>
    <xf numFmtId="172" fontId="18" fillId="0" borderId="19" xfId="0" applyNumberFormat="1" applyFont="1" applyBorder="1" applyAlignment="1">
      <alignment horizontal="center"/>
    </xf>
    <xf numFmtId="172" fontId="18" fillId="0" borderId="10" xfId="0" applyNumberFormat="1" applyFont="1" applyFill="1" applyBorder="1" applyAlignment="1">
      <alignment horizontal="center"/>
    </xf>
    <xf numFmtId="172" fontId="18" fillId="0" borderId="14" xfId="0" applyNumberFormat="1" applyFont="1" applyBorder="1" applyAlignment="1">
      <alignment horizontal="center"/>
    </xf>
    <xf numFmtId="172" fontId="18" fillId="0" borderId="15" xfId="0" applyNumberFormat="1" applyFont="1" applyBorder="1" applyAlignment="1">
      <alignment horizontal="center"/>
    </xf>
    <xf numFmtId="172" fontId="18" fillId="0" borderId="5" xfId="0" applyNumberFormat="1" applyFont="1" applyFill="1" applyBorder="1" applyAlignment="1">
      <alignment horizontal="center"/>
    </xf>
    <xf numFmtId="172" fontId="18" fillId="0" borderId="0" xfId="0" applyNumberFormat="1" applyFont="1" applyFill="1" applyBorder="1" applyAlignment="1">
      <alignment horizontal="center"/>
    </xf>
    <xf numFmtId="172" fontId="18" fillId="0" borderId="29" xfId="0" applyNumberFormat="1" applyFont="1" applyFill="1" applyBorder="1" applyAlignment="1">
      <alignment horizontal="center"/>
    </xf>
    <xf numFmtId="172" fontId="18" fillId="0" borderId="26" xfId="0" applyNumberFormat="1" applyFont="1" applyFill="1" applyBorder="1" applyAlignment="1">
      <alignment horizontal="center"/>
    </xf>
    <xf numFmtId="172" fontId="18" fillId="0" borderId="27" xfId="0" applyNumberFormat="1" applyFont="1" applyFill="1" applyBorder="1" applyAlignment="1">
      <alignment horizontal="center"/>
    </xf>
    <xf numFmtId="172" fontId="18" fillId="0" borderId="14" xfId="0" applyNumberFormat="1" applyFont="1" applyFill="1" applyBorder="1" applyAlignment="1">
      <alignment horizontal="center"/>
    </xf>
    <xf numFmtId="172" fontId="18" fillId="0" borderId="15" xfId="0" applyNumberFormat="1" applyFont="1" applyFill="1" applyBorder="1" applyAlignment="1">
      <alignment horizontal="center"/>
    </xf>
    <xf numFmtId="172" fontId="19" fillId="0" borderId="15" xfId="0" applyNumberFormat="1" applyFont="1" applyBorder="1" applyAlignment="1">
      <alignment horizontal="center"/>
    </xf>
    <xf numFmtId="172" fontId="19" fillId="0" borderId="16" xfId="0" applyNumberFormat="1" applyFont="1" applyBorder="1" applyAlignment="1">
      <alignment horizontal="center"/>
    </xf>
    <xf numFmtId="172" fontId="19" fillId="0" borderId="0" xfId="0" applyNumberFormat="1" applyFont="1" applyBorder="1" applyAlignment="1">
      <alignment horizontal="center"/>
    </xf>
    <xf numFmtId="172" fontId="19" fillId="0" borderId="8" xfId="0" applyNumberFormat="1" applyFont="1" applyBorder="1" applyAlignment="1">
      <alignment horizontal="center"/>
    </xf>
    <xf numFmtId="172" fontId="19" fillId="0" borderId="19" xfId="0" applyNumberFormat="1" applyFont="1" applyBorder="1" applyAlignment="1">
      <alignment horizontal="center"/>
    </xf>
    <xf numFmtId="172" fontId="19" fillId="0" borderId="10" xfId="0" applyNumberFormat="1" applyFont="1" applyBorder="1" applyAlignment="1">
      <alignment horizontal="center"/>
    </xf>
    <xf numFmtId="0" fontId="22" fillId="0" borderId="0" xfId="0" applyFont="1" applyAlignment="1">
      <alignment/>
    </xf>
    <xf numFmtId="0" fontId="23" fillId="0" borderId="0" xfId="0" applyFont="1" applyAlignment="1">
      <alignment/>
    </xf>
    <xf numFmtId="49" fontId="23" fillId="0" borderId="0" xfId="0" applyNumberFormat="1" applyFont="1" applyAlignment="1">
      <alignment/>
    </xf>
    <xf numFmtId="49" fontId="23" fillId="0" borderId="0" xfId="0" applyNumberFormat="1" applyFont="1" applyAlignment="1" quotePrefix="1">
      <alignment/>
    </xf>
    <xf numFmtId="49" fontId="22" fillId="0" borderId="0" xfId="0" applyNumberFormat="1" applyFont="1" applyAlignment="1">
      <alignment/>
    </xf>
    <xf numFmtId="0" fontId="22" fillId="0" borderId="19" xfId="0" applyFont="1" applyBorder="1" applyAlignment="1">
      <alignment/>
    </xf>
    <xf numFmtId="0" fontId="22" fillId="0" borderId="0" xfId="0" applyFont="1" applyBorder="1" applyAlignment="1">
      <alignment/>
    </xf>
    <xf numFmtId="49" fontId="23" fillId="0" borderId="0" xfId="0" applyNumberFormat="1" applyFont="1" applyBorder="1" applyAlignment="1">
      <alignment/>
    </xf>
    <xf numFmtId="49" fontId="21" fillId="0" borderId="0" xfId="20" applyNumberFormat="1" applyAlignment="1">
      <alignment/>
    </xf>
    <xf numFmtId="0" fontId="22" fillId="0" borderId="0" xfId="0" applyFont="1" applyBorder="1" applyAlignment="1">
      <alignment vertical="top"/>
    </xf>
    <xf numFmtId="0" fontId="24" fillId="0" borderId="0" xfId="0" applyFont="1" applyBorder="1" applyAlignment="1">
      <alignment/>
    </xf>
    <xf numFmtId="0" fontId="4" fillId="0" borderId="0" xfId="0" applyFont="1" applyAlignment="1">
      <alignment/>
    </xf>
    <xf numFmtId="49" fontId="0" fillId="0" borderId="0" xfId="0" applyNumberFormat="1" applyAlignment="1">
      <alignment/>
    </xf>
    <xf numFmtId="0" fontId="24" fillId="0" borderId="0" xfId="0" applyFont="1" applyBorder="1" applyAlignment="1">
      <alignment horizontal="left" vertical="top" wrapText="1"/>
    </xf>
    <xf numFmtId="0" fontId="24" fillId="0" borderId="0" xfId="0" applyFont="1" applyBorder="1" applyAlignment="1">
      <alignment horizontal="justify" vertical="top" wrapText="1"/>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0" xfId="0" applyFont="1" applyAlignment="1">
      <alignment horizontal="center"/>
    </xf>
    <xf numFmtId="0" fontId="1" fillId="0" borderId="8"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4" fillId="3" borderId="0" xfId="0" applyFont="1" applyFill="1" applyAlignment="1">
      <alignment horizontal="center" vertic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DTV D/U's</a:t>
            </a:r>
          </a:p>
        </c:rich>
      </c:tx>
      <c:layout>
        <c:manualLayout>
          <c:xMode val="factor"/>
          <c:yMode val="factor"/>
          <c:x val="0"/>
          <c:y val="0"/>
        </c:manualLayout>
      </c:layout>
      <c:spPr>
        <a:noFill/>
        <a:ln>
          <a:noFill/>
        </a:ln>
      </c:spPr>
    </c:title>
    <c:plotArea>
      <c:layout>
        <c:manualLayout>
          <c:xMode val="edge"/>
          <c:yMode val="edge"/>
          <c:x val="0.0265"/>
          <c:y val="0.05575"/>
          <c:w val="0.968"/>
          <c:h val="0.91925"/>
        </c:manualLayout>
      </c:layout>
      <c:scatterChart>
        <c:scatterStyle val="lineMarker"/>
        <c:varyColors val="0"/>
        <c:ser>
          <c:idx val="2"/>
          <c:order val="0"/>
          <c:tx>
            <c:v>ATSC A-74 Strong</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Tests'!$M$85:$M$154</c:f>
              <c:numCache>
                <c:ptCount val="70"/>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-33</c:v>
                </c:pt>
                <c:pt idx="33">
                  <c:v>-33</c:v>
                </c:pt>
                <c:pt idx="34">
                  <c:v>15.5</c:v>
                </c:pt>
                <c:pt idx="35">
                  <c:v>15.5</c:v>
                </c:pt>
                <c:pt idx="36">
                  <c:v>-33</c:v>
                </c:pt>
                <c:pt idx="37">
                  <c:v>-33</c:v>
                </c:pt>
                <c:pt idx="38">
                  <c:v>-20</c:v>
                </c:pt>
                <c:pt idx="39">
                  <c:v>-20</c:v>
                </c:pt>
                <c:pt idx="40">
                  <c:v>-20</c:v>
                </c:pt>
                <c:pt idx="41">
                  <c:v>-20</c:v>
                </c:pt>
                <c:pt idx="42">
                  <c:v>-20</c:v>
                </c:pt>
                <c:pt idx="43">
                  <c:v>-20</c:v>
                </c:pt>
                <c:pt idx="44">
                  <c:v>-20</c:v>
                </c:pt>
                <c:pt idx="45">
                  <c:v>-20</c:v>
                </c:pt>
                <c:pt idx="46">
                  <c:v>-20</c:v>
                </c:pt>
                <c:pt idx="47">
                  <c:v>-20</c:v>
                </c:pt>
                <c:pt idx="48">
                  <c:v>-20</c:v>
                </c:pt>
                <c:pt idx="49">
                  <c:v>-20</c:v>
                </c:pt>
                <c:pt idx="50">
                  <c:v>-20</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numCache>
            </c:numRef>
          </c:yVal>
          <c:smooth val="0"/>
        </c:ser>
        <c:ser>
          <c:idx val="0"/>
          <c:order val="1"/>
          <c:tx>
            <c:v>ATSC A-74 Moderate</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Tests'!$N$85:$N$154</c:f>
              <c:numCache>
                <c:ptCount val="70"/>
                <c:pt idx="0">
                  <c:v>-45</c:v>
                </c:pt>
                <c:pt idx="1">
                  <c:v>-45</c:v>
                </c:pt>
                <c:pt idx="2">
                  <c:v>-45</c:v>
                </c:pt>
                <c:pt idx="3">
                  <c:v>-45</c:v>
                </c:pt>
                <c:pt idx="4">
                  <c:v>-45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-42</c:v>
                </c:pt>
                <c:pt idx="25">
                  <c:v>-42</c:v>
                </c:pt>
                <c:pt idx="26">
                  <c:v>-40</c:v>
                </c:pt>
                <c:pt idx="27">
                  <c:v>-40</c:v>
                </c:pt>
                <c:pt idx="28">
                  <c:v>-40</c:v>
                </c:pt>
                <c:pt idx="29">
                  <c:v>-40</c:v>
                </c:pt>
                <c:pt idx="30">
                  <c:v>-40</c:v>
                </c:pt>
                <c:pt idx="31">
                  <c:v>-40</c:v>
                </c:pt>
                <c:pt idx="32">
                  <c:v>-33</c:v>
                </c:pt>
                <c:pt idx="33">
                  <c:v>-33</c:v>
                </c:pt>
                <c:pt idx="34">
                  <c:v>15.5</c:v>
                </c:pt>
                <c:pt idx="35">
                  <c:v>15.5</c:v>
                </c:pt>
                <c:pt idx="36">
                  <c:v>-33</c:v>
                </c:pt>
                <c:pt idx="37">
                  <c:v>-33</c:v>
                </c:pt>
                <c:pt idx="38">
                  <c:v>-40</c:v>
                </c:pt>
                <c:pt idx="39">
                  <c:v>-40</c:v>
                </c:pt>
                <c:pt idx="40">
                  <c:v>-40</c:v>
                </c:pt>
                <c:pt idx="41">
                  <c:v>-40</c:v>
                </c:pt>
                <c:pt idx="42">
                  <c:v>-40</c:v>
                </c:pt>
                <c:pt idx="43">
                  <c:v>-40</c:v>
                </c:pt>
                <c:pt idx="44">
                  <c:v>-42</c:v>
                </c:pt>
                <c:pt idx="45">
                  <c:v>-42</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numCache>
            </c:numRef>
          </c:yVal>
          <c:smooth val="0"/>
        </c:ser>
        <c:ser>
          <c:idx val="1"/>
          <c:order val="2"/>
          <c:tx>
            <c:v>ATSC A-74 Weak</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Tests'!$O$85:$O$154</c:f>
              <c:numCache>
                <c:ptCount val="70"/>
                <c:pt idx="0">
                  <c:v>-60</c:v>
                </c:pt>
                <c:pt idx="1">
                  <c:v>-60</c:v>
                </c:pt>
                <c:pt idx="2">
                  <c:v>-60</c:v>
                </c:pt>
                <c:pt idx="3">
                  <c:v>-60</c:v>
                </c:pt>
                <c:pt idx="4">
                  <c:v>-50</c:v>
                </c:pt>
                <c:pt idx="5">
                  <c:v>-50</c:v>
                </c:pt>
                <c:pt idx="6">
                  <c:v>-50</c:v>
                </c:pt>
                <c:pt idx="7">
                  <c:v>-50</c:v>
                </c:pt>
                <c:pt idx="8">
                  <c:v>-57</c:v>
                </c:pt>
                <c:pt idx="9">
                  <c:v>-57</c:v>
                </c:pt>
                <c:pt idx="10">
                  <c:v>-57</c:v>
                </c:pt>
                <c:pt idx="11">
                  <c:v>-57</c:v>
                </c:pt>
                <c:pt idx="12">
                  <c:v>-57</c:v>
                </c:pt>
                <c:pt idx="13">
                  <c:v>-57</c:v>
                </c:pt>
                <c:pt idx="14">
                  <c:v>-57</c:v>
                </c:pt>
                <c:pt idx="15">
                  <c:v>-57</c:v>
                </c:pt>
                <c:pt idx="16">
                  <c:v>-57</c:v>
                </c:pt>
                <c:pt idx="17">
                  <c:v>-57</c:v>
                </c:pt>
                <c:pt idx="18">
                  <c:v>-57</c:v>
                </c:pt>
                <c:pt idx="19">
                  <c:v>-57</c:v>
                </c:pt>
                <c:pt idx="20">
                  <c:v>-57</c:v>
                </c:pt>
                <c:pt idx="21">
                  <c:v>-57</c:v>
                </c:pt>
                <c:pt idx="22">
                  <c:v>-57</c:v>
                </c:pt>
                <c:pt idx="23">
                  <c:v>-57</c:v>
                </c:pt>
                <c:pt idx="24">
                  <c:v>-56</c:v>
                </c:pt>
                <c:pt idx="25">
                  <c:v>-56</c:v>
                </c:pt>
                <c:pt idx="26">
                  <c:v>-52</c:v>
                </c:pt>
                <c:pt idx="27">
                  <c:v>-52</c:v>
                </c:pt>
                <c:pt idx="28">
                  <c:v>-48</c:v>
                </c:pt>
                <c:pt idx="29">
                  <c:v>-48</c:v>
                </c:pt>
                <c:pt idx="30">
                  <c:v>-44</c:v>
                </c:pt>
                <c:pt idx="31">
                  <c:v>-44</c:v>
                </c:pt>
                <c:pt idx="32">
                  <c:v>-33</c:v>
                </c:pt>
                <c:pt idx="33">
                  <c:v>-33</c:v>
                </c:pt>
                <c:pt idx="34">
                  <c:v>15.5</c:v>
                </c:pt>
                <c:pt idx="35">
                  <c:v>15.5</c:v>
                </c:pt>
                <c:pt idx="36">
                  <c:v>-33</c:v>
                </c:pt>
                <c:pt idx="37">
                  <c:v>-33</c:v>
                </c:pt>
                <c:pt idx="38">
                  <c:v>-44</c:v>
                </c:pt>
                <c:pt idx="39">
                  <c:v>-44</c:v>
                </c:pt>
                <c:pt idx="40">
                  <c:v>-48</c:v>
                </c:pt>
                <c:pt idx="41">
                  <c:v>-48</c:v>
                </c:pt>
                <c:pt idx="42">
                  <c:v>-52</c:v>
                </c:pt>
                <c:pt idx="43">
                  <c:v>-52</c:v>
                </c:pt>
                <c:pt idx="44">
                  <c:v>-56</c:v>
                </c:pt>
                <c:pt idx="45">
                  <c:v>-56</c:v>
                </c:pt>
                <c:pt idx="46">
                  <c:v>-57</c:v>
                </c:pt>
                <c:pt idx="47">
                  <c:v>-57</c:v>
                </c:pt>
                <c:pt idx="48">
                  <c:v>-57</c:v>
                </c:pt>
                <c:pt idx="49">
                  <c:v>-57</c:v>
                </c:pt>
                <c:pt idx="50">
                  <c:v>-57</c:v>
                </c:pt>
                <c:pt idx="51">
                  <c:v>-57</c:v>
                </c:pt>
                <c:pt idx="52">
                  <c:v>-57</c:v>
                </c:pt>
                <c:pt idx="53">
                  <c:v>-57</c:v>
                </c:pt>
                <c:pt idx="54">
                  <c:v>-57</c:v>
                </c:pt>
                <c:pt idx="55">
                  <c:v>-57</c:v>
                </c:pt>
                <c:pt idx="56">
                  <c:v>-57</c:v>
                </c:pt>
                <c:pt idx="57">
                  <c:v>-57</c:v>
                </c:pt>
                <c:pt idx="58">
                  <c:v>-57</c:v>
                </c:pt>
                <c:pt idx="59">
                  <c:v>-57</c:v>
                </c:pt>
                <c:pt idx="60">
                  <c:v>-57</c:v>
                </c:pt>
                <c:pt idx="61">
                  <c:v>-57</c:v>
                </c:pt>
                <c:pt idx="62">
                  <c:v>-50</c:v>
                </c:pt>
                <c:pt idx="63">
                  <c:v>-50</c:v>
                </c:pt>
                <c:pt idx="64">
                  <c:v>-50</c:v>
                </c:pt>
                <c:pt idx="65">
                  <c:v>-50</c:v>
                </c:pt>
                <c:pt idx="66">
                  <c:v>-60</c:v>
                </c:pt>
                <c:pt idx="67">
                  <c:v>-60</c:v>
                </c:pt>
                <c:pt idx="68">
                  <c:v>-60</c:v>
                </c:pt>
                <c:pt idx="69">
                  <c:v>-60</c:v>
                </c:pt>
              </c:numCache>
            </c:numRef>
          </c:yVal>
          <c:smooth val="0"/>
        </c:ser>
        <c:ser>
          <c:idx val="5"/>
          <c:order val="3"/>
          <c:tx>
            <c:v>ATSC A-74 Very-weak</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Tests'!$P$85:$P$154</c:f>
              <c:numCache>
                <c:ptCount val="70"/>
                <c:pt idx="0">
                  <c:v>-68</c:v>
                </c:pt>
                <c:pt idx="1">
                  <c:v>-68</c:v>
                </c:pt>
                <c:pt idx="2">
                  <c:v>-68</c:v>
                </c:pt>
                <c:pt idx="3">
                  <c:v>-68</c:v>
                </c:pt>
                <c:pt idx="4">
                  <c:v>-52.666666666666664</c:v>
                </c:pt>
                <c:pt idx="5">
                  <c:v>-52.666666666666664</c:v>
                </c:pt>
                <c:pt idx="6">
                  <c:v>-52.666666666666664</c:v>
                </c:pt>
                <c:pt idx="7">
                  <c:v>-52.666666666666664</c:v>
                </c:pt>
                <c:pt idx="8">
                  <c:v>-63.4</c:v>
                </c:pt>
                <c:pt idx="9">
                  <c:v>-63.4</c:v>
                </c:pt>
                <c:pt idx="10">
                  <c:v>-63.4</c:v>
                </c:pt>
                <c:pt idx="11">
                  <c:v>-63.4</c:v>
                </c:pt>
                <c:pt idx="12">
                  <c:v>-63.4</c:v>
                </c:pt>
                <c:pt idx="13">
                  <c:v>-63.4</c:v>
                </c:pt>
                <c:pt idx="14">
                  <c:v>-63.4</c:v>
                </c:pt>
                <c:pt idx="15">
                  <c:v>-63.4</c:v>
                </c:pt>
                <c:pt idx="16">
                  <c:v>-63.4</c:v>
                </c:pt>
                <c:pt idx="17">
                  <c:v>-63.4</c:v>
                </c:pt>
                <c:pt idx="18">
                  <c:v>-63.4</c:v>
                </c:pt>
                <c:pt idx="19">
                  <c:v>-63.4</c:v>
                </c:pt>
                <c:pt idx="20">
                  <c:v>-63.4</c:v>
                </c:pt>
                <c:pt idx="21">
                  <c:v>-63.4</c:v>
                </c:pt>
                <c:pt idx="22">
                  <c:v>-63.4</c:v>
                </c:pt>
                <c:pt idx="23">
                  <c:v>-63.4</c:v>
                </c:pt>
                <c:pt idx="24">
                  <c:v>-63.46666666666667</c:v>
                </c:pt>
                <c:pt idx="25">
                  <c:v>-63.46666666666667</c:v>
                </c:pt>
                <c:pt idx="26">
                  <c:v>-58.4</c:v>
                </c:pt>
                <c:pt idx="27">
                  <c:v>-58.4</c:v>
                </c:pt>
                <c:pt idx="28">
                  <c:v>-52.266666666666666</c:v>
                </c:pt>
                <c:pt idx="29">
                  <c:v>-52.266666666666666</c:v>
                </c:pt>
                <c:pt idx="30">
                  <c:v>-46.13333333333333</c:v>
                </c:pt>
                <c:pt idx="31">
                  <c:v>-46.13333333333333</c:v>
                </c:pt>
                <c:pt idx="32">
                  <c:v>-33</c:v>
                </c:pt>
                <c:pt idx="33">
                  <c:v>-33</c:v>
                </c:pt>
                <c:pt idx="34">
                  <c:v>15.631321341307626</c:v>
                </c:pt>
                <c:pt idx="35">
                  <c:v>15.631321341307626</c:v>
                </c:pt>
                <c:pt idx="36">
                  <c:v>-33</c:v>
                </c:pt>
                <c:pt idx="37">
                  <c:v>-33</c:v>
                </c:pt>
                <c:pt idx="38">
                  <c:v>-46.13333333333333</c:v>
                </c:pt>
                <c:pt idx="39">
                  <c:v>-46.13333333333333</c:v>
                </c:pt>
                <c:pt idx="40">
                  <c:v>-52.266666666666666</c:v>
                </c:pt>
                <c:pt idx="41">
                  <c:v>-52.266666666666666</c:v>
                </c:pt>
                <c:pt idx="42">
                  <c:v>-58.4</c:v>
                </c:pt>
                <c:pt idx="43">
                  <c:v>-58.4</c:v>
                </c:pt>
                <c:pt idx="44">
                  <c:v>-63.46666666666667</c:v>
                </c:pt>
                <c:pt idx="45">
                  <c:v>-63.46666666666667</c:v>
                </c:pt>
                <c:pt idx="46">
                  <c:v>-63.4</c:v>
                </c:pt>
                <c:pt idx="47">
                  <c:v>-63.4</c:v>
                </c:pt>
                <c:pt idx="48">
                  <c:v>-63.4</c:v>
                </c:pt>
                <c:pt idx="49">
                  <c:v>-63.4</c:v>
                </c:pt>
                <c:pt idx="50">
                  <c:v>-63.4</c:v>
                </c:pt>
                <c:pt idx="51">
                  <c:v>-63.4</c:v>
                </c:pt>
                <c:pt idx="52">
                  <c:v>-63.4</c:v>
                </c:pt>
                <c:pt idx="53">
                  <c:v>-63.4</c:v>
                </c:pt>
                <c:pt idx="54">
                  <c:v>-63.4</c:v>
                </c:pt>
                <c:pt idx="55">
                  <c:v>-63.4</c:v>
                </c:pt>
                <c:pt idx="56">
                  <c:v>-63.4</c:v>
                </c:pt>
                <c:pt idx="57">
                  <c:v>-63.4</c:v>
                </c:pt>
                <c:pt idx="58">
                  <c:v>-63.4</c:v>
                </c:pt>
                <c:pt idx="59">
                  <c:v>-63.4</c:v>
                </c:pt>
                <c:pt idx="60">
                  <c:v>-63.4</c:v>
                </c:pt>
                <c:pt idx="61">
                  <c:v>-63.4</c:v>
                </c:pt>
                <c:pt idx="62">
                  <c:v>-52.666666666666664</c:v>
                </c:pt>
                <c:pt idx="63">
                  <c:v>-52.666666666666664</c:v>
                </c:pt>
                <c:pt idx="64">
                  <c:v>-52.666666666666664</c:v>
                </c:pt>
                <c:pt idx="65">
                  <c:v>-52.666666666666664</c:v>
                </c:pt>
                <c:pt idx="66">
                  <c:v>-68</c:v>
                </c:pt>
                <c:pt idx="67">
                  <c:v>-68</c:v>
                </c:pt>
                <c:pt idx="68">
                  <c:v>-68</c:v>
                </c:pt>
                <c:pt idx="69">
                  <c:v>-68</c:v>
                </c:pt>
              </c:numCache>
            </c:numRef>
          </c:yVal>
          <c:smooth val="0"/>
        </c:ser>
        <c:ser>
          <c:idx val="4"/>
          <c:order val="4"/>
          <c:tx>
            <c:v>ATSC A-74 Grade-B</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Tests'!$Q$85:$Q$154</c:f>
              <c:numCache>
                <c:ptCount val="70"/>
                <c:pt idx="0">
                  <c:v>-75.87717586133604</c:v>
                </c:pt>
                <c:pt idx="1">
                  <c:v>-75.87717586133604</c:v>
                </c:pt>
                <c:pt idx="2">
                  <c:v>-75.87717586133604</c:v>
                </c:pt>
                <c:pt idx="3">
                  <c:v>-75.87717586133604</c:v>
                </c:pt>
                <c:pt idx="4">
                  <c:v>-55.29239195377868</c:v>
                </c:pt>
                <c:pt idx="5">
                  <c:v>-55.29239195377868</c:v>
                </c:pt>
                <c:pt idx="6">
                  <c:v>-55.29239195377868</c:v>
                </c:pt>
                <c:pt idx="7">
                  <c:v>-55.29239195377868</c:v>
                </c:pt>
                <c:pt idx="8">
                  <c:v>-69.70174068906883</c:v>
                </c:pt>
                <c:pt idx="9">
                  <c:v>-69.70174068906883</c:v>
                </c:pt>
                <c:pt idx="10">
                  <c:v>-69.70174068906883</c:v>
                </c:pt>
                <c:pt idx="11">
                  <c:v>-69.70174068906883</c:v>
                </c:pt>
                <c:pt idx="12">
                  <c:v>-69.70174068906883</c:v>
                </c:pt>
                <c:pt idx="13">
                  <c:v>-69.70174068906883</c:v>
                </c:pt>
                <c:pt idx="14">
                  <c:v>-69.70174068906883</c:v>
                </c:pt>
                <c:pt idx="15">
                  <c:v>-69.70174068906883</c:v>
                </c:pt>
                <c:pt idx="16">
                  <c:v>-69.70174068906883</c:v>
                </c:pt>
                <c:pt idx="17">
                  <c:v>-69.70174068906883</c:v>
                </c:pt>
                <c:pt idx="18">
                  <c:v>-69.70174068906883</c:v>
                </c:pt>
                <c:pt idx="19">
                  <c:v>-69.70174068906883</c:v>
                </c:pt>
                <c:pt idx="20">
                  <c:v>-69.70174068906883</c:v>
                </c:pt>
                <c:pt idx="21">
                  <c:v>-69.70174068906883</c:v>
                </c:pt>
                <c:pt idx="22">
                  <c:v>-69.70174068906883</c:v>
                </c:pt>
                <c:pt idx="23">
                  <c:v>-69.70174068906883</c:v>
                </c:pt>
                <c:pt idx="24">
                  <c:v>-70.8186974705803</c:v>
                </c:pt>
                <c:pt idx="25">
                  <c:v>-70.8186974705803</c:v>
                </c:pt>
                <c:pt idx="26">
                  <c:v>-64.70174068906883</c:v>
                </c:pt>
                <c:pt idx="27">
                  <c:v>-64.70174068906883</c:v>
                </c:pt>
                <c:pt idx="28">
                  <c:v>-56.46782712604589</c:v>
                </c:pt>
                <c:pt idx="29">
                  <c:v>-56.46782712604589</c:v>
                </c:pt>
                <c:pt idx="30">
                  <c:v>-48.233913563022945</c:v>
                </c:pt>
                <c:pt idx="31">
                  <c:v>-48.233913563022945</c:v>
                </c:pt>
                <c:pt idx="32">
                  <c:v>-33</c:v>
                </c:pt>
                <c:pt idx="33">
                  <c:v>-33</c:v>
                </c:pt>
                <c:pt idx="34">
                  <c:v>23</c:v>
                </c:pt>
                <c:pt idx="35">
                  <c:v>23</c:v>
                </c:pt>
                <c:pt idx="36">
                  <c:v>-33</c:v>
                </c:pt>
                <c:pt idx="37">
                  <c:v>-33</c:v>
                </c:pt>
                <c:pt idx="38">
                  <c:v>-48.233913563022945</c:v>
                </c:pt>
                <c:pt idx="39">
                  <c:v>-48.233913563022945</c:v>
                </c:pt>
                <c:pt idx="40">
                  <c:v>-56.46782712604589</c:v>
                </c:pt>
                <c:pt idx="41">
                  <c:v>-56.46782712604589</c:v>
                </c:pt>
                <c:pt idx="42">
                  <c:v>-64.70174068906883</c:v>
                </c:pt>
                <c:pt idx="43">
                  <c:v>-64.70174068906883</c:v>
                </c:pt>
                <c:pt idx="44">
                  <c:v>-70.8186974705803</c:v>
                </c:pt>
                <c:pt idx="45">
                  <c:v>-70.8186974705803</c:v>
                </c:pt>
                <c:pt idx="46">
                  <c:v>-69.70174068906883</c:v>
                </c:pt>
                <c:pt idx="47">
                  <c:v>-69.70174068906883</c:v>
                </c:pt>
                <c:pt idx="48">
                  <c:v>-69.70174068906883</c:v>
                </c:pt>
                <c:pt idx="49">
                  <c:v>-69.70174068906883</c:v>
                </c:pt>
                <c:pt idx="50">
                  <c:v>-69.70174068906883</c:v>
                </c:pt>
                <c:pt idx="51">
                  <c:v>-69.70174068906883</c:v>
                </c:pt>
                <c:pt idx="52">
                  <c:v>-69.70174068906883</c:v>
                </c:pt>
                <c:pt idx="53">
                  <c:v>-69.70174068906883</c:v>
                </c:pt>
                <c:pt idx="54">
                  <c:v>-69.70174068906883</c:v>
                </c:pt>
                <c:pt idx="55">
                  <c:v>-69.70174068906883</c:v>
                </c:pt>
                <c:pt idx="56">
                  <c:v>-69.70174068906883</c:v>
                </c:pt>
                <c:pt idx="57">
                  <c:v>-69.70174068906883</c:v>
                </c:pt>
                <c:pt idx="58">
                  <c:v>-69.70174068906883</c:v>
                </c:pt>
                <c:pt idx="59">
                  <c:v>-69.70174068906883</c:v>
                </c:pt>
                <c:pt idx="60">
                  <c:v>-69.70174068906883</c:v>
                </c:pt>
                <c:pt idx="61">
                  <c:v>-69.70174068906883</c:v>
                </c:pt>
                <c:pt idx="62">
                  <c:v>-55.29239195377868</c:v>
                </c:pt>
                <c:pt idx="63">
                  <c:v>-55.29239195377868</c:v>
                </c:pt>
                <c:pt idx="64">
                  <c:v>-55.29239195377868</c:v>
                </c:pt>
                <c:pt idx="65">
                  <c:v>-55.29239195377868</c:v>
                </c:pt>
                <c:pt idx="66">
                  <c:v>-75.87717586133604</c:v>
                </c:pt>
                <c:pt idx="67">
                  <c:v>-75.87717586133604</c:v>
                </c:pt>
                <c:pt idx="68">
                  <c:v>-75.87717586133604</c:v>
                </c:pt>
                <c:pt idx="69">
                  <c:v>-75.87717586133604</c:v>
                </c:pt>
              </c:numCache>
            </c:numRef>
          </c:yVal>
          <c:smooth val="0"/>
        </c:ser>
        <c:ser>
          <c:idx val="3"/>
          <c:order val="5"/>
          <c:tx>
            <c:v>R1 Strong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00"/>
              </a:solidFill>
              <a:ln>
                <a:solidFill>
                  <a:srgbClr val="FFFF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Tests'!$B$46:$B$51</c:f>
              <c:numCache>
                <c:ptCount val="6"/>
                <c:pt idx="0">
                  <c:v>-20.7</c:v>
                </c:pt>
                <c:pt idx="1">
                  <c:v>-20.7</c:v>
                </c:pt>
                <c:pt idx="2">
                  <c:v>-20.7</c:v>
                </c:pt>
                <c:pt idx="3">
                  <c:v>-20.8</c:v>
                </c:pt>
                <c:pt idx="4">
                  <c:v>-20.8</c:v>
                </c:pt>
                <c:pt idx="5">
                  <c:v>-20.8</c:v>
                </c:pt>
              </c:numCache>
            </c:numRef>
          </c:yVal>
          <c:smooth val="0"/>
        </c:ser>
        <c:ser>
          <c:idx val="6"/>
          <c:order val="6"/>
          <c:tx>
            <c:v>R1 Moderate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00"/>
              </a:solidFill>
              <a:ln>
                <a:solidFill>
                  <a:srgbClr val="00FF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Tests'!$C$46:$C$51</c:f>
              <c:numCache>
                <c:ptCount val="6"/>
                <c:pt idx="0">
                  <c:v>-37.4</c:v>
                </c:pt>
                <c:pt idx="1">
                  <c:v>-45</c:v>
                </c:pt>
                <c:pt idx="2">
                  <c:v>-44.4</c:v>
                </c:pt>
                <c:pt idx="3">
                  <c:v>-45.8</c:v>
                </c:pt>
                <c:pt idx="4">
                  <c:v>-32.8</c:v>
                </c:pt>
                <c:pt idx="5">
                  <c:v>-26.3</c:v>
                </c:pt>
              </c:numCache>
            </c:numRef>
          </c:yVal>
          <c:smooth val="0"/>
        </c:ser>
        <c:ser>
          <c:idx val="7"/>
          <c:order val="7"/>
          <c:tx>
            <c:v>R1 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Tests'!$D$46:$D$51</c:f>
              <c:numCache>
                <c:ptCount val="6"/>
                <c:pt idx="0">
                  <c:v>-36.9</c:v>
                </c:pt>
                <c:pt idx="1">
                  <c:v>-45.5</c:v>
                </c:pt>
                <c:pt idx="2">
                  <c:v>-43.9</c:v>
                </c:pt>
                <c:pt idx="3">
                  <c:v>-48.8</c:v>
                </c:pt>
                <c:pt idx="4">
                  <c:v>-33.8</c:v>
                </c:pt>
                <c:pt idx="5">
                  <c:v>-25.8</c:v>
                </c:pt>
              </c:numCache>
            </c:numRef>
          </c:yVal>
          <c:smooth val="0"/>
        </c:ser>
        <c:ser>
          <c:idx val="8"/>
          <c:order val="8"/>
          <c:tx>
            <c:v>R1 Very-weak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Tests'!$E$46:$E$51</c:f>
              <c:numCache>
                <c:ptCount val="6"/>
                <c:pt idx="0">
                  <c:v>-42.4</c:v>
                </c:pt>
                <c:pt idx="1">
                  <c:v>-50.5</c:v>
                </c:pt>
                <c:pt idx="2">
                  <c:v>-46.9</c:v>
                </c:pt>
                <c:pt idx="3">
                  <c:v>-55.3</c:v>
                </c:pt>
                <c:pt idx="4">
                  <c:v>-32.8</c:v>
                </c:pt>
                <c:pt idx="5">
                  <c:v>-25.3</c:v>
                </c:pt>
              </c:numCache>
            </c:numRef>
          </c:yVal>
          <c:smooth val="0"/>
        </c:ser>
        <c:ser>
          <c:idx val="9"/>
          <c:order val="9"/>
          <c:tx>
            <c:v>R1 Grade-B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Tests'!$F$46:$F$51</c:f>
              <c:numCache>
                <c:ptCount val="6"/>
                <c:pt idx="0">
                  <c:v>-46.4</c:v>
                </c:pt>
                <c:pt idx="1">
                  <c:v>-54.5</c:v>
                </c:pt>
                <c:pt idx="2">
                  <c:v>-47.7</c:v>
                </c:pt>
                <c:pt idx="3">
                  <c:v>-59.7</c:v>
                </c:pt>
                <c:pt idx="4">
                  <c:v>-26.9</c:v>
                </c:pt>
                <c:pt idx="5">
                  <c:v>-19.9</c:v>
                </c:pt>
              </c:numCache>
            </c:numRef>
          </c:yVal>
          <c:smooth val="0"/>
        </c:ser>
        <c:ser>
          <c:idx val="10"/>
          <c:order val="10"/>
          <c:tx>
            <c:v>R2 Strong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00"/>
              </a:solidFill>
              <a:ln>
                <a:solidFill>
                  <a:srgbClr val="FFFF00"/>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Tests'!$B$66:$B$71</c:f>
              <c:numCache>
                <c:ptCount val="6"/>
                <c:pt idx="0">
                  <c:v>-20.7</c:v>
                </c:pt>
                <c:pt idx="1">
                  <c:v>-20.7</c:v>
                </c:pt>
                <c:pt idx="2">
                  <c:v>-20.7</c:v>
                </c:pt>
                <c:pt idx="3">
                  <c:v>-20.8</c:v>
                </c:pt>
                <c:pt idx="4">
                  <c:v>-20.8</c:v>
                </c:pt>
                <c:pt idx="5">
                  <c:v>-20.8</c:v>
                </c:pt>
              </c:numCache>
            </c:numRef>
          </c:yVal>
          <c:smooth val="0"/>
        </c:ser>
        <c:ser>
          <c:idx val="11"/>
          <c:order val="11"/>
          <c:tx>
            <c:v>R2 Moderate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Tests'!$C$66:$C$71</c:f>
              <c:numCache>
                <c:ptCount val="6"/>
                <c:pt idx="0">
                  <c:v>-45.7</c:v>
                </c:pt>
                <c:pt idx="1">
                  <c:v>-45.7</c:v>
                </c:pt>
                <c:pt idx="2">
                  <c:v>-45.7</c:v>
                </c:pt>
                <c:pt idx="3">
                  <c:v>-45.8</c:v>
                </c:pt>
                <c:pt idx="4">
                  <c:v>-45.8</c:v>
                </c:pt>
                <c:pt idx="5">
                  <c:v>-45.8</c:v>
                </c:pt>
              </c:numCache>
            </c:numRef>
          </c:yVal>
          <c:smooth val="0"/>
        </c:ser>
        <c:ser>
          <c:idx val="12"/>
          <c:order val="12"/>
          <c:tx>
            <c:v>R2 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Tests'!$D$66:$D$71</c:f>
              <c:numCache>
                <c:ptCount val="6"/>
                <c:pt idx="0">
                  <c:v>-49.4</c:v>
                </c:pt>
                <c:pt idx="1">
                  <c:v>-60.7</c:v>
                </c:pt>
                <c:pt idx="2">
                  <c:v>-60.7</c:v>
                </c:pt>
                <c:pt idx="3">
                  <c:v>-60.8</c:v>
                </c:pt>
                <c:pt idx="4">
                  <c:v>-55.3</c:v>
                </c:pt>
                <c:pt idx="5">
                  <c:v>-53.8</c:v>
                </c:pt>
              </c:numCache>
            </c:numRef>
          </c:yVal>
          <c:smooth val="0"/>
        </c:ser>
        <c:ser>
          <c:idx val="13"/>
          <c:order val="13"/>
          <c:tx>
            <c:v>R2 Very-weak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Tests'!$E$66:$E$71</c:f>
              <c:numCache>
                <c:ptCount val="6"/>
                <c:pt idx="0">
                  <c:v>-48.4</c:v>
                </c:pt>
                <c:pt idx="1">
                  <c:v>-62</c:v>
                </c:pt>
                <c:pt idx="2">
                  <c:v>-65.9</c:v>
                </c:pt>
                <c:pt idx="3">
                  <c:v>-68.8</c:v>
                </c:pt>
                <c:pt idx="4">
                  <c:v>-53.8</c:v>
                </c:pt>
                <c:pt idx="5">
                  <c:v>-51.3</c:v>
                </c:pt>
              </c:numCache>
            </c:numRef>
          </c:yVal>
          <c:smooth val="0"/>
        </c:ser>
        <c:ser>
          <c:idx val="14"/>
          <c:order val="14"/>
          <c:tx>
            <c:v>R2 Grade-B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Tests'!$F$66:$F$71</c:f>
              <c:numCache>
                <c:ptCount val="6"/>
                <c:pt idx="0">
                  <c:v>-47.4</c:v>
                </c:pt>
                <c:pt idx="1">
                  <c:v>-60.9</c:v>
                </c:pt>
                <c:pt idx="2">
                  <c:v>-65.5</c:v>
                </c:pt>
                <c:pt idx="3">
                  <c:v>-72.2</c:v>
                </c:pt>
                <c:pt idx="4">
                  <c:v>-46.2</c:v>
                </c:pt>
                <c:pt idx="5">
                  <c:v>-47.5</c:v>
                </c:pt>
              </c:numCache>
            </c:numRef>
          </c:yVal>
          <c:smooth val="0"/>
        </c:ser>
        <c:ser>
          <c:idx val="15"/>
          <c:order val="15"/>
          <c:tx>
            <c:v>R3 Strong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Tests'!$B$86:$B$91</c:f>
              <c:numCache>
                <c:ptCount val="6"/>
                <c:pt idx="0">
                  <c:v>-20.7</c:v>
                </c:pt>
                <c:pt idx="1">
                  <c:v>-20.7</c:v>
                </c:pt>
                <c:pt idx="2">
                  <c:v>-20.7</c:v>
                </c:pt>
                <c:pt idx="3">
                  <c:v>-20.8</c:v>
                </c:pt>
                <c:pt idx="4">
                  <c:v>-20.8</c:v>
                </c:pt>
                <c:pt idx="5">
                  <c:v>-20.8</c:v>
                </c:pt>
              </c:numCache>
            </c:numRef>
          </c:yVal>
          <c:smooth val="0"/>
        </c:ser>
        <c:ser>
          <c:idx val="16"/>
          <c:order val="16"/>
          <c:tx>
            <c:v>R3 Moderate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00"/>
              </a:solidFill>
              <a:ln>
                <a:solidFill>
                  <a:srgbClr val="00FF0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Tests'!$C$86:$C$91</c:f>
              <c:numCache>
                <c:ptCount val="6"/>
                <c:pt idx="0">
                  <c:v>-45.7</c:v>
                </c:pt>
                <c:pt idx="1">
                  <c:v>-45.7</c:v>
                </c:pt>
                <c:pt idx="2">
                  <c:v>-45.7</c:v>
                </c:pt>
                <c:pt idx="3">
                  <c:v>-45.8</c:v>
                </c:pt>
                <c:pt idx="4">
                  <c:v>-45.8</c:v>
                </c:pt>
                <c:pt idx="5">
                  <c:v>-45.8</c:v>
                </c:pt>
              </c:numCache>
            </c:numRef>
          </c:yVal>
          <c:smooth val="0"/>
        </c:ser>
        <c:ser>
          <c:idx val="17"/>
          <c:order val="17"/>
          <c:tx>
            <c:v>R3 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FF"/>
              </a:solidFill>
              <a:ln>
                <a:solidFill>
                  <a:srgbClr val="00FFFF"/>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Tests'!$D$86:$D$91</c:f>
              <c:numCache>
                <c:ptCount val="6"/>
                <c:pt idx="0">
                  <c:v>-55.4</c:v>
                </c:pt>
                <c:pt idx="1">
                  <c:v>-60.7</c:v>
                </c:pt>
                <c:pt idx="2">
                  <c:v>-60.7</c:v>
                </c:pt>
                <c:pt idx="3">
                  <c:v>-60.7</c:v>
                </c:pt>
                <c:pt idx="4">
                  <c:v>-60.7</c:v>
                </c:pt>
                <c:pt idx="5">
                  <c:v>-60.7</c:v>
                </c:pt>
              </c:numCache>
            </c:numRef>
          </c:yVal>
          <c:smooth val="0"/>
        </c:ser>
        <c:ser>
          <c:idx val="18"/>
          <c:order val="18"/>
          <c:tx>
            <c:v>R3 Very-weak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Tests'!$E$86:$E$91</c:f>
              <c:numCache>
                <c:ptCount val="6"/>
                <c:pt idx="0">
                  <c:v>-54.9</c:v>
                </c:pt>
                <c:pt idx="1">
                  <c:v>-66.5</c:v>
                </c:pt>
                <c:pt idx="2">
                  <c:v>-64.9</c:v>
                </c:pt>
                <c:pt idx="3">
                  <c:v>-68.8</c:v>
                </c:pt>
                <c:pt idx="4">
                  <c:v>-68.8</c:v>
                </c:pt>
                <c:pt idx="5">
                  <c:v>-68.8</c:v>
                </c:pt>
              </c:numCache>
            </c:numRef>
          </c:yVal>
          <c:smooth val="0"/>
        </c:ser>
        <c:ser>
          <c:idx val="19"/>
          <c:order val="19"/>
          <c:tx>
            <c:v>R3 Grade-B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Tests'!$F$86:$F$91</c:f>
              <c:numCache>
                <c:ptCount val="6"/>
                <c:pt idx="0">
                  <c:v>-51.7</c:v>
                </c:pt>
                <c:pt idx="1">
                  <c:v>-62.9</c:v>
                </c:pt>
                <c:pt idx="2">
                  <c:v>-63.5</c:v>
                </c:pt>
                <c:pt idx="3">
                  <c:v>-72.9</c:v>
                </c:pt>
                <c:pt idx="4">
                  <c:v>-72.9</c:v>
                </c:pt>
                <c:pt idx="5">
                  <c:v>-72.8</c:v>
                </c:pt>
              </c:numCache>
            </c:numRef>
          </c:yVal>
          <c:smooth val="0"/>
        </c:ser>
        <c:axId val="18268488"/>
        <c:axId val="30198665"/>
      </c:scatterChart>
      <c:valAx>
        <c:axId val="18268488"/>
        <c:scaling>
          <c:orientation val="minMax"/>
          <c:max val="16"/>
          <c:min val="-16"/>
        </c:scaling>
        <c:axPos val="b"/>
        <c:title>
          <c:tx>
            <c:rich>
              <a:bodyPr vert="horz" rot="0" anchor="ctr"/>
              <a:lstStyle/>
              <a:p>
                <a:pPr algn="ctr">
                  <a:defRPr/>
                </a:pPr>
                <a:r>
                  <a:rPr lang="en-US" cap="none" sz="1000"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198665"/>
        <c:crossesAt val="-80"/>
        <c:crossBetween val="midCat"/>
        <c:dispUnits/>
        <c:majorUnit val="2"/>
        <c:minorUnit val="1"/>
      </c:valAx>
      <c:valAx>
        <c:axId val="30198665"/>
        <c:scaling>
          <c:orientation val="minMax"/>
          <c:max val="-20"/>
          <c:min val="-80"/>
        </c:scaling>
        <c:axPos val="l"/>
        <c:title>
          <c:tx>
            <c:rich>
              <a:bodyPr vert="horz" rot="-5400000" anchor="ctr"/>
              <a:lstStyle/>
              <a:p>
                <a:pPr algn="ctr">
                  <a:defRPr/>
                </a:pPr>
                <a:r>
                  <a:rPr lang="en-US" cap="none" sz="1000"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18268488"/>
        <c:crossesAt val="-16"/>
        <c:crossBetween val="midCat"/>
        <c:dispUnits/>
        <c:majorUnit val="10"/>
      </c:valAx>
      <c:spPr>
        <a:solidFill>
          <a:srgbClr val="C0C0C0"/>
        </a:solidFill>
        <a:ln w="3175">
          <a:noFill/>
        </a:ln>
      </c:spPr>
    </c:plotArea>
    <c:legend>
      <c:legendPos val="r"/>
      <c:layout>
        <c:manualLayout>
          <c:xMode val="edge"/>
          <c:yMode val="edge"/>
          <c:x val="0.155"/>
          <c:y val="0.085"/>
          <c:w val="0.1855"/>
          <c:h val="0.40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 at Strong Input Level</a:t>
            </a:r>
          </a:p>
        </c:rich>
      </c:tx>
      <c:layout>
        <c:manualLayout>
          <c:xMode val="factor"/>
          <c:yMode val="factor"/>
          <c:x val="0"/>
          <c:y val="0"/>
        </c:manualLayout>
      </c:layout>
      <c:spPr>
        <a:noFill/>
        <a:ln>
          <a:noFill/>
        </a:ln>
      </c:spPr>
    </c:title>
    <c:plotArea>
      <c:layout>
        <c:manualLayout>
          <c:xMode val="edge"/>
          <c:yMode val="edge"/>
          <c:x val="0.03625"/>
          <c:y val="0.06975"/>
          <c:w val="0.954"/>
          <c:h val="0.895"/>
        </c:manualLayout>
      </c:layout>
      <c:scatterChart>
        <c:scatterStyle val="lineMarker"/>
        <c:varyColors val="0"/>
        <c:ser>
          <c:idx val="2"/>
          <c:order val="0"/>
          <c:tx>
            <c:v>ATSC A-74 Strong</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Tests'!$M$85:$M$154</c:f>
              <c:numCache>
                <c:ptCount val="70"/>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-33</c:v>
                </c:pt>
                <c:pt idx="33">
                  <c:v>-33</c:v>
                </c:pt>
                <c:pt idx="34">
                  <c:v>15.5</c:v>
                </c:pt>
                <c:pt idx="35">
                  <c:v>15.5</c:v>
                </c:pt>
                <c:pt idx="36">
                  <c:v>-33</c:v>
                </c:pt>
                <c:pt idx="37">
                  <c:v>-33</c:v>
                </c:pt>
                <c:pt idx="38">
                  <c:v>-20</c:v>
                </c:pt>
                <c:pt idx="39">
                  <c:v>-20</c:v>
                </c:pt>
                <c:pt idx="40">
                  <c:v>-20</c:v>
                </c:pt>
                <c:pt idx="41">
                  <c:v>-20</c:v>
                </c:pt>
                <c:pt idx="42">
                  <c:v>-20</c:v>
                </c:pt>
                <c:pt idx="43">
                  <c:v>-20</c:v>
                </c:pt>
                <c:pt idx="44">
                  <c:v>-20</c:v>
                </c:pt>
                <c:pt idx="45">
                  <c:v>-20</c:v>
                </c:pt>
                <c:pt idx="46">
                  <c:v>-20</c:v>
                </c:pt>
                <c:pt idx="47">
                  <c:v>-20</c:v>
                </c:pt>
                <c:pt idx="48">
                  <c:v>-20</c:v>
                </c:pt>
                <c:pt idx="49">
                  <c:v>-20</c:v>
                </c:pt>
                <c:pt idx="50">
                  <c:v>-20</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numCache>
            </c:numRef>
          </c:yVal>
          <c:smooth val="0"/>
        </c:ser>
        <c:ser>
          <c:idx val="3"/>
          <c:order val="1"/>
          <c:tx>
            <c:v>R1 Strong</c:v>
          </c:tx>
          <c:spPr>
            <a:ln w="3175">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Tests'!$B$46:$B$51</c:f>
              <c:numCache>
                <c:ptCount val="6"/>
                <c:pt idx="0">
                  <c:v>-20.7</c:v>
                </c:pt>
                <c:pt idx="1">
                  <c:v>-20.7</c:v>
                </c:pt>
                <c:pt idx="2">
                  <c:v>-20.7</c:v>
                </c:pt>
                <c:pt idx="3">
                  <c:v>-20.8</c:v>
                </c:pt>
                <c:pt idx="4">
                  <c:v>-20.8</c:v>
                </c:pt>
                <c:pt idx="5">
                  <c:v>-20.8</c:v>
                </c:pt>
              </c:numCache>
            </c:numRef>
          </c:yVal>
          <c:smooth val="0"/>
        </c:ser>
        <c:ser>
          <c:idx val="10"/>
          <c:order val="2"/>
          <c:tx>
            <c:v>R2 Strong</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Tests'!$B$66:$B$71</c:f>
              <c:numCache>
                <c:ptCount val="6"/>
                <c:pt idx="0">
                  <c:v>-20.7</c:v>
                </c:pt>
                <c:pt idx="1">
                  <c:v>-20.7</c:v>
                </c:pt>
                <c:pt idx="2">
                  <c:v>-20.7</c:v>
                </c:pt>
                <c:pt idx="3">
                  <c:v>-20.8</c:v>
                </c:pt>
                <c:pt idx="4">
                  <c:v>-20.8</c:v>
                </c:pt>
                <c:pt idx="5">
                  <c:v>-20.8</c:v>
                </c:pt>
              </c:numCache>
            </c:numRef>
          </c:yVal>
          <c:smooth val="0"/>
        </c:ser>
        <c:ser>
          <c:idx val="15"/>
          <c:order val="3"/>
          <c:tx>
            <c:v>R3 Strong</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Tests'!$B$86:$B$91</c:f>
              <c:numCache>
                <c:ptCount val="6"/>
                <c:pt idx="0">
                  <c:v>-20.7</c:v>
                </c:pt>
                <c:pt idx="1">
                  <c:v>-20.7</c:v>
                </c:pt>
                <c:pt idx="2">
                  <c:v>-20.7</c:v>
                </c:pt>
                <c:pt idx="3">
                  <c:v>-20.8</c:v>
                </c:pt>
                <c:pt idx="4">
                  <c:v>-20.8</c:v>
                </c:pt>
                <c:pt idx="5">
                  <c:v>-20.8</c:v>
                </c:pt>
              </c:numCache>
            </c:numRef>
          </c:yVal>
          <c:smooth val="0"/>
        </c:ser>
        <c:axId val="3352530"/>
        <c:axId val="30172771"/>
      </c:scatterChart>
      <c:valAx>
        <c:axId val="3352530"/>
        <c:scaling>
          <c:orientation val="minMax"/>
          <c:max val="16"/>
          <c:min val="-16"/>
        </c:scaling>
        <c:axPos val="b"/>
        <c:title>
          <c:tx>
            <c:rich>
              <a:bodyPr vert="horz" rot="0" anchor="ctr"/>
              <a:lstStyle/>
              <a:p>
                <a:pPr algn="ctr">
                  <a:defRPr/>
                </a:pPr>
                <a:r>
                  <a:rPr lang="en-US" cap="none" sz="550"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25" b="0" i="0" u="none" baseline="0">
                <a:latin typeface="Arial"/>
                <a:ea typeface="Arial"/>
                <a:cs typeface="Arial"/>
              </a:defRPr>
            </a:pPr>
          </a:p>
        </c:txPr>
        <c:crossAx val="30172771"/>
        <c:crossesAt val="-80"/>
        <c:crossBetween val="midCat"/>
        <c:dispUnits/>
        <c:majorUnit val="2"/>
        <c:minorUnit val="1"/>
      </c:valAx>
      <c:valAx>
        <c:axId val="30172771"/>
        <c:scaling>
          <c:orientation val="minMax"/>
          <c:max val="-20"/>
          <c:min val="-80"/>
        </c:scaling>
        <c:axPos val="l"/>
        <c:title>
          <c:tx>
            <c:rich>
              <a:bodyPr vert="horz" rot="-5400000" anchor="ctr"/>
              <a:lstStyle/>
              <a:p>
                <a:pPr algn="ctr">
                  <a:defRPr/>
                </a:pPr>
                <a:r>
                  <a:rPr lang="en-US" cap="none" sz="550"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25" b="0" i="0" u="none" baseline="0">
                <a:latin typeface="Arial"/>
                <a:ea typeface="Arial"/>
                <a:cs typeface="Arial"/>
              </a:defRPr>
            </a:pPr>
          </a:p>
        </c:txPr>
        <c:crossAx val="3352530"/>
        <c:crossesAt val="-16"/>
        <c:crossBetween val="midCat"/>
        <c:dispUnits/>
        <c:majorUnit val="10"/>
      </c:valAx>
      <c:spPr>
        <a:solidFill>
          <a:srgbClr val="C0C0C0"/>
        </a:solidFill>
        <a:ln w="3175">
          <a:noFill/>
        </a:ln>
      </c:spPr>
    </c:plotArea>
    <c:legend>
      <c:legendPos val="r"/>
      <c:layout>
        <c:manualLayout>
          <c:xMode val="edge"/>
          <c:yMode val="edge"/>
          <c:x val="0.0915"/>
          <c:y val="0.111"/>
          <c:w val="0.338"/>
          <c:h val="0.226"/>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 at Moderate Input Level</a:t>
            </a:r>
          </a:p>
        </c:rich>
      </c:tx>
      <c:layout>
        <c:manualLayout>
          <c:xMode val="factor"/>
          <c:yMode val="factor"/>
          <c:x val="0"/>
          <c:y val="0"/>
        </c:manualLayout>
      </c:layout>
      <c:spPr>
        <a:noFill/>
        <a:ln>
          <a:noFill/>
        </a:ln>
      </c:spPr>
    </c:title>
    <c:plotArea>
      <c:layout>
        <c:manualLayout>
          <c:xMode val="edge"/>
          <c:yMode val="edge"/>
          <c:x val="0.0375"/>
          <c:y val="0.0695"/>
          <c:w val="0.952"/>
          <c:h val="0.89525"/>
        </c:manualLayout>
      </c:layout>
      <c:scatterChart>
        <c:scatterStyle val="lineMarker"/>
        <c:varyColors val="0"/>
        <c:ser>
          <c:idx val="0"/>
          <c:order val="0"/>
          <c:tx>
            <c:v>ATSC A-74 Moderate</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Tests'!$N$85:$N$154</c:f>
              <c:numCache>
                <c:ptCount val="70"/>
                <c:pt idx="0">
                  <c:v>-45</c:v>
                </c:pt>
                <c:pt idx="1">
                  <c:v>-45</c:v>
                </c:pt>
                <c:pt idx="2">
                  <c:v>-45</c:v>
                </c:pt>
                <c:pt idx="3">
                  <c:v>-45</c:v>
                </c:pt>
                <c:pt idx="4">
                  <c:v>-45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-42</c:v>
                </c:pt>
                <c:pt idx="25">
                  <c:v>-42</c:v>
                </c:pt>
                <c:pt idx="26">
                  <c:v>-40</c:v>
                </c:pt>
                <c:pt idx="27">
                  <c:v>-40</c:v>
                </c:pt>
                <c:pt idx="28">
                  <c:v>-40</c:v>
                </c:pt>
                <c:pt idx="29">
                  <c:v>-40</c:v>
                </c:pt>
                <c:pt idx="30">
                  <c:v>-40</c:v>
                </c:pt>
                <c:pt idx="31">
                  <c:v>-40</c:v>
                </c:pt>
                <c:pt idx="32">
                  <c:v>-33</c:v>
                </c:pt>
                <c:pt idx="33">
                  <c:v>-33</c:v>
                </c:pt>
                <c:pt idx="34">
                  <c:v>15.5</c:v>
                </c:pt>
                <c:pt idx="35">
                  <c:v>15.5</c:v>
                </c:pt>
                <c:pt idx="36">
                  <c:v>-33</c:v>
                </c:pt>
                <c:pt idx="37">
                  <c:v>-33</c:v>
                </c:pt>
                <c:pt idx="38">
                  <c:v>-40</c:v>
                </c:pt>
                <c:pt idx="39">
                  <c:v>-40</c:v>
                </c:pt>
                <c:pt idx="40">
                  <c:v>-40</c:v>
                </c:pt>
                <c:pt idx="41">
                  <c:v>-40</c:v>
                </c:pt>
                <c:pt idx="42">
                  <c:v>-40</c:v>
                </c:pt>
                <c:pt idx="43">
                  <c:v>-40</c:v>
                </c:pt>
                <c:pt idx="44">
                  <c:v>-42</c:v>
                </c:pt>
                <c:pt idx="45">
                  <c:v>-42</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numCache>
            </c:numRef>
          </c:yVal>
          <c:smooth val="0"/>
        </c:ser>
        <c:ser>
          <c:idx val="6"/>
          <c:order val="1"/>
          <c:tx>
            <c:v>R1 Moderate</c:v>
          </c:tx>
          <c:spPr>
            <a:ln w="3175">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Tests'!$C$46:$C$51</c:f>
              <c:numCache>
                <c:ptCount val="6"/>
                <c:pt idx="0">
                  <c:v>-37.4</c:v>
                </c:pt>
                <c:pt idx="1">
                  <c:v>-45</c:v>
                </c:pt>
                <c:pt idx="2">
                  <c:v>-44.4</c:v>
                </c:pt>
                <c:pt idx="3">
                  <c:v>-45.8</c:v>
                </c:pt>
                <c:pt idx="4">
                  <c:v>-32.8</c:v>
                </c:pt>
                <c:pt idx="5">
                  <c:v>-26.3</c:v>
                </c:pt>
              </c:numCache>
            </c:numRef>
          </c:yVal>
          <c:smooth val="0"/>
        </c:ser>
        <c:ser>
          <c:idx val="11"/>
          <c:order val="2"/>
          <c:tx>
            <c:v>R2 Moderate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Tests'!$C$66:$C$71</c:f>
              <c:numCache>
                <c:ptCount val="6"/>
                <c:pt idx="0">
                  <c:v>-45.7</c:v>
                </c:pt>
                <c:pt idx="1">
                  <c:v>-45.7</c:v>
                </c:pt>
                <c:pt idx="2">
                  <c:v>-45.7</c:v>
                </c:pt>
                <c:pt idx="3">
                  <c:v>-45.8</c:v>
                </c:pt>
                <c:pt idx="4">
                  <c:v>-45.8</c:v>
                </c:pt>
                <c:pt idx="5">
                  <c:v>-45.8</c:v>
                </c:pt>
              </c:numCache>
            </c:numRef>
          </c:yVal>
          <c:smooth val="0"/>
        </c:ser>
        <c:ser>
          <c:idx val="16"/>
          <c:order val="3"/>
          <c:tx>
            <c:v>R3 Moderate</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Tests'!$C$86:$C$91</c:f>
              <c:numCache>
                <c:ptCount val="6"/>
                <c:pt idx="0">
                  <c:v>-45.7</c:v>
                </c:pt>
                <c:pt idx="1">
                  <c:v>-45.7</c:v>
                </c:pt>
                <c:pt idx="2">
                  <c:v>-45.7</c:v>
                </c:pt>
                <c:pt idx="3">
                  <c:v>-45.8</c:v>
                </c:pt>
                <c:pt idx="4">
                  <c:v>-45.8</c:v>
                </c:pt>
                <c:pt idx="5">
                  <c:v>-45.8</c:v>
                </c:pt>
              </c:numCache>
            </c:numRef>
          </c:yVal>
          <c:smooth val="0"/>
        </c:ser>
        <c:axId val="3119484"/>
        <c:axId val="28075357"/>
      </c:scatterChart>
      <c:valAx>
        <c:axId val="3119484"/>
        <c:scaling>
          <c:orientation val="minMax"/>
          <c:max val="16"/>
          <c:min val="-16"/>
        </c:scaling>
        <c:axPos val="b"/>
        <c:title>
          <c:tx>
            <c:rich>
              <a:bodyPr vert="horz" rot="0" anchor="ctr"/>
              <a:lstStyle/>
              <a:p>
                <a:pPr algn="ctr">
                  <a:defRPr/>
                </a:pPr>
                <a:r>
                  <a:rPr lang="en-US" cap="none" sz="525"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00" b="0" i="0" u="none" baseline="0">
                <a:latin typeface="Arial"/>
                <a:ea typeface="Arial"/>
                <a:cs typeface="Arial"/>
              </a:defRPr>
            </a:pPr>
          </a:p>
        </c:txPr>
        <c:crossAx val="28075357"/>
        <c:crossesAt val="-80"/>
        <c:crossBetween val="midCat"/>
        <c:dispUnits/>
        <c:majorUnit val="2"/>
        <c:minorUnit val="1"/>
      </c:valAx>
      <c:valAx>
        <c:axId val="28075357"/>
        <c:scaling>
          <c:orientation val="minMax"/>
          <c:max val="-20"/>
          <c:min val="-80"/>
        </c:scaling>
        <c:axPos val="l"/>
        <c:title>
          <c:tx>
            <c:rich>
              <a:bodyPr vert="horz" rot="-5400000" anchor="ctr"/>
              <a:lstStyle/>
              <a:p>
                <a:pPr algn="ctr">
                  <a:defRPr/>
                </a:pPr>
                <a:r>
                  <a:rPr lang="en-US" cap="none" sz="525"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00" b="0" i="0" u="none" baseline="0">
                <a:latin typeface="Arial"/>
                <a:ea typeface="Arial"/>
                <a:cs typeface="Arial"/>
              </a:defRPr>
            </a:pPr>
          </a:p>
        </c:txPr>
        <c:crossAx val="3119484"/>
        <c:crossesAt val="-16"/>
        <c:crossBetween val="midCat"/>
        <c:dispUnits/>
        <c:majorUnit val="10"/>
      </c:valAx>
      <c:spPr>
        <a:solidFill>
          <a:srgbClr val="C0C0C0"/>
        </a:solidFill>
        <a:ln w="3175">
          <a:noFill/>
        </a:ln>
      </c:spPr>
    </c:plotArea>
    <c:legend>
      <c:legendPos val="r"/>
      <c:layout>
        <c:manualLayout>
          <c:xMode val="edge"/>
          <c:yMode val="edge"/>
          <c:x val="0.09625"/>
          <c:y val="0.11075"/>
          <c:w val="0.3455"/>
          <c:h val="0.22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 at Weak Input Level</a:t>
            </a:r>
          </a:p>
        </c:rich>
      </c:tx>
      <c:layout>
        <c:manualLayout>
          <c:xMode val="factor"/>
          <c:yMode val="factor"/>
          <c:x val="0"/>
          <c:y val="0"/>
        </c:manualLayout>
      </c:layout>
      <c:spPr>
        <a:noFill/>
        <a:ln>
          <a:noFill/>
        </a:ln>
      </c:spPr>
    </c:title>
    <c:plotArea>
      <c:layout>
        <c:manualLayout>
          <c:xMode val="edge"/>
          <c:yMode val="edge"/>
          <c:x val="0.04675"/>
          <c:y val="0.06975"/>
          <c:w val="0.943"/>
          <c:h val="0.88575"/>
        </c:manualLayout>
      </c:layout>
      <c:scatterChart>
        <c:scatterStyle val="lineMarker"/>
        <c:varyColors val="0"/>
        <c:ser>
          <c:idx val="1"/>
          <c:order val="0"/>
          <c:tx>
            <c:v>ATSC A-74 Weak</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Tests'!$O$85:$O$154</c:f>
              <c:numCache>
                <c:ptCount val="70"/>
                <c:pt idx="0">
                  <c:v>-60</c:v>
                </c:pt>
                <c:pt idx="1">
                  <c:v>-60</c:v>
                </c:pt>
                <c:pt idx="2">
                  <c:v>-60</c:v>
                </c:pt>
                <c:pt idx="3">
                  <c:v>-60</c:v>
                </c:pt>
                <c:pt idx="4">
                  <c:v>-50</c:v>
                </c:pt>
                <c:pt idx="5">
                  <c:v>-50</c:v>
                </c:pt>
                <c:pt idx="6">
                  <c:v>-50</c:v>
                </c:pt>
                <c:pt idx="7">
                  <c:v>-50</c:v>
                </c:pt>
                <c:pt idx="8">
                  <c:v>-57</c:v>
                </c:pt>
                <c:pt idx="9">
                  <c:v>-57</c:v>
                </c:pt>
                <c:pt idx="10">
                  <c:v>-57</c:v>
                </c:pt>
                <c:pt idx="11">
                  <c:v>-57</c:v>
                </c:pt>
                <c:pt idx="12">
                  <c:v>-57</c:v>
                </c:pt>
                <c:pt idx="13">
                  <c:v>-57</c:v>
                </c:pt>
                <c:pt idx="14">
                  <c:v>-57</c:v>
                </c:pt>
                <c:pt idx="15">
                  <c:v>-57</c:v>
                </c:pt>
                <c:pt idx="16">
                  <c:v>-57</c:v>
                </c:pt>
                <c:pt idx="17">
                  <c:v>-57</c:v>
                </c:pt>
                <c:pt idx="18">
                  <c:v>-57</c:v>
                </c:pt>
                <c:pt idx="19">
                  <c:v>-57</c:v>
                </c:pt>
                <c:pt idx="20">
                  <c:v>-57</c:v>
                </c:pt>
                <c:pt idx="21">
                  <c:v>-57</c:v>
                </c:pt>
                <c:pt idx="22">
                  <c:v>-57</c:v>
                </c:pt>
                <c:pt idx="23">
                  <c:v>-57</c:v>
                </c:pt>
                <c:pt idx="24">
                  <c:v>-56</c:v>
                </c:pt>
                <c:pt idx="25">
                  <c:v>-56</c:v>
                </c:pt>
                <c:pt idx="26">
                  <c:v>-52</c:v>
                </c:pt>
                <c:pt idx="27">
                  <c:v>-52</c:v>
                </c:pt>
                <c:pt idx="28">
                  <c:v>-48</c:v>
                </c:pt>
                <c:pt idx="29">
                  <c:v>-48</c:v>
                </c:pt>
                <c:pt idx="30">
                  <c:v>-44</c:v>
                </c:pt>
                <c:pt idx="31">
                  <c:v>-44</c:v>
                </c:pt>
                <c:pt idx="32">
                  <c:v>-33</c:v>
                </c:pt>
                <c:pt idx="33">
                  <c:v>-33</c:v>
                </c:pt>
                <c:pt idx="34">
                  <c:v>15.5</c:v>
                </c:pt>
                <c:pt idx="35">
                  <c:v>15.5</c:v>
                </c:pt>
                <c:pt idx="36">
                  <c:v>-33</c:v>
                </c:pt>
                <c:pt idx="37">
                  <c:v>-33</c:v>
                </c:pt>
                <c:pt idx="38">
                  <c:v>-44</c:v>
                </c:pt>
                <c:pt idx="39">
                  <c:v>-44</c:v>
                </c:pt>
                <c:pt idx="40">
                  <c:v>-48</c:v>
                </c:pt>
                <c:pt idx="41">
                  <c:v>-48</c:v>
                </c:pt>
                <c:pt idx="42">
                  <c:v>-52</c:v>
                </c:pt>
                <c:pt idx="43">
                  <c:v>-52</c:v>
                </c:pt>
                <c:pt idx="44">
                  <c:v>-56</c:v>
                </c:pt>
                <c:pt idx="45">
                  <c:v>-56</c:v>
                </c:pt>
                <c:pt idx="46">
                  <c:v>-57</c:v>
                </c:pt>
                <c:pt idx="47">
                  <c:v>-57</c:v>
                </c:pt>
                <c:pt idx="48">
                  <c:v>-57</c:v>
                </c:pt>
                <c:pt idx="49">
                  <c:v>-57</c:v>
                </c:pt>
                <c:pt idx="50">
                  <c:v>-57</c:v>
                </c:pt>
                <c:pt idx="51">
                  <c:v>-57</c:v>
                </c:pt>
                <c:pt idx="52">
                  <c:v>-57</c:v>
                </c:pt>
                <c:pt idx="53">
                  <c:v>-57</c:v>
                </c:pt>
                <c:pt idx="54">
                  <c:v>-57</c:v>
                </c:pt>
                <c:pt idx="55">
                  <c:v>-57</c:v>
                </c:pt>
                <c:pt idx="56">
                  <c:v>-57</c:v>
                </c:pt>
                <c:pt idx="57">
                  <c:v>-57</c:v>
                </c:pt>
                <c:pt idx="58">
                  <c:v>-57</c:v>
                </c:pt>
                <c:pt idx="59">
                  <c:v>-57</c:v>
                </c:pt>
                <c:pt idx="60">
                  <c:v>-57</c:v>
                </c:pt>
                <c:pt idx="61">
                  <c:v>-57</c:v>
                </c:pt>
                <c:pt idx="62">
                  <c:v>-50</c:v>
                </c:pt>
                <c:pt idx="63">
                  <c:v>-50</c:v>
                </c:pt>
                <c:pt idx="64">
                  <c:v>-50</c:v>
                </c:pt>
                <c:pt idx="65">
                  <c:v>-50</c:v>
                </c:pt>
                <c:pt idx="66">
                  <c:v>-60</c:v>
                </c:pt>
                <c:pt idx="67">
                  <c:v>-60</c:v>
                </c:pt>
                <c:pt idx="68">
                  <c:v>-60</c:v>
                </c:pt>
                <c:pt idx="69">
                  <c:v>-60</c:v>
                </c:pt>
              </c:numCache>
            </c:numRef>
          </c:yVal>
          <c:smooth val="0"/>
        </c:ser>
        <c:ser>
          <c:idx val="7"/>
          <c:order val="1"/>
          <c:tx>
            <c:v>R1 Weak</c:v>
          </c:tx>
          <c:spPr>
            <a:ln w="3175">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Tests'!$D$46:$D$51</c:f>
              <c:numCache>
                <c:ptCount val="6"/>
                <c:pt idx="0">
                  <c:v>-36.9</c:v>
                </c:pt>
                <c:pt idx="1">
                  <c:v>-45.5</c:v>
                </c:pt>
                <c:pt idx="2">
                  <c:v>-43.9</c:v>
                </c:pt>
                <c:pt idx="3">
                  <c:v>-48.8</c:v>
                </c:pt>
                <c:pt idx="4">
                  <c:v>-33.8</c:v>
                </c:pt>
                <c:pt idx="5">
                  <c:v>-25.8</c:v>
                </c:pt>
              </c:numCache>
            </c:numRef>
          </c:yVal>
          <c:smooth val="0"/>
        </c:ser>
        <c:ser>
          <c:idx val="12"/>
          <c:order val="2"/>
          <c:tx>
            <c:v>R2 Weak</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Tests'!$D$66:$D$71</c:f>
              <c:numCache>
                <c:ptCount val="6"/>
                <c:pt idx="0">
                  <c:v>-49.4</c:v>
                </c:pt>
                <c:pt idx="1">
                  <c:v>-60.7</c:v>
                </c:pt>
                <c:pt idx="2">
                  <c:v>-60.7</c:v>
                </c:pt>
                <c:pt idx="3">
                  <c:v>-60.8</c:v>
                </c:pt>
                <c:pt idx="4">
                  <c:v>-55.3</c:v>
                </c:pt>
                <c:pt idx="5">
                  <c:v>-53.8</c:v>
                </c:pt>
              </c:numCache>
            </c:numRef>
          </c:yVal>
          <c:smooth val="0"/>
        </c:ser>
        <c:ser>
          <c:idx val="17"/>
          <c:order val="3"/>
          <c:tx>
            <c:v>R3 Weak</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Tests'!$D$86:$D$91</c:f>
              <c:numCache>
                <c:ptCount val="6"/>
                <c:pt idx="0">
                  <c:v>-55.4</c:v>
                </c:pt>
                <c:pt idx="1">
                  <c:v>-60.7</c:v>
                </c:pt>
                <c:pt idx="2">
                  <c:v>-60.7</c:v>
                </c:pt>
                <c:pt idx="3">
                  <c:v>-60.7</c:v>
                </c:pt>
                <c:pt idx="4">
                  <c:v>-60.7</c:v>
                </c:pt>
                <c:pt idx="5">
                  <c:v>-60.7</c:v>
                </c:pt>
              </c:numCache>
            </c:numRef>
          </c:yVal>
          <c:smooth val="0"/>
        </c:ser>
        <c:axId val="51351622"/>
        <c:axId val="59511415"/>
      </c:scatterChart>
      <c:valAx>
        <c:axId val="51351622"/>
        <c:scaling>
          <c:orientation val="minMax"/>
          <c:max val="16"/>
          <c:min val="-16"/>
        </c:scaling>
        <c:axPos val="b"/>
        <c:title>
          <c:tx>
            <c:rich>
              <a:bodyPr vert="horz" rot="0" anchor="ctr"/>
              <a:lstStyle/>
              <a:p>
                <a:pPr algn="ctr">
                  <a:defRPr/>
                </a:pPr>
                <a:r>
                  <a:rPr lang="en-US" cap="none" sz="525"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00" b="0" i="0" u="none" baseline="0">
                <a:latin typeface="Arial"/>
                <a:ea typeface="Arial"/>
                <a:cs typeface="Arial"/>
              </a:defRPr>
            </a:pPr>
          </a:p>
        </c:txPr>
        <c:crossAx val="59511415"/>
        <c:crossesAt val="-80"/>
        <c:crossBetween val="midCat"/>
        <c:dispUnits/>
        <c:majorUnit val="2"/>
        <c:minorUnit val="1"/>
      </c:valAx>
      <c:valAx>
        <c:axId val="59511415"/>
        <c:scaling>
          <c:orientation val="minMax"/>
          <c:max val="-20"/>
          <c:min val="-80"/>
        </c:scaling>
        <c:axPos val="l"/>
        <c:title>
          <c:tx>
            <c:rich>
              <a:bodyPr vert="horz" rot="-5400000" anchor="ctr"/>
              <a:lstStyle/>
              <a:p>
                <a:pPr algn="ctr">
                  <a:defRPr/>
                </a:pPr>
                <a:r>
                  <a:rPr lang="en-US" cap="none" sz="525"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00" b="0" i="0" u="none" baseline="0">
                <a:latin typeface="Arial"/>
                <a:ea typeface="Arial"/>
                <a:cs typeface="Arial"/>
              </a:defRPr>
            </a:pPr>
          </a:p>
        </c:txPr>
        <c:crossAx val="51351622"/>
        <c:crossesAt val="-16"/>
        <c:crossBetween val="midCat"/>
        <c:dispUnits/>
        <c:majorUnit val="10"/>
      </c:valAx>
      <c:spPr>
        <a:solidFill>
          <a:srgbClr val="C0C0C0"/>
        </a:solidFill>
        <a:ln w="3175">
          <a:noFill/>
        </a:ln>
      </c:spPr>
    </c:plotArea>
    <c:legend>
      <c:legendPos val="r"/>
      <c:layout>
        <c:manualLayout>
          <c:xMode val="edge"/>
          <c:yMode val="edge"/>
          <c:x val="0.10475"/>
          <c:y val="0.111"/>
          <c:w val="0.3455"/>
          <c:h val="0.214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 at Very-weak Input Level</a:t>
            </a:r>
          </a:p>
        </c:rich>
      </c:tx>
      <c:layout>
        <c:manualLayout>
          <c:xMode val="factor"/>
          <c:yMode val="factor"/>
          <c:x val="0"/>
          <c:y val="0"/>
        </c:manualLayout>
      </c:layout>
      <c:spPr>
        <a:noFill/>
        <a:ln>
          <a:noFill/>
        </a:ln>
      </c:spPr>
    </c:title>
    <c:plotArea>
      <c:layout>
        <c:manualLayout>
          <c:xMode val="edge"/>
          <c:yMode val="edge"/>
          <c:x val="0.03675"/>
          <c:y val="0.073"/>
          <c:w val="0.95325"/>
          <c:h val="0.89025"/>
        </c:manualLayout>
      </c:layout>
      <c:scatterChart>
        <c:scatterStyle val="lineMarker"/>
        <c:varyColors val="0"/>
        <c:ser>
          <c:idx val="5"/>
          <c:order val="0"/>
          <c:tx>
            <c:v>ATSC A-74 Very-weak</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Tests'!$P$85:$P$154</c:f>
              <c:numCache>
                <c:ptCount val="70"/>
                <c:pt idx="0">
                  <c:v>-68</c:v>
                </c:pt>
                <c:pt idx="1">
                  <c:v>-68</c:v>
                </c:pt>
                <c:pt idx="2">
                  <c:v>-68</c:v>
                </c:pt>
                <c:pt idx="3">
                  <c:v>-68</c:v>
                </c:pt>
                <c:pt idx="4">
                  <c:v>-52.666666666666664</c:v>
                </c:pt>
                <c:pt idx="5">
                  <c:v>-52.666666666666664</c:v>
                </c:pt>
                <c:pt idx="6">
                  <c:v>-52.666666666666664</c:v>
                </c:pt>
                <c:pt idx="7">
                  <c:v>-52.666666666666664</c:v>
                </c:pt>
                <c:pt idx="8">
                  <c:v>-63.4</c:v>
                </c:pt>
                <c:pt idx="9">
                  <c:v>-63.4</c:v>
                </c:pt>
                <c:pt idx="10">
                  <c:v>-63.4</c:v>
                </c:pt>
                <c:pt idx="11">
                  <c:v>-63.4</c:v>
                </c:pt>
                <c:pt idx="12">
                  <c:v>-63.4</c:v>
                </c:pt>
                <c:pt idx="13">
                  <c:v>-63.4</c:v>
                </c:pt>
                <c:pt idx="14">
                  <c:v>-63.4</c:v>
                </c:pt>
                <c:pt idx="15">
                  <c:v>-63.4</c:v>
                </c:pt>
                <c:pt idx="16">
                  <c:v>-63.4</c:v>
                </c:pt>
                <c:pt idx="17">
                  <c:v>-63.4</c:v>
                </c:pt>
                <c:pt idx="18">
                  <c:v>-63.4</c:v>
                </c:pt>
                <c:pt idx="19">
                  <c:v>-63.4</c:v>
                </c:pt>
                <c:pt idx="20">
                  <c:v>-63.4</c:v>
                </c:pt>
                <c:pt idx="21">
                  <c:v>-63.4</c:v>
                </c:pt>
                <c:pt idx="22">
                  <c:v>-63.4</c:v>
                </c:pt>
                <c:pt idx="23">
                  <c:v>-63.4</c:v>
                </c:pt>
                <c:pt idx="24">
                  <c:v>-63.46666666666667</c:v>
                </c:pt>
                <c:pt idx="25">
                  <c:v>-63.46666666666667</c:v>
                </c:pt>
                <c:pt idx="26">
                  <c:v>-58.4</c:v>
                </c:pt>
                <c:pt idx="27">
                  <c:v>-58.4</c:v>
                </c:pt>
                <c:pt idx="28">
                  <c:v>-52.266666666666666</c:v>
                </c:pt>
                <c:pt idx="29">
                  <c:v>-52.266666666666666</c:v>
                </c:pt>
                <c:pt idx="30">
                  <c:v>-46.13333333333333</c:v>
                </c:pt>
                <c:pt idx="31">
                  <c:v>-46.13333333333333</c:v>
                </c:pt>
                <c:pt idx="32">
                  <c:v>-33</c:v>
                </c:pt>
                <c:pt idx="33">
                  <c:v>-33</c:v>
                </c:pt>
                <c:pt idx="34">
                  <c:v>15.631321341307626</c:v>
                </c:pt>
                <c:pt idx="35">
                  <c:v>15.631321341307626</c:v>
                </c:pt>
                <c:pt idx="36">
                  <c:v>-33</c:v>
                </c:pt>
                <c:pt idx="37">
                  <c:v>-33</c:v>
                </c:pt>
                <c:pt idx="38">
                  <c:v>-46.13333333333333</c:v>
                </c:pt>
                <c:pt idx="39">
                  <c:v>-46.13333333333333</c:v>
                </c:pt>
                <c:pt idx="40">
                  <c:v>-52.266666666666666</c:v>
                </c:pt>
                <c:pt idx="41">
                  <c:v>-52.266666666666666</c:v>
                </c:pt>
                <c:pt idx="42">
                  <c:v>-58.4</c:v>
                </c:pt>
                <c:pt idx="43">
                  <c:v>-58.4</c:v>
                </c:pt>
                <c:pt idx="44">
                  <c:v>-63.46666666666667</c:v>
                </c:pt>
                <c:pt idx="45">
                  <c:v>-63.46666666666667</c:v>
                </c:pt>
                <c:pt idx="46">
                  <c:v>-63.4</c:v>
                </c:pt>
                <c:pt idx="47">
                  <c:v>-63.4</c:v>
                </c:pt>
                <c:pt idx="48">
                  <c:v>-63.4</c:v>
                </c:pt>
                <c:pt idx="49">
                  <c:v>-63.4</c:v>
                </c:pt>
                <c:pt idx="50">
                  <c:v>-63.4</c:v>
                </c:pt>
                <c:pt idx="51">
                  <c:v>-63.4</c:v>
                </c:pt>
                <c:pt idx="52">
                  <c:v>-63.4</c:v>
                </c:pt>
                <c:pt idx="53">
                  <c:v>-63.4</c:v>
                </c:pt>
                <c:pt idx="54">
                  <c:v>-63.4</c:v>
                </c:pt>
                <c:pt idx="55">
                  <c:v>-63.4</c:v>
                </c:pt>
                <c:pt idx="56">
                  <c:v>-63.4</c:v>
                </c:pt>
                <c:pt idx="57">
                  <c:v>-63.4</c:v>
                </c:pt>
                <c:pt idx="58">
                  <c:v>-63.4</c:v>
                </c:pt>
                <c:pt idx="59">
                  <c:v>-63.4</c:v>
                </c:pt>
                <c:pt idx="60">
                  <c:v>-63.4</c:v>
                </c:pt>
                <c:pt idx="61">
                  <c:v>-63.4</c:v>
                </c:pt>
                <c:pt idx="62">
                  <c:v>-52.666666666666664</c:v>
                </c:pt>
                <c:pt idx="63">
                  <c:v>-52.666666666666664</c:v>
                </c:pt>
                <c:pt idx="64">
                  <c:v>-52.666666666666664</c:v>
                </c:pt>
                <c:pt idx="65">
                  <c:v>-52.666666666666664</c:v>
                </c:pt>
                <c:pt idx="66">
                  <c:v>-68</c:v>
                </c:pt>
                <c:pt idx="67">
                  <c:v>-68</c:v>
                </c:pt>
                <c:pt idx="68">
                  <c:v>-68</c:v>
                </c:pt>
                <c:pt idx="69">
                  <c:v>-68</c:v>
                </c:pt>
              </c:numCache>
            </c:numRef>
          </c:yVal>
          <c:smooth val="0"/>
        </c:ser>
        <c:ser>
          <c:idx val="8"/>
          <c:order val="1"/>
          <c:tx>
            <c:v>R1 Very-weak</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Tests'!$E$46:$E$51</c:f>
              <c:numCache>
                <c:ptCount val="6"/>
                <c:pt idx="0">
                  <c:v>-42.4</c:v>
                </c:pt>
                <c:pt idx="1">
                  <c:v>-50.5</c:v>
                </c:pt>
                <c:pt idx="2">
                  <c:v>-46.9</c:v>
                </c:pt>
                <c:pt idx="3">
                  <c:v>-55.3</c:v>
                </c:pt>
                <c:pt idx="4">
                  <c:v>-32.8</c:v>
                </c:pt>
                <c:pt idx="5">
                  <c:v>-25.3</c:v>
                </c:pt>
              </c:numCache>
            </c:numRef>
          </c:yVal>
          <c:smooth val="0"/>
        </c:ser>
        <c:ser>
          <c:idx val="13"/>
          <c:order val="2"/>
          <c:tx>
            <c:v>R2 Very-weak</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Tests'!$E$66:$E$71</c:f>
              <c:numCache>
                <c:ptCount val="6"/>
                <c:pt idx="0">
                  <c:v>-48.4</c:v>
                </c:pt>
                <c:pt idx="1">
                  <c:v>-62</c:v>
                </c:pt>
                <c:pt idx="2">
                  <c:v>-65.9</c:v>
                </c:pt>
                <c:pt idx="3">
                  <c:v>-68.8</c:v>
                </c:pt>
                <c:pt idx="4">
                  <c:v>-53.8</c:v>
                </c:pt>
                <c:pt idx="5">
                  <c:v>-51.3</c:v>
                </c:pt>
              </c:numCache>
            </c:numRef>
          </c:yVal>
          <c:smooth val="0"/>
        </c:ser>
        <c:ser>
          <c:idx val="18"/>
          <c:order val="3"/>
          <c:tx>
            <c:v>R3 Very-weak</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Tests'!$E$86:$E$91</c:f>
              <c:numCache>
                <c:ptCount val="6"/>
                <c:pt idx="0">
                  <c:v>-54.9</c:v>
                </c:pt>
                <c:pt idx="1">
                  <c:v>-66.5</c:v>
                </c:pt>
                <c:pt idx="2">
                  <c:v>-64.9</c:v>
                </c:pt>
                <c:pt idx="3">
                  <c:v>-68.8</c:v>
                </c:pt>
                <c:pt idx="4">
                  <c:v>-68.8</c:v>
                </c:pt>
                <c:pt idx="5">
                  <c:v>-68.8</c:v>
                </c:pt>
              </c:numCache>
            </c:numRef>
          </c:yVal>
          <c:smooth val="0"/>
        </c:ser>
        <c:axId val="65840688"/>
        <c:axId val="55695281"/>
      </c:scatterChart>
      <c:valAx>
        <c:axId val="65840688"/>
        <c:scaling>
          <c:orientation val="minMax"/>
          <c:max val="16"/>
          <c:min val="-16"/>
        </c:scaling>
        <c:axPos val="b"/>
        <c:title>
          <c:tx>
            <c:rich>
              <a:bodyPr vert="horz" rot="0" anchor="ctr"/>
              <a:lstStyle/>
              <a:p>
                <a:pPr algn="ctr">
                  <a:defRPr/>
                </a:pPr>
                <a:r>
                  <a:rPr lang="en-US" cap="none" sz="550"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25" b="0" i="0" u="none" baseline="0">
                <a:latin typeface="Arial"/>
                <a:ea typeface="Arial"/>
                <a:cs typeface="Arial"/>
              </a:defRPr>
            </a:pPr>
          </a:p>
        </c:txPr>
        <c:crossAx val="55695281"/>
        <c:crossesAt val="-80"/>
        <c:crossBetween val="midCat"/>
        <c:dispUnits/>
        <c:majorUnit val="2"/>
        <c:minorUnit val="1"/>
      </c:valAx>
      <c:valAx>
        <c:axId val="55695281"/>
        <c:scaling>
          <c:orientation val="minMax"/>
          <c:max val="-20"/>
          <c:min val="-80"/>
        </c:scaling>
        <c:axPos val="l"/>
        <c:title>
          <c:tx>
            <c:rich>
              <a:bodyPr vert="horz" rot="-5400000" anchor="ctr"/>
              <a:lstStyle/>
              <a:p>
                <a:pPr algn="ctr">
                  <a:defRPr/>
                </a:pPr>
                <a:r>
                  <a:rPr lang="en-US" cap="none" sz="550"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25" b="0" i="0" u="none" baseline="0">
                <a:latin typeface="Arial"/>
                <a:ea typeface="Arial"/>
                <a:cs typeface="Arial"/>
              </a:defRPr>
            </a:pPr>
          </a:p>
        </c:txPr>
        <c:crossAx val="65840688"/>
        <c:crossesAt val="-16"/>
        <c:crossBetween val="midCat"/>
        <c:dispUnits/>
        <c:majorUnit val="10"/>
      </c:valAx>
      <c:spPr>
        <a:solidFill>
          <a:srgbClr val="C0C0C0"/>
        </a:solidFill>
        <a:ln w="3175">
          <a:noFill/>
        </a:ln>
      </c:spPr>
    </c:plotArea>
    <c:legend>
      <c:legendPos val="r"/>
      <c:layout>
        <c:manualLayout>
          <c:xMode val="edge"/>
          <c:yMode val="edge"/>
          <c:x val="0.097"/>
          <c:y val="0.11725"/>
          <c:w val="0.338"/>
          <c:h val="0.214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DTV D/U'sat Grade-B Input Level</a:t>
            </a:r>
          </a:p>
        </c:rich>
      </c:tx>
      <c:layout>
        <c:manualLayout>
          <c:xMode val="factor"/>
          <c:yMode val="factor"/>
          <c:x val="0"/>
          <c:y val="0"/>
        </c:manualLayout>
      </c:layout>
      <c:spPr>
        <a:noFill/>
        <a:ln>
          <a:noFill/>
        </a:ln>
      </c:spPr>
    </c:title>
    <c:plotArea>
      <c:layout>
        <c:manualLayout>
          <c:xMode val="edge"/>
          <c:yMode val="edge"/>
          <c:x val="0.0375"/>
          <c:y val="0.0695"/>
          <c:w val="0.9525"/>
          <c:h val="0.895"/>
        </c:manualLayout>
      </c:layout>
      <c:scatterChart>
        <c:scatterStyle val="lineMarker"/>
        <c:varyColors val="0"/>
        <c:ser>
          <c:idx val="4"/>
          <c:order val="0"/>
          <c:tx>
            <c:v>ATSC A-74 Grade-B</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'DTV RX Non-linearity Tests'!$L$85:$L$154</c:f>
              <c:numCache>
                <c:ptCount val="70"/>
                <c:pt idx="0">
                  <c:v>-20</c:v>
                </c:pt>
                <c:pt idx="1">
                  <c:v>-16.5</c:v>
                </c:pt>
                <c:pt idx="2">
                  <c:v>-16.5</c:v>
                </c:pt>
                <c:pt idx="3">
                  <c:v>-15.5</c:v>
                </c:pt>
                <c:pt idx="4">
                  <c:v>-15.5</c:v>
                </c:pt>
                <c:pt idx="5">
                  <c:v>-14.5</c:v>
                </c:pt>
                <c:pt idx="6">
                  <c:v>-14.5</c:v>
                </c:pt>
                <c:pt idx="7">
                  <c:v>-13.5</c:v>
                </c:pt>
                <c:pt idx="8">
                  <c:v>-13.5</c:v>
                </c:pt>
                <c:pt idx="9">
                  <c:v>-12.5</c:v>
                </c:pt>
                <c:pt idx="10">
                  <c:v>-12.5</c:v>
                </c:pt>
                <c:pt idx="11">
                  <c:v>-11.5</c:v>
                </c:pt>
                <c:pt idx="12">
                  <c:v>-11.5</c:v>
                </c:pt>
                <c:pt idx="13">
                  <c:v>-10.5</c:v>
                </c:pt>
                <c:pt idx="14">
                  <c:v>-10.5</c:v>
                </c:pt>
                <c:pt idx="15">
                  <c:v>-9.5</c:v>
                </c:pt>
                <c:pt idx="16">
                  <c:v>-9.5</c:v>
                </c:pt>
                <c:pt idx="17">
                  <c:v>-8.5</c:v>
                </c:pt>
                <c:pt idx="18">
                  <c:v>-8.5</c:v>
                </c:pt>
                <c:pt idx="19">
                  <c:v>-7.5</c:v>
                </c:pt>
                <c:pt idx="20">
                  <c:v>-7.5</c:v>
                </c:pt>
                <c:pt idx="21">
                  <c:v>-6.5</c:v>
                </c:pt>
                <c:pt idx="22">
                  <c:v>-6.5</c:v>
                </c:pt>
                <c:pt idx="23">
                  <c:v>-5.5</c:v>
                </c:pt>
                <c:pt idx="24">
                  <c:v>-5.5</c:v>
                </c:pt>
                <c:pt idx="25">
                  <c:v>-4.5</c:v>
                </c:pt>
                <c:pt idx="26">
                  <c:v>-4.5</c:v>
                </c:pt>
                <c:pt idx="27">
                  <c:v>-3.5</c:v>
                </c:pt>
                <c:pt idx="28">
                  <c:v>-3.5</c:v>
                </c:pt>
                <c:pt idx="29">
                  <c:v>-2.5</c:v>
                </c:pt>
                <c:pt idx="30">
                  <c:v>-2.5</c:v>
                </c:pt>
                <c:pt idx="31">
                  <c:v>-1.5</c:v>
                </c:pt>
                <c:pt idx="32">
                  <c:v>-1.5</c:v>
                </c:pt>
                <c:pt idx="33">
                  <c:v>-0.5</c:v>
                </c:pt>
                <c:pt idx="34">
                  <c:v>-0.5</c:v>
                </c:pt>
                <c:pt idx="35">
                  <c:v>0.5</c:v>
                </c:pt>
                <c:pt idx="36">
                  <c:v>0.5</c:v>
                </c:pt>
                <c:pt idx="37">
                  <c:v>1.5</c:v>
                </c:pt>
                <c:pt idx="38">
                  <c:v>1.5</c:v>
                </c:pt>
                <c:pt idx="39">
                  <c:v>2.5</c:v>
                </c:pt>
                <c:pt idx="40">
                  <c:v>2.5</c:v>
                </c:pt>
                <c:pt idx="41">
                  <c:v>3.5</c:v>
                </c:pt>
                <c:pt idx="42">
                  <c:v>3.5</c:v>
                </c:pt>
                <c:pt idx="43">
                  <c:v>4.5</c:v>
                </c:pt>
                <c:pt idx="44">
                  <c:v>4.5</c:v>
                </c:pt>
                <c:pt idx="45">
                  <c:v>5.5</c:v>
                </c:pt>
                <c:pt idx="46">
                  <c:v>5.5</c:v>
                </c:pt>
                <c:pt idx="47">
                  <c:v>6.5</c:v>
                </c:pt>
                <c:pt idx="48">
                  <c:v>6.5</c:v>
                </c:pt>
                <c:pt idx="49">
                  <c:v>7.5</c:v>
                </c:pt>
                <c:pt idx="50">
                  <c:v>7.5</c:v>
                </c:pt>
                <c:pt idx="51">
                  <c:v>8.5</c:v>
                </c:pt>
                <c:pt idx="52">
                  <c:v>8.5</c:v>
                </c:pt>
                <c:pt idx="53">
                  <c:v>9.5</c:v>
                </c:pt>
                <c:pt idx="54">
                  <c:v>9.5</c:v>
                </c:pt>
                <c:pt idx="55">
                  <c:v>10.5</c:v>
                </c:pt>
                <c:pt idx="56">
                  <c:v>10.5</c:v>
                </c:pt>
                <c:pt idx="57">
                  <c:v>11.5</c:v>
                </c:pt>
                <c:pt idx="58">
                  <c:v>11.5</c:v>
                </c:pt>
                <c:pt idx="59">
                  <c:v>12.5</c:v>
                </c:pt>
                <c:pt idx="60">
                  <c:v>12.5</c:v>
                </c:pt>
                <c:pt idx="61">
                  <c:v>13.5</c:v>
                </c:pt>
                <c:pt idx="62">
                  <c:v>13.5</c:v>
                </c:pt>
                <c:pt idx="63">
                  <c:v>14.5</c:v>
                </c:pt>
                <c:pt idx="64">
                  <c:v>14.5</c:v>
                </c:pt>
                <c:pt idx="65">
                  <c:v>15.5</c:v>
                </c:pt>
                <c:pt idx="66">
                  <c:v>15.5</c:v>
                </c:pt>
                <c:pt idx="67">
                  <c:v>16.5</c:v>
                </c:pt>
                <c:pt idx="68">
                  <c:v>16.5</c:v>
                </c:pt>
                <c:pt idx="69">
                  <c:v>20</c:v>
                </c:pt>
              </c:numCache>
            </c:numRef>
          </c:xVal>
          <c:yVal>
            <c:numRef>
              <c:f>'DTV RX Non-linearity Tests'!$Q$85:$Q$154</c:f>
              <c:numCache>
                <c:ptCount val="70"/>
                <c:pt idx="0">
                  <c:v>-75.87717586133604</c:v>
                </c:pt>
                <c:pt idx="1">
                  <c:v>-75.87717586133604</c:v>
                </c:pt>
                <c:pt idx="2">
                  <c:v>-75.87717586133604</c:v>
                </c:pt>
                <c:pt idx="3">
                  <c:v>-75.87717586133604</c:v>
                </c:pt>
                <c:pt idx="4">
                  <c:v>-55.29239195377868</c:v>
                </c:pt>
                <c:pt idx="5">
                  <c:v>-55.29239195377868</c:v>
                </c:pt>
                <c:pt idx="6">
                  <c:v>-55.29239195377868</c:v>
                </c:pt>
                <c:pt idx="7">
                  <c:v>-55.29239195377868</c:v>
                </c:pt>
                <c:pt idx="8">
                  <c:v>-69.70174068906883</c:v>
                </c:pt>
                <c:pt idx="9">
                  <c:v>-69.70174068906883</c:v>
                </c:pt>
                <c:pt idx="10">
                  <c:v>-69.70174068906883</c:v>
                </c:pt>
                <c:pt idx="11">
                  <c:v>-69.70174068906883</c:v>
                </c:pt>
                <c:pt idx="12">
                  <c:v>-69.70174068906883</c:v>
                </c:pt>
                <c:pt idx="13">
                  <c:v>-69.70174068906883</c:v>
                </c:pt>
                <c:pt idx="14">
                  <c:v>-69.70174068906883</c:v>
                </c:pt>
                <c:pt idx="15">
                  <c:v>-69.70174068906883</c:v>
                </c:pt>
                <c:pt idx="16">
                  <c:v>-69.70174068906883</c:v>
                </c:pt>
                <c:pt idx="17">
                  <c:v>-69.70174068906883</c:v>
                </c:pt>
                <c:pt idx="18">
                  <c:v>-69.70174068906883</c:v>
                </c:pt>
                <c:pt idx="19">
                  <c:v>-69.70174068906883</c:v>
                </c:pt>
                <c:pt idx="20">
                  <c:v>-69.70174068906883</c:v>
                </c:pt>
                <c:pt idx="21">
                  <c:v>-69.70174068906883</c:v>
                </c:pt>
                <c:pt idx="22">
                  <c:v>-69.70174068906883</c:v>
                </c:pt>
                <c:pt idx="23">
                  <c:v>-69.70174068906883</c:v>
                </c:pt>
                <c:pt idx="24">
                  <c:v>-70.8186974705803</c:v>
                </c:pt>
                <c:pt idx="25">
                  <c:v>-70.8186974705803</c:v>
                </c:pt>
                <c:pt idx="26">
                  <c:v>-64.70174068906883</c:v>
                </c:pt>
                <c:pt idx="27">
                  <c:v>-64.70174068906883</c:v>
                </c:pt>
                <c:pt idx="28">
                  <c:v>-56.46782712604589</c:v>
                </c:pt>
                <c:pt idx="29">
                  <c:v>-56.46782712604589</c:v>
                </c:pt>
                <c:pt idx="30">
                  <c:v>-48.233913563022945</c:v>
                </c:pt>
                <c:pt idx="31">
                  <c:v>-48.233913563022945</c:v>
                </c:pt>
                <c:pt idx="32">
                  <c:v>-33</c:v>
                </c:pt>
                <c:pt idx="33">
                  <c:v>-33</c:v>
                </c:pt>
                <c:pt idx="34">
                  <c:v>23</c:v>
                </c:pt>
                <c:pt idx="35">
                  <c:v>23</c:v>
                </c:pt>
                <c:pt idx="36">
                  <c:v>-33</c:v>
                </c:pt>
                <c:pt idx="37">
                  <c:v>-33</c:v>
                </c:pt>
                <c:pt idx="38">
                  <c:v>-48.233913563022945</c:v>
                </c:pt>
                <c:pt idx="39">
                  <c:v>-48.233913563022945</c:v>
                </c:pt>
                <c:pt idx="40">
                  <c:v>-56.46782712604589</c:v>
                </c:pt>
                <c:pt idx="41">
                  <c:v>-56.46782712604589</c:v>
                </c:pt>
                <c:pt idx="42">
                  <c:v>-64.70174068906883</c:v>
                </c:pt>
                <c:pt idx="43">
                  <c:v>-64.70174068906883</c:v>
                </c:pt>
                <c:pt idx="44">
                  <c:v>-70.8186974705803</c:v>
                </c:pt>
                <c:pt idx="45">
                  <c:v>-70.8186974705803</c:v>
                </c:pt>
                <c:pt idx="46">
                  <c:v>-69.70174068906883</c:v>
                </c:pt>
                <c:pt idx="47">
                  <c:v>-69.70174068906883</c:v>
                </c:pt>
                <c:pt idx="48">
                  <c:v>-69.70174068906883</c:v>
                </c:pt>
                <c:pt idx="49">
                  <c:v>-69.70174068906883</c:v>
                </c:pt>
                <c:pt idx="50">
                  <c:v>-69.70174068906883</c:v>
                </c:pt>
                <c:pt idx="51">
                  <c:v>-69.70174068906883</c:v>
                </c:pt>
                <c:pt idx="52">
                  <c:v>-69.70174068906883</c:v>
                </c:pt>
                <c:pt idx="53">
                  <c:v>-69.70174068906883</c:v>
                </c:pt>
                <c:pt idx="54">
                  <c:v>-69.70174068906883</c:v>
                </c:pt>
                <c:pt idx="55">
                  <c:v>-69.70174068906883</c:v>
                </c:pt>
                <c:pt idx="56">
                  <c:v>-69.70174068906883</c:v>
                </c:pt>
                <c:pt idx="57">
                  <c:v>-69.70174068906883</c:v>
                </c:pt>
                <c:pt idx="58">
                  <c:v>-69.70174068906883</c:v>
                </c:pt>
                <c:pt idx="59">
                  <c:v>-69.70174068906883</c:v>
                </c:pt>
                <c:pt idx="60">
                  <c:v>-69.70174068906883</c:v>
                </c:pt>
                <c:pt idx="61">
                  <c:v>-69.70174068906883</c:v>
                </c:pt>
                <c:pt idx="62">
                  <c:v>-55.29239195377868</c:v>
                </c:pt>
                <c:pt idx="63">
                  <c:v>-55.29239195377868</c:v>
                </c:pt>
                <c:pt idx="64">
                  <c:v>-55.29239195377868</c:v>
                </c:pt>
                <c:pt idx="65">
                  <c:v>-55.29239195377868</c:v>
                </c:pt>
                <c:pt idx="66">
                  <c:v>-75.87717586133604</c:v>
                </c:pt>
                <c:pt idx="67">
                  <c:v>-75.87717586133604</c:v>
                </c:pt>
                <c:pt idx="68">
                  <c:v>-75.87717586133604</c:v>
                </c:pt>
                <c:pt idx="69">
                  <c:v>-75.87717586133604</c:v>
                </c:pt>
              </c:numCache>
            </c:numRef>
          </c:yVal>
          <c:smooth val="0"/>
        </c:ser>
        <c:ser>
          <c:idx val="9"/>
          <c:order val="1"/>
          <c:tx>
            <c:v>R1 Grade-B</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00"/>
              </a:solidFill>
              <a:ln>
                <a:solidFill>
                  <a:srgbClr val="993300"/>
                </a:solidFill>
              </a:ln>
            </c:spPr>
          </c:marker>
          <c:xVal>
            <c:numRef>
              <c:f>'DTV RX Non-linearity Tests'!$H$46:$H$51</c:f>
              <c:numCache>
                <c:ptCount val="6"/>
                <c:pt idx="0">
                  <c:v>2</c:v>
                </c:pt>
                <c:pt idx="1">
                  <c:v>3</c:v>
                </c:pt>
                <c:pt idx="2">
                  <c:v>4</c:v>
                </c:pt>
                <c:pt idx="3">
                  <c:v>13</c:v>
                </c:pt>
                <c:pt idx="4">
                  <c:v>14</c:v>
                </c:pt>
                <c:pt idx="5">
                  <c:v>15</c:v>
                </c:pt>
              </c:numCache>
            </c:numRef>
          </c:xVal>
          <c:yVal>
            <c:numRef>
              <c:f>'DTV RX Non-linearity Tests'!$F$46:$F$51</c:f>
              <c:numCache>
                <c:ptCount val="6"/>
                <c:pt idx="0">
                  <c:v>-46.4</c:v>
                </c:pt>
                <c:pt idx="1">
                  <c:v>-54.5</c:v>
                </c:pt>
                <c:pt idx="2">
                  <c:v>-47.7</c:v>
                </c:pt>
                <c:pt idx="3">
                  <c:v>-59.7</c:v>
                </c:pt>
                <c:pt idx="4">
                  <c:v>-26.9</c:v>
                </c:pt>
                <c:pt idx="5">
                  <c:v>-19.9</c:v>
                </c:pt>
              </c:numCache>
            </c:numRef>
          </c:yVal>
          <c:smooth val="0"/>
        </c:ser>
        <c:ser>
          <c:idx val="14"/>
          <c:order val="2"/>
          <c:tx>
            <c:v>R2 Grade-B</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'DTV RX Non-linearity Tests'!$H$66:$H$71</c:f>
              <c:numCache>
                <c:ptCount val="6"/>
                <c:pt idx="0">
                  <c:v>2</c:v>
                </c:pt>
                <c:pt idx="1">
                  <c:v>3</c:v>
                </c:pt>
                <c:pt idx="2">
                  <c:v>4</c:v>
                </c:pt>
                <c:pt idx="3">
                  <c:v>13</c:v>
                </c:pt>
                <c:pt idx="4">
                  <c:v>14</c:v>
                </c:pt>
                <c:pt idx="5">
                  <c:v>15</c:v>
                </c:pt>
              </c:numCache>
            </c:numRef>
          </c:xVal>
          <c:yVal>
            <c:numRef>
              <c:f>'DTV RX Non-linearity Tests'!$F$66:$F$71</c:f>
              <c:numCache>
                <c:ptCount val="6"/>
                <c:pt idx="0">
                  <c:v>-47.4</c:v>
                </c:pt>
                <c:pt idx="1">
                  <c:v>-60.9</c:v>
                </c:pt>
                <c:pt idx="2">
                  <c:v>-65.5</c:v>
                </c:pt>
                <c:pt idx="3">
                  <c:v>-72.2</c:v>
                </c:pt>
                <c:pt idx="4">
                  <c:v>-46.2</c:v>
                </c:pt>
                <c:pt idx="5">
                  <c:v>-47.5</c:v>
                </c:pt>
              </c:numCache>
            </c:numRef>
          </c:yVal>
          <c:smooth val="0"/>
        </c:ser>
        <c:ser>
          <c:idx val="19"/>
          <c:order val="3"/>
          <c:tx>
            <c:v>R3 Grade-B</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numRef>
              <c:f>'DTV RX Non-linearity Tests'!$H$86:$H$91</c:f>
              <c:numCache>
                <c:ptCount val="6"/>
                <c:pt idx="0">
                  <c:v>2</c:v>
                </c:pt>
                <c:pt idx="1">
                  <c:v>3</c:v>
                </c:pt>
                <c:pt idx="2">
                  <c:v>4</c:v>
                </c:pt>
                <c:pt idx="3">
                  <c:v>13</c:v>
                </c:pt>
                <c:pt idx="4">
                  <c:v>14</c:v>
                </c:pt>
                <c:pt idx="5">
                  <c:v>15</c:v>
                </c:pt>
              </c:numCache>
            </c:numRef>
          </c:xVal>
          <c:yVal>
            <c:numRef>
              <c:f>'DTV RX Non-linearity Tests'!$F$86:$F$91</c:f>
              <c:numCache>
                <c:ptCount val="6"/>
                <c:pt idx="0">
                  <c:v>-51.7</c:v>
                </c:pt>
                <c:pt idx="1">
                  <c:v>-62.9</c:v>
                </c:pt>
                <c:pt idx="2">
                  <c:v>-63.5</c:v>
                </c:pt>
                <c:pt idx="3">
                  <c:v>-72.9</c:v>
                </c:pt>
                <c:pt idx="4">
                  <c:v>-72.9</c:v>
                </c:pt>
                <c:pt idx="5">
                  <c:v>-72.8</c:v>
                </c:pt>
              </c:numCache>
            </c:numRef>
          </c:yVal>
          <c:smooth val="0"/>
        </c:ser>
        <c:axId val="31495482"/>
        <c:axId val="15023883"/>
      </c:scatterChart>
      <c:valAx>
        <c:axId val="31495482"/>
        <c:scaling>
          <c:orientation val="minMax"/>
          <c:max val="16"/>
          <c:min val="-16"/>
        </c:scaling>
        <c:axPos val="b"/>
        <c:title>
          <c:tx>
            <c:rich>
              <a:bodyPr vert="horz" rot="0" anchor="ctr"/>
              <a:lstStyle/>
              <a:p>
                <a:pPr algn="ctr">
                  <a:defRPr/>
                </a:pPr>
                <a:r>
                  <a:rPr lang="en-US" cap="none" sz="525" b="1" i="0" u="none" baseline="0">
                    <a:latin typeface="Arial"/>
                    <a:ea typeface="Arial"/>
                    <a:cs typeface="Arial"/>
                  </a:rPr>
                  <a:t>Channel Spacing</a:t>
                </a:r>
              </a:p>
            </c:rich>
          </c:tx>
          <c:layout>
            <c:manualLayout>
              <c:xMode val="factor"/>
              <c:yMode val="factor"/>
              <c:x val="0.00225"/>
              <c:y val="0.000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400" b="0" i="0" u="none" baseline="0">
                <a:latin typeface="Arial"/>
                <a:ea typeface="Arial"/>
                <a:cs typeface="Arial"/>
              </a:defRPr>
            </a:pPr>
          </a:p>
        </c:txPr>
        <c:crossAx val="15023883"/>
        <c:crossesAt val="-80"/>
        <c:crossBetween val="midCat"/>
        <c:dispUnits/>
        <c:majorUnit val="2"/>
        <c:minorUnit val="1"/>
      </c:valAx>
      <c:valAx>
        <c:axId val="15023883"/>
        <c:scaling>
          <c:orientation val="minMax"/>
          <c:max val="-20"/>
          <c:min val="-80"/>
        </c:scaling>
        <c:axPos val="l"/>
        <c:title>
          <c:tx>
            <c:rich>
              <a:bodyPr vert="horz" rot="-5400000" anchor="ctr"/>
              <a:lstStyle/>
              <a:p>
                <a:pPr algn="ctr">
                  <a:defRPr/>
                </a:pPr>
                <a:r>
                  <a:rPr lang="en-US" cap="none" sz="525" b="1" i="0" u="none" baseline="0">
                    <a:latin typeface="Arial"/>
                    <a:ea typeface="Arial"/>
                    <a:cs typeface="Arial"/>
                  </a:rPr>
                  <a:t>Base Station EIRP (dBW)</a:t>
                </a:r>
              </a:p>
            </c:rich>
          </c:tx>
          <c:layout/>
          <c:overlay val="0"/>
          <c:spPr>
            <a:noFill/>
            <a:ln>
              <a:noFill/>
            </a:ln>
          </c:spPr>
        </c:title>
        <c:majorGridlines/>
        <c:delete val="0"/>
        <c:numFmt formatCode="0" sourceLinked="0"/>
        <c:majorTickMark val="out"/>
        <c:minorTickMark val="none"/>
        <c:tickLblPos val="nextTo"/>
        <c:txPr>
          <a:bodyPr/>
          <a:lstStyle/>
          <a:p>
            <a:pPr>
              <a:defRPr lang="en-US" cap="none" sz="500" b="0" i="0" u="none" baseline="0">
                <a:latin typeface="Arial"/>
                <a:ea typeface="Arial"/>
                <a:cs typeface="Arial"/>
              </a:defRPr>
            </a:pPr>
          </a:p>
        </c:txPr>
        <c:crossAx val="31495482"/>
        <c:crossesAt val="-16"/>
        <c:crossBetween val="midCat"/>
        <c:dispUnits/>
        <c:majorUnit val="10"/>
      </c:valAx>
      <c:spPr>
        <a:solidFill>
          <a:srgbClr val="C0C0C0"/>
        </a:solidFill>
        <a:ln w="3175">
          <a:noFill/>
        </a:ln>
      </c:spPr>
    </c:plotArea>
    <c:legend>
      <c:legendPos val="r"/>
      <c:layout>
        <c:manualLayout>
          <c:xMode val="edge"/>
          <c:yMode val="edge"/>
          <c:x val="0.09375"/>
          <c:y val="0.11075"/>
          <c:w val="0.3465"/>
          <c:h val="0.21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20</xdr:row>
      <xdr:rowOff>28575</xdr:rowOff>
    </xdr:to>
    <xdr:sp>
      <xdr:nvSpPr>
        <xdr:cNvPr id="1" name="TextBox 1"/>
        <xdr:cNvSpPr txBox="1">
          <a:spLocks noChangeArrowheads="1"/>
        </xdr:cNvSpPr>
      </xdr:nvSpPr>
      <xdr:spPr>
        <a:xfrm>
          <a:off x="876300" y="3019425"/>
          <a:ext cx="48387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CRC carried out some laboratory measurements on three DTV receivers to determine the performance of their RF front-end in presence of high level intrerferers on channels N+3 and beyond.  This spreadsheet summarizes the results of these measurements in Table and graphic forms and compares it to the values stated in the ATSC Performancde Guidelines A-74.</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2"/>
        <xdr:cNvSpPr txBox="1">
          <a:spLocks noChangeArrowheads="1"/>
        </xdr:cNvSpPr>
      </xdr:nvSpPr>
      <xdr:spPr>
        <a:xfrm>
          <a:off x="876300"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9525</xdr:rowOff>
    </xdr:from>
    <xdr:to>
      <xdr:col>22</xdr:col>
      <xdr:colOff>276225</xdr:colOff>
      <xdr:row>37</xdr:row>
      <xdr:rowOff>161925</xdr:rowOff>
    </xdr:to>
    <xdr:graphicFrame>
      <xdr:nvGraphicFramePr>
        <xdr:cNvPr id="1" name="Chart 415"/>
        <xdr:cNvGraphicFramePr/>
      </xdr:nvGraphicFramePr>
      <xdr:xfrm>
        <a:off x="5895975" y="342900"/>
        <a:ext cx="8429625" cy="60769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39</xdr:row>
      <xdr:rowOff>9525</xdr:rowOff>
    </xdr:from>
    <xdr:to>
      <xdr:col>16</xdr:col>
      <xdr:colOff>161925</xdr:colOff>
      <xdr:row>59</xdr:row>
      <xdr:rowOff>19050</xdr:rowOff>
    </xdr:to>
    <xdr:graphicFrame>
      <xdr:nvGraphicFramePr>
        <xdr:cNvPr id="2" name="Chart 416"/>
        <xdr:cNvGraphicFramePr/>
      </xdr:nvGraphicFramePr>
      <xdr:xfrm>
        <a:off x="5895975" y="6619875"/>
        <a:ext cx="4657725" cy="3324225"/>
      </xdr:xfrm>
      <a:graphic>
        <a:graphicData uri="http://schemas.openxmlformats.org/drawingml/2006/chart">
          <c:chart xmlns:c="http://schemas.openxmlformats.org/drawingml/2006/chart" r:id="rId2"/>
        </a:graphicData>
      </a:graphic>
    </xdr:graphicFrame>
    <xdr:clientData/>
  </xdr:twoCellAnchor>
  <xdr:twoCellAnchor>
    <xdr:from>
      <xdr:col>16</xdr:col>
      <xdr:colOff>390525</xdr:colOff>
      <xdr:row>39</xdr:row>
      <xdr:rowOff>0</xdr:rowOff>
    </xdr:from>
    <xdr:to>
      <xdr:col>24</xdr:col>
      <xdr:colOff>85725</xdr:colOff>
      <xdr:row>59</xdr:row>
      <xdr:rowOff>19050</xdr:rowOff>
    </xdr:to>
    <xdr:graphicFrame>
      <xdr:nvGraphicFramePr>
        <xdr:cNvPr id="3" name="Chart 417"/>
        <xdr:cNvGraphicFramePr/>
      </xdr:nvGraphicFramePr>
      <xdr:xfrm>
        <a:off x="10782300" y="6610350"/>
        <a:ext cx="4572000" cy="3333750"/>
      </xdr:xfrm>
      <a:graphic>
        <a:graphicData uri="http://schemas.openxmlformats.org/drawingml/2006/chart">
          <c:chart xmlns:c="http://schemas.openxmlformats.org/drawingml/2006/chart" r:id="rId3"/>
        </a:graphicData>
      </a:graphic>
    </xdr:graphicFrame>
    <xdr:clientData/>
  </xdr:twoCellAnchor>
  <xdr:twoCellAnchor>
    <xdr:from>
      <xdr:col>24</xdr:col>
      <xdr:colOff>295275</xdr:colOff>
      <xdr:row>39</xdr:row>
      <xdr:rowOff>9525</xdr:rowOff>
    </xdr:from>
    <xdr:to>
      <xdr:col>31</xdr:col>
      <xdr:colOff>600075</xdr:colOff>
      <xdr:row>59</xdr:row>
      <xdr:rowOff>28575</xdr:rowOff>
    </xdr:to>
    <xdr:graphicFrame>
      <xdr:nvGraphicFramePr>
        <xdr:cNvPr id="4" name="Chart 418"/>
        <xdr:cNvGraphicFramePr/>
      </xdr:nvGraphicFramePr>
      <xdr:xfrm>
        <a:off x="15563850" y="6619875"/>
        <a:ext cx="4572000" cy="3333750"/>
      </xdr:xfrm>
      <a:graphic>
        <a:graphicData uri="http://schemas.openxmlformats.org/drawingml/2006/chart">
          <c:chart xmlns:c="http://schemas.openxmlformats.org/drawingml/2006/chart" r:id="rId4"/>
        </a:graphicData>
      </a:graphic>
    </xdr:graphicFrame>
    <xdr:clientData/>
  </xdr:twoCellAnchor>
  <xdr:twoCellAnchor>
    <xdr:from>
      <xdr:col>12</xdr:col>
      <xdr:colOff>504825</xdr:colOff>
      <xdr:row>60</xdr:row>
      <xdr:rowOff>9525</xdr:rowOff>
    </xdr:from>
    <xdr:to>
      <xdr:col>20</xdr:col>
      <xdr:colOff>200025</xdr:colOff>
      <xdr:row>79</xdr:row>
      <xdr:rowOff>142875</xdr:rowOff>
    </xdr:to>
    <xdr:graphicFrame>
      <xdr:nvGraphicFramePr>
        <xdr:cNvPr id="5" name="Chart 419"/>
        <xdr:cNvGraphicFramePr/>
      </xdr:nvGraphicFramePr>
      <xdr:xfrm>
        <a:off x="8362950" y="10106025"/>
        <a:ext cx="4667250" cy="3267075"/>
      </xdr:xfrm>
      <a:graphic>
        <a:graphicData uri="http://schemas.openxmlformats.org/drawingml/2006/chart">
          <c:chart xmlns:c="http://schemas.openxmlformats.org/drawingml/2006/chart" r:id="rId5"/>
        </a:graphicData>
      </a:graphic>
    </xdr:graphicFrame>
    <xdr:clientData/>
  </xdr:twoCellAnchor>
  <xdr:twoCellAnchor>
    <xdr:from>
      <xdr:col>20</xdr:col>
      <xdr:colOff>457200</xdr:colOff>
      <xdr:row>59</xdr:row>
      <xdr:rowOff>161925</xdr:rowOff>
    </xdr:from>
    <xdr:to>
      <xdr:col>28</xdr:col>
      <xdr:colOff>142875</xdr:colOff>
      <xdr:row>80</xdr:row>
      <xdr:rowOff>9525</xdr:rowOff>
    </xdr:to>
    <xdr:graphicFrame>
      <xdr:nvGraphicFramePr>
        <xdr:cNvPr id="6" name="Chart 420"/>
        <xdr:cNvGraphicFramePr/>
      </xdr:nvGraphicFramePr>
      <xdr:xfrm>
        <a:off x="13287375" y="10086975"/>
        <a:ext cx="4562475" cy="3324225"/>
      </xdr:xfrm>
      <a:graphic>
        <a:graphicData uri="http://schemas.openxmlformats.org/drawingml/2006/chart">
          <c:chart xmlns:c="http://schemas.openxmlformats.org/drawingml/2006/chart" r:id="rId6"/>
        </a:graphicData>
      </a:graphic>
    </xdr:graphicFrame>
    <xdr:clientData/>
  </xdr:twoCellAnchor>
  <xdr:twoCellAnchor>
    <xdr:from>
      <xdr:col>23</xdr:col>
      <xdr:colOff>257175</xdr:colOff>
      <xdr:row>1</xdr:row>
      <xdr:rowOff>95250</xdr:rowOff>
    </xdr:from>
    <xdr:to>
      <xdr:col>32</xdr:col>
      <xdr:colOff>257175</xdr:colOff>
      <xdr:row>11</xdr:row>
      <xdr:rowOff>47625</xdr:rowOff>
    </xdr:to>
    <xdr:pic>
      <xdr:nvPicPr>
        <xdr:cNvPr id="7" name="Picture 421"/>
        <xdr:cNvPicPr preferRelativeResize="1">
          <a:picLocks noChangeAspect="1"/>
        </xdr:cNvPicPr>
      </xdr:nvPicPr>
      <xdr:blipFill>
        <a:blip r:embed="rId7"/>
        <a:stretch>
          <a:fillRect/>
        </a:stretch>
      </xdr:blipFill>
      <xdr:spPr>
        <a:xfrm>
          <a:off x="14916150" y="428625"/>
          <a:ext cx="5486400" cy="1581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75" zoomScaleNormal="75" workbookViewId="0" topLeftCell="A1">
      <selection activeCell="B3" sqref="B3"/>
    </sheetView>
  </sheetViews>
  <sheetFormatPr defaultColWidth="9.140625" defaultRowHeight="12.75"/>
  <cols>
    <col min="1" max="1" width="13.140625" style="120" customWidth="1"/>
    <col min="2" max="16384" width="9.140625" style="120" customWidth="1"/>
  </cols>
  <sheetData>
    <row r="1" ht="18.75">
      <c r="B1" s="121" t="s">
        <v>84</v>
      </c>
    </row>
    <row r="2" ht="18.75">
      <c r="B2" s="121" t="s">
        <v>85</v>
      </c>
    </row>
    <row r="3" spans="1:2" ht="18.75">
      <c r="A3" s="120" t="s">
        <v>86</v>
      </c>
      <c r="B3" s="121" t="s">
        <v>110</v>
      </c>
    </row>
    <row r="4" spans="1:6" ht="18.75">
      <c r="A4" s="120" t="s">
        <v>87</v>
      </c>
      <c r="B4" s="122" t="s">
        <v>88</v>
      </c>
      <c r="F4" s="123"/>
    </row>
    <row r="5" spans="1:2" ht="15.75">
      <c r="A5" s="120" t="s">
        <v>89</v>
      </c>
      <c r="B5" s="124" t="s">
        <v>90</v>
      </c>
    </row>
    <row r="6" s="125" customFormat="1" ht="16.5" thickBot="1"/>
    <row r="7" spans="1:2" s="126" customFormat="1" ht="18.75">
      <c r="A7" s="126" t="s">
        <v>91</v>
      </c>
      <c r="B7" s="127" t="s">
        <v>108</v>
      </c>
    </row>
    <row r="8" spans="1:2" ht="15.75">
      <c r="A8" s="120" t="s">
        <v>92</v>
      </c>
      <c r="B8" s="124" t="s">
        <v>109</v>
      </c>
    </row>
    <row r="9" spans="1:9" ht="15.75">
      <c r="A9" s="120" t="s">
        <v>93</v>
      </c>
      <c r="B9" s="124" t="s">
        <v>94</v>
      </c>
      <c r="C9" s="124" t="s">
        <v>95</v>
      </c>
      <c r="D9" s="124"/>
      <c r="E9" s="124"/>
      <c r="F9" s="124"/>
      <c r="G9" s="124"/>
      <c r="H9" s="124"/>
      <c r="I9" s="124"/>
    </row>
    <row r="10" spans="2:9" ht="15.75">
      <c r="B10" s="124" t="s">
        <v>96</v>
      </c>
      <c r="C10" s="124" t="s">
        <v>97</v>
      </c>
      <c r="D10" s="124"/>
      <c r="E10" s="124"/>
      <c r="F10" s="124"/>
      <c r="G10" s="124"/>
      <c r="H10" s="124"/>
      <c r="I10" s="124"/>
    </row>
    <row r="11" spans="2:9" ht="15.75">
      <c r="B11" s="124" t="s">
        <v>98</v>
      </c>
      <c r="C11" s="124" t="s">
        <v>99</v>
      </c>
      <c r="D11" s="124"/>
      <c r="E11" s="124"/>
      <c r="F11" s="124"/>
      <c r="G11" s="124"/>
      <c r="H11" s="124"/>
      <c r="I11" s="124"/>
    </row>
    <row r="12" spans="2:9" ht="15.75">
      <c r="B12" s="124" t="s">
        <v>100</v>
      </c>
      <c r="C12" s="124" t="s">
        <v>101</v>
      </c>
      <c r="D12" s="124"/>
      <c r="E12" s="124"/>
      <c r="F12" s="124"/>
      <c r="G12" s="124"/>
      <c r="H12" s="124"/>
      <c r="I12" s="124"/>
    </row>
    <row r="13" spans="2:9" ht="15.75">
      <c r="B13" s="124" t="s">
        <v>102</v>
      </c>
      <c r="C13" s="124" t="s">
        <v>103</v>
      </c>
      <c r="D13" s="124"/>
      <c r="E13" s="124"/>
      <c r="F13" s="124"/>
      <c r="G13" s="124"/>
      <c r="H13" s="124"/>
      <c r="I13" s="124"/>
    </row>
    <row r="14" spans="2:9" ht="15.75">
      <c r="B14" s="124" t="s">
        <v>104</v>
      </c>
      <c r="C14" s="128" t="s">
        <v>105</v>
      </c>
      <c r="D14" s="124"/>
      <c r="E14" s="124"/>
      <c r="F14" s="124"/>
      <c r="G14" s="124"/>
      <c r="H14" s="124"/>
      <c r="I14" s="124"/>
    </row>
    <row r="15" ht="15.75">
      <c r="A15" s="120" t="s">
        <v>106</v>
      </c>
    </row>
    <row r="27" spans="1:5" ht="15.75" customHeight="1">
      <c r="A27" s="129"/>
      <c r="B27" s="134"/>
      <c r="C27" s="134"/>
      <c r="D27" s="134"/>
      <c r="E27" s="134"/>
    </row>
    <row r="28" spans="1:5" ht="15.75" customHeight="1">
      <c r="A28" s="126"/>
      <c r="B28" s="130"/>
      <c r="C28" s="130"/>
      <c r="D28" s="130"/>
      <c r="E28" s="130"/>
    </row>
    <row r="29" spans="1:5" ht="15.75" customHeight="1">
      <c r="A29" s="126"/>
      <c r="B29" s="133"/>
      <c r="C29" s="133"/>
      <c r="D29" s="133"/>
      <c r="E29" s="133"/>
    </row>
    <row r="30" spans="1:5" ht="15.75" customHeight="1">
      <c r="A30" s="126"/>
      <c r="B30" s="130"/>
      <c r="C30" s="130"/>
      <c r="D30" s="130"/>
      <c r="E30" s="130"/>
    </row>
    <row r="31" spans="1:5" ht="15.75" customHeight="1">
      <c r="A31" s="126"/>
      <c r="B31" s="133"/>
      <c r="C31" s="133"/>
      <c r="D31" s="133"/>
      <c r="E31" s="133"/>
    </row>
    <row r="32" spans="2:5" ht="15.75" customHeight="1">
      <c r="B32" s="133"/>
      <c r="C32" s="133"/>
      <c r="D32" s="133"/>
      <c r="E32" s="133"/>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AR154"/>
  <sheetViews>
    <sheetView zoomScale="75" zoomScaleNormal="75" workbookViewId="0" topLeftCell="A1">
      <selection activeCell="G2" sqref="G2"/>
    </sheetView>
  </sheetViews>
  <sheetFormatPr defaultColWidth="9.140625" defaultRowHeight="12.75"/>
  <cols>
    <col min="1" max="1" width="23.421875" style="0" customWidth="1"/>
    <col min="2" max="2" width="10.421875" style="0" customWidth="1"/>
    <col min="4" max="4" width="10.140625" style="0" customWidth="1"/>
    <col min="5" max="5" width="10.7109375" style="0" customWidth="1"/>
    <col min="7" max="7" width="10.140625" style="0" customWidth="1"/>
    <col min="8" max="8" width="5.28125" style="0" customWidth="1"/>
    <col min="10" max="10" width="6.421875" style="0" customWidth="1"/>
    <col min="11" max="11" width="7.00390625" style="0" customWidth="1"/>
    <col min="12" max="12" width="6.8515625" style="0" customWidth="1"/>
    <col min="16" max="16" width="10.57421875" style="0" customWidth="1"/>
    <col min="44" max="44" width="3.140625" style="0" customWidth="1"/>
  </cols>
  <sheetData>
    <row r="1" spans="1:7" ht="26.25" customHeight="1">
      <c r="A1" s="143" t="s">
        <v>39</v>
      </c>
      <c r="B1" s="143"/>
      <c r="C1" s="143"/>
      <c r="D1" s="143"/>
      <c r="E1" s="143"/>
      <c r="F1" s="143"/>
      <c r="G1" s="143"/>
    </row>
    <row r="2" spans="24:44" ht="12.75">
      <c r="X2" s="94"/>
      <c r="Y2" s="94"/>
      <c r="Z2" s="94"/>
      <c r="AA2" s="94"/>
      <c r="AB2" s="94"/>
      <c r="AC2" s="94"/>
      <c r="AD2" s="94"/>
      <c r="AE2" s="94"/>
      <c r="AF2" s="94"/>
      <c r="AG2" s="94"/>
      <c r="AI2" s="94"/>
      <c r="AJ2" s="94"/>
      <c r="AK2" s="94"/>
      <c r="AL2" s="94"/>
      <c r="AM2" s="94"/>
      <c r="AN2" s="94"/>
      <c r="AO2" s="94"/>
      <c r="AP2" s="94"/>
      <c r="AQ2" s="94"/>
      <c r="AR2" s="94"/>
    </row>
    <row r="3" spans="1:44" ht="12.75">
      <c r="A3" s="1" t="s">
        <v>23</v>
      </c>
      <c r="B3" s="23" t="s">
        <v>24</v>
      </c>
      <c r="C3" s="24">
        <v>617</v>
      </c>
      <c r="D3" s="25" t="s">
        <v>25</v>
      </c>
      <c r="E3" s="15"/>
      <c r="X3" s="94"/>
      <c r="Y3" s="94"/>
      <c r="Z3" s="94"/>
      <c r="AA3" s="94"/>
      <c r="AB3" s="94"/>
      <c r="AC3" s="94"/>
      <c r="AD3" s="94"/>
      <c r="AE3" s="94"/>
      <c r="AF3" s="94"/>
      <c r="AG3" s="94"/>
      <c r="AI3" s="94"/>
      <c r="AJ3" s="94"/>
      <c r="AK3" s="94"/>
      <c r="AL3" s="94"/>
      <c r="AM3" s="94"/>
      <c r="AN3" s="94"/>
      <c r="AO3" s="94"/>
      <c r="AP3" s="94"/>
      <c r="AQ3" s="94"/>
      <c r="AR3" s="94"/>
    </row>
    <row r="4" spans="1:44" ht="13.5" thickBot="1">
      <c r="A4" s="1" t="s">
        <v>26</v>
      </c>
      <c r="B4" s="26" t="s">
        <v>27</v>
      </c>
      <c r="C4" s="26" t="s">
        <v>28</v>
      </c>
      <c r="X4" s="94"/>
      <c r="Y4" s="94"/>
      <c r="Z4" s="94"/>
      <c r="AA4" s="94"/>
      <c r="AB4" s="94"/>
      <c r="AC4" s="94"/>
      <c r="AD4" s="94"/>
      <c r="AE4" s="94"/>
      <c r="AF4" s="94"/>
      <c r="AG4" s="94"/>
      <c r="AI4" s="94"/>
      <c r="AJ4" s="94"/>
      <c r="AK4" s="94"/>
      <c r="AL4" s="94"/>
      <c r="AM4" s="94"/>
      <c r="AN4" s="94"/>
      <c r="AO4" s="94"/>
      <c r="AP4" s="94"/>
      <c r="AQ4" s="94"/>
      <c r="AR4" s="94"/>
    </row>
    <row r="5" spans="1:44" ht="12.75">
      <c r="A5" s="27" t="s">
        <v>29</v>
      </c>
      <c r="B5" s="28">
        <f>41-20*LOG10(615/$C3)</f>
        <v>41.0282009651565</v>
      </c>
      <c r="C5" s="28">
        <f>64-20*LOG10(615/$C3)</f>
        <v>64.0282009651565</v>
      </c>
      <c r="D5" s="29" t="s">
        <v>5</v>
      </c>
      <c r="E5" s="41"/>
      <c r="X5" s="94"/>
      <c r="Y5" s="94"/>
      <c r="Z5" s="94"/>
      <c r="AA5" s="94"/>
      <c r="AB5" s="94"/>
      <c r="AC5" s="94"/>
      <c r="AD5" s="94"/>
      <c r="AE5" s="94"/>
      <c r="AF5" s="94"/>
      <c r="AG5" s="94"/>
      <c r="AI5" s="94"/>
      <c r="AJ5" s="94"/>
      <c r="AK5" s="94"/>
      <c r="AL5" s="94"/>
      <c r="AM5" s="94"/>
      <c r="AN5" s="94"/>
      <c r="AO5" s="94"/>
      <c r="AP5" s="94"/>
      <c r="AQ5" s="94"/>
      <c r="AR5" s="94"/>
    </row>
    <row r="6" spans="1:44" ht="12.75">
      <c r="A6" s="30" t="s">
        <v>30</v>
      </c>
      <c r="B6" s="8">
        <f>B5-145.8</f>
        <v>-104.77179903484351</v>
      </c>
      <c r="C6" s="8">
        <f>C5-145.8</f>
        <v>-81.77179903484351</v>
      </c>
      <c r="D6" s="31" t="s">
        <v>7</v>
      </c>
      <c r="E6" s="41"/>
      <c r="X6" s="94"/>
      <c r="Y6" s="94"/>
      <c r="Z6" s="94"/>
      <c r="AA6" s="94"/>
      <c r="AB6" s="94"/>
      <c r="AC6" s="94"/>
      <c r="AD6" s="94"/>
      <c r="AE6" s="94"/>
      <c r="AF6" s="94"/>
      <c r="AG6" s="94"/>
      <c r="AI6" s="94"/>
      <c r="AJ6" s="94"/>
      <c r="AK6" s="94"/>
      <c r="AL6" s="94"/>
      <c r="AM6" s="94"/>
      <c r="AN6" s="94"/>
      <c r="AO6" s="94"/>
      <c r="AP6" s="94"/>
      <c r="AQ6" s="94"/>
      <c r="AR6" s="94"/>
    </row>
    <row r="7" spans="1:44" ht="12.75">
      <c r="A7" s="30" t="s">
        <v>31</v>
      </c>
      <c r="B7" s="12">
        <f>10+2.15</f>
        <v>12.15</v>
      </c>
      <c r="C7" s="32">
        <v>15</v>
      </c>
      <c r="D7" s="31" t="s">
        <v>32</v>
      </c>
      <c r="E7" s="41"/>
      <c r="X7" s="94"/>
      <c r="Y7" s="94"/>
      <c r="Z7" s="94"/>
      <c r="AA7" s="94"/>
      <c r="AB7" s="94"/>
      <c r="AC7" s="94"/>
      <c r="AD7" s="94"/>
      <c r="AE7" s="94"/>
      <c r="AF7" s="94"/>
      <c r="AG7" s="94"/>
      <c r="AI7" s="94"/>
      <c r="AJ7" s="94"/>
      <c r="AK7" s="94"/>
      <c r="AL7" s="94"/>
      <c r="AM7" s="94"/>
      <c r="AN7" s="94"/>
      <c r="AO7" s="94"/>
      <c r="AP7" s="94"/>
      <c r="AQ7" s="94"/>
      <c r="AR7" s="94"/>
    </row>
    <row r="8" spans="1:44" ht="12.75">
      <c r="A8" s="33" t="s">
        <v>33</v>
      </c>
      <c r="B8" s="12">
        <v>14</v>
      </c>
      <c r="C8" s="32">
        <v>14</v>
      </c>
      <c r="D8" s="31" t="s">
        <v>12</v>
      </c>
      <c r="E8" s="41"/>
      <c r="X8" s="94"/>
      <c r="Y8" s="94"/>
      <c r="Z8" s="94"/>
      <c r="AA8" s="94"/>
      <c r="AB8" s="94"/>
      <c r="AC8" s="94"/>
      <c r="AD8" s="94"/>
      <c r="AE8" s="94"/>
      <c r="AF8" s="94"/>
      <c r="AG8" s="94"/>
      <c r="AI8" s="94"/>
      <c r="AJ8" s="94"/>
      <c r="AK8" s="94"/>
      <c r="AL8" s="94"/>
      <c r="AM8" s="94"/>
      <c r="AN8" s="94"/>
      <c r="AO8" s="94"/>
      <c r="AP8" s="94"/>
      <c r="AQ8" s="94"/>
      <c r="AR8" s="94"/>
    </row>
    <row r="9" spans="1:44" ht="12.75">
      <c r="A9" s="30" t="s">
        <v>34</v>
      </c>
      <c r="B9" s="12">
        <v>4</v>
      </c>
      <c r="C9" s="32">
        <v>5</v>
      </c>
      <c r="D9" s="31" t="s">
        <v>12</v>
      </c>
      <c r="E9" s="41"/>
      <c r="X9" s="94"/>
      <c r="Y9" s="94"/>
      <c r="Z9" s="94"/>
      <c r="AA9" s="94"/>
      <c r="AB9" s="94"/>
      <c r="AC9" s="94"/>
      <c r="AD9" s="94"/>
      <c r="AE9" s="94"/>
      <c r="AF9" s="94"/>
      <c r="AG9" s="94"/>
      <c r="AI9" s="94"/>
      <c r="AJ9" s="94"/>
      <c r="AK9" s="94"/>
      <c r="AL9" s="94"/>
      <c r="AM9" s="94"/>
      <c r="AN9" s="94"/>
      <c r="AO9" s="94"/>
      <c r="AP9" s="94"/>
      <c r="AQ9" s="94"/>
      <c r="AR9" s="94"/>
    </row>
    <row r="10" spans="1:44" ht="12.75">
      <c r="A10" s="33" t="s">
        <v>35</v>
      </c>
      <c r="B10" s="32">
        <v>7</v>
      </c>
      <c r="C10" s="32">
        <v>15</v>
      </c>
      <c r="D10" s="34" t="s">
        <v>12</v>
      </c>
      <c r="E10" s="42"/>
      <c r="X10" s="94"/>
      <c r="Y10" s="94"/>
      <c r="Z10" s="94"/>
      <c r="AA10" s="94"/>
      <c r="AB10" s="94"/>
      <c r="AC10" s="94"/>
      <c r="AD10" s="94"/>
      <c r="AE10" s="94"/>
      <c r="AF10" s="94"/>
      <c r="AG10" s="94"/>
      <c r="AI10" s="94"/>
      <c r="AJ10" s="94"/>
      <c r="AK10" s="94"/>
      <c r="AL10" s="94"/>
      <c r="AM10" s="94"/>
      <c r="AN10" s="94"/>
      <c r="AO10" s="94"/>
      <c r="AP10" s="94"/>
      <c r="AQ10" s="94"/>
      <c r="AR10" s="94"/>
    </row>
    <row r="11" spans="1:44" ht="12.75">
      <c r="A11" s="35" t="s">
        <v>36</v>
      </c>
      <c r="B11" s="36">
        <f>(300/$C3)^2/(4*PI())</f>
        <v>0.01881318461824558</v>
      </c>
      <c r="C11" s="36">
        <f>(300/$C3)^2/(4*PI())</f>
        <v>0.01881318461824558</v>
      </c>
      <c r="D11" s="37" t="s">
        <v>37</v>
      </c>
      <c r="E11" s="41"/>
      <c r="X11" s="94"/>
      <c r="Y11" s="94"/>
      <c r="Z11" s="94"/>
      <c r="AA11" s="94"/>
      <c r="AB11" s="94"/>
      <c r="AC11" s="94"/>
      <c r="AD11" s="94"/>
      <c r="AE11" s="94"/>
      <c r="AF11" s="94"/>
      <c r="AG11" s="94"/>
      <c r="AI11" s="94"/>
      <c r="AJ11" s="94"/>
      <c r="AK11" s="94"/>
      <c r="AL11" s="94"/>
      <c r="AM11" s="94"/>
      <c r="AN11" s="94"/>
      <c r="AO11" s="94"/>
      <c r="AP11" s="94"/>
      <c r="AQ11" s="94"/>
      <c r="AR11" s="94"/>
    </row>
    <row r="12" spans="1:44" ht="13.5" thickBot="1">
      <c r="A12" s="38" t="s">
        <v>38</v>
      </c>
      <c r="B12" s="39">
        <f>B6+(B7-B9)+10*LOG10(B11)+30</f>
        <v>-83.87717586133604</v>
      </c>
      <c r="C12" s="39">
        <f>C6+(C7-C9)+10*LOG10(C11)+30</f>
        <v>-59.02717586133605</v>
      </c>
      <c r="D12" s="40" t="s">
        <v>9</v>
      </c>
      <c r="E12" s="41"/>
      <c r="X12" s="94"/>
      <c r="Y12" s="94"/>
      <c r="Z12" s="94"/>
      <c r="AA12" s="94"/>
      <c r="AB12" s="94"/>
      <c r="AC12" s="94"/>
      <c r="AD12" s="94"/>
      <c r="AE12" s="94"/>
      <c r="AF12" s="94"/>
      <c r="AG12" s="94"/>
      <c r="AI12" s="94"/>
      <c r="AJ12" s="94"/>
      <c r="AK12" s="94"/>
      <c r="AL12" s="94"/>
      <c r="AM12" s="94"/>
      <c r="AN12" s="94"/>
      <c r="AO12" s="94"/>
      <c r="AP12" s="94"/>
      <c r="AQ12" s="94"/>
      <c r="AR12" s="94"/>
    </row>
    <row r="13" spans="35:44" ht="13.5" thickBot="1">
      <c r="AI13" s="94"/>
      <c r="AJ13" s="94"/>
      <c r="AK13" s="94"/>
      <c r="AL13" s="94"/>
      <c r="AM13" s="94"/>
      <c r="AN13" s="94"/>
      <c r="AO13" s="94"/>
      <c r="AP13" s="94"/>
      <c r="AQ13" s="94"/>
      <c r="AR13" s="94"/>
    </row>
    <row r="14" spans="1:44" ht="14.25" thickBot="1" thickTop="1">
      <c r="A14" s="1" t="s">
        <v>0</v>
      </c>
      <c r="E14" s="144" t="s">
        <v>40</v>
      </c>
      <c r="F14" s="145"/>
      <c r="G14" s="2"/>
      <c r="AI14" s="94"/>
      <c r="AJ14" s="94"/>
      <c r="AK14" s="94"/>
      <c r="AL14" s="94"/>
      <c r="AM14" s="94"/>
      <c r="AN14" s="94"/>
      <c r="AO14" s="94"/>
      <c r="AP14" s="94"/>
      <c r="AQ14" s="94"/>
      <c r="AR14" s="94"/>
    </row>
    <row r="15" spans="1:44" ht="13.5" thickTop="1">
      <c r="A15" s="3"/>
      <c r="B15" s="4" t="s">
        <v>1</v>
      </c>
      <c r="C15" s="5" t="s">
        <v>43</v>
      </c>
      <c r="D15" s="5" t="s">
        <v>2</v>
      </c>
      <c r="E15" s="43" t="s">
        <v>83</v>
      </c>
      <c r="F15" s="70" t="s">
        <v>3</v>
      </c>
      <c r="G15" s="54"/>
      <c r="AI15" s="94"/>
      <c r="AJ15" s="94"/>
      <c r="AK15" s="94"/>
      <c r="AL15" s="94"/>
      <c r="AM15" s="94"/>
      <c r="AN15" s="94"/>
      <c r="AO15" s="94"/>
      <c r="AP15" s="94"/>
      <c r="AQ15" s="94"/>
      <c r="AR15" s="94"/>
    </row>
    <row r="16" spans="1:44" ht="13.5" customHeight="1">
      <c r="A16" s="6" t="s">
        <v>4</v>
      </c>
      <c r="B16" s="7">
        <f>(B18-$F18)+$F16</f>
        <v>96.90537682649254</v>
      </c>
      <c r="C16" s="8">
        <f>(C18-$F18)+$F16</f>
        <v>71.90537682649254</v>
      </c>
      <c r="D16" s="8">
        <f>(D18-$F18)+$F16</f>
        <v>56.90537682649254</v>
      </c>
      <c r="E16" s="8">
        <f>(E18-$F18)+$F16</f>
        <v>48.90537682649254</v>
      </c>
      <c r="F16" s="61">
        <f>$B$5</f>
        <v>41.0282009651565</v>
      </c>
      <c r="G16" s="55" t="s">
        <v>5</v>
      </c>
      <c r="AI16" s="94"/>
      <c r="AJ16" s="94"/>
      <c r="AK16" s="94"/>
      <c r="AL16" s="94"/>
      <c r="AM16" s="94"/>
      <c r="AN16" s="94"/>
      <c r="AO16" s="94"/>
      <c r="AP16" s="94"/>
      <c r="AQ16" s="94"/>
      <c r="AR16" s="94"/>
    </row>
    <row r="17" spans="1:44" ht="12.75">
      <c r="A17" s="6" t="s">
        <v>6</v>
      </c>
      <c r="B17" s="9">
        <f>(B18-$F18)+$F17</f>
        <v>-48.89462317350747</v>
      </c>
      <c r="C17" s="10">
        <f>(C18-$F18)+$F17</f>
        <v>-73.89462317350747</v>
      </c>
      <c r="D17" s="10">
        <f>(D18-$F18)+$F17</f>
        <v>-88.89462317350747</v>
      </c>
      <c r="E17" s="10">
        <f>(E18-$F18)+$F17</f>
        <v>-96.89462317350747</v>
      </c>
      <c r="F17" s="64">
        <f>$B$6</f>
        <v>-104.77179903484351</v>
      </c>
      <c r="G17" s="55" t="s">
        <v>7</v>
      </c>
      <c r="AI17" s="94"/>
      <c r="AJ17" s="94"/>
      <c r="AK17" s="94"/>
      <c r="AL17" s="94"/>
      <c r="AM17" s="94"/>
      <c r="AN17" s="94"/>
      <c r="AO17" s="94"/>
      <c r="AP17" s="94"/>
      <c r="AQ17" s="94"/>
      <c r="AR17" s="94"/>
    </row>
    <row r="18" spans="1:44" ht="12.75">
      <c r="A18" s="11" t="s">
        <v>8</v>
      </c>
      <c r="B18" s="57">
        <v>-28</v>
      </c>
      <c r="C18" s="43">
        <v>-53</v>
      </c>
      <c r="D18" s="43">
        <v>-68</v>
      </c>
      <c r="E18" s="58">
        <v>-76</v>
      </c>
      <c r="F18" s="65">
        <f>$B$12</f>
        <v>-83.87717586133604</v>
      </c>
      <c r="G18" s="55" t="s">
        <v>9</v>
      </c>
      <c r="AI18" s="94"/>
      <c r="AJ18" s="94"/>
      <c r="AK18" s="94"/>
      <c r="AL18" s="94"/>
      <c r="AM18" s="94"/>
      <c r="AN18" s="94"/>
      <c r="AO18" s="94"/>
      <c r="AP18" s="94"/>
      <c r="AQ18" s="94"/>
      <c r="AR18" s="94"/>
    </row>
    <row r="19" spans="1:44" ht="13.5" thickBot="1">
      <c r="A19" s="140" t="s">
        <v>10</v>
      </c>
      <c r="B19" s="141"/>
      <c r="C19" s="141"/>
      <c r="D19" s="141"/>
      <c r="E19" s="141"/>
      <c r="F19" s="141"/>
      <c r="G19" s="142"/>
      <c r="AI19" s="94"/>
      <c r="AJ19" s="94"/>
      <c r="AK19" s="94"/>
      <c r="AL19" s="94"/>
      <c r="AM19" s="94"/>
      <c r="AN19" s="94"/>
      <c r="AO19" s="94"/>
      <c r="AP19" s="94"/>
      <c r="AQ19" s="94"/>
      <c r="AR19" s="94"/>
    </row>
    <row r="20" spans="1:44" ht="12.75">
      <c r="A20" s="6" t="s">
        <v>11</v>
      </c>
      <c r="B20" s="44">
        <v>15.5</v>
      </c>
      <c r="C20" s="45">
        <v>15.5</v>
      </c>
      <c r="D20" s="46">
        <v>15.5</v>
      </c>
      <c r="E20" s="66">
        <f>15+10*LOG10(1/(1-10^(-((E18-F18+16)-15.19)/10)))</f>
        <v>15.631321341307626</v>
      </c>
      <c r="F20" s="47">
        <v>23</v>
      </c>
      <c r="G20" s="55" t="s">
        <v>12</v>
      </c>
      <c r="AI20" s="94"/>
      <c r="AJ20" s="94"/>
      <c r="AK20" s="94"/>
      <c r="AL20" s="94"/>
      <c r="AM20" s="94"/>
      <c r="AN20" s="94"/>
      <c r="AO20" s="94"/>
      <c r="AP20" s="94"/>
      <c r="AQ20" s="94"/>
      <c r="AR20" s="94"/>
    </row>
    <row r="21" spans="1:44" ht="12.75">
      <c r="A21" s="6" t="s">
        <v>13</v>
      </c>
      <c r="B21" s="14">
        <v>-33</v>
      </c>
      <c r="C21" s="15">
        <v>-33</v>
      </c>
      <c r="D21" s="16">
        <v>-33</v>
      </c>
      <c r="E21" s="16">
        <v>-33</v>
      </c>
      <c r="F21" s="48">
        <v>-33</v>
      </c>
      <c r="G21" s="55" t="s">
        <v>12</v>
      </c>
      <c r="AI21" s="94"/>
      <c r="AJ21" s="94"/>
      <c r="AK21" s="94"/>
      <c r="AL21" s="94"/>
      <c r="AM21" s="94"/>
      <c r="AN21" s="94"/>
      <c r="AO21" s="94"/>
      <c r="AP21" s="94"/>
      <c r="AQ21" s="94"/>
      <c r="AR21" s="94"/>
    </row>
    <row r="22" spans="1:44" ht="12.75">
      <c r="A22" s="6" t="s">
        <v>14</v>
      </c>
      <c r="B22" s="18">
        <v>-20</v>
      </c>
      <c r="C22" s="17">
        <v>-40</v>
      </c>
      <c r="D22" s="17">
        <v>-44</v>
      </c>
      <c r="E22" s="68">
        <f>$D22-($C22-$D22)*($D$18-E$18)/($C$18-$D$18)</f>
        <v>-46.13333333333333</v>
      </c>
      <c r="F22" s="69">
        <f>$D22-($C22-$D22)*($D$18-F$18)/($C$18-$D$18)</f>
        <v>-48.233913563022945</v>
      </c>
      <c r="G22" s="55" t="s">
        <v>12</v>
      </c>
      <c r="AI22" s="94"/>
      <c r="AJ22" s="94"/>
      <c r="AK22" s="94"/>
      <c r="AL22" s="94"/>
      <c r="AM22" s="94"/>
      <c r="AN22" s="94"/>
      <c r="AO22" s="94"/>
      <c r="AP22" s="94"/>
      <c r="AQ22" s="94"/>
      <c r="AR22" s="94"/>
    </row>
    <row r="23" spans="1:44" ht="12.75">
      <c r="A23" s="6" t="s">
        <v>15</v>
      </c>
      <c r="B23" s="18">
        <v>-20</v>
      </c>
      <c r="C23" s="17">
        <v>-40</v>
      </c>
      <c r="D23" s="17">
        <v>-48</v>
      </c>
      <c r="E23" s="68">
        <f aca="true" t="shared" si="0" ref="E23:F27">$D23-($C23-$D23)*($D$18-E$18)/($C$18-$D$18)</f>
        <v>-52.266666666666666</v>
      </c>
      <c r="F23" s="69">
        <f t="shared" si="0"/>
        <v>-56.46782712604589</v>
      </c>
      <c r="G23" s="55" t="s">
        <v>12</v>
      </c>
      <c r="AI23" s="94"/>
      <c r="AJ23" s="94"/>
      <c r="AK23" s="94"/>
      <c r="AL23" s="94"/>
      <c r="AM23" s="94"/>
      <c r="AN23" s="94"/>
      <c r="AO23" s="94"/>
      <c r="AP23" s="94"/>
      <c r="AQ23" s="94"/>
      <c r="AR23" s="94"/>
    </row>
    <row r="24" spans="1:44" ht="12.75">
      <c r="A24" s="6" t="s">
        <v>16</v>
      </c>
      <c r="B24" s="18">
        <v>-20</v>
      </c>
      <c r="C24" s="17">
        <v>-40</v>
      </c>
      <c r="D24" s="17">
        <v>-52</v>
      </c>
      <c r="E24" s="68">
        <f t="shared" si="0"/>
        <v>-58.4</v>
      </c>
      <c r="F24" s="69">
        <f t="shared" si="0"/>
        <v>-64.70174068906883</v>
      </c>
      <c r="G24" s="55" t="s">
        <v>12</v>
      </c>
      <c r="AI24" s="94"/>
      <c r="AJ24" s="94"/>
      <c r="AK24" s="94"/>
      <c r="AL24" s="94"/>
      <c r="AM24" s="94"/>
      <c r="AN24" s="94"/>
      <c r="AO24" s="94"/>
      <c r="AP24" s="94"/>
      <c r="AQ24" s="94"/>
      <c r="AR24" s="94"/>
    </row>
    <row r="25" spans="1:44" ht="12.75">
      <c r="A25" s="6" t="s">
        <v>17</v>
      </c>
      <c r="B25" s="18">
        <v>-20</v>
      </c>
      <c r="C25" s="17">
        <v>-42</v>
      </c>
      <c r="D25" s="17">
        <v>-56</v>
      </c>
      <c r="E25" s="68">
        <f t="shared" si="0"/>
        <v>-63.46666666666667</v>
      </c>
      <c r="F25" s="69">
        <f t="shared" si="0"/>
        <v>-70.8186974705803</v>
      </c>
      <c r="G25" s="55" t="s">
        <v>12</v>
      </c>
      <c r="AI25" s="94"/>
      <c r="AJ25" s="94"/>
      <c r="AK25" s="94"/>
      <c r="AL25" s="94"/>
      <c r="AM25" s="94"/>
      <c r="AN25" s="94"/>
      <c r="AO25" s="94"/>
      <c r="AP25" s="94"/>
      <c r="AQ25" s="94"/>
      <c r="AR25" s="94"/>
    </row>
    <row r="26" spans="1:44" ht="12.75">
      <c r="A26" s="6" t="s">
        <v>18</v>
      </c>
      <c r="B26" s="18">
        <v>-20</v>
      </c>
      <c r="C26" s="17">
        <v>-45</v>
      </c>
      <c r="D26" s="17">
        <v>-57</v>
      </c>
      <c r="E26" s="68">
        <f t="shared" si="0"/>
        <v>-63.4</v>
      </c>
      <c r="F26" s="69">
        <f t="shared" si="0"/>
        <v>-69.70174068906883</v>
      </c>
      <c r="G26" s="55" t="s">
        <v>12</v>
      </c>
      <c r="AI26" s="94"/>
      <c r="AJ26" s="94"/>
      <c r="AK26" s="94"/>
      <c r="AL26" s="94"/>
      <c r="AM26" s="94"/>
      <c r="AN26" s="94"/>
      <c r="AO26" s="94"/>
      <c r="AP26" s="94"/>
      <c r="AQ26" s="94"/>
      <c r="AR26" s="94"/>
    </row>
    <row r="27" spans="1:44" ht="12.75">
      <c r="A27" s="6" t="s">
        <v>19</v>
      </c>
      <c r="B27" s="18">
        <v>-20</v>
      </c>
      <c r="C27" s="17">
        <v>-45</v>
      </c>
      <c r="D27" s="17">
        <v>-50</v>
      </c>
      <c r="E27" s="68">
        <f t="shared" si="0"/>
        <v>-52.666666666666664</v>
      </c>
      <c r="F27" s="69">
        <f t="shared" si="0"/>
        <v>-55.29239195377868</v>
      </c>
      <c r="G27" s="55" t="s">
        <v>12</v>
      </c>
      <c r="AI27" s="94"/>
      <c r="AJ27" s="94"/>
      <c r="AK27" s="94"/>
      <c r="AL27" s="94"/>
      <c r="AM27" s="94"/>
      <c r="AN27" s="94"/>
      <c r="AO27" s="94"/>
      <c r="AP27" s="94"/>
      <c r="AQ27" s="94"/>
      <c r="AR27" s="94"/>
    </row>
    <row r="28" spans="1:44" ht="13.5" thickBot="1">
      <c r="A28" s="6" t="s">
        <v>81</v>
      </c>
      <c r="B28" s="49">
        <f>B$18-B38</f>
        <v>-20</v>
      </c>
      <c r="C28" s="50">
        <f>C$18-C38</f>
        <v>-45</v>
      </c>
      <c r="D28" s="50">
        <f>D$18-D38</f>
        <v>-60</v>
      </c>
      <c r="E28" s="67">
        <f>E$18-E38</f>
        <v>-68</v>
      </c>
      <c r="F28" s="22">
        <f>F$18-F38</f>
        <v>-75.87717586133604</v>
      </c>
      <c r="G28" s="55"/>
      <c r="AI28" s="94"/>
      <c r="AJ28" s="94"/>
      <c r="AK28" s="94"/>
      <c r="AL28" s="94"/>
      <c r="AM28" s="94"/>
      <c r="AN28" s="94"/>
      <c r="AO28" s="94"/>
      <c r="AP28" s="94"/>
      <c r="AQ28" s="94"/>
      <c r="AR28" s="94"/>
    </row>
    <row r="29" spans="1:44" ht="13.5" thickBot="1">
      <c r="A29" s="140" t="s">
        <v>20</v>
      </c>
      <c r="B29" s="141"/>
      <c r="C29" s="141"/>
      <c r="D29" s="141"/>
      <c r="E29" s="141"/>
      <c r="F29" s="141"/>
      <c r="G29" s="142"/>
      <c r="AI29" s="94"/>
      <c r="AJ29" s="94"/>
      <c r="AK29" s="94"/>
      <c r="AL29" s="94"/>
      <c r="AM29" s="94"/>
      <c r="AN29" s="94"/>
      <c r="AO29" s="94"/>
      <c r="AP29" s="94"/>
      <c r="AQ29" s="94"/>
      <c r="AR29" s="94"/>
    </row>
    <row r="30" spans="1:44" ht="12.75">
      <c r="A30" s="6" t="s">
        <v>21</v>
      </c>
      <c r="B30" s="51">
        <f>B$18-B20</f>
        <v>-43.5</v>
      </c>
      <c r="C30" s="52">
        <f>C$18-C20</f>
        <v>-68.5</v>
      </c>
      <c r="D30" s="28">
        <f>D$18-D20</f>
        <v>-83.5</v>
      </c>
      <c r="E30" s="28">
        <f>E$18-E20</f>
        <v>-91.63132134130763</v>
      </c>
      <c r="F30" s="53">
        <f>F$18-F20</f>
        <v>-106.87717586133604</v>
      </c>
      <c r="G30" s="55" t="s">
        <v>9</v>
      </c>
      <c r="AI30" s="94"/>
      <c r="AJ30" s="94"/>
      <c r="AK30" s="94"/>
      <c r="AL30" s="94"/>
      <c r="AM30" s="94"/>
      <c r="AN30" s="94"/>
      <c r="AO30" s="94"/>
      <c r="AP30" s="94"/>
      <c r="AQ30" s="94"/>
      <c r="AR30" s="94"/>
    </row>
    <row r="31" spans="1:44" ht="12.75">
      <c r="A31" s="6" t="s">
        <v>22</v>
      </c>
      <c r="B31" s="19">
        <f aca="true" t="shared" si="1" ref="B31:F36">B$18-B21</f>
        <v>5</v>
      </c>
      <c r="C31" s="17">
        <f t="shared" si="1"/>
        <v>-20</v>
      </c>
      <c r="D31" s="13">
        <f t="shared" si="1"/>
        <v>-35</v>
      </c>
      <c r="E31" s="13">
        <f t="shared" si="1"/>
        <v>-43</v>
      </c>
      <c r="F31" s="20">
        <f t="shared" si="1"/>
        <v>-50.87717586133604</v>
      </c>
      <c r="G31" s="55" t="s">
        <v>9</v>
      </c>
      <c r="AI31" s="94"/>
      <c r="AJ31" s="94"/>
      <c r="AK31" s="94"/>
      <c r="AL31" s="94"/>
      <c r="AM31" s="94"/>
      <c r="AN31" s="94"/>
      <c r="AO31" s="94"/>
      <c r="AP31" s="94"/>
      <c r="AQ31" s="94"/>
      <c r="AR31" s="94"/>
    </row>
    <row r="32" spans="1:44" ht="12.75">
      <c r="A32" s="6" t="s">
        <v>14</v>
      </c>
      <c r="B32" s="19">
        <f t="shared" si="1"/>
        <v>-8</v>
      </c>
      <c r="C32" s="17">
        <f t="shared" si="1"/>
        <v>-13</v>
      </c>
      <c r="D32" s="13">
        <f t="shared" si="1"/>
        <v>-24</v>
      </c>
      <c r="E32" s="13">
        <f t="shared" si="1"/>
        <v>-29.866666666666667</v>
      </c>
      <c r="F32" s="20">
        <f t="shared" si="1"/>
        <v>-35.6432622983131</v>
      </c>
      <c r="G32" s="55" t="s">
        <v>9</v>
      </c>
      <c r="AI32" s="94"/>
      <c r="AJ32" s="94"/>
      <c r="AK32" s="94"/>
      <c r="AL32" s="94"/>
      <c r="AM32" s="94"/>
      <c r="AN32" s="94"/>
      <c r="AO32" s="94"/>
      <c r="AP32" s="94"/>
      <c r="AQ32" s="94"/>
      <c r="AR32" s="94"/>
    </row>
    <row r="33" spans="1:44" ht="12.75">
      <c r="A33" s="6" t="s">
        <v>15</v>
      </c>
      <c r="B33" s="19">
        <f t="shared" si="1"/>
        <v>-8</v>
      </c>
      <c r="C33" s="17">
        <f t="shared" si="1"/>
        <v>-13</v>
      </c>
      <c r="D33" s="13">
        <f t="shared" si="1"/>
        <v>-20</v>
      </c>
      <c r="E33" s="13">
        <f t="shared" si="1"/>
        <v>-23.733333333333334</v>
      </c>
      <c r="F33" s="20">
        <f t="shared" si="1"/>
        <v>-27.409348735290152</v>
      </c>
      <c r="G33" s="55" t="s">
        <v>9</v>
      </c>
      <c r="AI33" s="94"/>
      <c r="AJ33" s="94"/>
      <c r="AK33" s="94"/>
      <c r="AL33" s="94"/>
      <c r="AM33" s="94"/>
      <c r="AN33" s="94"/>
      <c r="AO33" s="94"/>
      <c r="AP33" s="94"/>
      <c r="AQ33" s="94"/>
      <c r="AR33" s="94"/>
    </row>
    <row r="34" spans="1:44" ht="12.75">
      <c r="A34" s="6" t="s">
        <v>16</v>
      </c>
      <c r="B34" s="19">
        <f t="shared" si="1"/>
        <v>-8</v>
      </c>
      <c r="C34" s="17">
        <f t="shared" si="1"/>
        <v>-13</v>
      </c>
      <c r="D34" s="13">
        <f t="shared" si="1"/>
        <v>-16</v>
      </c>
      <c r="E34" s="13">
        <f t="shared" si="1"/>
        <v>-17.6</v>
      </c>
      <c r="F34" s="20">
        <f t="shared" si="1"/>
        <v>-19.175435172267214</v>
      </c>
      <c r="G34" s="55" t="s">
        <v>9</v>
      </c>
      <c r="AI34" s="94"/>
      <c r="AJ34" s="94"/>
      <c r="AK34" s="94"/>
      <c r="AL34" s="94"/>
      <c r="AM34" s="94"/>
      <c r="AN34" s="94"/>
      <c r="AO34" s="94"/>
      <c r="AP34" s="94"/>
      <c r="AQ34" s="94"/>
      <c r="AR34" s="94"/>
    </row>
    <row r="35" spans="1:44" ht="12.75">
      <c r="A35" s="6" t="s">
        <v>17</v>
      </c>
      <c r="B35" s="19">
        <f t="shared" si="1"/>
        <v>-8</v>
      </c>
      <c r="C35" s="17">
        <f t="shared" si="1"/>
        <v>-11</v>
      </c>
      <c r="D35" s="13">
        <f t="shared" si="1"/>
        <v>-12</v>
      </c>
      <c r="E35" s="13">
        <f t="shared" si="1"/>
        <v>-12.533333333333331</v>
      </c>
      <c r="F35" s="20">
        <f t="shared" si="1"/>
        <v>-13.058478390755738</v>
      </c>
      <c r="G35" s="55" t="s">
        <v>9</v>
      </c>
      <c r="AI35" s="94"/>
      <c r="AJ35" s="94"/>
      <c r="AK35" s="94"/>
      <c r="AL35" s="94"/>
      <c r="AM35" s="94"/>
      <c r="AN35" s="94"/>
      <c r="AO35" s="94"/>
      <c r="AP35" s="94"/>
      <c r="AQ35" s="94"/>
      <c r="AR35" s="94"/>
    </row>
    <row r="36" spans="1:44" ht="12.75">
      <c r="A36" s="6" t="s">
        <v>18</v>
      </c>
      <c r="B36" s="19">
        <f t="shared" si="1"/>
        <v>-8</v>
      </c>
      <c r="C36" s="17">
        <f t="shared" si="1"/>
        <v>-8</v>
      </c>
      <c r="D36" s="13">
        <f t="shared" si="1"/>
        <v>-11</v>
      </c>
      <c r="E36" s="13">
        <f t="shared" si="1"/>
        <v>-12.600000000000001</v>
      </c>
      <c r="F36" s="20">
        <f t="shared" si="1"/>
        <v>-14.175435172267214</v>
      </c>
      <c r="G36" s="55" t="s">
        <v>9</v>
      </c>
      <c r="AI36" s="94"/>
      <c r="AJ36" s="94"/>
      <c r="AK36" s="94"/>
      <c r="AL36" s="94"/>
      <c r="AM36" s="94"/>
      <c r="AN36" s="94"/>
      <c r="AO36" s="94"/>
      <c r="AP36" s="94"/>
      <c r="AQ36" s="94"/>
      <c r="AR36" s="94"/>
    </row>
    <row r="37" spans="1:44" ht="12.75">
      <c r="A37" s="78" t="s">
        <v>19</v>
      </c>
      <c r="B37" s="19">
        <f>B$18-B27</f>
        <v>-8</v>
      </c>
      <c r="C37" s="17">
        <f>C$18-C27</f>
        <v>-8</v>
      </c>
      <c r="D37" s="13">
        <f>D$18-D27</f>
        <v>-18</v>
      </c>
      <c r="E37" s="13">
        <f>E$18-E27</f>
        <v>-23.333333333333336</v>
      </c>
      <c r="F37" s="20">
        <f>F$18-F27</f>
        <v>-28.58478390755736</v>
      </c>
      <c r="G37" s="55" t="s">
        <v>9</v>
      </c>
      <c r="AI37" s="94"/>
      <c r="AJ37" s="94"/>
      <c r="AK37" s="94"/>
      <c r="AL37" s="94"/>
      <c r="AM37" s="94"/>
      <c r="AN37" s="94"/>
      <c r="AO37" s="94"/>
      <c r="AP37" s="94"/>
      <c r="AQ37" s="94"/>
      <c r="AR37" s="94"/>
    </row>
    <row r="38" spans="1:44" ht="13.5" thickBot="1">
      <c r="A38" s="21" t="s">
        <v>81</v>
      </c>
      <c r="B38" s="79">
        <v>-8</v>
      </c>
      <c r="C38" s="80">
        <v>-8</v>
      </c>
      <c r="D38" s="80">
        <v>-8</v>
      </c>
      <c r="E38" s="81">
        <v>-8</v>
      </c>
      <c r="F38" s="82">
        <v>-8</v>
      </c>
      <c r="G38" s="56" t="s">
        <v>9</v>
      </c>
      <c r="AI38" s="94"/>
      <c r="AJ38" s="94"/>
      <c r="AK38" s="94"/>
      <c r="AL38" s="94"/>
      <c r="AM38" s="94"/>
      <c r="AN38" s="94"/>
      <c r="AO38" s="94"/>
      <c r="AP38" s="94"/>
      <c r="AQ38" s="94"/>
      <c r="AR38" s="94"/>
    </row>
    <row r="39" spans="5:44" ht="14.25" thickBot="1" thickTop="1">
      <c r="E39" s="146" t="s">
        <v>41</v>
      </c>
      <c r="F39" s="147"/>
      <c r="AI39" s="94"/>
      <c r="AJ39" s="94"/>
      <c r="AK39" s="94"/>
      <c r="AL39" s="94"/>
      <c r="AM39" s="94"/>
      <c r="AN39" s="94"/>
      <c r="AO39" s="94"/>
      <c r="AP39" s="94"/>
      <c r="AQ39" s="94"/>
      <c r="AR39" s="94"/>
    </row>
    <row r="40" spans="1:44" ht="14.25" thickBot="1" thickTop="1">
      <c r="A40" s="1" t="s">
        <v>42</v>
      </c>
      <c r="F40" s="12"/>
      <c r="G40" s="2"/>
      <c r="AI40" s="94"/>
      <c r="AJ40" s="94"/>
      <c r="AK40" s="94"/>
      <c r="AL40" s="94"/>
      <c r="AM40" s="94"/>
      <c r="AN40" s="94"/>
      <c r="AO40" s="94"/>
      <c r="AP40" s="94"/>
      <c r="AQ40" s="94"/>
      <c r="AR40" s="94"/>
    </row>
    <row r="41" spans="1:44" ht="13.5" thickTop="1">
      <c r="A41" s="3"/>
      <c r="B41" s="4" t="s">
        <v>1</v>
      </c>
      <c r="C41" s="5" t="s">
        <v>43</v>
      </c>
      <c r="D41" s="5" t="s">
        <v>2</v>
      </c>
      <c r="E41" s="5" t="s">
        <v>83</v>
      </c>
      <c r="F41" s="63" t="s">
        <v>3</v>
      </c>
      <c r="G41" s="54"/>
      <c r="AI41" s="94"/>
      <c r="AJ41" s="94"/>
      <c r="AK41" s="94"/>
      <c r="AL41" s="94"/>
      <c r="AM41" s="94"/>
      <c r="AN41" s="94"/>
      <c r="AO41" s="94"/>
      <c r="AP41" s="94"/>
      <c r="AQ41" s="94"/>
      <c r="AR41" s="94"/>
    </row>
    <row r="42" spans="1:44" ht="12.75">
      <c r="A42" s="6" t="s">
        <v>4</v>
      </c>
      <c r="B42" s="7">
        <f>(B44-$F44)+$F42</f>
        <v>96.90537682649254</v>
      </c>
      <c r="C42" s="8">
        <f>(C44-$F44)+$F42</f>
        <v>71.90537682649254</v>
      </c>
      <c r="D42" s="8">
        <f>(D44-$F44)+$F42</f>
        <v>56.90537682649254</v>
      </c>
      <c r="E42" s="8">
        <f>(E44-$F44)+$F42</f>
        <v>48.90537682649254</v>
      </c>
      <c r="F42" s="61">
        <f>$B$5</f>
        <v>41.0282009651565</v>
      </c>
      <c r="G42" s="55" t="s">
        <v>5</v>
      </c>
      <c r="AI42" s="94"/>
      <c r="AJ42" s="94"/>
      <c r="AK42" s="94"/>
      <c r="AL42" s="94"/>
      <c r="AM42" s="94"/>
      <c r="AN42" s="94"/>
      <c r="AO42" s="94"/>
      <c r="AP42" s="94"/>
      <c r="AQ42" s="94"/>
      <c r="AR42" s="94"/>
    </row>
    <row r="43" spans="1:7" ht="12.75">
      <c r="A43" s="6" t="s">
        <v>6</v>
      </c>
      <c r="B43" s="9">
        <f>(B44-$F44)+$F43</f>
        <v>-48.89462317350747</v>
      </c>
      <c r="C43" s="10">
        <f>(C44-$F44)+$F43</f>
        <v>-73.89462317350747</v>
      </c>
      <c r="D43" s="10">
        <f>(D44-$F44)+$F43</f>
        <v>-88.89462317350747</v>
      </c>
      <c r="E43" s="10">
        <f>(E44-$F44)+$F43</f>
        <v>-96.89462317350747</v>
      </c>
      <c r="F43" s="64">
        <f>$B$6</f>
        <v>-104.77179903484351</v>
      </c>
      <c r="G43" s="55" t="s">
        <v>7</v>
      </c>
    </row>
    <row r="44" spans="1:7" ht="12.75">
      <c r="A44" s="11" t="s">
        <v>8</v>
      </c>
      <c r="B44" s="57">
        <v>-28</v>
      </c>
      <c r="C44" s="43">
        <v>-53</v>
      </c>
      <c r="D44" s="43">
        <v>-68</v>
      </c>
      <c r="E44" s="58">
        <v>-76</v>
      </c>
      <c r="F44" s="65">
        <f>$B$12</f>
        <v>-83.87717586133604</v>
      </c>
      <c r="G44" s="55" t="s">
        <v>9</v>
      </c>
    </row>
    <row r="45" spans="1:7" ht="13.5" thickBot="1">
      <c r="A45" s="140" t="s">
        <v>10</v>
      </c>
      <c r="B45" s="141"/>
      <c r="C45" s="141"/>
      <c r="D45" s="141"/>
      <c r="E45" s="141"/>
      <c r="F45" s="141"/>
      <c r="G45" s="142"/>
    </row>
    <row r="46" spans="1:8" ht="12.75">
      <c r="A46" s="6" t="s">
        <v>51</v>
      </c>
      <c r="B46" s="105">
        <v>-20.7</v>
      </c>
      <c r="C46" s="114">
        <v>-37.4</v>
      </c>
      <c r="D46" s="114">
        <v>-36.9</v>
      </c>
      <c r="E46" s="114">
        <v>-42.4</v>
      </c>
      <c r="F46" s="115">
        <v>-46.4</v>
      </c>
      <c r="G46" s="55" t="s">
        <v>12</v>
      </c>
      <c r="H46" s="95">
        <v>2</v>
      </c>
    </row>
    <row r="47" spans="1:8" ht="12.75">
      <c r="A47" s="6" t="s">
        <v>50</v>
      </c>
      <c r="B47" s="99">
        <v>-20.7</v>
      </c>
      <c r="C47" s="8">
        <v>-45</v>
      </c>
      <c r="D47" s="116">
        <v>-45.5</v>
      </c>
      <c r="E47" s="116">
        <v>-50.5</v>
      </c>
      <c r="F47" s="117">
        <v>-54.5</v>
      </c>
      <c r="G47" s="55" t="s">
        <v>12</v>
      </c>
      <c r="H47" s="96">
        <v>3</v>
      </c>
    </row>
    <row r="48" spans="1:8" ht="12.75">
      <c r="A48" s="6" t="s">
        <v>49</v>
      </c>
      <c r="B48" s="99">
        <v>-20.7</v>
      </c>
      <c r="C48" s="8">
        <v>-44.4</v>
      </c>
      <c r="D48" s="116">
        <v>-43.9</v>
      </c>
      <c r="E48" s="116">
        <v>-46.9</v>
      </c>
      <c r="F48" s="117">
        <v>-47.7</v>
      </c>
      <c r="G48" s="55" t="s">
        <v>12</v>
      </c>
      <c r="H48" s="96">
        <v>4</v>
      </c>
    </row>
    <row r="49" spans="1:8" ht="12.75">
      <c r="A49" s="6" t="s">
        <v>48</v>
      </c>
      <c r="B49" s="99">
        <v>-20.8</v>
      </c>
      <c r="C49" s="108">
        <v>-45.8</v>
      </c>
      <c r="D49" s="116">
        <v>-48.8</v>
      </c>
      <c r="E49" s="116">
        <v>-55.3</v>
      </c>
      <c r="F49" s="117">
        <v>-59.7</v>
      </c>
      <c r="G49" s="55" t="s">
        <v>12</v>
      </c>
      <c r="H49" s="96">
        <v>13</v>
      </c>
    </row>
    <row r="50" spans="1:8" ht="12.75">
      <c r="A50" s="71" t="s">
        <v>46</v>
      </c>
      <c r="B50" s="99">
        <v>-20.8</v>
      </c>
      <c r="C50" s="116">
        <v>-32.8</v>
      </c>
      <c r="D50" s="116">
        <v>-33.8</v>
      </c>
      <c r="E50" s="116">
        <v>-32.8</v>
      </c>
      <c r="F50" s="117">
        <v>-26.9</v>
      </c>
      <c r="G50" s="55" t="s">
        <v>12</v>
      </c>
      <c r="H50" s="96">
        <v>14</v>
      </c>
    </row>
    <row r="51" spans="1:8" ht="13.5" thickBot="1">
      <c r="A51" s="6" t="s">
        <v>47</v>
      </c>
      <c r="B51" s="102">
        <v>-20.8</v>
      </c>
      <c r="C51" s="118">
        <v>-26.3</v>
      </c>
      <c r="D51" s="118">
        <v>-25.8</v>
      </c>
      <c r="E51" s="118">
        <v>-25.3</v>
      </c>
      <c r="F51" s="119">
        <v>-19.9</v>
      </c>
      <c r="G51" s="55" t="s">
        <v>12</v>
      </c>
      <c r="H51" s="97">
        <v>15</v>
      </c>
    </row>
    <row r="52" spans="1:7" ht="13.5" thickBot="1">
      <c r="A52" s="140" t="s">
        <v>20</v>
      </c>
      <c r="B52" s="141"/>
      <c r="C52" s="141"/>
      <c r="D52" s="141"/>
      <c r="E52" s="141"/>
      <c r="F52" s="141"/>
      <c r="G52" s="142"/>
    </row>
    <row r="53" spans="1:7" ht="12.75">
      <c r="A53" s="6" t="s">
        <v>51</v>
      </c>
      <c r="B53" s="112">
        <f>B$44-B46</f>
        <v>-7.300000000000001</v>
      </c>
      <c r="C53" s="73">
        <f>C$44-C46</f>
        <v>-15.600000000000001</v>
      </c>
      <c r="D53" s="73">
        <f>D$44-D46</f>
        <v>-31.1</v>
      </c>
      <c r="E53" s="73">
        <f>E$44-E46</f>
        <v>-33.6</v>
      </c>
      <c r="F53" s="74">
        <f>-82.5-F46</f>
        <v>-36.1</v>
      </c>
      <c r="G53" s="55" t="s">
        <v>9</v>
      </c>
    </row>
    <row r="54" spans="1:7" ht="12.75">
      <c r="A54" s="6" t="s">
        <v>50</v>
      </c>
      <c r="B54" s="107">
        <f aca="true" t="shared" si="2" ref="B54:E58">B$44-B47</f>
        <v>-7.300000000000001</v>
      </c>
      <c r="C54" s="72">
        <f t="shared" si="2"/>
        <v>-8</v>
      </c>
      <c r="D54" s="72">
        <f t="shared" si="2"/>
        <v>-22.5</v>
      </c>
      <c r="E54" s="72">
        <f t="shared" si="2"/>
        <v>-25.5</v>
      </c>
      <c r="F54" s="75">
        <f>-83-F47</f>
        <v>-28.5</v>
      </c>
      <c r="G54" s="55" t="s">
        <v>9</v>
      </c>
    </row>
    <row r="55" spans="1:7" ht="12.75">
      <c r="A55" s="6" t="s">
        <v>49</v>
      </c>
      <c r="B55" s="107">
        <f t="shared" si="2"/>
        <v>-7.300000000000001</v>
      </c>
      <c r="C55" s="72">
        <f t="shared" si="2"/>
        <v>-8.600000000000001</v>
      </c>
      <c r="D55" s="72">
        <f t="shared" si="2"/>
        <v>-24.1</v>
      </c>
      <c r="E55" s="72">
        <f t="shared" si="2"/>
        <v>-29.1</v>
      </c>
      <c r="F55" s="75">
        <f>-82.3-F48</f>
        <v>-34.599999999999994</v>
      </c>
      <c r="G55" s="55" t="s">
        <v>9</v>
      </c>
    </row>
    <row r="56" spans="1:7" ht="12.75">
      <c r="A56" s="6" t="s">
        <v>48</v>
      </c>
      <c r="B56" s="107">
        <f t="shared" si="2"/>
        <v>-7.199999999999999</v>
      </c>
      <c r="C56" s="108">
        <f>C$44-C49</f>
        <v>-7.200000000000003</v>
      </c>
      <c r="D56" s="72">
        <f t="shared" si="2"/>
        <v>-19.200000000000003</v>
      </c>
      <c r="E56" s="72">
        <f t="shared" si="2"/>
        <v>-20.700000000000003</v>
      </c>
      <c r="F56" s="75">
        <f>-82.9-F49</f>
        <v>-23.200000000000003</v>
      </c>
      <c r="G56" s="55" t="s">
        <v>9</v>
      </c>
    </row>
    <row r="57" spans="1:7" ht="12.75">
      <c r="A57" s="71" t="s">
        <v>46</v>
      </c>
      <c r="B57" s="107">
        <f t="shared" si="2"/>
        <v>-7.199999999999999</v>
      </c>
      <c r="C57" s="72">
        <f t="shared" si="2"/>
        <v>-20.200000000000003</v>
      </c>
      <c r="D57" s="72">
        <f t="shared" si="2"/>
        <v>-34.2</v>
      </c>
      <c r="E57" s="72">
        <f t="shared" si="2"/>
        <v>-43.2</v>
      </c>
      <c r="F57" s="75">
        <f>-81.6-F50</f>
        <v>-54.699999999999996</v>
      </c>
      <c r="G57" s="55" t="s">
        <v>9</v>
      </c>
    </row>
    <row r="58" spans="1:7" ht="13.5" thickBot="1">
      <c r="A58" s="21" t="s">
        <v>47</v>
      </c>
      <c r="B58" s="109">
        <f t="shared" si="2"/>
        <v>-7.199999999999999</v>
      </c>
      <c r="C58" s="76">
        <f t="shared" si="2"/>
        <v>-26.7</v>
      </c>
      <c r="D58" s="76">
        <f t="shared" si="2"/>
        <v>-42.2</v>
      </c>
      <c r="E58" s="76">
        <f t="shared" si="2"/>
        <v>-50.7</v>
      </c>
      <c r="F58" s="77">
        <f>-79.6-F51</f>
        <v>-59.699999999999996</v>
      </c>
      <c r="G58" s="56" t="s">
        <v>9</v>
      </c>
    </row>
    <row r="59" ht="13.5" thickTop="1"/>
    <row r="60" spans="1:7" ht="13.5" thickBot="1">
      <c r="A60" s="1" t="s">
        <v>44</v>
      </c>
      <c r="F60" s="12"/>
      <c r="G60" s="2"/>
    </row>
    <row r="61" spans="1:7" ht="13.5" thickTop="1">
      <c r="A61" s="3"/>
      <c r="B61" s="4" t="s">
        <v>1</v>
      </c>
      <c r="C61" s="5" t="s">
        <v>43</v>
      </c>
      <c r="D61" s="5" t="s">
        <v>2</v>
      </c>
      <c r="E61" s="5" t="s">
        <v>83</v>
      </c>
      <c r="F61" s="63" t="s">
        <v>3</v>
      </c>
      <c r="G61" s="54"/>
    </row>
    <row r="62" spans="1:7" ht="12.75">
      <c r="A62" s="6" t="s">
        <v>4</v>
      </c>
      <c r="B62" s="7">
        <f>(B64-$F64)+$F62</f>
        <v>96.90537682649254</v>
      </c>
      <c r="C62" s="8">
        <f>(C64-$F64)+$F62</f>
        <v>71.90537682649254</v>
      </c>
      <c r="D62" s="8">
        <f>(D64-$F64)+$F62</f>
        <v>56.90537682649254</v>
      </c>
      <c r="E62" s="8">
        <f>(E64-$F64)+$F62</f>
        <v>48.90537682649254</v>
      </c>
      <c r="F62" s="61">
        <f>$B$5</f>
        <v>41.0282009651565</v>
      </c>
      <c r="G62" s="55" t="s">
        <v>5</v>
      </c>
    </row>
    <row r="63" spans="1:7" ht="12.75">
      <c r="A63" s="6" t="s">
        <v>6</v>
      </c>
      <c r="B63" s="9">
        <f>(B64-$F64)+$F63</f>
        <v>-48.89462317350747</v>
      </c>
      <c r="C63" s="10">
        <f>(C64-$F64)+$F63</f>
        <v>-73.89462317350747</v>
      </c>
      <c r="D63" s="10">
        <f>(D64-$F64)+$F63</f>
        <v>-88.89462317350747</v>
      </c>
      <c r="E63" s="10">
        <f>(E64-$F64)+$F63</f>
        <v>-96.89462317350747</v>
      </c>
      <c r="F63" s="64">
        <f>$B$6</f>
        <v>-104.77179903484351</v>
      </c>
      <c r="G63" s="55" t="s">
        <v>7</v>
      </c>
    </row>
    <row r="64" spans="1:7" ht="12.75">
      <c r="A64" s="11" t="s">
        <v>8</v>
      </c>
      <c r="B64" s="57">
        <v>-28</v>
      </c>
      <c r="C64" s="43">
        <v>-53</v>
      </c>
      <c r="D64" s="43">
        <v>-68</v>
      </c>
      <c r="E64" s="58">
        <v>-76</v>
      </c>
      <c r="F64" s="65">
        <f>$B$12</f>
        <v>-83.87717586133604</v>
      </c>
      <c r="G64" s="55" t="s">
        <v>9</v>
      </c>
    </row>
    <row r="65" spans="1:7" ht="13.5" thickBot="1">
      <c r="A65" s="140" t="s">
        <v>10</v>
      </c>
      <c r="B65" s="141"/>
      <c r="C65" s="141"/>
      <c r="D65" s="141"/>
      <c r="E65" s="141"/>
      <c r="F65" s="141"/>
      <c r="G65" s="142"/>
    </row>
    <row r="66" spans="1:8" ht="12.75">
      <c r="A66" s="6" t="s">
        <v>51</v>
      </c>
      <c r="B66" s="105">
        <v>-20.7</v>
      </c>
      <c r="C66" s="106">
        <v>-45.7</v>
      </c>
      <c r="D66" s="59">
        <v>-49.4</v>
      </c>
      <c r="E66" s="59">
        <v>-48.4</v>
      </c>
      <c r="F66" s="115">
        <v>-47.4</v>
      </c>
      <c r="G66" s="55" t="s">
        <v>12</v>
      </c>
      <c r="H66" s="95">
        <v>2</v>
      </c>
    </row>
    <row r="67" spans="1:8" ht="12.75">
      <c r="A67" s="6" t="s">
        <v>50</v>
      </c>
      <c r="B67" s="99">
        <v>-20.7</v>
      </c>
      <c r="C67" s="100">
        <v>-45.7</v>
      </c>
      <c r="D67" s="100">
        <v>-60.7</v>
      </c>
      <c r="E67" s="8">
        <v>-62</v>
      </c>
      <c r="F67" s="61">
        <v>-60.9</v>
      </c>
      <c r="G67" s="55" t="s">
        <v>12</v>
      </c>
      <c r="H67" s="96">
        <v>3</v>
      </c>
    </row>
    <row r="68" spans="1:8" ht="12.75">
      <c r="A68" s="6" t="s">
        <v>49</v>
      </c>
      <c r="B68" s="99">
        <v>-20.7</v>
      </c>
      <c r="C68" s="100">
        <v>-45.7</v>
      </c>
      <c r="D68" s="100">
        <v>-60.7</v>
      </c>
      <c r="E68" s="8">
        <v>-65.9</v>
      </c>
      <c r="F68" s="61">
        <v>-65.5</v>
      </c>
      <c r="G68" s="55" t="s">
        <v>12</v>
      </c>
      <c r="H68" s="96">
        <v>4</v>
      </c>
    </row>
    <row r="69" spans="1:8" ht="12.75">
      <c r="A69" s="6" t="s">
        <v>48</v>
      </c>
      <c r="B69" s="99">
        <v>-20.8</v>
      </c>
      <c r="C69" s="100">
        <v>-45.8</v>
      </c>
      <c r="D69" s="100">
        <v>-60.8</v>
      </c>
      <c r="E69" s="100">
        <v>-68.8</v>
      </c>
      <c r="F69" s="101">
        <v>-72.2</v>
      </c>
      <c r="G69" s="55" t="s">
        <v>12</v>
      </c>
      <c r="H69" s="96">
        <v>13</v>
      </c>
    </row>
    <row r="70" spans="1:8" ht="12.75">
      <c r="A70" s="71" t="s">
        <v>46</v>
      </c>
      <c r="B70" s="99">
        <v>-20.8</v>
      </c>
      <c r="C70" s="100">
        <v>-45.8</v>
      </c>
      <c r="D70" s="8">
        <v>-55.3</v>
      </c>
      <c r="E70" s="13">
        <v>-53.8</v>
      </c>
      <c r="F70" s="61">
        <v>-46.2</v>
      </c>
      <c r="G70" s="55" t="s">
        <v>12</v>
      </c>
      <c r="H70" s="96">
        <v>14</v>
      </c>
    </row>
    <row r="71" spans="1:8" ht="13.5" thickBot="1">
      <c r="A71" s="6" t="s">
        <v>47</v>
      </c>
      <c r="B71" s="102">
        <v>-20.8</v>
      </c>
      <c r="C71" s="103">
        <v>-45.8</v>
      </c>
      <c r="D71" s="39">
        <v>-53.8</v>
      </c>
      <c r="E71" s="98">
        <v>-51.3</v>
      </c>
      <c r="F71" s="62">
        <v>-47.5</v>
      </c>
      <c r="G71" s="55" t="s">
        <v>12</v>
      </c>
      <c r="H71" s="97">
        <v>15</v>
      </c>
    </row>
    <row r="72" spans="1:7" ht="13.5" thickBot="1">
      <c r="A72" s="140" t="s">
        <v>20</v>
      </c>
      <c r="B72" s="141"/>
      <c r="C72" s="141"/>
      <c r="D72" s="141"/>
      <c r="E72" s="141"/>
      <c r="F72" s="141"/>
      <c r="G72" s="142"/>
    </row>
    <row r="73" spans="1:7" ht="12.75">
      <c r="A73" s="6" t="s">
        <v>51</v>
      </c>
      <c r="B73" s="112">
        <f>B$64-B66</f>
        <v>-7.300000000000001</v>
      </c>
      <c r="C73" s="113">
        <f>C$64-C66</f>
        <v>-7.299999999999997</v>
      </c>
      <c r="D73" s="73">
        <f>D$64-D66</f>
        <v>-18.6</v>
      </c>
      <c r="E73" s="73">
        <f>E$64-E66</f>
        <v>-27.6</v>
      </c>
      <c r="F73" s="74">
        <f>-78.5-F66</f>
        <v>-31.1</v>
      </c>
      <c r="G73" s="55" t="s">
        <v>9</v>
      </c>
    </row>
    <row r="74" spans="1:7" ht="12.75">
      <c r="A74" s="6" t="s">
        <v>50</v>
      </c>
      <c r="B74" s="107">
        <f aca="true" t="shared" si="3" ref="B74:E78">B$64-B67</f>
        <v>-7.300000000000001</v>
      </c>
      <c r="C74" s="108">
        <f t="shared" si="3"/>
        <v>-7.299999999999997</v>
      </c>
      <c r="D74" s="108">
        <f t="shared" si="3"/>
        <v>-7.299999999999997</v>
      </c>
      <c r="E74" s="72">
        <f t="shared" si="3"/>
        <v>-14</v>
      </c>
      <c r="F74" s="75">
        <f>-80.4-F67</f>
        <v>-19.500000000000007</v>
      </c>
      <c r="G74" s="55" t="s">
        <v>9</v>
      </c>
    </row>
    <row r="75" spans="1:7" ht="12.75">
      <c r="A75" s="6" t="s">
        <v>49</v>
      </c>
      <c r="B75" s="107">
        <f t="shared" si="3"/>
        <v>-7.300000000000001</v>
      </c>
      <c r="C75" s="108">
        <f t="shared" si="3"/>
        <v>-7.299999999999997</v>
      </c>
      <c r="D75" s="108">
        <f t="shared" si="3"/>
        <v>-7.299999999999997</v>
      </c>
      <c r="E75" s="72">
        <f t="shared" si="3"/>
        <v>-10.099999999999994</v>
      </c>
      <c r="F75" s="75">
        <f>-80.6-F68</f>
        <v>-15.099999999999994</v>
      </c>
      <c r="G75" s="55" t="s">
        <v>9</v>
      </c>
    </row>
    <row r="76" spans="1:7" ht="12.75">
      <c r="A76" s="6" t="s">
        <v>48</v>
      </c>
      <c r="B76" s="107">
        <f t="shared" si="3"/>
        <v>-7.199999999999999</v>
      </c>
      <c r="C76" s="108">
        <f t="shared" si="3"/>
        <v>-7.200000000000003</v>
      </c>
      <c r="D76" s="108">
        <f t="shared" si="3"/>
        <v>-7.200000000000003</v>
      </c>
      <c r="E76" s="108">
        <f t="shared" si="3"/>
        <v>-7.200000000000003</v>
      </c>
      <c r="F76" s="101">
        <f>-79.4-F69</f>
        <v>-7.200000000000003</v>
      </c>
      <c r="G76" s="55" t="s">
        <v>9</v>
      </c>
    </row>
    <row r="77" spans="1:7" ht="12.75">
      <c r="A77" s="71" t="s">
        <v>46</v>
      </c>
      <c r="B77" s="107">
        <f t="shared" si="3"/>
        <v>-7.199999999999999</v>
      </c>
      <c r="C77" s="108">
        <f t="shared" si="3"/>
        <v>-7.200000000000003</v>
      </c>
      <c r="D77" s="72">
        <f t="shared" si="3"/>
        <v>-12.700000000000003</v>
      </c>
      <c r="E77" s="72">
        <f t="shared" si="3"/>
        <v>-22.200000000000003</v>
      </c>
      <c r="F77" s="75">
        <f>-79.4-F70</f>
        <v>-33.2</v>
      </c>
      <c r="G77" s="55" t="s">
        <v>9</v>
      </c>
    </row>
    <row r="78" spans="1:7" ht="13.5" thickBot="1">
      <c r="A78" s="21" t="s">
        <v>47</v>
      </c>
      <c r="B78" s="109">
        <f t="shared" si="3"/>
        <v>-7.199999999999999</v>
      </c>
      <c r="C78" s="110">
        <f t="shared" si="3"/>
        <v>-7.200000000000003</v>
      </c>
      <c r="D78" s="76">
        <f t="shared" si="3"/>
        <v>-14.200000000000003</v>
      </c>
      <c r="E78" s="76">
        <f t="shared" si="3"/>
        <v>-24.700000000000003</v>
      </c>
      <c r="F78" s="77">
        <f>-78.2-F71</f>
        <v>-30.700000000000003</v>
      </c>
      <c r="G78" s="56" t="s">
        <v>9</v>
      </c>
    </row>
    <row r="79" ht="13.5" thickTop="1"/>
    <row r="80" spans="1:7" ht="13.5" thickBot="1">
      <c r="A80" s="1" t="s">
        <v>45</v>
      </c>
      <c r="F80" s="12"/>
      <c r="G80" s="2"/>
    </row>
    <row r="81" spans="1:7" ht="13.5" thickTop="1">
      <c r="A81" s="3"/>
      <c r="B81" s="4" t="s">
        <v>1</v>
      </c>
      <c r="C81" s="5" t="s">
        <v>43</v>
      </c>
      <c r="D81" s="5" t="s">
        <v>2</v>
      </c>
      <c r="E81" s="5" t="s">
        <v>83</v>
      </c>
      <c r="F81" s="63" t="s">
        <v>3</v>
      </c>
      <c r="G81" s="54"/>
    </row>
    <row r="82" spans="1:7" ht="13.5" thickBot="1">
      <c r="A82" s="6" t="s">
        <v>4</v>
      </c>
      <c r="B82" s="7">
        <f>(B84-$F84)+$F82</f>
        <v>96.90537682649254</v>
      </c>
      <c r="C82" s="8">
        <f>(C84-$F84)+$F82</f>
        <v>71.90537682649254</v>
      </c>
      <c r="D82" s="8">
        <f>(D84-$F84)+$F82</f>
        <v>56.90537682649254</v>
      </c>
      <c r="E82" s="8">
        <f>(E84-$F84)+$F82</f>
        <v>48.90537682649254</v>
      </c>
      <c r="F82" s="61">
        <f>$B$5</f>
        <v>41.0282009651565</v>
      </c>
      <c r="G82" s="55" t="s">
        <v>5</v>
      </c>
    </row>
    <row r="83" spans="1:17" ht="12.75">
      <c r="A83" s="6" t="s">
        <v>6</v>
      </c>
      <c r="B83" s="9">
        <f>(B84-$F84)+$F83</f>
        <v>-48.89462317350747</v>
      </c>
      <c r="C83" s="10">
        <f>(C84-$F84)+$F83</f>
        <v>-73.89462317350747</v>
      </c>
      <c r="D83" s="10">
        <f>(D84-$F84)+$F83</f>
        <v>-88.89462317350747</v>
      </c>
      <c r="E83" s="10">
        <f>(E84-$F84)+$F83</f>
        <v>-96.89462317350747</v>
      </c>
      <c r="F83" s="64">
        <f>$B$6</f>
        <v>-104.77179903484351</v>
      </c>
      <c r="G83" s="55" t="s">
        <v>7</v>
      </c>
      <c r="M83" s="135" t="s">
        <v>80</v>
      </c>
      <c r="N83" s="136"/>
      <c r="O83" s="136"/>
      <c r="P83" s="136"/>
      <c r="Q83" s="137"/>
    </row>
    <row r="84" spans="1:17" ht="12.75">
      <c r="A84" s="11" t="s">
        <v>8</v>
      </c>
      <c r="B84" s="57">
        <v>-28</v>
      </c>
      <c r="C84" s="43">
        <v>-53</v>
      </c>
      <c r="D84" s="43">
        <v>-68</v>
      </c>
      <c r="E84" s="58">
        <v>-76</v>
      </c>
      <c r="F84" s="65">
        <f>$B$12</f>
        <v>-83.87717586133604</v>
      </c>
      <c r="G84" s="55" t="s">
        <v>9</v>
      </c>
      <c r="J84" s="138" t="s">
        <v>82</v>
      </c>
      <c r="K84" s="138"/>
      <c r="L84" s="139"/>
      <c r="M84" s="83" t="s">
        <v>1</v>
      </c>
      <c r="N84" s="12" t="s">
        <v>43</v>
      </c>
      <c r="O84" s="12" t="s">
        <v>2</v>
      </c>
      <c r="P84" s="43" t="s">
        <v>83</v>
      </c>
      <c r="Q84" s="84" t="s">
        <v>3</v>
      </c>
    </row>
    <row r="85" spans="1:17" ht="13.5" thickBot="1">
      <c r="A85" s="140" t="s">
        <v>10</v>
      </c>
      <c r="B85" s="141"/>
      <c r="C85" s="141"/>
      <c r="D85" s="141"/>
      <c r="E85" s="141"/>
      <c r="F85" s="141"/>
      <c r="G85" s="142"/>
      <c r="J85" s="85" t="s">
        <v>52</v>
      </c>
      <c r="K85" s="86">
        <v>-19</v>
      </c>
      <c r="L85" s="86">
        <v>-20</v>
      </c>
      <c r="M85" s="85">
        <f>B28</f>
        <v>-20</v>
      </c>
      <c r="N85" s="86">
        <f>C28</f>
        <v>-45</v>
      </c>
      <c r="O85" s="86">
        <f>D28</f>
        <v>-60</v>
      </c>
      <c r="P85" s="87">
        <f>E28</f>
        <v>-68</v>
      </c>
      <c r="Q85" s="88">
        <f>F28</f>
        <v>-75.87717586133604</v>
      </c>
    </row>
    <row r="86" spans="1:17" ht="12.75">
      <c r="A86" s="6" t="s">
        <v>51</v>
      </c>
      <c r="B86" s="105">
        <v>-20.7</v>
      </c>
      <c r="C86" s="106">
        <v>-45.7</v>
      </c>
      <c r="D86" s="59">
        <v>-55.4</v>
      </c>
      <c r="E86" s="59">
        <v>-54.9</v>
      </c>
      <c r="F86" s="60">
        <v>-51.7</v>
      </c>
      <c r="G86" s="55" t="s">
        <v>12</v>
      </c>
      <c r="H86" s="95">
        <v>2</v>
      </c>
      <c r="J86" s="89"/>
      <c r="K86" s="15"/>
      <c r="L86" s="15">
        <v>-16.5</v>
      </c>
      <c r="M86" s="89">
        <f>B28</f>
        <v>-20</v>
      </c>
      <c r="N86" s="15">
        <f>C28</f>
        <v>-45</v>
      </c>
      <c r="O86" s="15">
        <f>D28</f>
        <v>-60</v>
      </c>
      <c r="P86" s="8">
        <f>E28</f>
        <v>-68</v>
      </c>
      <c r="Q86" s="90">
        <f>F28</f>
        <v>-75.87717586133604</v>
      </c>
    </row>
    <row r="87" spans="1:17" ht="12.75">
      <c r="A87" s="6" t="s">
        <v>50</v>
      </c>
      <c r="B87" s="99">
        <v>-20.7</v>
      </c>
      <c r="C87" s="100">
        <v>-45.7</v>
      </c>
      <c r="D87" s="100">
        <v>-60.7</v>
      </c>
      <c r="E87" s="8">
        <v>-66.5</v>
      </c>
      <c r="F87" s="61">
        <v>-62.9</v>
      </c>
      <c r="G87" s="55" t="s">
        <v>12</v>
      </c>
      <c r="H87" s="96">
        <v>3</v>
      </c>
      <c r="J87" s="89" t="s">
        <v>53</v>
      </c>
      <c r="K87" s="15">
        <v>-16</v>
      </c>
      <c r="L87" s="15">
        <v>-16.5</v>
      </c>
      <c r="M87" s="89">
        <f>B28</f>
        <v>-20</v>
      </c>
      <c r="N87" s="15">
        <f>C28</f>
        <v>-45</v>
      </c>
      <c r="O87" s="15">
        <f>D28</f>
        <v>-60</v>
      </c>
      <c r="P87" s="8">
        <f>E28</f>
        <v>-68</v>
      </c>
      <c r="Q87" s="90">
        <f>F28</f>
        <v>-75.87717586133604</v>
      </c>
    </row>
    <row r="88" spans="1:17" ht="12.75">
      <c r="A88" s="6" t="s">
        <v>49</v>
      </c>
      <c r="B88" s="99">
        <v>-20.7</v>
      </c>
      <c r="C88" s="100">
        <v>-45.7</v>
      </c>
      <c r="D88" s="100">
        <v>-60.7</v>
      </c>
      <c r="E88" s="8">
        <v>-64.9</v>
      </c>
      <c r="F88" s="117">
        <v>-63.5</v>
      </c>
      <c r="G88" s="55" t="s">
        <v>12</v>
      </c>
      <c r="H88" s="96">
        <v>4</v>
      </c>
      <c r="J88" s="89"/>
      <c r="K88" s="15"/>
      <c r="L88" s="15">
        <v>-15.5</v>
      </c>
      <c r="M88" s="89">
        <f>B28</f>
        <v>-20</v>
      </c>
      <c r="N88" s="15">
        <f>C28</f>
        <v>-45</v>
      </c>
      <c r="O88" s="15">
        <f>D28</f>
        <v>-60</v>
      </c>
      <c r="P88" s="8">
        <f>E28</f>
        <v>-68</v>
      </c>
      <c r="Q88" s="90">
        <f>F28</f>
        <v>-75.87717586133604</v>
      </c>
    </row>
    <row r="89" spans="1:17" ht="12.75">
      <c r="A89" s="6" t="s">
        <v>48</v>
      </c>
      <c r="B89" s="99">
        <v>-20.8</v>
      </c>
      <c r="C89" s="100">
        <v>-45.8</v>
      </c>
      <c r="D89" s="100">
        <v>-60.7</v>
      </c>
      <c r="E89" s="100">
        <v>-68.8</v>
      </c>
      <c r="F89" s="101">
        <v>-72.9</v>
      </c>
      <c r="G89" s="55" t="s">
        <v>12</v>
      </c>
      <c r="H89" s="96">
        <v>13</v>
      </c>
      <c r="J89" s="89" t="s">
        <v>54</v>
      </c>
      <c r="K89" s="15">
        <v>-15</v>
      </c>
      <c r="L89" s="15">
        <v>-15.5</v>
      </c>
      <c r="M89" s="89">
        <f>B27</f>
        <v>-20</v>
      </c>
      <c r="N89" s="15">
        <f>C27</f>
        <v>-45</v>
      </c>
      <c r="O89" s="15">
        <f>D27</f>
        <v>-50</v>
      </c>
      <c r="P89" s="8">
        <f>E27</f>
        <v>-52.666666666666664</v>
      </c>
      <c r="Q89" s="90">
        <f>F27</f>
        <v>-55.29239195377868</v>
      </c>
    </row>
    <row r="90" spans="1:17" ht="12.75">
      <c r="A90" s="71" t="s">
        <v>46</v>
      </c>
      <c r="B90" s="99">
        <v>-20.8</v>
      </c>
      <c r="C90" s="100">
        <v>-45.8</v>
      </c>
      <c r="D90" s="100">
        <v>-60.7</v>
      </c>
      <c r="E90" s="100">
        <v>-68.8</v>
      </c>
      <c r="F90" s="101">
        <v>-72.9</v>
      </c>
      <c r="G90" s="55" t="s">
        <v>12</v>
      </c>
      <c r="H90" s="96">
        <v>14</v>
      </c>
      <c r="J90" s="89"/>
      <c r="K90" s="15"/>
      <c r="L90" s="15">
        <v>-14.5</v>
      </c>
      <c r="M90" s="89">
        <f>B27</f>
        <v>-20</v>
      </c>
      <c r="N90" s="15">
        <f>C27</f>
        <v>-45</v>
      </c>
      <c r="O90" s="15">
        <f>D27</f>
        <v>-50</v>
      </c>
      <c r="P90" s="8">
        <f>E27</f>
        <v>-52.666666666666664</v>
      </c>
      <c r="Q90" s="90">
        <f>F27</f>
        <v>-55.29239195377868</v>
      </c>
    </row>
    <row r="91" spans="1:17" ht="13.5" thickBot="1">
      <c r="A91" s="6" t="s">
        <v>47</v>
      </c>
      <c r="B91" s="102">
        <v>-20.8</v>
      </c>
      <c r="C91" s="103">
        <v>-45.8</v>
      </c>
      <c r="D91" s="103">
        <v>-60.7</v>
      </c>
      <c r="E91" s="103">
        <v>-68.8</v>
      </c>
      <c r="F91" s="104">
        <v>-72.8</v>
      </c>
      <c r="G91" s="55" t="s">
        <v>12</v>
      </c>
      <c r="H91" s="97">
        <v>15</v>
      </c>
      <c r="J91" s="89" t="s">
        <v>55</v>
      </c>
      <c r="K91" s="15">
        <v>-14</v>
      </c>
      <c r="L91" s="15">
        <v>-14.5</v>
      </c>
      <c r="M91" s="89">
        <f>B27</f>
        <v>-20</v>
      </c>
      <c r="N91" s="15">
        <f>C27</f>
        <v>-45</v>
      </c>
      <c r="O91" s="15">
        <f>D27</f>
        <v>-50</v>
      </c>
      <c r="P91" s="8">
        <f>E27</f>
        <v>-52.666666666666664</v>
      </c>
      <c r="Q91" s="90">
        <f>F27</f>
        <v>-55.29239195377868</v>
      </c>
    </row>
    <row r="92" spans="1:17" ht="13.5" thickBot="1">
      <c r="A92" s="140" t="s">
        <v>20</v>
      </c>
      <c r="B92" s="141"/>
      <c r="C92" s="141"/>
      <c r="D92" s="141"/>
      <c r="E92" s="141"/>
      <c r="F92" s="141"/>
      <c r="G92" s="142"/>
      <c r="J92" s="89"/>
      <c r="K92" s="15"/>
      <c r="L92" s="15">
        <v>-13.5</v>
      </c>
      <c r="M92" s="89">
        <f>B27</f>
        <v>-20</v>
      </c>
      <c r="N92" s="15">
        <f>C27</f>
        <v>-45</v>
      </c>
      <c r="O92" s="15">
        <f>D27</f>
        <v>-50</v>
      </c>
      <c r="P92" s="8">
        <f>E27</f>
        <v>-52.666666666666664</v>
      </c>
      <c r="Q92" s="90">
        <f>F27</f>
        <v>-55.29239195377868</v>
      </c>
    </row>
    <row r="93" spans="1:17" ht="12.75">
      <c r="A93" s="6" t="s">
        <v>51</v>
      </c>
      <c r="B93" s="112">
        <f>B$84-B86</f>
        <v>-7.300000000000001</v>
      </c>
      <c r="C93" s="113">
        <f>C$84-C86</f>
        <v>-7.299999999999997</v>
      </c>
      <c r="D93" s="73">
        <f>D$84-D86</f>
        <v>-12.600000000000001</v>
      </c>
      <c r="E93" s="73">
        <f>E$84-E86</f>
        <v>-21.1</v>
      </c>
      <c r="F93" s="74">
        <f>-81.8-F86</f>
        <v>-30.099999999999994</v>
      </c>
      <c r="G93" s="55" t="s">
        <v>9</v>
      </c>
      <c r="J93" s="89" t="s">
        <v>56</v>
      </c>
      <c r="K93" s="15">
        <v>-13</v>
      </c>
      <c r="L93" s="15">
        <v>-13.5</v>
      </c>
      <c r="M93" s="89">
        <f>B26</f>
        <v>-20</v>
      </c>
      <c r="N93" s="15">
        <f>C26</f>
        <v>-45</v>
      </c>
      <c r="O93" s="15">
        <f>D26</f>
        <v>-57</v>
      </c>
      <c r="P93" s="8">
        <f>E26</f>
        <v>-63.4</v>
      </c>
      <c r="Q93" s="90">
        <f>F26</f>
        <v>-69.70174068906883</v>
      </c>
    </row>
    <row r="94" spans="1:17" ht="12.75">
      <c r="A94" s="6" t="s">
        <v>50</v>
      </c>
      <c r="B94" s="107">
        <f aca="true" t="shared" si="4" ref="B94:E98">B$84-B87</f>
        <v>-7.300000000000001</v>
      </c>
      <c r="C94" s="108">
        <f t="shared" si="4"/>
        <v>-7.299999999999997</v>
      </c>
      <c r="D94" s="108">
        <f t="shared" si="4"/>
        <v>-7.299999999999997</v>
      </c>
      <c r="E94" s="72">
        <f t="shared" si="4"/>
        <v>-9.5</v>
      </c>
      <c r="F94" s="75">
        <f>-83.4-F87</f>
        <v>-20.500000000000007</v>
      </c>
      <c r="G94" s="55" t="s">
        <v>9</v>
      </c>
      <c r="J94" s="89"/>
      <c r="K94" s="15"/>
      <c r="L94" s="15">
        <v>-12.5</v>
      </c>
      <c r="M94" s="89">
        <f>B26</f>
        <v>-20</v>
      </c>
      <c r="N94" s="15">
        <f>C26</f>
        <v>-45</v>
      </c>
      <c r="O94" s="15">
        <f>D26</f>
        <v>-57</v>
      </c>
      <c r="P94" s="8">
        <f>E26</f>
        <v>-63.4</v>
      </c>
      <c r="Q94" s="90">
        <f>F26</f>
        <v>-69.70174068906883</v>
      </c>
    </row>
    <row r="95" spans="1:17" ht="12.75">
      <c r="A95" s="6" t="s">
        <v>49</v>
      </c>
      <c r="B95" s="107">
        <f t="shared" si="4"/>
        <v>-7.300000000000001</v>
      </c>
      <c r="C95" s="108">
        <f t="shared" si="4"/>
        <v>-7.299999999999997</v>
      </c>
      <c r="D95" s="108">
        <f t="shared" si="4"/>
        <v>-7.299999999999997</v>
      </c>
      <c r="E95" s="72">
        <f t="shared" si="4"/>
        <v>-11.099999999999994</v>
      </c>
      <c r="F95" s="75">
        <f>-79.6-F88</f>
        <v>-16.099999999999994</v>
      </c>
      <c r="G95" s="55" t="s">
        <v>9</v>
      </c>
      <c r="J95" s="89" t="s">
        <v>57</v>
      </c>
      <c r="K95" s="15">
        <v>-12</v>
      </c>
      <c r="L95" s="15">
        <v>-12.5</v>
      </c>
      <c r="M95" s="89">
        <f>B26</f>
        <v>-20</v>
      </c>
      <c r="N95" s="15">
        <f>C26</f>
        <v>-45</v>
      </c>
      <c r="O95" s="15">
        <f>D26</f>
        <v>-57</v>
      </c>
      <c r="P95" s="8">
        <f>E26</f>
        <v>-63.4</v>
      </c>
      <c r="Q95" s="90">
        <f>F26</f>
        <v>-69.70174068906883</v>
      </c>
    </row>
    <row r="96" spans="1:17" ht="12.75">
      <c r="A96" s="6" t="s">
        <v>48</v>
      </c>
      <c r="B96" s="107">
        <f t="shared" si="4"/>
        <v>-7.199999999999999</v>
      </c>
      <c r="C96" s="108">
        <f t="shared" si="4"/>
        <v>-7.200000000000003</v>
      </c>
      <c r="D96" s="108">
        <f t="shared" si="4"/>
        <v>-7.299999999999997</v>
      </c>
      <c r="E96" s="108">
        <f t="shared" si="4"/>
        <v>-7.200000000000003</v>
      </c>
      <c r="F96" s="101">
        <f>-80.1-F89</f>
        <v>-7.199999999999989</v>
      </c>
      <c r="G96" s="55" t="s">
        <v>9</v>
      </c>
      <c r="J96" s="89"/>
      <c r="K96" s="15"/>
      <c r="L96" s="15">
        <v>-11.5</v>
      </c>
      <c r="M96" s="89">
        <f>B26</f>
        <v>-20</v>
      </c>
      <c r="N96" s="15">
        <f>C26</f>
        <v>-45</v>
      </c>
      <c r="O96" s="15">
        <f>D26</f>
        <v>-57</v>
      </c>
      <c r="P96" s="8">
        <f>E26</f>
        <v>-63.4</v>
      </c>
      <c r="Q96" s="90">
        <f>F26</f>
        <v>-69.70174068906883</v>
      </c>
    </row>
    <row r="97" spans="1:17" ht="12.75">
      <c r="A97" s="71" t="s">
        <v>46</v>
      </c>
      <c r="B97" s="107">
        <f t="shared" si="4"/>
        <v>-7.199999999999999</v>
      </c>
      <c r="C97" s="108">
        <f t="shared" si="4"/>
        <v>-7.200000000000003</v>
      </c>
      <c r="D97" s="108">
        <f t="shared" si="4"/>
        <v>-7.299999999999997</v>
      </c>
      <c r="E97" s="108">
        <f t="shared" si="4"/>
        <v>-7.200000000000003</v>
      </c>
      <c r="F97" s="101">
        <f>-80.1-F90</f>
        <v>-7.199999999999989</v>
      </c>
      <c r="G97" s="55" t="s">
        <v>9</v>
      </c>
      <c r="J97" s="89" t="s">
        <v>58</v>
      </c>
      <c r="K97" s="15">
        <v>-11</v>
      </c>
      <c r="L97" s="15">
        <v>-11.5</v>
      </c>
      <c r="M97" s="89">
        <f>B26</f>
        <v>-20</v>
      </c>
      <c r="N97" s="15">
        <f>C26</f>
        <v>-45</v>
      </c>
      <c r="O97" s="15">
        <f>D26</f>
        <v>-57</v>
      </c>
      <c r="P97" s="8">
        <f>E26</f>
        <v>-63.4</v>
      </c>
      <c r="Q97" s="90">
        <f>F26</f>
        <v>-69.70174068906883</v>
      </c>
    </row>
    <row r="98" spans="1:17" ht="13.5" thickBot="1">
      <c r="A98" s="21" t="s">
        <v>47</v>
      </c>
      <c r="B98" s="109">
        <f t="shared" si="4"/>
        <v>-7.199999999999999</v>
      </c>
      <c r="C98" s="110">
        <f t="shared" si="4"/>
        <v>-7.200000000000003</v>
      </c>
      <c r="D98" s="110">
        <f t="shared" si="4"/>
        <v>-7.299999999999997</v>
      </c>
      <c r="E98" s="110">
        <f t="shared" si="4"/>
        <v>-7.200000000000003</v>
      </c>
      <c r="F98" s="111">
        <f>-80-F91</f>
        <v>-7.200000000000003</v>
      </c>
      <c r="G98" s="56" t="s">
        <v>9</v>
      </c>
      <c r="J98" s="89"/>
      <c r="K98" s="15"/>
      <c r="L98" s="15">
        <v>-10.5</v>
      </c>
      <c r="M98" s="89">
        <f>B26</f>
        <v>-20</v>
      </c>
      <c r="N98" s="15">
        <f>C26</f>
        <v>-45</v>
      </c>
      <c r="O98" s="15">
        <f>D26</f>
        <v>-57</v>
      </c>
      <c r="P98" s="8">
        <f>E26</f>
        <v>-63.4</v>
      </c>
      <c r="Q98" s="90">
        <f>F26</f>
        <v>-69.70174068906883</v>
      </c>
    </row>
    <row r="99" spans="10:17" ht="13.5" thickTop="1">
      <c r="J99" s="89" t="s">
        <v>59</v>
      </c>
      <c r="K99" s="15">
        <v>-10</v>
      </c>
      <c r="L99" s="15">
        <v>-10.5</v>
      </c>
      <c r="M99" s="89">
        <f>B26</f>
        <v>-20</v>
      </c>
      <c r="N99" s="15">
        <f>C26</f>
        <v>-45</v>
      </c>
      <c r="O99" s="15">
        <f>D26</f>
        <v>-57</v>
      </c>
      <c r="P99" s="8">
        <f>E26</f>
        <v>-63.4</v>
      </c>
      <c r="Q99" s="90">
        <f>F26</f>
        <v>-69.70174068906883</v>
      </c>
    </row>
    <row r="100" spans="10:17" ht="12.75">
      <c r="J100" s="89"/>
      <c r="K100" s="15"/>
      <c r="L100" s="15">
        <v>-9.5</v>
      </c>
      <c r="M100" s="89">
        <f>B26</f>
        <v>-20</v>
      </c>
      <c r="N100" s="15">
        <f>C26</f>
        <v>-45</v>
      </c>
      <c r="O100" s="15">
        <f>D26</f>
        <v>-57</v>
      </c>
      <c r="P100" s="8">
        <f>E26</f>
        <v>-63.4</v>
      </c>
      <c r="Q100" s="90">
        <f>F26</f>
        <v>-69.70174068906883</v>
      </c>
    </row>
    <row r="101" spans="10:17" ht="12.75">
      <c r="J101" s="89" t="s">
        <v>60</v>
      </c>
      <c r="K101" s="15">
        <v>-9</v>
      </c>
      <c r="L101" s="15">
        <v>-9.5</v>
      </c>
      <c r="M101" s="89">
        <f>B26</f>
        <v>-20</v>
      </c>
      <c r="N101" s="15">
        <f>C26</f>
        <v>-45</v>
      </c>
      <c r="O101" s="15">
        <f>D26</f>
        <v>-57</v>
      </c>
      <c r="P101" s="8">
        <f>E26</f>
        <v>-63.4</v>
      </c>
      <c r="Q101" s="90">
        <f>F26</f>
        <v>-69.70174068906883</v>
      </c>
    </row>
    <row r="102" spans="10:17" ht="12.75">
      <c r="J102" s="89"/>
      <c r="K102" s="15"/>
      <c r="L102" s="15">
        <v>-8.5</v>
      </c>
      <c r="M102" s="89">
        <f>B26</f>
        <v>-20</v>
      </c>
      <c r="N102" s="15">
        <f>C26</f>
        <v>-45</v>
      </c>
      <c r="O102" s="15">
        <f>D26</f>
        <v>-57</v>
      </c>
      <c r="P102" s="8">
        <f>E26</f>
        <v>-63.4</v>
      </c>
      <c r="Q102" s="90">
        <f>F26</f>
        <v>-69.70174068906883</v>
      </c>
    </row>
    <row r="103" spans="10:17" ht="12.75">
      <c r="J103" s="89" t="s">
        <v>61</v>
      </c>
      <c r="K103" s="15">
        <v>-8</v>
      </c>
      <c r="L103" s="15">
        <v>-8.5</v>
      </c>
      <c r="M103" s="89">
        <f>B26</f>
        <v>-20</v>
      </c>
      <c r="N103" s="15">
        <f>C26</f>
        <v>-45</v>
      </c>
      <c r="O103" s="15">
        <f>D26</f>
        <v>-57</v>
      </c>
      <c r="P103" s="8">
        <f>E26</f>
        <v>-63.4</v>
      </c>
      <c r="Q103" s="90">
        <f>F26</f>
        <v>-69.70174068906883</v>
      </c>
    </row>
    <row r="104" spans="10:17" ht="12.75">
      <c r="J104" s="89"/>
      <c r="K104" s="15"/>
      <c r="L104" s="15">
        <v>-7.5</v>
      </c>
      <c r="M104" s="89">
        <f>B26</f>
        <v>-20</v>
      </c>
      <c r="N104" s="15">
        <f>C26</f>
        <v>-45</v>
      </c>
      <c r="O104" s="15">
        <f>D26</f>
        <v>-57</v>
      </c>
      <c r="P104" s="8">
        <f>E26</f>
        <v>-63.4</v>
      </c>
      <c r="Q104" s="90">
        <f>F26</f>
        <v>-69.70174068906883</v>
      </c>
    </row>
    <row r="105" spans="10:17" ht="12.75">
      <c r="J105" s="89" t="s">
        <v>62</v>
      </c>
      <c r="K105" s="15">
        <v>-7</v>
      </c>
      <c r="L105" s="15">
        <v>-7.5</v>
      </c>
      <c r="M105" s="89">
        <f>B26</f>
        <v>-20</v>
      </c>
      <c r="N105" s="15">
        <f>C26</f>
        <v>-45</v>
      </c>
      <c r="O105" s="15">
        <f>D26</f>
        <v>-57</v>
      </c>
      <c r="P105" s="8">
        <f>E26</f>
        <v>-63.4</v>
      </c>
      <c r="Q105" s="90">
        <f>F26</f>
        <v>-69.70174068906883</v>
      </c>
    </row>
    <row r="106" spans="10:17" ht="12.75">
      <c r="J106" s="89"/>
      <c r="K106" s="15"/>
      <c r="L106" s="15">
        <v>-6.5</v>
      </c>
      <c r="M106" s="89">
        <f>B26</f>
        <v>-20</v>
      </c>
      <c r="N106" s="15">
        <f>C26</f>
        <v>-45</v>
      </c>
      <c r="O106" s="15">
        <f>D26</f>
        <v>-57</v>
      </c>
      <c r="P106" s="8">
        <f>E26</f>
        <v>-63.4</v>
      </c>
      <c r="Q106" s="90">
        <f>F26</f>
        <v>-69.70174068906883</v>
      </c>
    </row>
    <row r="107" spans="10:17" ht="12.75">
      <c r="J107" s="89" t="s">
        <v>63</v>
      </c>
      <c r="K107" s="15">
        <v>-6</v>
      </c>
      <c r="L107" s="15">
        <v>-6.5</v>
      </c>
      <c r="M107" s="89">
        <f>B26</f>
        <v>-20</v>
      </c>
      <c r="N107" s="15">
        <f>C26</f>
        <v>-45</v>
      </c>
      <c r="O107" s="15">
        <f>D26</f>
        <v>-57</v>
      </c>
      <c r="P107" s="8">
        <f>E26</f>
        <v>-63.4</v>
      </c>
      <c r="Q107" s="90">
        <f>F26</f>
        <v>-69.70174068906883</v>
      </c>
    </row>
    <row r="108" spans="10:17" ht="12.75">
      <c r="J108" s="89"/>
      <c r="K108" s="15"/>
      <c r="L108" s="15">
        <v>-5.5</v>
      </c>
      <c r="M108" s="89">
        <f>B26</f>
        <v>-20</v>
      </c>
      <c r="N108" s="15">
        <f>C26</f>
        <v>-45</v>
      </c>
      <c r="O108" s="15">
        <f>D26</f>
        <v>-57</v>
      </c>
      <c r="P108" s="8">
        <f>E26</f>
        <v>-63.4</v>
      </c>
      <c r="Q108" s="90">
        <f>F26</f>
        <v>-69.70174068906883</v>
      </c>
    </row>
    <row r="109" spans="10:17" ht="12.75">
      <c r="J109" s="89" t="s">
        <v>64</v>
      </c>
      <c r="K109" s="15">
        <v>-5</v>
      </c>
      <c r="L109" s="15">
        <v>-5.5</v>
      </c>
      <c r="M109" s="89">
        <f>B25</f>
        <v>-20</v>
      </c>
      <c r="N109" s="15">
        <f>C25</f>
        <v>-42</v>
      </c>
      <c r="O109" s="15">
        <f>D25</f>
        <v>-56</v>
      </c>
      <c r="P109" s="8">
        <f>E25</f>
        <v>-63.46666666666667</v>
      </c>
      <c r="Q109" s="90">
        <f>F25</f>
        <v>-70.8186974705803</v>
      </c>
    </row>
    <row r="110" spans="10:17" ht="12.75">
      <c r="J110" s="89"/>
      <c r="K110" s="15"/>
      <c r="L110" s="15">
        <v>-4.5</v>
      </c>
      <c r="M110" s="89">
        <f>B25</f>
        <v>-20</v>
      </c>
      <c r="N110" s="15">
        <f>C25</f>
        <v>-42</v>
      </c>
      <c r="O110" s="15">
        <f>D25</f>
        <v>-56</v>
      </c>
      <c r="P110" s="8">
        <f>E25</f>
        <v>-63.46666666666667</v>
      </c>
      <c r="Q110" s="90">
        <f>F25</f>
        <v>-70.8186974705803</v>
      </c>
    </row>
    <row r="111" spans="10:17" ht="12.75">
      <c r="J111" s="89" t="s">
        <v>65</v>
      </c>
      <c r="K111" s="15">
        <v>-4</v>
      </c>
      <c r="L111" s="15">
        <v>-4.5</v>
      </c>
      <c r="M111" s="89">
        <f>B24</f>
        <v>-20</v>
      </c>
      <c r="N111" s="15">
        <f>C24</f>
        <v>-40</v>
      </c>
      <c r="O111" s="15">
        <f>D24</f>
        <v>-52</v>
      </c>
      <c r="P111" s="8">
        <f>E24</f>
        <v>-58.4</v>
      </c>
      <c r="Q111" s="90">
        <f>F24</f>
        <v>-64.70174068906883</v>
      </c>
    </row>
    <row r="112" spans="10:17" ht="12.75">
      <c r="J112" s="89"/>
      <c r="K112" s="15"/>
      <c r="L112" s="15">
        <v>-3.5</v>
      </c>
      <c r="M112" s="89">
        <f>B24</f>
        <v>-20</v>
      </c>
      <c r="N112" s="15">
        <f>C24</f>
        <v>-40</v>
      </c>
      <c r="O112" s="15">
        <f>D24</f>
        <v>-52</v>
      </c>
      <c r="P112" s="8">
        <f>E24</f>
        <v>-58.4</v>
      </c>
      <c r="Q112" s="90">
        <f>F24</f>
        <v>-64.70174068906883</v>
      </c>
    </row>
    <row r="113" spans="10:17" ht="12.75">
      <c r="J113" s="89" t="s">
        <v>66</v>
      </c>
      <c r="K113" s="15">
        <v>-3</v>
      </c>
      <c r="L113" s="15">
        <v>-3.5</v>
      </c>
      <c r="M113" s="89">
        <f>B23</f>
        <v>-20</v>
      </c>
      <c r="N113" s="15">
        <f>C23</f>
        <v>-40</v>
      </c>
      <c r="O113" s="15">
        <f>D23</f>
        <v>-48</v>
      </c>
      <c r="P113" s="8">
        <f>E23</f>
        <v>-52.266666666666666</v>
      </c>
      <c r="Q113" s="90">
        <f>F23</f>
        <v>-56.46782712604589</v>
      </c>
    </row>
    <row r="114" spans="10:17" ht="12.75">
      <c r="J114" s="89"/>
      <c r="K114" s="15"/>
      <c r="L114" s="15">
        <v>-2.5</v>
      </c>
      <c r="M114" s="89">
        <f>B23</f>
        <v>-20</v>
      </c>
      <c r="N114" s="15">
        <f>C23</f>
        <v>-40</v>
      </c>
      <c r="O114" s="15">
        <f>D23</f>
        <v>-48</v>
      </c>
      <c r="P114" s="8">
        <f>E23</f>
        <v>-52.266666666666666</v>
      </c>
      <c r="Q114" s="90">
        <f>F23</f>
        <v>-56.46782712604589</v>
      </c>
    </row>
    <row r="115" spans="10:17" ht="12.75">
      <c r="J115" s="89" t="s">
        <v>67</v>
      </c>
      <c r="K115" s="15">
        <v>-2</v>
      </c>
      <c r="L115" s="15">
        <v>-2.5</v>
      </c>
      <c r="M115" s="89">
        <f>B22</f>
        <v>-20</v>
      </c>
      <c r="N115" s="15">
        <f>C22</f>
        <v>-40</v>
      </c>
      <c r="O115" s="15">
        <f>D22</f>
        <v>-44</v>
      </c>
      <c r="P115" s="8">
        <f>E22</f>
        <v>-46.13333333333333</v>
      </c>
      <c r="Q115" s="90">
        <f>F22</f>
        <v>-48.233913563022945</v>
      </c>
    </row>
    <row r="116" spans="10:17" ht="12.75">
      <c r="J116" s="89"/>
      <c r="K116" s="15"/>
      <c r="L116" s="15">
        <v>-1.5</v>
      </c>
      <c r="M116" s="89">
        <f>B22</f>
        <v>-20</v>
      </c>
      <c r="N116" s="15">
        <f>C22</f>
        <v>-40</v>
      </c>
      <c r="O116" s="15">
        <f>D22</f>
        <v>-44</v>
      </c>
      <c r="P116" s="8">
        <f>E22</f>
        <v>-46.13333333333333</v>
      </c>
      <c r="Q116" s="90">
        <f>F22</f>
        <v>-48.233913563022945</v>
      </c>
    </row>
    <row r="117" spans="10:17" ht="12.75">
      <c r="J117" s="89" t="s">
        <v>68</v>
      </c>
      <c r="K117" s="15">
        <v>-1</v>
      </c>
      <c r="L117" s="15">
        <v>-1.5</v>
      </c>
      <c r="M117" s="89">
        <f>B21</f>
        <v>-33</v>
      </c>
      <c r="N117" s="15">
        <f>C21</f>
        <v>-33</v>
      </c>
      <c r="O117" s="15">
        <f>D21</f>
        <v>-33</v>
      </c>
      <c r="P117" s="8">
        <f>E21</f>
        <v>-33</v>
      </c>
      <c r="Q117" s="90">
        <f>F21</f>
        <v>-33</v>
      </c>
    </row>
    <row r="118" spans="10:17" ht="12.75">
      <c r="J118" s="89"/>
      <c r="K118" s="15"/>
      <c r="L118" s="15">
        <v>-0.5</v>
      </c>
      <c r="M118" s="89">
        <f>B21</f>
        <v>-33</v>
      </c>
      <c r="N118" s="15">
        <f>C21</f>
        <v>-33</v>
      </c>
      <c r="O118" s="15">
        <f>D21</f>
        <v>-33</v>
      </c>
      <c r="P118" s="8">
        <f>E21</f>
        <v>-33</v>
      </c>
      <c r="Q118" s="90">
        <f>F21</f>
        <v>-33</v>
      </c>
    </row>
    <row r="119" spans="10:17" ht="12.75">
      <c r="J119" s="89" t="s">
        <v>21</v>
      </c>
      <c r="K119" s="15">
        <v>0</v>
      </c>
      <c r="L119" s="15">
        <v>-0.5</v>
      </c>
      <c r="M119" s="89">
        <f>B20</f>
        <v>15.5</v>
      </c>
      <c r="N119" s="15">
        <f>C20</f>
        <v>15.5</v>
      </c>
      <c r="O119" s="15">
        <f>D20</f>
        <v>15.5</v>
      </c>
      <c r="P119" s="8">
        <f>E20</f>
        <v>15.631321341307626</v>
      </c>
      <c r="Q119" s="90">
        <f>F20</f>
        <v>23</v>
      </c>
    </row>
    <row r="120" spans="10:17" ht="12.75">
      <c r="J120" s="89"/>
      <c r="K120" s="15"/>
      <c r="L120" s="15">
        <v>0.5</v>
      </c>
      <c r="M120" s="89">
        <f aca="true" t="shared" si="5" ref="M120:Q121">B20</f>
        <v>15.5</v>
      </c>
      <c r="N120" s="15">
        <f t="shared" si="5"/>
        <v>15.5</v>
      </c>
      <c r="O120" s="15">
        <f t="shared" si="5"/>
        <v>15.5</v>
      </c>
      <c r="P120" s="8">
        <f t="shared" si="5"/>
        <v>15.631321341307626</v>
      </c>
      <c r="Q120" s="90">
        <f t="shared" si="5"/>
        <v>23</v>
      </c>
    </row>
    <row r="121" spans="10:17" ht="12.75">
      <c r="J121" s="89" t="s">
        <v>69</v>
      </c>
      <c r="K121" s="15">
        <v>1</v>
      </c>
      <c r="L121" s="15">
        <v>0.5</v>
      </c>
      <c r="M121" s="89">
        <f t="shared" si="5"/>
        <v>-33</v>
      </c>
      <c r="N121" s="15">
        <f t="shared" si="5"/>
        <v>-33</v>
      </c>
      <c r="O121" s="15">
        <f t="shared" si="5"/>
        <v>-33</v>
      </c>
      <c r="P121" s="8">
        <f t="shared" si="5"/>
        <v>-33</v>
      </c>
      <c r="Q121" s="90">
        <f t="shared" si="5"/>
        <v>-33</v>
      </c>
    </row>
    <row r="122" spans="10:17" ht="12.75">
      <c r="J122" s="89"/>
      <c r="K122" s="15"/>
      <c r="L122" s="15">
        <v>1.5</v>
      </c>
      <c r="M122" s="89">
        <f aca="true" t="shared" si="6" ref="M122:Q123">B21</f>
        <v>-33</v>
      </c>
      <c r="N122" s="15">
        <f t="shared" si="6"/>
        <v>-33</v>
      </c>
      <c r="O122" s="15">
        <f t="shared" si="6"/>
        <v>-33</v>
      </c>
      <c r="P122" s="8">
        <f t="shared" si="6"/>
        <v>-33</v>
      </c>
      <c r="Q122" s="90">
        <f t="shared" si="6"/>
        <v>-33</v>
      </c>
    </row>
    <row r="123" spans="10:17" ht="12.75">
      <c r="J123" s="89" t="s">
        <v>51</v>
      </c>
      <c r="K123" s="15">
        <v>2</v>
      </c>
      <c r="L123" s="15">
        <v>1.5</v>
      </c>
      <c r="M123" s="89">
        <f t="shared" si="6"/>
        <v>-20</v>
      </c>
      <c r="N123" s="15">
        <f t="shared" si="6"/>
        <v>-40</v>
      </c>
      <c r="O123" s="15">
        <f t="shared" si="6"/>
        <v>-44</v>
      </c>
      <c r="P123" s="8">
        <f t="shared" si="6"/>
        <v>-46.13333333333333</v>
      </c>
      <c r="Q123" s="90">
        <f t="shared" si="6"/>
        <v>-48.233913563022945</v>
      </c>
    </row>
    <row r="124" spans="10:17" ht="12.75">
      <c r="J124" s="89"/>
      <c r="K124" s="15"/>
      <c r="L124" s="15">
        <v>2.5</v>
      </c>
      <c r="M124" s="89">
        <f aca="true" t="shared" si="7" ref="M124:Q125">B22</f>
        <v>-20</v>
      </c>
      <c r="N124" s="15">
        <f t="shared" si="7"/>
        <v>-40</v>
      </c>
      <c r="O124" s="15">
        <f t="shared" si="7"/>
        <v>-44</v>
      </c>
      <c r="P124" s="8">
        <f t="shared" si="7"/>
        <v>-46.13333333333333</v>
      </c>
      <c r="Q124" s="90">
        <f t="shared" si="7"/>
        <v>-48.233913563022945</v>
      </c>
    </row>
    <row r="125" spans="10:17" ht="12.75">
      <c r="J125" s="89" t="s">
        <v>50</v>
      </c>
      <c r="K125" s="15">
        <v>3</v>
      </c>
      <c r="L125" s="15">
        <v>2.5</v>
      </c>
      <c r="M125" s="89">
        <f t="shared" si="7"/>
        <v>-20</v>
      </c>
      <c r="N125" s="15">
        <f t="shared" si="7"/>
        <v>-40</v>
      </c>
      <c r="O125" s="15">
        <f t="shared" si="7"/>
        <v>-48</v>
      </c>
      <c r="P125" s="8">
        <f t="shared" si="7"/>
        <v>-52.266666666666666</v>
      </c>
      <c r="Q125" s="90">
        <f t="shared" si="7"/>
        <v>-56.46782712604589</v>
      </c>
    </row>
    <row r="126" spans="10:17" ht="12.75">
      <c r="J126" s="89"/>
      <c r="K126" s="15"/>
      <c r="L126" s="15">
        <v>3.5</v>
      </c>
      <c r="M126" s="89">
        <f aca="true" t="shared" si="8" ref="M126:Q127">B23</f>
        <v>-20</v>
      </c>
      <c r="N126" s="15">
        <f t="shared" si="8"/>
        <v>-40</v>
      </c>
      <c r="O126" s="15">
        <f t="shared" si="8"/>
        <v>-48</v>
      </c>
      <c r="P126" s="8">
        <f t="shared" si="8"/>
        <v>-52.266666666666666</v>
      </c>
      <c r="Q126" s="90">
        <f t="shared" si="8"/>
        <v>-56.46782712604589</v>
      </c>
    </row>
    <row r="127" spans="10:17" ht="12.75">
      <c r="J127" s="89" t="s">
        <v>49</v>
      </c>
      <c r="K127" s="15">
        <v>4</v>
      </c>
      <c r="L127" s="15">
        <v>3.5</v>
      </c>
      <c r="M127" s="89">
        <f t="shared" si="8"/>
        <v>-20</v>
      </c>
      <c r="N127" s="15">
        <f t="shared" si="8"/>
        <v>-40</v>
      </c>
      <c r="O127" s="15">
        <f t="shared" si="8"/>
        <v>-52</v>
      </c>
      <c r="P127" s="8">
        <f t="shared" si="8"/>
        <v>-58.4</v>
      </c>
      <c r="Q127" s="90">
        <f t="shared" si="8"/>
        <v>-64.70174068906883</v>
      </c>
    </row>
    <row r="128" spans="10:17" ht="12.75">
      <c r="J128" s="89"/>
      <c r="K128" s="15"/>
      <c r="L128" s="15">
        <v>4.5</v>
      </c>
      <c r="M128" s="89">
        <f aca="true" t="shared" si="9" ref="M128:Q129">B24</f>
        <v>-20</v>
      </c>
      <c r="N128" s="15">
        <f t="shared" si="9"/>
        <v>-40</v>
      </c>
      <c r="O128" s="15">
        <f t="shared" si="9"/>
        <v>-52</v>
      </c>
      <c r="P128" s="8">
        <f t="shared" si="9"/>
        <v>-58.4</v>
      </c>
      <c r="Q128" s="90">
        <f t="shared" si="9"/>
        <v>-64.70174068906883</v>
      </c>
    </row>
    <row r="129" spans="10:17" ht="12.75">
      <c r="J129" s="89" t="s">
        <v>70</v>
      </c>
      <c r="K129" s="15">
        <v>5</v>
      </c>
      <c r="L129" s="15">
        <v>4.5</v>
      </c>
      <c r="M129" s="89">
        <f t="shared" si="9"/>
        <v>-20</v>
      </c>
      <c r="N129" s="15">
        <f t="shared" si="9"/>
        <v>-42</v>
      </c>
      <c r="O129" s="15">
        <f t="shared" si="9"/>
        <v>-56</v>
      </c>
      <c r="P129" s="8">
        <f t="shared" si="9"/>
        <v>-63.46666666666667</v>
      </c>
      <c r="Q129" s="90">
        <f t="shared" si="9"/>
        <v>-70.8186974705803</v>
      </c>
    </row>
    <row r="130" spans="10:17" ht="12.75">
      <c r="J130" s="89"/>
      <c r="K130" s="15"/>
      <c r="L130" s="15">
        <v>5.5</v>
      </c>
      <c r="M130" s="89">
        <f aca="true" t="shared" si="10" ref="M130:Q131">B25</f>
        <v>-20</v>
      </c>
      <c r="N130" s="15">
        <f t="shared" si="10"/>
        <v>-42</v>
      </c>
      <c r="O130" s="15">
        <f t="shared" si="10"/>
        <v>-56</v>
      </c>
      <c r="P130" s="8">
        <f t="shared" si="10"/>
        <v>-63.46666666666667</v>
      </c>
      <c r="Q130" s="90">
        <f t="shared" si="10"/>
        <v>-70.8186974705803</v>
      </c>
    </row>
    <row r="131" spans="10:17" ht="12.75">
      <c r="J131" s="89" t="s">
        <v>71</v>
      </c>
      <c r="K131" s="15">
        <v>6</v>
      </c>
      <c r="L131" s="15">
        <v>5.5</v>
      </c>
      <c r="M131" s="89">
        <f t="shared" si="10"/>
        <v>-20</v>
      </c>
      <c r="N131" s="15">
        <f t="shared" si="10"/>
        <v>-45</v>
      </c>
      <c r="O131" s="15">
        <f t="shared" si="10"/>
        <v>-57</v>
      </c>
      <c r="P131" s="8">
        <f t="shared" si="10"/>
        <v>-63.4</v>
      </c>
      <c r="Q131" s="90">
        <f t="shared" si="10"/>
        <v>-69.70174068906883</v>
      </c>
    </row>
    <row r="132" spans="10:17" ht="12.75">
      <c r="J132" s="89"/>
      <c r="K132" s="15"/>
      <c r="L132" s="15">
        <v>6.5</v>
      </c>
      <c r="M132" s="89">
        <f>B26</f>
        <v>-20</v>
      </c>
      <c r="N132" s="15">
        <f>C26</f>
        <v>-45</v>
      </c>
      <c r="O132" s="15">
        <f>D26</f>
        <v>-57</v>
      </c>
      <c r="P132" s="8">
        <f>E26</f>
        <v>-63.4</v>
      </c>
      <c r="Q132" s="90">
        <f>F26</f>
        <v>-69.70174068906883</v>
      </c>
    </row>
    <row r="133" spans="10:17" ht="12.75">
      <c r="J133" s="89" t="s">
        <v>72</v>
      </c>
      <c r="K133" s="15">
        <v>7</v>
      </c>
      <c r="L133" s="15">
        <v>6.5</v>
      </c>
      <c r="M133" s="89">
        <f>B26</f>
        <v>-20</v>
      </c>
      <c r="N133" s="15">
        <f>C26</f>
        <v>-45</v>
      </c>
      <c r="O133" s="15">
        <f>D26</f>
        <v>-57</v>
      </c>
      <c r="P133" s="8">
        <f>E26</f>
        <v>-63.4</v>
      </c>
      <c r="Q133" s="90">
        <f>F26</f>
        <v>-69.70174068906883</v>
      </c>
    </row>
    <row r="134" spans="10:17" ht="12.75">
      <c r="J134" s="89"/>
      <c r="K134" s="15"/>
      <c r="L134" s="15">
        <v>7.5</v>
      </c>
      <c r="M134" s="89">
        <f>B26</f>
        <v>-20</v>
      </c>
      <c r="N134" s="15">
        <f>C26</f>
        <v>-45</v>
      </c>
      <c r="O134" s="15">
        <f>D26</f>
        <v>-57</v>
      </c>
      <c r="P134" s="8">
        <f>E26</f>
        <v>-63.4</v>
      </c>
      <c r="Q134" s="90">
        <f>F26</f>
        <v>-69.70174068906883</v>
      </c>
    </row>
    <row r="135" spans="10:17" ht="12.75">
      <c r="J135" s="89" t="s">
        <v>73</v>
      </c>
      <c r="K135" s="15">
        <v>8</v>
      </c>
      <c r="L135" s="15">
        <v>7.5</v>
      </c>
      <c r="M135" s="89">
        <f>B26</f>
        <v>-20</v>
      </c>
      <c r="N135" s="15">
        <f>C26</f>
        <v>-45</v>
      </c>
      <c r="O135" s="15">
        <f>D26</f>
        <v>-57</v>
      </c>
      <c r="P135" s="8">
        <f>E26</f>
        <v>-63.4</v>
      </c>
      <c r="Q135" s="90">
        <f>F26</f>
        <v>-69.70174068906883</v>
      </c>
    </row>
    <row r="136" spans="10:17" ht="12.75">
      <c r="J136" s="89"/>
      <c r="K136" s="15"/>
      <c r="L136" s="15">
        <v>8.5</v>
      </c>
      <c r="M136" s="89">
        <f>B26</f>
        <v>-20</v>
      </c>
      <c r="N136" s="15">
        <f>C26</f>
        <v>-45</v>
      </c>
      <c r="O136" s="15">
        <f>D26</f>
        <v>-57</v>
      </c>
      <c r="P136" s="8">
        <f>E26</f>
        <v>-63.4</v>
      </c>
      <c r="Q136" s="90">
        <f>F26</f>
        <v>-69.70174068906883</v>
      </c>
    </row>
    <row r="137" spans="10:17" ht="12.75">
      <c r="J137" s="89" t="s">
        <v>74</v>
      </c>
      <c r="K137" s="15">
        <v>9</v>
      </c>
      <c r="L137" s="15">
        <v>8.5</v>
      </c>
      <c r="M137" s="89">
        <f>B26</f>
        <v>-20</v>
      </c>
      <c r="N137" s="15">
        <f>C26</f>
        <v>-45</v>
      </c>
      <c r="O137" s="15">
        <f>D26</f>
        <v>-57</v>
      </c>
      <c r="P137" s="8">
        <f>E26</f>
        <v>-63.4</v>
      </c>
      <c r="Q137" s="90">
        <f>F26</f>
        <v>-69.70174068906883</v>
      </c>
    </row>
    <row r="138" spans="10:17" ht="12.75">
      <c r="J138" s="89"/>
      <c r="K138" s="15"/>
      <c r="L138" s="15">
        <v>9.5</v>
      </c>
      <c r="M138" s="89">
        <f>B26</f>
        <v>-20</v>
      </c>
      <c r="N138" s="15">
        <f>C26</f>
        <v>-45</v>
      </c>
      <c r="O138" s="15">
        <f>D26</f>
        <v>-57</v>
      </c>
      <c r="P138" s="8">
        <f>E26</f>
        <v>-63.4</v>
      </c>
      <c r="Q138" s="90">
        <f>F26</f>
        <v>-69.70174068906883</v>
      </c>
    </row>
    <row r="139" spans="10:17" ht="12.75">
      <c r="J139" s="89" t="s">
        <v>75</v>
      </c>
      <c r="K139" s="15">
        <v>10</v>
      </c>
      <c r="L139" s="15">
        <v>9.5</v>
      </c>
      <c r="M139" s="89">
        <f>B26</f>
        <v>-20</v>
      </c>
      <c r="N139" s="15">
        <f>C26</f>
        <v>-45</v>
      </c>
      <c r="O139" s="15">
        <f>D26</f>
        <v>-57</v>
      </c>
      <c r="P139" s="8">
        <f>E26</f>
        <v>-63.4</v>
      </c>
      <c r="Q139" s="90">
        <f>F26</f>
        <v>-69.70174068906883</v>
      </c>
    </row>
    <row r="140" spans="10:17" ht="12.75">
      <c r="J140" s="89"/>
      <c r="K140" s="15"/>
      <c r="L140" s="15">
        <v>10.5</v>
      </c>
      <c r="M140" s="89">
        <f>B26</f>
        <v>-20</v>
      </c>
      <c r="N140" s="15">
        <f>C26</f>
        <v>-45</v>
      </c>
      <c r="O140" s="15">
        <f>D26</f>
        <v>-57</v>
      </c>
      <c r="P140" s="8">
        <f>E26</f>
        <v>-63.4</v>
      </c>
      <c r="Q140" s="90">
        <f>F26</f>
        <v>-69.70174068906883</v>
      </c>
    </row>
    <row r="141" spans="10:17" ht="12.75">
      <c r="J141" s="89" t="s">
        <v>76</v>
      </c>
      <c r="K141" s="15">
        <v>11</v>
      </c>
      <c r="L141" s="15">
        <v>10.5</v>
      </c>
      <c r="M141" s="89">
        <f>B26</f>
        <v>-20</v>
      </c>
      <c r="N141" s="15">
        <f>C26</f>
        <v>-45</v>
      </c>
      <c r="O141" s="15">
        <f>D26</f>
        <v>-57</v>
      </c>
      <c r="P141" s="8">
        <f>E26</f>
        <v>-63.4</v>
      </c>
      <c r="Q141" s="90">
        <f>F26</f>
        <v>-69.70174068906883</v>
      </c>
    </row>
    <row r="142" spans="10:17" ht="12.75">
      <c r="J142" s="89"/>
      <c r="K142" s="15"/>
      <c r="L142" s="15">
        <v>11.5</v>
      </c>
      <c r="M142" s="89">
        <f>B26</f>
        <v>-20</v>
      </c>
      <c r="N142" s="15">
        <f>C26</f>
        <v>-45</v>
      </c>
      <c r="O142" s="15">
        <f>D26</f>
        <v>-57</v>
      </c>
      <c r="P142" s="8">
        <f>E26</f>
        <v>-63.4</v>
      </c>
      <c r="Q142" s="90">
        <f>F26</f>
        <v>-69.70174068906883</v>
      </c>
    </row>
    <row r="143" spans="10:17" ht="12.75">
      <c r="J143" s="89" t="s">
        <v>77</v>
      </c>
      <c r="K143" s="15">
        <v>12</v>
      </c>
      <c r="L143" s="15">
        <v>11.5</v>
      </c>
      <c r="M143" s="89">
        <f>B26</f>
        <v>-20</v>
      </c>
      <c r="N143" s="15">
        <f>C26</f>
        <v>-45</v>
      </c>
      <c r="O143" s="15">
        <f>D26</f>
        <v>-57</v>
      </c>
      <c r="P143" s="8">
        <f>E26</f>
        <v>-63.4</v>
      </c>
      <c r="Q143" s="90">
        <f>F26</f>
        <v>-69.70174068906883</v>
      </c>
    </row>
    <row r="144" spans="10:17" ht="12.75">
      <c r="J144" s="89"/>
      <c r="K144" s="15"/>
      <c r="L144" s="15">
        <v>12.5</v>
      </c>
      <c r="M144" s="89">
        <f>B26</f>
        <v>-20</v>
      </c>
      <c r="N144" s="15">
        <f>C26</f>
        <v>-45</v>
      </c>
      <c r="O144" s="15">
        <f>D26</f>
        <v>-57</v>
      </c>
      <c r="P144" s="8">
        <f>E26</f>
        <v>-63.4</v>
      </c>
      <c r="Q144" s="90">
        <f>F26</f>
        <v>-69.70174068906883</v>
      </c>
    </row>
    <row r="145" spans="10:17" ht="12.75">
      <c r="J145" s="89" t="s">
        <v>48</v>
      </c>
      <c r="K145" s="15">
        <v>13</v>
      </c>
      <c r="L145" s="15">
        <v>12.5</v>
      </c>
      <c r="M145" s="89">
        <f>B26</f>
        <v>-20</v>
      </c>
      <c r="N145" s="15">
        <f>C26</f>
        <v>-45</v>
      </c>
      <c r="O145" s="15">
        <f>D26</f>
        <v>-57</v>
      </c>
      <c r="P145" s="8">
        <f>E26</f>
        <v>-63.4</v>
      </c>
      <c r="Q145" s="90">
        <f>F26</f>
        <v>-69.70174068906883</v>
      </c>
    </row>
    <row r="146" spans="10:17" ht="12.75">
      <c r="J146" s="89"/>
      <c r="K146" s="15"/>
      <c r="L146" s="15">
        <v>13.5</v>
      </c>
      <c r="M146" s="89">
        <f aca="true" t="shared" si="11" ref="M146:Q147">B26</f>
        <v>-20</v>
      </c>
      <c r="N146" s="15">
        <f t="shared" si="11"/>
        <v>-45</v>
      </c>
      <c r="O146" s="15">
        <f t="shared" si="11"/>
        <v>-57</v>
      </c>
      <c r="P146" s="8">
        <f t="shared" si="11"/>
        <v>-63.4</v>
      </c>
      <c r="Q146" s="90">
        <f t="shared" si="11"/>
        <v>-69.70174068906883</v>
      </c>
    </row>
    <row r="147" spans="10:17" ht="12.75">
      <c r="J147" s="89" t="s">
        <v>46</v>
      </c>
      <c r="K147" s="15">
        <v>14</v>
      </c>
      <c r="L147" s="15">
        <v>13.5</v>
      </c>
      <c r="M147" s="89">
        <f t="shared" si="11"/>
        <v>-20</v>
      </c>
      <c r="N147" s="15">
        <f t="shared" si="11"/>
        <v>-45</v>
      </c>
      <c r="O147" s="15">
        <f t="shared" si="11"/>
        <v>-50</v>
      </c>
      <c r="P147" s="8">
        <f t="shared" si="11"/>
        <v>-52.666666666666664</v>
      </c>
      <c r="Q147" s="90">
        <f t="shared" si="11"/>
        <v>-55.29239195377868</v>
      </c>
    </row>
    <row r="148" spans="10:17" ht="12.75">
      <c r="J148" s="89"/>
      <c r="K148" s="15"/>
      <c r="L148" s="15">
        <v>14.5</v>
      </c>
      <c r="M148" s="89">
        <f>B27</f>
        <v>-20</v>
      </c>
      <c r="N148" s="15">
        <f>C27</f>
        <v>-45</v>
      </c>
      <c r="O148" s="15">
        <f>D27</f>
        <v>-50</v>
      </c>
      <c r="P148" s="8">
        <f>E27</f>
        <v>-52.666666666666664</v>
      </c>
      <c r="Q148" s="90">
        <f>F27</f>
        <v>-55.29239195377868</v>
      </c>
    </row>
    <row r="149" spans="10:17" ht="12.75">
      <c r="J149" s="89" t="s">
        <v>47</v>
      </c>
      <c r="K149" s="15">
        <v>15</v>
      </c>
      <c r="L149" s="15">
        <v>14.5</v>
      </c>
      <c r="M149" s="89">
        <f>B27</f>
        <v>-20</v>
      </c>
      <c r="N149" s="15">
        <f>C27</f>
        <v>-45</v>
      </c>
      <c r="O149" s="15">
        <f>D27</f>
        <v>-50</v>
      </c>
      <c r="P149" s="8">
        <f>E27</f>
        <v>-52.666666666666664</v>
      </c>
      <c r="Q149" s="90">
        <f>F27</f>
        <v>-55.29239195377868</v>
      </c>
    </row>
    <row r="150" spans="10:17" ht="12.75">
      <c r="J150" s="89"/>
      <c r="K150" s="15"/>
      <c r="L150" s="15">
        <v>15.5</v>
      </c>
      <c r="M150" s="89">
        <f aca="true" t="shared" si="12" ref="M150:Q151">B27</f>
        <v>-20</v>
      </c>
      <c r="N150" s="15">
        <f t="shared" si="12"/>
        <v>-45</v>
      </c>
      <c r="O150" s="15">
        <f t="shared" si="12"/>
        <v>-50</v>
      </c>
      <c r="P150" s="8">
        <f t="shared" si="12"/>
        <v>-52.666666666666664</v>
      </c>
      <c r="Q150" s="90">
        <f t="shared" si="12"/>
        <v>-55.29239195377868</v>
      </c>
    </row>
    <row r="151" spans="10:17" ht="12.75">
      <c r="J151" s="89" t="s">
        <v>78</v>
      </c>
      <c r="K151" s="15">
        <v>16</v>
      </c>
      <c r="L151" s="15">
        <v>15.5</v>
      </c>
      <c r="M151" s="89">
        <f t="shared" si="12"/>
        <v>-20</v>
      </c>
      <c r="N151" s="15">
        <f t="shared" si="12"/>
        <v>-45</v>
      </c>
      <c r="O151" s="15">
        <f t="shared" si="12"/>
        <v>-60</v>
      </c>
      <c r="P151" s="8">
        <f t="shared" si="12"/>
        <v>-68</v>
      </c>
      <c r="Q151" s="90">
        <f t="shared" si="12"/>
        <v>-75.87717586133604</v>
      </c>
    </row>
    <row r="152" spans="10:17" ht="12.75">
      <c r="J152" s="89"/>
      <c r="K152" s="15"/>
      <c r="L152" s="15">
        <v>16.5</v>
      </c>
      <c r="M152" s="89">
        <f>B28</f>
        <v>-20</v>
      </c>
      <c r="N152" s="15">
        <f>C28</f>
        <v>-45</v>
      </c>
      <c r="O152" s="15">
        <f>D28</f>
        <v>-60</v>
      </c>
      <c r="P152" s="8">
        <f>E28</f>
        <v>-68</v>
      </c>
      <c r="Q152" s="90">
        <f>F28</f>
        <v>-75.87717586133604</v>
      </c>
    </row>
    <row r="153" spans="10:17" ht="12.75">
      <c r="J153" s="89" t="s">
        <v>79</v>
      </c>
      <c r="K153" s="15">
        <v>19</v>
      </c>
      <c r="L153" s="15">
        <v>16.5</v>
      </c>
      <c r="M153" s="89">
        <f>B28</f>
        <v>-20</v>
      </c>
      <c r="N153" s="15">
        <f>C28</f>
        <v>-45</v>
      </c>
      <c r="O153" s="15">
        <f>D28</f>
        <v>-60</v>
      </c>
      <c r="P153" s="8">
        <f>E28</f>
        <v>-68</v>
      </c>
      <c r="Q153" s="90">
        <f>F28</f>
        <v>-75.87717586133604</v>
      </c>
    </row>
    <row r="154" spans="10:17" ht="12.75">
      <c r="J154" s="91"/>
      <c r="K154" s="92"/>
      <c r="L154" s="92">
        <v>20</v>
      </c>
      <c r="M154" s="91">
        <f>B28</f>
        <v>-20</v>
      </c>
      <c r="N154" s="92">
        <f>C28</f>
        <v>-45</v>
      </c>
      <c r="O154" s="92">
        <f>D28</f>
        <v>-60</v>
      </c>
      <c r="P154" s="10">
        <f>E28</f>
        <v>-68</v>
      </c>
      <c r="Q154" s="93">
        <f>F28</f>
        <v>-75.87717586133604</v>
      </c>
    </row>
  </sheetData>
  <mergeCells count="13">
    <mergeCell ref="A92:G92"/>
    <mergeCell ref="A1:G1"/>
    <mergeCell ref="A29:G29"/>
    <mergeCell ref="A45:G45"/>
    <mergeCell ref="A52:G52"/>
    <mergeCell ref="A65:G65"/>
    <mergeCell ref="A19:G19"/>
    <mergeCell ref="E14:F14"/>
    <mergeCell ref="E39:F39"/>
    <mergeCell ref="M83:Q83"/>
    <mergeCell ref="J84:L84"/>
    <mergeCell ref="A72:G72"/>
    <mergeCell ref="A85:G85"/>
  </mergeCells>
  <printOptions/>
  <pageMargins left="0.75" right="0.75" top="1" bottom="1" header="0.5" footer="0.5"/>
  <pageSetup horizontalDpi="600" verticalDpi="600" orientation="portrait" r:id="rId5"/>
  <drawing r:id="rId4"/>
  <legacyDrawing r:id="rId3"/>
  <oleObjects>
    <oleObject progId="" shapeId="6384017" r:id="rId2"/>
  </oleObjects>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31" t="s">
        <v>107</v>
      </c>
    </row>
    <row r="2" ht="12.75">
      <c r="A2" s="132"/>
    </row>
    <row r="3" ht="12.75">
      <c r="A3" s="132"/>
    </row>
    <row r="4" ht="12.75">
      <c r="A4" s="132"/>
    </row>
    <row r="5" ht="12.75">
      <c r="A5" s="132"/>
    </row>
    <row r="6" ht="12.75">
      <c r="A6" s="132"/>
    </row>
    <row r="7" ht="12.75">
      <c r="A7" s="132"/>
    </row>
    <row r="8" ht="12.75">
      <c r="A8" s="132"/>
    </row>
    <row r="9" ht="12.75">
      <c r="A9" s="132"/>
    </row>
    <row r="10" ht="12.75">
      <c r="A10" s="132"/>
    </row>
    <row r="11" ht="12.75">
      <c r="A11" s="132"/>
    </row>
    <row r="12" ht="12.75">
      <c r="A12" s="132"/>
    </row>
    <row r="13" ht="12.75">
      <c r="A13" s="132"/>
    </row>
    <row r="14" ht="12.75">
      <c r="A14" s="132"/>
    </row>
    <row r="15" ht="12.75">
      <c r="A15" s="132"/>
    </row>
    <row r="16" ht="12.75">
      <c r="A16" s="132"/>
    </row>
    <row r="17" ht="12.75">
      <c r="A17" s="132"/>
    </row>
    <row r="18" ht="12.75">
      <c r="A18" s="132"/>
    </row>
    <row r="19" ht="12.75">
      <c r="A19" s="132"/>
    </row>
    <row r="20" ht="12.75">
      <c r="A20" s="132"/>
    </row>
    <row r="21" ht="12.75">
      <c r="A21" s="132"/>
    </row>
    <row r="22" ht="12.75">
      <c r="A22" s="132"/>
    </row>
    <row r="23" ht="12.75">
      <c r="A23" s="132"/>
    </row>
    <row r="24" ht="12.75">
      <c r="A24" s="132"/>
    </row>
    <row r="25" ht="12.75">
      <c r="A25" s="132"/>
    </row>
    <row r="26" ht="12.75">
      <c r="A26" s="132"/>
    </row>
    <row r="27" ht="12.75">
      <c r="A27" s="132"/>
    </row>
    <row r="28" ht="12.75">
      <c r="A28" s="132"/>
    </row>
    <row r="29" ht="12.75">
      <c r="A29" s="132"/>
    </row>
    <row r="30" ht="12.75">
      <c r="A30" s="132"/>
    </row>
    <row r="31" ht="12.75">
      <c r="A31" s="132"/>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dc:creator>
  <cp:keywords/>
  <dc:description/>
  <cp:lastModifiedBy>Carl R. Stevenson</cp:lastModifiedBy>
  <dcterms:created xsi:type="dcterms:W3CDTF">2005-06-29T19:29:48Z</dcterms:created>
  <dcterms:modified xsi:type="dcterms:W3CDTF">2005-07-18T17:23:15Z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