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5" yWindow="525" windowWidth="17865" windowHeight="10695"/>
  </bookViews>
  <sheets>
    <sheet name="Sheet1" sheetId="4" r:id="rId1"/>
    <sheet name="DL-MAP" sheetId="1" r:id="rId2"/>
    <sheet name="UL-MAP" sheetId="2" r:id="rId3"/>
    <sheet name="Input-Output" sheetId="3" r:id="rId4"/>
  </sheets>
  <definedNames>
    <definedName name="_xlnm._FilterDatabase" localSheetId="3" hidden="1">'Input-Output'!$A$1:$E$9</definedName>
  </definedNames>
  <calcPr calcId="145621"/>
</workbook>
</file>

<file path=xl/calcChain.xml><?xml version="1.0" encoding="utf-8"?>
<calcChain xmlns="http://schemas.openxmlformats.org/spreadsheetml/2006/main">
  <c r="L16" i="2" l="1"/>
  <c r="L9" i="2"/>
  <c r="L9" i="1" l="1"/>
  <c r="L10" i="1" s="1"/>
  <c r="L11" i="1" s="1"/>
  <c r="C16" i="3"/>
  <c r="C12" i="3"/>
  <c r="C13" i="3" s="1"/>
  <c r="A8" i="3"/>
  <c r="A9" i="3" s="1"/>
  <c r="L7" i="2"/>
  <c r="L10" i="2" s="1"/>
  <c r="L11" i="2" s="1"/>
  <c r="L4" i="1"/>
  <c r="L5" i="1" s="1"/>
  <c r="L6" i="1" s="1"/>
  <c r="C23" i="3" l="1"/>
  <c r="L17" i="2"/>
  <c r="L18" i="2" s="1"/>
  <c r="C27" i="3" s="1"/>
  <c r="C14" i="3"/>
  <c r="C15" i="3" l="1"/>
  <c r="C17" i="3" s="1"/>
  <c r="C18" i="3" s="1"/>
  <c r="C19" i="3" l="1"/>
  <c r="C21" i="3" s="1"/>
  <c r="C20" i="3"/>
  <c r="C24" i="3" l="1"/>
  <c r="C28" i="3"/>
  <c r="C25" i="3"/>
  <c r="C26" i="3" s="1"/>
  <c r="C29" i="3"/>
  <c r="C30" i="3" s="1"/>
  <c r="C22" i="3"/>
</calcChain>
</file>

<file path=xl/sharedStrings.xml><?xml version="1.0" encoding="utf-8"?>
<sst xmlns="http://schemas.openxmlformats.org/spreadsheetml/2006/main" count="251" uniqueCount="190">
  <si>
    <t>Sl No</t>
  </si>
  <si>
    <t>Feature/Field Name</t>
  </si>
  <si>
    <t>Field Width (bits) as per IEEE 802.16 -2012</t>
  </si>
  <si>
    <t>DL-MAP MMM</t>
  </si>
  <si>
    <t xml:space="preserve">Frame Duration Code </t>
  </si>
  <si>
    <t>Frame Number</t>
  </si>
  <si>
    <t>DCD Count</t>
  </si>
  <si>
    <t xml:space="preserve">BSID </t>
  </si>
  <si>
    <t xml:space="preserve">Number Of OFDMA symbols </t>
  </si>
  <si>
    <t>DIUC</t>
  </si>
  <si>
    <t>Extended DIUC</t>
  </si>
  <si>
    <t>Length</t>
  </si>
  <si>
    <t>DL-MAP IE- If DIUC = 15 CID Switch  IE</t>
  </si>
  <si>
    <t>DL-MAP</t>
  </si>
  <si>
    <t>DL-MAP IE - If DIUC between 0 to 12</t>
  </si>
  <si>
    <t>Subchannel Offset</t>
  </si>
  <si>
    <t>No of Symbols</t>
  </si>
  <si>
    <t>No of Sub-channels</t>
  </si>
  <si>
    <t>Boosting</t>
  </si>
  <si>
    <t>Repetition</t>
  </si>
  <si>
    <t>HT</t>
  </si>
  <si>
    <t>EC</t>
  </si>
  <si>
    <t>Type</t>
  </si>
  <si>
    <t>ESF</t>
  </si>
  <si>
    <t>CI</t>
  </si>
  <si>
    <t>EKS</t>
  </si>
  <si>
    <t>Rsv</t>
  </si>
  <si>
    <t>LEN</t>
  </si>
  <si>
    <t>CID</t>
  </si>
  <si>
    <t>HCS</t>
  </si>
  <si>
    <t>CRC</t>
  </si>
  <si>
    <t>GMAC header and CRC</t>
  </si>
  <si>
    <t>Total bytes needs for IEEE 802.16 -2012 DL-MAP</t>
  </si>
  <si>
    <t>Total bits needs for IEEE 802.16 -2012 DL-MAP</t>
  </si>
  <si>
    <t>Please enter a number here</t>
  </si>
  <si>
    <t>UL-MAP</t>
  </si>
  <si>
    <t>ULMAP MMM</t>
  </si>
  <si>
    <t>FDD Partition flag</t>
  </si>
  <si>
    <t>Reserved</t>
  </si>
  <si>
    <t>UCD Count</t>
  </si>
  <si>
    <t>Allocation Start Time</t>
  </si>
  <si>
    <t>Number Of OFDMA symbols</t>
  </si>
  <si>
    <t>UIUC</t>
  </si>
  <si>
    <t>If UIUC = 12  IR IE / UIUC = 10 PR  IE</t>
  </si>
  <si>
    <t>OFDMA Symbol Offset</t>
  </si>
  <si>
    <t>Sub-channel Offset</t>
  </si>
  <si>
    <t>Ranging Method</t>
  </si>
  <si>
    <t>Ranging Indicator</t>
  </si>
  <si>
    <t>If UIUC = 13  PAPR  IE</t>
  </si>
  <si>
    <t>OFDMA symbol offset</t>
  </si>
  <si>
    <t>Sub-channel offset</t>
  </si>
  <si>
    <t>No. OFDMA symbols</t>
  </si>
  <si>
    <t>No. sub-channels/SZ Shift Value</t>
  </si>
  <si>
    <t>PAPR Reduction/Safety Zone</t>
  </si>
  <si>
    <t>Sounding Zone</t>
  </si>
  <si>
    <t>If UIUC = 1 to 8  DATA BURST IE</t>
  </si>
  <si>
    <t>Duration</t>
  </si>
  <si>
    <t>Repetition coding indication</t>
  </si>
  <si>
    <t>If UIUC = 14  CDMA-ALLOC-IE</t>
  </si>
  <si>
    <t xml:space="preserve">Duration </t>
  </si>
  <si>
    <t xml:space="preserve">UIUC </t>
  </si>
  <si>
    <t xml:space="preserve">Repetition Coding Indication </t>
  </si>
  <si>
    <t xml:space="preserve">Frame Number Index </t>
  </si>
  <si>
    <t xml:space="preserve">Ranging Code </t>
  </si>
  <si>
    <t xml:space="preserve">Ranging Symbol </t>
  </si>
  <si>
    <t xml:space="preserve">Ranging sub channel </t>
  </si>
  <si>
    <t xml:space="preserve">BW request mandatory </t>
  </si>
  <si>
    <t>If UIUC = 15 Extended UIUC for power control (We have changed UIUC =9)</t>
  </si>
  <si>
    <t>Extended UIUC</t>
  </si>
  <si>
    <t xml:space="preserve">Power Control </t>
  </si>
  <si>
    <t>Power Measurement Frame</t>
  </si>
  <si>
    <t>Total bits needs for IEEE 802.16 -2012 UL-MAP</t>
  </si>
  <si>
    <t>Total bytes needs for IEEE 802.16 -2012 UL-MAP</t>
  </si>
  <si>
    <t>Total slots needs for IEEE 802.16 -2012 UL-MAP with QPSK 1/2</t>
  </si>
  <si>
    <t>Number of concurrent UL data burst IEs in a single Subframe</t>
  </si>
  <si>
    <t>Number of concurrent CDMA-Alloc IE in a single Subframe</t>
  </si>
  <si>
    <t xml:space="preserve">Number of concurrent IR/PR IEs in a single Subframe </t>
  </si>
  <si>
    <t xml:space="preserve">Number of concurrent PAPR IEs in a single Subframe </t>
  </si>
  <si>
    <t xml:space="preserve">Number of concurrent Power Control IEs in a single Subframe </t>
  </si>
  <si>
    <t>Total UL-MAP IEs  in a single Subframe</t>
  </si>
  <si>
    <t>Number of concurrent DL FEC present in a single Subframe including UL-MAP</t>
  </si>
  <si>
    <t>Samples per frame</t>
  </si>
  <si>
    <t># of Sub-channels in DL</t>
  </si>
  <si>
    <t># of Sub-channels in UL</t>
  </si>
  <si>
    <t xml:space="preserve"> # of symbols per DLSF</t>
  </si>
  <si>
    <t># of symbols per ULSF</t>
  </si>
  <si>
    <t xml:space="preserve">Input </t>
  </si>
  <si>
    <t>Total # of slots in DLSF</t>
  </si>
  <si>
    <t>Total # of slots in ULSF</t>
  </si>
  <si>
    <t>Frame Duration  - ms</t>
  </si>
  <si>
    <t>Permutation  (AMC2X3 or AMC1X6)</t>
  </si>
  <si>
    <t>Please enter number of sub-channels in DL, upto 6 for AMC2x3 and upto 12 for AMC1x6</t>
  </si>
  <si>
    <t>Please enter number of sub-channels in UL, upto 6 for AMC2x3 and upto 12 for AMC1x6</t>
  </si>
  <si>
    <t> Percentage of overhead slots in DLSF ( IEEE802.16- 2012)</t>
  </si>
  <si>
    <t>Description</t>
  </si>
  <si>
    <t>UIUC for transmission.</t>
  </si>
  <si>
    <t>Base Station ID</t>
  </si>
  <si>
    <t>Configuration change count of DCD</t>
  </si>
  <si>
    <t>Downlink interval usage code</t>
  </si>
  <si>
    <t>Header Type</t>
  </si>
  <si>
    <t>Encryption Control</t>
  </si>
  <si>
    <t>Extended sub header field</t>
  </si>
  <si>
    <t>CRC Indicator</t>
  </si>
  <si>
    <t>Encrytion Key Sequence</t>
  </si>
  <si>
    <t>Reserve bit</t>
  </si>
  <si>
    <t xml:space="preserve">Length in bytes </t>
  </si>
  <si>
    <t>Connection Identifier</t>
  </si>
  <si>
    <t>Header check sequence</t>
  </si>
  <si>
    <t>Type field</t>
  </si>
  <si>
    <t>N_CID</t>
  </si>
  <si>
    <t xml:space="preserve">CIDs </t>
  </si>
  <si>
    <t xml:space="preserve">Symbol Offset </t>
  </si>
  <si>
    <t>Number of CIDs</t>
  </si>
  <si>
    <t>Number of slots</t>
  </si>
  <si>
    <t>Array of CIDs</t>
  </si>
  <si>
    <t>Next Possible Partition change flag</t>
  </si>
  <si>
    <t>Uplink Interval Usage Code</t>
  </si>
  <si>
    <t>Reserved bits</t>
  </si>
  <si>
    <t>duratoin in slots</t>
  </si>
  <si>
    <t>duration in slots</t>
  </si>
  <si>
    <t>Configuratio change coutn for UCD</t>
  </si>
  <si>
    <t>UL allocation start time</t>
  </si>
  <si>
    <t>MAC Management Message Type</t>
  </si>
  <si>
    <t>Repetition code used inside allocated burst.</t>
  </si>
  <si>
    <t>CDMA code sent by SS</t>
  </si>
  <si>
    <t>OFDMA symbol used by SS</t>
  </si>
  <si>
    <t>ranging sub-channel used by the RS to send the CDMA code</t>
  </si>
  <si>
    <t>change in power level</t>
  </si>
  <si>
    <t>Fast power control</t>
  </si>
  <si>
    <t>8 LSB of frame number, which BS measured power</t>
  </si>
  <si>
    <t>Channel size - KHz</t>
  </si>
  <si>
    <t>Serving area radius - miles</t>
  </si>
  <si>
    <t>Percentage of DL symbols</t>
  </si>
  <si>
    <t></t>
  </si>
  <si>
    <t>please choose duration in milliseconds</t>
  </si>
  <si>
    <t>CP configuration</t>
  </si>
  <si>
    <t>Symbol length</t>
  </si>
  <si>
    <t>Please enter</t>
  </si>
  <si>
    <t xml:space="preserve">please choose </t>
  </si>
  <si>
    <t># of useful samples per frame</t>
  </si>
  <si>
    <t xml:space="preserve">please choose the channel size </t>
  </si>
  <si>
    <t>Acutal # of sample for gap available</t>
  </si>
  <si>
    <t>Total slots needs for IEEE 802.16 -2012 DL-MAP + FCH with QPSK 1/2</t>
  </si>
  <si>
    <t xml:space="preserve">Please choose a value of 3 for AMC2x3  and 6 for AMC6x1 </t>
  </si>
  <si>
    <t>Output (do not edit below values)</t>
  </si>
  <si>
    <t>Sampling clock - MHz</t>
  </si>
  <si>
    <t># of samples per gap (minimum required based on cell radius)</t>
  </si>
  <si>
    <t>Total # of symbols per frame excluding preamble</t>
  </si>
  <si>
    <t> Percentage of overhead samples in DLSF ( IEEE802.16- 2012)</t>
  </si>
  <si>
    <t>Total # of samples ovehead ( IEEE802.16- 2012)</t>
  </si>
  <si>
    <t>Total # of slots ovehead ( IEEE802.16- 2012)</t>
  </si>
  <si>
    <t xml:space="preserve">ULMAP IE </t>
  </si>
  <si>
    <t>Field Width (bits) as per proposal</t>
  </si>
  <si>
    <t>Total bits needs for proposed  DL-MAP</t>
  </si>
  <si>
    <t>Total bytes needs for proposed DL-MAP</t>
  </si>
  <si>
    <t>Total slots needs for proposed  DL-MAP + FCH with QPSK 1/2</t>
  </si>
  <si>
    <t>Total bits needs for proposed UL-MAP</t>
  </si>
  <si>
    <t>Total bytes needs for proposed UL-MAP</t>
  </si>
  <si>
    <t>Total slots needs for proposed UL-MAP with QPSK 1/2</t>
  </si>
  <si>
    <t>Total # of slots ovehead (proposal)</t>
  </si>
  <si>
    <t> Percentage of overhead slots in DLSF (proposal)</t>
  </si>
  <si>
    <t>Total # of samples ovehead ( proposal)</t>
  </si>
  <si>
    <t> Percentage of overhead samples in DLSF ( proposal)</t>
  </si>
  <si>
    <t>Project</t>
  </si>
  <si>
    <t>IEEE 802.16 Broadband Wireless Access Working Group &lt;http://ieee802.org/16&gt;</t>
  </si>
  <si>
    <t>Title</t>
  </si>
  <si>
    <t>Date Submitted</t>
  </si>
  <si>
    <t>Source(s)</t>
  </si>
  <si>
    <t>Menashe Shahar</t>
  </si>
  <si>
    <t>Voice: (650) 814-7377</t>
  </si>
  <si>
    <t>Full Spectrum Inc.</t>
  </si>
  <si>
    <t>E-mail: mshahar@fullspectrumnet.com</t>
  </si>
  <si>
    <t>687 N. Pastoria Ave</t>
  </si>
  <si>
    <t>Sunnvale, CA. 94085. USA</t>
  </si>
  <si>
    <t>Re:</t>
  </si>
  <si>
    <t>Abstract</t>
  </si>
  <si>
    <t>Purpose</t>
  </si>
  <si>
    <t>Notice</t>
  </si>
  <si>
    <r>
      <t>This document does not represent the agreed views of the IEEE 802.16 Working Group or any of its subgroups</t>
    </r>
    <r>
      <rPr>
        <sz val="10"/>
        <color theme="1"/>
        <rFont val="Times New Roman"/>
        <family val="1"/>
      </rPr>
      <t>. It represents only the views of the participants listed in the “Source(s)” field above. It is offered as a basis for discussion. It is not binding on the contributor(s), who reserve(s) the right to add, amend or withdraw material contained herein.</t>
    </r>
  </si>
  <si>
    <t>Copyright Policy</t>
  </si>
  <si>
    <t>The contributor is familiar with the IEEE-SA Copyright Policy &lt;http://standards.ieee.org/IPR/copyrightpolicy.html&gt;.</t>
  </si>
  <si>
    <t>Patent Policy</t>
  </si>
  <si>
    <t>The contributor is familiar with the IEEE-SA Patent Policy and Procedures:</t>
  </si>
  <si>
    <r>
      <t>&lt;</t>
    </r>
    <r>
      <rPr>
        <sz val="10"/>
        <color rgb="FF0000FF"/>
        <rFont val="Times New Roman"/>
        <family val="1"/>
      </rPr>
      <t>http://standards.ieee.org/guides/bylaws/sect6-7.html#6</t>
    </r>
    <r>
      <rPr>
        <sz val="10"/>
        <color theme="1"/>
        <rFont val="Times New Roman"/>
        <family val="1"/>
      </rPr>
      <t>&gt; and &lt;</t>
    </r>
    <r>
      <rPr>
        <sz val="10"/>
        <color rgb="FF0000FF"/>
        <rFont val="Times New Roman"/>
        <family val="1"/>
      </rPr>
      <t>http://standards.ieee.org/guides/opman/sect6.html#6.3</t>
    </r>
    <r>
      <rPr>
        <sz val="10"/>
        <color theme="1"/>
        <rFont val="Times New Roman"/>
        <family val="1"/>
      </rPr>
      <t>&gt;.</t>
    </r>
  </si>
  <si>
    <r>
      <t>Further information is located at &lt;</t>
    </r>
    <r>
      <rPr>
        <sz val="10"/>
        <color rgb="FF0000FF"/>
        <rFont val="Times New Roman"/>
        <family val="1"/>
      </rPr>
      <t>http://standards.ieee.org/board/pat/pat-material.html</t>
    </r>
    <r>
      <rPr>
        <sz val="10"/>
        <color theme="1"/>
        <rFont val="Times New Roman"/>
        <family val="1"/>
      </rPr>
      <t>&gt; and &lt;</t>
    </r>
    <r>
      <rPr>
        <sz val="10"/>
        <color rgb="FF0000FF"/>
        <rFont val="Times New Roman"/>
        <family val="1"/>
      </rPr>
      <t>http://standards.ieee.org/board/pat</t>
    </r>
    <r>
      <rPr>
        <sz val="10"/>
        <color theme="1"/>
        <rFont val="Times New Roman"/>
        <family val="1"/>
      </rPr>
      <t>&gt;.</t>
    </r>
  </si>
  <si>
    <t>2016-10-27</t>
  </si>
  <si>
    <t>IEEE 802.16s Calculator for Proposed MAC Layer Overhead Reduction, Revision 0
[DCN 16-16-0060-00-000s]</t>
  </si>
  <si>
    <t>Call for Contributions: IEEE 802.16 Working Group on Broadband Wireless Access GRIDMAN Task Group: Project 802.16s  
IEEE 802.16-16-0035-03-000s</t>
  </si>
  <si>
    <t>Calculator for Proposed MAC Layer Overhead Reduction</t>
  </si>
  <si>
    <t>This  excel spreadsheet reflects Full Spectrum's Proposal (DCN 16-16-0059-00-000s) for MAC Layer Overhead Reduction, Revision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</si>
</sst>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23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1" xfId="0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6" fillId="0" borderId="0" xfId="0" applyFont="1" applyBorder="1" applyAlignment="1">
      <alignment horizontal="justify" vertical="top" wrapText="1"/>
    </xf>
    <xf numFmtId="0" fontId="5" fillId="4" borderId="0" xfId="0" applyFont="1" applyFill="1"/>
    <xf numFmtId="0" fontId="5" fillId="0" borderId="0" xfId="0" applyFont="1" applyAlignment="1"/>
    <xf numFmtId="0" fontId="7" fillId="0" borderId="0" xfId="0" applyFont="1" applyFill="1"/>
    <xf numFmtId="0" fontId="5" fillId="0" borderId="0" xfId="0" applyFont="1" applyBorder="1" applyAlignment="1"/>
    <xf numFmtId="0" fontId="6" fillId="0" borderId="0" xfId="0" applyFont="1" applyBorder="1" applyAlignment="1">
      <alignment horizontal="justify"/>
    </xf>
    <xf numFmtId="0" fontId="6" fillId="0" borderId="0" xfId="0" applyFont="1"/>
    <xf numFmtId="0" fontId="6" fillId="3" borderId="1" xfId="0" applyFont="1" applyFill="1" applyBorder="1"/>
    <xf numFmtId="0" fontId="6" fillId="0" borderId="0" xfId="0" applyFont="1" applyFill="1"/>
    <xf numFmtId="0" fontId="6" fillId="4" borderId="0" xfId="0" applyFont="1" applyFill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4" xfId="0" applyFill="1" applyBorder="1"/>
    <xf numFmtId="0" fontId="0" fillId="0" borderId="1" xfId="0" applyBorder="1"/>
    <xf numFmtId="0" fontId="0" fillId="5" borderId="5" xfId="0" applyFill="1" applyBorder="1"/>
    <xf numFmtId="0" fontId="0" fillId="5" borderId="6" xfId="0" applyFill="1" applyBorder="1"/>
    <xf numFmtId="0" fontId="8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0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3" fontId="0" fillId="6" borderId="1" xfId="0" applyNumberFormat="1" applyFill="1" applyBorder="1" applyAlignment="1">
      <alignment horizontal="center"/>
    </xf>
    <xf numFmtId="0" fontId="2" fillId="6" borderId="1" xfId="0" applyFont="1" applyFill="1" applyBorder="1"/>
    <xf numFmtId="13" fontId="0" fillId="2" borderId="1" xfId="0" applyNumberFormat="1" applyFill="1" applyBorder="1" applyAlignment="1"/>
    <xf numFmtId="0" fontId="3" fillId="5" borderId="0" xfId="0" applyFont="1" applyFill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" fillId="7" borderId="1" xfId="0" applyFont="1" applyFill="1" applyBorder="1"/>
    <xf numFmtId="13" fontId="0" fillId="7" borderId="1" xfId="0" applyNumberFormat="1" applyFill="1" applyBorder="1" applyAlignment="1"/>
    <xf numFmtId="10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" fillId="8" borderId="1" xfId="0" applyFont="1" applyFill="1" applyBorder="1"/>
    <xf numFmtId="13" fontId="0" fillId="8" borderId="1" xfId="0" applyNumberFormat="1" applyFill="1" applyBorder="1" applyAlignment="1"/>
    <xf numFmtId="10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/>
    <xf numFmtId="0" fontId="5" fillId="0" borderId="1" xfId="0" applyFont="1" applyBorder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0" fontId="10" fillId="0" borderId="7" xfId="0" applyFont="1" applyBorder="1" applyAlignment="1">
      <alignment vertical="top" wrapText="1"/>
    </xf>
    <xf numFmtId="0" fontId="11" fillId="0" borderId="7" xfId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2" fillId="0" borderId="7" xfId="0" quotePrefix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center" wrapText="1"/>
    </xf>
    <xf numFmtId="0" fontId="11" fillId="0" borderId="8" xfId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9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5" fillId="0" borderId="9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 indent="5"/>
    </xf>
    <xf numFmtId="0" fontId="15" fillId="0" borderId="8" xfId="0" applyFont="1" applyBorder="1" applyAlignment="1">
      <alignment vertical="center" wrapText="1"/>
    </xf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e802.org/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1" sqref="B11:C11"/>
    </sheetView>
  </sheetViews>
  <sheetFormatPr defaultRowHeight="15" x14ac:dyDescent="0.25"/>
  <cols>
    <col min="1" max="1" width="12.85546875" style="93" customWidth="1"/>
    <col min="2" max="2" width="71.42578125" customWidth="1"/>
    <col min="3" max="3" width="42" customWidth="1"/>
  </cols>
  <sheetData>
    <row r="1" spans="1:3" ht="20.100000000000001" customHeight="1" thickBot="1" x14ac:dyDescent="0.3">
      <c r="A1" s="73" t="s">
        <v>163</v>
      </c>
      <c r="B1" s="74" t="s">
        <v>164</v>
      </c>
      <c r="C1" s="74"/>
    </row>
    <row r="2" spans="1:3" ht="39.950000000000003" customHeight="1" thickBot="1" x14ac:dyDescent="0.3">
      <c r="A2" s="75" t="s">
        <v>165</v>
      </c>
      <c r="B2" s="76" t="s">
        <v>186</v>
      </c>
      <c r="C2" s="77"/>
    </row>
    <row r="3" spans="1:3" ht="32.25" thickBot="1" x14ac:dyDescent="0.3">
      <c r="A3" s="75" t="s">
        <v>166</v>
      </c>
      <c r="B3" s="78" t="s">
        <v>185</v>
      </c>
      <c r="C3" s="79"/>
    </row>
    <row r="4" spans="1:3" ht="15.75" x14ac:dyDescent="0.25">
      <c r="A4" s="80" t="s">
        <v>167</v>
      </c>
      <c r="B4" s="81" t="s">
        <v>168</v>
      </c>
      <c r="C4" s="81" t="s">
        <v>169</v>
      </c>
    </row>
    <row r="5" spans="1:3" ht="15.75" x14ac:dyDescent="0.25">
      <c r="A5" s="82"/>
      <c r="B5" s="81" t="s">
        <v>170</v>
      </c>
      <c r="C5" s="81" t="s">
        <v>171</v>
      </c>
    </row>
    <row r="6" spans="1:3" ht="15.75" x14ac:dyDescent="0.25">
      <c r="A6" s="82"/>
      <c r="B6" s="81" t="s">
        <v>172</v>
      </c>
      <c r="C6" s="83"/>
    </row>
    <row r="7" spans="1:3" ht="16.5" thickBot="1" x14ac:dyDescent="0.3">
      <c r="A7" s="84"/>
      <c r="B7" s="85" t="s">
        <v>173</v>
      </c>
      <c r="C7" s="86"/>
    </row>
    <row r="8" spans="1:3" ht="51" customHeight="1" thickBot="1" x14ac:dyDescent="0.3">
      <c r="A8" s="75" t="s">
        <v>174</v>
      </c>
      <c r="B8" s="79" t="s">
        <v>187</v>
      </c>
      <c r="C8" s="79"/>
    </row>
    <row r="9" spans="1:3" ht="20.100000000000001" customHeight="1" thickBot="1" x14ac:dyDescent="0.3">
      <c r="A9" s="75" t="s">
        <v>175</v>
      </c>
      <c r="B9" s="79" t="s">
        <v>188</v>
      </c>
      <c r="C9" s="79"/>
    </row>
    <row r="10" spans="1:3" ht="41.25" customHeight="1" thickBot="1" x14ac:dyDescent="0.3">
      <c r="A10" s="75" t="s">
        <v>176</v>
      </c>
      <c r="B10" s="76" t="s">
        <v>189</v>
      </c>
      <c r="C10" s="76"/>
    </row>
    <row r="11" spans="1:3" ht="38.25" customHeight="1" thickBot="1" x14ac:dyDescent="0.3">
      <c r="A11" s="75" t="s">
        <v>177</v>
      </c>
      <c r="B11" s="87" t="s">
        <v>178</v>
      </c>
      <c r="C11" s="87"/>
    </row>
    <row r="12" spans="1:3" ht="15.75" customHeight="1" x14ac:dyDescent="0.25">
      <c r="A12" s="80" t="s">
        <v>179</v>
      </c>
      <c r="B12" s="88" t="s">
        <v>180</v>
      </c>
      <c r="C12" s="88"/>
    </row>
    <row r="13" spans="1:3" ht="21.75" customHeight="1" thickBot="1" x14ac:dyDescent="0.3">
      <c r="A13" s="84"/>
      <c r="B13" s="89"/>
      <c r="C13" s="89"/>
    </row>
    <row r="14" spans="1:3" ht="20.100000000000001" customHeight="1" x14ac:dyDescent="0.25">
      <c r="A14" s="80" t="s">
        <v>181</v>
      </c>
      <c r="B14" s="90" t="s">
        <v>182</v>
      </c>
      <c r="C14" s="90"/>
    </row>
    <row r="15" spans="1:3" ht="20.100000000000001" customHeight="1" x14ac:dyDescent="0.25">
      <c r="A15" s="82"/>
      <c r="B15" s="91" t="s">
        <v>183</v>
      </c>
      <c r="C15" s="91"/>
    </row>
    <row r="16" spans="1:3" ht="20.100000000000001" customHeight="1" thickBot="1" x14ac:dyDescent="0.3">
      <c r="A16" s="84"/>
      <c r="B16" s="92" t="s">
        <v>184</v>
      </c>
      <c r="C16" s="92"/>
    </row>
  </sheetData>
  <mergeCells count="14">
    <mergeCell ref="B10:C10"/>
    <mergeCell ref="B11:C11"/>
    <mergeCell ref="A12:A13"/>
    <mergeCell ref="B12:C13"/>
    <mergeCell ref="A14:A16"/>
    <mergeCell ref="B14:C14"/>
    <mergeCell ref="B15:C15"/>
    <mergeCell ref="B16:C16"/>
    <mergeCell ref="B1:C1"/>
    <mergeCell ref="B2:C2"/>
    <mergeCell ref="B3:C3"/>
    <mergeCell ref="A4:A7"/>
    <mergeCell ref="B8:C8"/>
    <mergeCell ref="B9:C9"/>
  </mergeCells>
  <hyperlinks>
    <hyperlink ref="B1" r:id="rId1" display="http://ieee802.org/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25" sqref="M25"/>
    </sheetView>
  </sheetViews>
  <sheetFormatPr defaultRowHeight="11.25" x14ac:dyDescent="0.2"/>
  <cols>
    <col min="1" max="1" width="10.28515625" style="5" customWidth="1"/>
    <col min="2" max="2" width="22.42578125" style="5" customWidth="1"/>
    <col min="3" max="3" width="8" style="5" customWidth="1"/>
    <col min="4" max="4" width="9.5703125" style="5" customWidth="1"/>
    <col min="5" max="5" width="19.5703125" style="21" customWidth="1"/>
    <col min="6" max="6" width="6.7109375" style="5" customWidth="1"/>
    <col min="7" max="7" width="10" style="5" customWidth="1"/>
    <col min="8" max="10" width="9.140625" style="5"/>
    <col min="11" max="11" width="14.5703125" style="5" customWidth="1"/>
    <col min="12" max="16384" width="9.140625" style="5"/>
  </cols>
  <sheetData>
    <row r="1" spans="1:13" ht="68.25" thickBot="1" x14ac:dyDescent="0.25">
      <c r="A1" s="2" t="s">
        <v>0</v>
      </c>
      <c r="B1" s="2" t="s">
        <v>1</v>
      </c>
      <c r="C1" s="3" t="s">
        <v>2</v>
      </c>
      <c r="D1" s="56" t="s">
        <v>152</v>
      </c>
      <c r="E1" s="51" t="s">
        <v>94</v>
      </c>
      <c r="F1" s="4"/>
    </row>
    <row r="2" spans="1:13" ht="26.25" customHeight="1" thickBot="1" x14ac:dyDescent="0.25">
      <c r="A2" s="44" t="s">
        <v>13</v>
      </c>
      <c r="B2" s="2"/>
      <c r="C2" s="2"/>
      <c r="D2" s="53"/>
      <c r="E2" s="51"/>
      <c r="G2" s="69" t="s">
        <v>80</v>
      </c>
      <c r="H2" s="69"/>
      <c r="I2" s="69"/>
      <c r="J2" s="69"/>
      <c r="K2" s="69"/>
      <c r="L2" s="6">
        <v>3</v>
      </c>
      <c r="M2" s="5" t="s">
        <v>34</v>
      </c>
    </row>
    <row r="3" spans="1:13" ht="22.5" x14ac:dyDescent="0.2">
      <c r="A3" s="43">
        <v>1</v>
      </c>
      <c r="B3" s="43" t="s">
        <v>3</v>
      </c>
      <c r="C3" s="43">
        <v>8</v>
      </c>
      <c r="D3" s="54">
        <v>0</v>
      </c>
      <c r="E3" s="51" t="s">
        <v>122</v>
      </c>
      <c r="F3" s="7"/>
    </row>
    <row r="4" spans="1:13" x14ac:dyDescent="0.2">
      <c r="A4" s="43">
        <v>2</v>
      </c>
      <c r="B4" s="43" t="s">
        <v>4</v>
      </c>
      <c r="C4" s="43">
        <v>8</v>
      </c>
      <c r="D4" s="54">
        <v>0</v>
      </c>
      <c r="E4" s="51"/>
      <c r="F4" s="7"/>
      <c r="G4" s="5" t="s">
        <v>33</v>
      </c>
      <c r="L4" s="5">
        <f>SUM(C3:C8)+SUM(C10:C12)+SUM(C14:C22)*$L$2+SUM(C24:C34)</f>
        <v>376</v>
      </c>
    </row>
    <row r="5" spans="1:13" x14ac:dyDescent="0.2">
      <c r="A5" s="43">
        <v>3</v>
      </c>
      <c r="B5" s="43" t="s">
        <v>5</v>
      </c>
      <c r="C5" s="43">
        <v>24</v>
      </c>
      <c r="D5" s="54">
        <v>16</v>
      </c>
      <c r="E5" s="51"/>
      <c r="F5" s="7"/>
      <c r="G5" s="5" t="s">
        <v>32</v>
      </c>
      <c r="L5" s="5">
        <f>CEILING((L4/8),1)</f>
        <v>47</v>
      </c>
    </row>
    <row r="6" spans="1:13" ht="22.5" x14ac:dyDescent="0.2">
      <c r="A6" s="43">
        <v>4</v>
      </c>
      <c r="B6" s="43" t="s">
        <v>6</v>
      </c>
      <c r="C6" s="43">
        <v>8</v>
      </c>
      <c r="D6" s="54">
        <v>0</v>
      </c>
      <c r="E6" s="51" t="s">
        <v>97</v>
      </c>
      <c r="F6" s="7"/>
      <c r="G6" s="8" t="s">
        <v>142</v>
      </c>
      <c r="H6" s="8"/>
      <c r="I6" s="8"/>
      <c r="J6" s="8"/>
      <c r="K6" s="8"/>
      <c r="L6" s="8">
        <f xml:space="preserve"> CEILING((L5/6),1) +1</f>
        <v>9</v>
      </c>
    </row>
    <row r="7" spans="1:13" x14ac:dyDescent="0.2">
      <c r="A7" s="43">
        <v>5</v>
      </c>
      <c r="B7" s="43" t="s">
        <v>7</v>
      </c>
      <c r="C7" s="43">
        <v>48</v>
      </c>
      <c r="D7" s="54">
        <v>0</v>
      </c>
      <c r="E7" s="51" t="s">
        <v>96</v>
      </c>
      <c r="F7" s="7"/>
    </row>
    <row r="8" spans="1:13" x14ac:dyDescent="0.2">
      <c r="A8" s="43">
        <v>6</v>
      </c>
      <c r="B8" s="43" t="s">
        <v>8</v>
      </c>
      <c r="C8" s="43">
        <v>8</v>
      </c>
      <c r="D8" s="54">
        <v>0</v>
      </c>
      <c r="E8" s="51"/>
      <c r="F8" s="7"/>
    </row>
    <row r="9" spans="1:13" x14ac:dyDescent="0.2">
      <c r="A9" s="67" t="s">
        <v>12</v>
      </c>
      <c r="B9" s="68"/>
      <c r="C9" s="68"/>
      <c r="D9" s="68"/>
      <c r="E9" s="68"/>
      <c r="G9" s="5" t="s">
        <v>153</v>
      </c>
      <c r="L9" s="5">
        <f>SUM(D8:D8)+SUM(D10:D12)+SUM(D14:D22)*$L$2+SUM(D24:D34)</f>
        <v>60</v>
      </c>
    </row>
    <row r="10" spans="1:13" ht="22.5" customHeight="1" x14ac:dyDescent="0.2">
      <c r="A10" s="43">
        <v>1</v>
      </c>
      <c r="B10" s="43" t="s">
        <v>9</v>
      </c>
      <c r="C10" s="43">
        <v>4</v>
      </c>
      <c r="D10" s="54">
        <v>0</v>
      </c>
      <c r="E10" s="51" t="s">
        <v>98</v>
      </c>
      <c r="F10" s="7"/>
      <c r="G10" s="5" t="s">
        <v>154</v>
      </c>
      <c r="L10" s="5">
        <f>CEILING((L9/8),1)</f>
        <v>8</v>
      </c>
    </row>
    <row r="11" spans="1:13" x14ac:dyDescent="0.2">
      <c r="A11" s="43">
        <v>2</v>
      </c>
      <c r="B11" s="43" t="s">
        <v>10</v>
      </c>
      <c r="C11" s="43">
        <v>4</v>
      </c>
      <c r="D11" s="54">
        <v>0</v>
      </c>
      <c r="E11" s="51"/>
      <c r="F11" s="9"/>
      <c r="G11" s="8" t="s">
        <v>155</v>
      </c>
      <c r="H11" s="8"/>
      <c r="I11" s="8"/>
      <c r="J11" s="8"/>
      <c r="K11" s="8"/>
      <c r="L11" s="8">
        <f xml:space="preserve"> CEILING((L10/6),1) +1</f>
        <v>3</v>
      </c>
    </row>
    <row r="12" spans="1:13" x14ac:dyDescent="0.2">
      <c r="A12" s="43">
        <v>3</v>
      </c>
      <c r="B12" s="43" t="s">
        <v>11</v>
      </c>
      <c r="C12" s="43">
        <v>4</v>
      </c>
      <c r="D12" s="54">
        <v>0</v>
      </c>
      <c r="E12" s="51"/>
      <c r="F12" s="9"/>
    </row>
    <row r="13" spans="1:13" x14ac:dyDescent="0.2">
      <c r="A13" s="67" t="s">
        <v>14</v>
      </c>
      <c r="B13" s="68"/>
      <c r="C13" s="68"/>
      <c r="D13" s="68"/>
      <c r="E13" s="68"/>
      <c r="G13" s="10"/>
      <c r="H13" s="10"/>
      <c r="I13" s="10"/>
      <c r="J13" s="10"/>
      <c r="K13" s="10"/>
      <c r="L13" s="10"/>
    </row>
    <row r="14" spans="1:13" x14ac:dyDescent="0.2">
      <c r="A14" s="43">
        <v>1</v>
      </c>
      <c r="B14" s="43" t="s">
        <v>9</v>
      </c>
      <c r="C14" s="43">
        <v>4</v>
      </c>
      <c r="D14" s="54">
        <v>4</v>
      </c>
      <c r="E14" s="51"/>
    </row>
    <row r="15" spans="1:13" ht="11.25" customHeight="1" x14ac:dyDescent="0.2">
      <c r="A15" s="43">
        <v>2</v>
      </c>
      <c r="B15" s="43" t="s">
        <v>109</v>
      </c>
      <c r="C15" s="43">
        <v>8</v>
      </c>
      <c r="D15" s="54">
        <v>0</v>
      </c>
      <c r="E15" s="51" t="s">
        <v>112</v>
      </c>
      <c r="F15" s="11"/>
    </row>
    <row r="16" spans="1:13" x14ac:dyDescent="0.2">
      <c r="A16" s="43">
        <v>3</v>
      </c>
      <c r="B16" s="43" t="s">
        <v>110</v>
      </c>
      <c r="C16" s="43">
        <v>16</v>
      </c>
      <c r="D16" s="54">
        <v>0</v>
      </c>
      <c r="E16" s="51" t="s">
        <v>114</v>
      </c>
      <c r="F16" s="11"/>
    </row>
    <row r="17" spans="1:6" x14ac:dyDescent="0.2">
      <c r="A17" s="43">
        <v>4</v>
      </c>
      <c r="B17" s="43" t="s">
        <v>111</v>
      </c>
      <c r="C17" s="43">
        <v>8</v>
      </c>
      <c r="D17" s="54">
        <v>8</v>
      </c>
      <c r="E17" s="51" t="s">
        <v>113</v>
      </c>
    </row>
    <row r="18" spans="1:6" ht="11.25" customHeight="1" x14ac:dyDescent="0.2">
      <c r="A18" s="43">
        <v>5</v>
      </c>
      <c r="B18" s="43" t="s">
        <v>15</v>
      </c>
      <c r="C18" s="43">
        <v>6</v>
      </c>
      <c r="D18" s="54">
        <v>0</v>
      </c>
      <c r="E18" s="51"/>
      <c r="F18" s="12"/>
    </row>
    <row r="19" spans="1:6" x14ac:dyDescent="0.2">
      <c r="A19" s="43">
        <v>6</v>
      </c>
      <c r="B19" s="43" t="s">
        <v>16</v>
      </c>
      <c r="C19" s="43">
        <v>7</v>
      </c>
      <c r="D19" s="54">
        <v>0</v>
      </c>
      <c r="E19" s="51"/>
      <c r="F19" s="11"/>
    </row>
    <row r="20" spans="1:6" x14ac:dyDescent="0.2">
      <c r="A20" s="43">
        <v>7</v>
      </c>
      <c r="B20" s="43" t="s">
        <v>17</v>
      </c>
      <c r="C20" s="43">
        <v>6</v>
      </c>
      <c r="D20" s="54">
        <v>0</v>
      </c>
      <c r="E20" s="51"/>
      <c r="F20" s="11"/>
    </row>
    <row r="21" spans="1:6" x14ac:dyDescent="0.2">
      <c r="A21" s="43">
        <v>8</v>
      </c>
      <c r="B21" s="43" t="s">
        <v>18</v>
      </c>
      <c r="C21" s="43">
        <v>3</v>
      </c>
      <c r="D21" s="54">
        <v>0</v>
      </c>
      <c r="E21" s="51"/>
      <c r="F21" s="7"/>
    </row>
    <row r="22" spans="1:6" x14ac:dyDescent="0.2">
      <c r="A22" s="43">
        <v>9</v>
      </c>
      <c r="B22" s="43" t="s">
        <v>19</v>
      </c>
      <c r="C22" s="43">
        <v>2</v>
      </c>
      <c r="D22" s="54">
        <v>0</v>
      </c>
      <c r="E22" s="51"/>
      <c r="F22" s="7"/>
    </row>
    <row r="23" spans="1:6" x14ac:dyDescent="0.2">
      <c r="A23" s="67" t="s">
        <v>31</v>
      </c>
      <c r="B23" s="68"/>
      <c r="C23" s="68"/>
      <c r="D23" s="68"/>
      <c r="E23" s="68"/>
    </row>
    <row r="24" spans="1:6" x14ac:dyDescent="0.2">
      <c r="A24" s="43">
        <v>1</v>
      </c>
      <c r="B24" s="43" t="s">
        <v>20</v>
      </c>
      <c r="C24" s="43">
        <v>1</v>
      </c>
      <c r="D24" s="54">
        <v>0</v>
      </c>
      <c r="E24" s="51" t="s">
        <v>99</v>
      </c>
      <c r="F24" s="7"/>
    </row>
    <row r="25" spans="1:6" x14ac:dyDescent="0.2">
      <c r="A25" s="43">
        <v>2</v>
      </c>
      <c r="B25" s="43" t="s">
        <v>21</v>
      </c>
      <c r="C25" s="43">
        <v>1</v>
      </c>
      <c r="D25" s="54">
        <v>0</v>
      </c>
      <c r="E25" s="51" t="s">
        <v>100</v>
      </c>
      <c r="F25" s="7"/>
    </row>
    <row r="26" spans="1:6" x14ac:dyDescent="0.2">
      <c r="A26" s="43">
        <v>3</v>
      </c>
      <c r="B26" s="43" t="s">
        <v>22</v>
      </c>
      <c r="C26" s="43">
        <v>6</v>
      </c>
      <c r="D26" s="54">
        <v>0</v>
      </c>
      <c r="E26" s="51" t="s">
        <v>108</v>
      </c>
      <c r="F26" s="7"/>
    </row>
    <row r="27" spans="1:6" x14ac:dyDescent="0.2">
      <c r="A27" s="43">
        <v>4</v>
      </c>
      <c r="B27" s="43" t="s">
        <v>23</v>
      </c>
      <c r="C27" s="43">
        <v>1</v>
      </c>
      <c r="D27" s="54">
        <v>0</v>
      </c>
      <c r="E27" s="51" t="s">
        <v>101</v>
      </c>
      <c r="F27" s="7"/>
    </row>
    <row r="28" spans="1:6" x14ac:dyDescent="0.2">
      <c r="A28" s="43">
        <v>5</v>
      </c>
      <c r="B28" s="43" t="s">
        <v>24</v>
      </c>
      <c r="C28" s="43">
        <v>1</v>
      </c>
      <c r="D28" s="54">
        <v>0</v>
      </c>
      <c r="E28" s="51" t="s">
        <v>102</v>
      </c>
      <c r="F28" s="7"/>
    </row>
    <row r="29" spans="1:6" x14ac:dyDescent="0.2">
      <c r="A29" s="43">
        <v>6</v>
      </c>
      <c r="B29" s="43" t="s">
        <v>25</v>
      </c>
      <c r="C29" s="43">
        <v>2</v>
      </c>
      <c r="D29" s="54">
        <v>0</v>
      </c>
      <c r="E29" s="51" t="s">
        <v>103</v>
      </c>
      <c r="F29" s="7"/>
    </row>
    <row r="30" spans="1:6" x14ac:dyDescent="0.2">
      <c r="A30" s="43">
        <v>7</v>
      </c>
      <c r="B30" s="43" t="s">
        <v>26</v>
      </c>
      <c r="C30" s="43">
        <v>1</v>
      </c>
      <c r="D30" s="54">
        <v>0</v>
      </c>
      <c r="E30" s="51" t="s">
        <v>104</v>
      </c>
      <c r="F30" s="7"/>
    </row>
    <row r="31" spans="1:6" x14ac:dyDescent="0.2">
      <c r="A31" s="43">
        <v>8</v>
      </c>
      <c r="B31" s="43" t="s">
        <v>27</v>
      </c>
      <c r="C31" s="43">
        <v>11</v>
      </c>
      <c r="D31" s="54">
        <v>8</v>
      </c>
      <c r="E31" s="51" t="s">
        <v>105</v>
      </c>
      <c r="F31" s="7"/>
    </row>
    <row r="32" spans="1:6" x14ac:dyDescent="0.2">
      <c r="A32" s="43">
        <v>9</v>
      </c>
      <c r="B32" s="43" t="s">
        <v>28</v>
      </c>
      <c r="C32" s="43">
        <v>16</v>
      </c>
      <c r="D32" s="54">
        <v>0</v>
      </c>
      <c r="E32" s="51" t="s">
        <v>106</v>
      </c>
      <c r="F32" s="7"/>
    </row>
    <row r="33" spans="1:6" x14ac:dyDescent="0.2">
      <c r="A33" s="43">
        <v>10</v>
      </c>
      <c r="B33" s="43" t="s">
        <v>29</v>
      </c>
      <c r="C33" s="43">
        <v>8</v>
      </c>
      <c r="D33" s="54">
        <v>8</v>
      </c>
      <c r="E33" s="51" t="s">
        <v>107</v>
      </c>
      <c r="F33" s="7"/>
    </row>
    <row r="34" spans="1:6" x14ac:dyDescent="0.2">
      <c r="A34" s="43">
        <v>11</v>
      </c>
      <c r="B34" s="43" t="s">
        <v>30</v>
      </c>
      <c r="C34" s="43">
        <v>32</v>
      </c>
      <c r="D34" s="54">
        <v>8</v>
      </c>
      <c r="E34" s="51"/>
      <c r="F34" s="7"/>
    </row>
  </sheetData>
  <mergeCells count="4">
    <mergeCell ref="A23:E23"/>
    <mergeCell ref="G2:K2"/>
    <mergeCell ref="A9:E9"/>
    <mergeCell ref="A13:E13"/>
  </mergeCells>
  <phoneticPr fontId="4" type="noConversion"/>
  <pageMargins left="0.7" right="0.7" top="0.75" bottom="0.75" header="0.3" footer="0.3"/>
  <pageSetup paperSize="9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8" workbookViewId="0">
      <selection activeCell="M28" sqref="M28"/>
    </sheetView>
  </sheetViews>
  <sheetFormatPr defaultRowHeight="11.25" x14ac:dyDescent="0.2"/>
  <cols>
    <col min="1" max="1" width="10.28515625" style="13" customWidth="1"/>
    <col min="2" max="2" width="22.42578125" style="13" customWidth="1"/>
    <col min="3" max="3" width="9.42578125" style="13" customWidth="1"/>
    <col min="4" max="4" width="8.28515625" style="13" customWidth="1"/>
    <col min="5" max="5" width="18" style="22" customWidth="1"/>
    <col min="6" max="6" width="6" style="13" customWidth="1"/>
    <col min="7" max="7" width="10" style="13" customWidth="1"/>
    <col min="8" max="10" width="9.140625" style="13"/>
    <col min="11" max="11" width="8.5703125" style="13" customWidth="1"/>
    <col min="12" max="16384" width="9.140625" style="13"/>
  </cols>
  <sheetData>
    <row r="1" spans="1:13" ht="67.5" x14ac:dyDescent="0.2">
      <c r="A1" s="44" t="s">
        <v>0</v>
      </c>
      <c r="B1" s="44" t="s">
        <v>1</v>
      </c>
      <c r="C1" s="42" t="s">
        <v>2</v>
      </c>
      <c r="D1" s="55" t="s">
        <v>152</v>
      </c>
      <c r="E1" s="49" t="s">
        <v>94</v>
      </c>
    </row>
    <row r="2" spans="1:13" ht="26.25" customHeight="1" x14ac:dyDescent="0.2">
      <c r="A2" s="67" t="s">
        <v>35</v>
      </c>
      <c r="B2" s="67"/>
      <c r="C2" s="67"/>
      <c r="D2" s="52"/>
      <c r="E2" s="50"/>
      <c r="G2" s="70" t="s">
        <v>74</v>
      </c>
      <c r="H2" s="70"/>
      <c r="I2" s="70"/>
      <c r="J2" s="70"/>
      <c r="K2" s="70"/>
      <c r="L2" s="14">
        <v>3</v>
      </c>
      <c r="M2" s="13" t="s">
        <v>34</v>
      </c>
    </row>
    <row r="3" spans="1:13" ht="22.5" x14ac:dyDescent="0.2">
      <c r="A3" s="43">
        <v>1</v>
      </c>
      <c r="B3" s="43" t="s">
        <v>36</v>
      </c>
      <c r="C3" s="43">
        <v>8</v>
      </c>
      <c r="D3" s="54">
        <v>0</v>
      </c>
      <c r="E3" s="50" t="s">
        <v>122</v>
      </c>
      <c r="G3" s="70" t="s">
        <v>75</v>
      </c>
      <c r="H3" s="70"/>
      <c r="I3" s="70"/>
      <c r="J3" s="70"/>
      <c r="K3" s="70"/>
      <c r="L3" s="14">
        <v>1</v>
      </c>
      <c r="M3" s="13" t="s">
        <v>34</v>
      </c>
    </row>
    <row r="4" spans="1:13" ht="22.5" x14ac:dyDescent="0.2">
      <c r="A4" s="43">
        <v>2</v>
      </c>
      <c r="B4" s="43" t="s">
        <v>37</v>
      </c>
      <c r="C4" s="43">
        <v>1</v>
      </c>
      <c r="D4" s="54">
        <v>0</v>
      </c>
      <c r="E4" s="50" t="s">
        <v>115</v>
      </c>
      <c r="G4" s="70" t="s">
        <v>76</v>
      </c>
      <c r="H4" s="70"/>
      <c r="I4" s="70"/>
      <c r="J4" s="70"/>
      <c r="K4" s="70"/>
      <c r="L4" s="14">
        <v>1</v>
      </c>
      <c r="M4" s="13" t="s">
        <v>34</v>
      </c>
    </row>
    <row r="5" spans="1:13" x14ac:dyDescent="0.2">
      <c r="A5" s="43">
        <v>3</v>
      </c>
      <c r="B5" s="43" t="s">
        <v>38</v>
      </c>
      <c r="C5" s="43">
        <v>7</v>
      </c>
      <c r="D5" s="54">
        <v>0</v>
      </c>
      <c r="E5" s="50" t="s">
        <v>117</v>
      </c>
      <c r="G5" s="70" t="s">
        <v>77</v>
      </c>
      <c r="H5" s="70"/>
      <c r="I5" s="70"/>
      <c r="J5" s="70"/>
      <c r="K5" s="70"/>
      <c r="L5" s="14">
        <v>0</v>
      </c>
      <c r="M5" s="13" t="s">
        <v>34</v>
      </c>
    </row>
    <row r="6" spans="1:13" ht="22.5" x14ac:dyDescent="0.2">
      <c r="A6" s="43">
        <v>4</v>
      </c>
      <c r="B6" s="43" t="s">
        <v>39</v>
      </c>
      <c r="C6" s="43">
        <v>8</v>
      </c>
      <c r="D6" s="54">
        <v>0</v>
      </c>
      <c r="E6" s="50" t="s">
        <v>120</v>
      </c>
      <c r="G6" s="70" t="s">
        <v>78</v>
      </c>
      <c r="H6" s="70"/>
      <c r="I6" s="70"/>
      <c r="J6" s="70"/>
      <c r="K6" s="70"/>
      <c r="L6" s="14">
        <v>0</v>
      </c>
      <c r="M6" s="13" t="s">
        <v>34</v>
      </c>
    </row>
    <row r="7" spans="1:13" x14ac:dyDescent="0.2">
      <c r="A7" s="43">
        <v>5</v>
      </c>
      <c r="B7" s="43" t="s">
        <v>40</v>
      </c>
      <c r="C7" s="43">
        <v>32</v>
      </c>
      <c r="D7" s="54">
        <v>0</v>
      </c>
      <c r="E7" s="50" t="s">
        <v>121</v>
      </c>
      <c r="G7" s="15" t="s">
        <v>79</v>
      </c>
      <c r="H7" s="15"/>
      <c r="I7" s="15"/>
      <c r="J7" s="15"/>
      <c r="K7" s="15"/>
      <c r="L7" s="15">
        <f>SUM(L2:L6)</f>
        <v>5</v>
      </c>
    </row>
    <row r="8" spans="1:13" x14ac:dyDescent="0.2">
      <c r="A8" s="43">
        <v>6</v>
      </c>
      <c r="B8" s="43" t="s">
        <v>41</v>
      </c>
      <c r="C8" s="43">
        <v>8</v>
      </c>
      <c r="D8" s="54">
        <v>0</v>
      </c>
      <c r="E8" s="50"/>
      <c r="G8" s="15"/>
      <c r="H8" s="15"/>
      <c r="I8" s="15"/>
      <c r="J8" s="15"/>
      <c r="K8" s="15"/>
      <c r="L8" s="15"/>
    </row>
    <row r="9" spans="1:13" x14ac:dyDescent="0.2">
      <c r="A9" s="67" t="s">
        <v>151</v>
      </c>
      <c r="B9" s="67"/>
      <c r="C9" s="67"/>
      <c r="D9" s="67"/>
      <c r="E9" s="67"/>
      <c r="G9" s="13" t="s">
        <v>71</v>
      </c>
      <c r="L9" s="13">
        <f>SUM(C3:C8)+SUM(C11:C18)*$L$4+SUM(C20:C28)*$L$5+SUM(C30:C33)*$L$2+SUM(C35:C44)*$L$3+SUM(C46:C51)*$L$6+SUM(C53:C63)</f>
        <v>352</v>
      </c>
    </row>
    <row r="10" spans="1:13" x14ac:dyDescent="0.2">
      <c r="A10" s="65" t="s">
        <v>43</v>
      </c>
      <c r="B10" s="65"/>
      <c r="C10" s="65"/>
      <c r="D10" s="65"/>
      <c r="E10" s="50"/>
      <c r="G10" s="13" t="s">
        <v>72</v>
      </c>
      <c r="L10" s="13">
        <f>CEILING((L9/8),1)</f>
        <v>44</v>
      </c>
    </row>
    <row r="11" spans="1:13" x14ac:dyDescent="0.2">
      <c r="A11" s="66">
        <v>1</v>
      </c>
      <c r="B11" s="66" t="s">
        <v>28</v>
      </c>
      <c r="C11" s="66">
        <v>16</v>
      </c>
      <c r="D11" s="66">
        <v>0</v>
      </c>
      <c r="E11" s="50" t="s">
        <v>106</v>
      </c>
      <c r="G11" s="16" t="s">
        <v>73</v>
      </c>
      <c r="H11" s="16"/>
      <c r="I11" s="16"/>
      <c r="J11" s="16"/>
      <c r="K11" s="16"/>
      <c r="L11" s="16">
        <f xml:space="preserve"> CEILING((L10/6),1)</f>
        <v>8</v>
      </c>
    </row>
    <row r="12" spans="1:13" ht="22.5" x14ac:dyDescent="0.2">
      <c r="A12" s="66">
        <v>2</v>
      </c>
      <c r="B12" s="66" t="s">
        <v>42</v>
      </c>
      <c r="C12" s="66">
        <v>4</v>
      </c>
      <c r="D12" s="66">
        <v>4</v>
      </c>
      <c r="E12" s="50" t="s">
        <v>116</v>
      </c>
    </row>
    <row r="13" spans="1:13" x14ac:dyDescent="0.2">
      <c r="A13" s="66">
        <v>3</v>
      </c>
      <c r="B13" s="66" t="s">
        <v>44</v>
      </c>
      <c r="C13" s="66">
        <v>8</v>
      </c>
      <c r="D13" s="66">
        <v>0</v>
      </c>
      <c r="E13" s="50"/>
    </row>
    <row r="14" spans="1:13" x14ac:dyDescent="0.2">
      <c r="A14" s="66">
        <v>4</v>
      </c>
      <c r="B14" s="66" t="s">
        <v>45</v>
      </c>
      <c r="C14" s="66">
        <v>7</v>
      </c>
      <c r="D14" s="66">
        <v>0</v>
      </c>
      <c r="E14" s="50"/>
    </row>
    <row r="15" spans="1:13" ht="11.25" customHeight="1" x14ac:dyDescent="0.2">
      <c r="A15" s="66">
        <v>5</v>
      </c>
      <c r="B15" s="66" t="s">
        <v>16</v>
      </c>
      <c r="C15" s="66">
        <v>7</v>
      </c>
      <c r="D15" s="66">
        <v>0</v>
      </c>
      <c r="E15" s="50"/>
      <c r="G15" s="15"/>
      <c r="H15" s="15"/>
      <c r="I15" s="15"/>
      <c r="J15" s="15"/>
      <c r="K15" s="15"/>
      <c r="L15" s="15"/>
    </row>
    <row r="16" spans="1:13" x14ac:dyDescent="0.2">
      <c r="A16" s="66">
        <v>6</v>
      </c>
      <c r="B16" s="66" t="s">
        <v>17</v>
      </c>
      <c r="C16" s="66">
        <v>7</v>
      </c>
      <c r="D16" s="66">
        <v>0</v>
      </c>
      <c r="E16" s="50"/>
      <c r="G16" s="13" t="s">
        <v>156</v>
      </c>
      <c r="L16" s="13">
        <f>SUM(D3:D8)+SUM(D11:D18)*$L$4+SUM(D20:D28)*$L$5+SUM(D30:D33)*$L$2+SUM(D35:D44)*$L$3+SUM(D46:D51)*$L$6+SUM(D53:D63)</f>
        <v>139</v>
      </c>
    </row>
    <row r="17" spans="1:12" x14ac:dyDescent="0.2">
      <c r="A17" s="66">
        <v>7</v>
      </c>
      <c r="B17" s="66" t="s">
        <v>46</v>
      </c>
      <c r="C17" s="66">
        <v>2</v>
      </c>
      <c r="D17" s="66">
        <v>0</v>
      </c>
      <c r="E17" s="50"/>
      <c r="G17" s="13" t="s">
        <v>157</v>
      </c>
      <c r="L17" s="13">
        <f>CEILING((L16/8),1)</f>
        <v>18</v>
      </c>
    </row>
    <row r="18" spans="1:12" x14ac:dyDescent="0.2">
      <c r="A18" s="66">
        <v>8</v>
      </c>
      <c r="B18" s="66" t="s">
        <v>47</v>
      </c>
      <c r="C18" s="66">
        <v>1</v>
      </c>
      <c r="D18" s="66">
        <v>0</v>
      </c>
      <c r="E18" s="50"/>
      <c r="G18" s="16" t="s">
        <v>158</v>
      </c>
      <c r="H18" s="16"/>
      <c r="I18" s="16"/>
      <c r="J18" s="16"/>
      <c r="K18" s="16"/>
      <c r="L18" s="16">
        <f xml:space="preserve"> CEILING((L17/6),1)</f>
        <v>3</v>
      </c>
    </row>
    <row r="19" spans="1:12" x14ac:dyDescent="0.2">
      <c r="A19" s="71" t="s">
        <v>48</v>
      </c>
      <c r="B19" s="72"/>
      <c r="C19" s="72"/>
      <c r="D19" s="72"/>
      <c r="E19" s="72"/>
    </row>
    <row r="20" spans="1:12" x14ac:dyDescent="0.2">
      <c r="A20" s="66">
        <v>1</v>
      </c>
      <c r="B20" s="66" t="s">
        <v>28</v>
      </c>
      <c r="C20" s="66">
        <v>16</v>
      </c>
      <c r="D20" s="66">
        <v>0</v>
      </c>
      <c r="E20" s="50" t="s">
        <v>106</v>
      </c>
    </row>
    <row r="21" spans="1:12" ht="22.5" x14ac:dyDescent="0.2">
      <c r="A21" s="66">
        <v>2</v>
      </c>
      <c r="B21" s="66" t="s">
        <v>42</v>
      </c>
      <c r="C21" s="66">
        <v>4</v>
      </c>
      <c r="D21" s="66">
        <v>4</v>
      </c>
      <c r="E21" s="50" t="s">
        <v>116</v>
      </c>
    </row>
    <row r="22" spans="1:12" ht="11.25" customHeight="1" x14ac:dyDescent="0.2">
      <c r="A22" s="43">
        <v>3</v>
      </c>
      <c r="B22" s="43" t="s">
        <v>49</v>
      </c>
      <c r="C22" s="43">
        <v>8</v>
      </c>
      <c r="D22" s="54">
        <v>4</v>
      </c>
      <c r="E22" s="50"/>
    </row>
    <row r="23" spans="1:12" x14ac:dyDescent="0.2">
      <c r="A23" s="43">
        <v>4</v>
      </c>
      <c r="B23" s="43" t="s">
        <v>50</v>
      </c>
      <c r="C23" s="43">
        <v>7</v>
      </c>
      <c r="D23" s="54">
        <v>0</v>
      </c>
      <c r="E23" s="50"/>
    </row>
    <row r="24" spans="1:12" x14ac:dyDescent="0.2">
      <c r="A24" s="43">
        <v>5</v>
      </c>
      <c r="B24" s="43" t="s">
        <v>51</v>
      </c>
      <c r="C24" s="43">
        <v>7</v>
      </c>
      <c r="D24" s="54">
        <v>0</v>
      </c>
      <c r="E24" s="50"/>
    </row>
    <row r="25" spans="1:12" ht="22.5" x14ac:dyDescent="0.2">
      <c r="A25" s="43">
        <v>6</v>
      </c>
      <c r="B25" s="43" t="s">
        <v>52</v>
      </c>
      <c r="C25" s="43">
        <v>7</v>
      </c>
      <c r="D25" s="54">
        <v>0</v>
      </c>
      <c r="E25" s="50"/>
    </row>
    <row r="26" spans="1:12" x14ac:dyDescent="0.2">
      <c r="A26" s="43">
        <v>7</v>
      </c>
      <c r="B26" s="43" t="s">
        <v>53</v>
      </c>
      <c r="C26" s="43">
        <v>1</v>
      </c>
      <c r="D26" s="54">
        <v>0</v>
      </c>
      <c r="E26" s="50"/>
    </row>
    <row r="27" spans="1:12" x14ac:dyDescent="0.2">
      <c r="A27" s="43">
        <v>8</v>
      </c>
      <c r="B27" s="43" t="s">
        <v>54</v>
      </c>
      <c r="C27" s="43">
        <v>1</v>
      </c>
      <c r="D27" s="54">
        <v>0</v>
      </c>
      <c r="E27" s="50"/>
    </row>
    <row r="28" spans="1:12" x14ac:dyDescent="0.2">
      <c r="A28" s="43">
        <v>9</v>
      </c>
      <c r="B28" s="66" t="s">
        <v>38</v>
      </c>
      <c r="C28" s="43">
        <v>1</v>
      </c>
      <c r="D28" s="54">
        <v>0</v>
      </c>
      <c r="E28" s="50"/>
    </row>
    <row r="29" spans="1:12" x14ac:dyDescent="0.2">
      <c r="A29" s="72" t="s">
        <v>55</v>
      </c>
      <c r="B29" s="72"/>
      <c r="C29" s="72"/>
      <c r="D29" s="72"/>
      <c r="E29" s="72"/>
    </row>
    <row r="30" spans="1:12" x14ac:dyDescent="0.2">
      <c r="A30" s="66">
        <v>1</v>
      </c>
      <c r="B30" s="66" t="s">
        <v>28</v>
      </c>
      <c r="C30" s="66">
        <v>16</v>
      </c>
      <c r="D30" s="66">
        <v>16</v>
      </c>
      <c r="E30" s="50" t="s">
        <v>106</v>
      </c>
    </row>
    <row r="31" spans="1:12" ht="22.5" x14ac:dyDescent="0.2">
      <c r="A31" s="66">
        <v>2</v>
      </c>
      <c r="B31" s="66" t="s">
        <v>42</v>
      </c>
      <c r="C31" s="66">
        <v>4</v>
      </c>
      <c r="D31" s="66">
        <v>4</v>
      </c>
      <c r="E31" s="50" t="s">
        <v>116</v>
      </c>
    </row>
    <row r="32" spans="1:12" ht="10.5" customHeight="1" x14ac:dyDescent="0.2">
      <c r="A32" s="43">
        <v>3</v>
      </c>
      <c r="B32" s="43" t="s">
        <v>56</v>
      </c>
      <c r="C32" s="43">
        <v>10</v>
      </c>
      <c r="D32" s="54">
        <v>10</v>
      </c>
      <c r="E32" s="50" t="s">
        <v>118</v>
      </c>
    </row>
    <row r="33" spans="1:5" ht="22.5" x14ac:dyDescent="0.2">
      <c r="A33" s="43">
        <v>4</v>
      </c>
      <c r="B33" s="43" t="s">
        <v>57</v>
      </c>
      <c r="C33" s="43">
        <v>2</v>
      </c>
      <c r="D33" s="54">
        <v>0</v>
      </c>
      <c r="E33" s="50" t="s">
        <v>123</v>
      </c>
    </row>
    <row r="34" spans="1:5" x14ac:dyDescent="0.2">
      <c r="A34" s="72" t="s">
        <v>58</v>
      </c>
      <c r="B34" s="72"/>
      <c r="C34" s="72"/>
      <c r="D34" s="72"/>
      <c r="E34" s="72"/>
    </row>
    <row r="35" spans="1:5" x14ac:dyDescent="0.2">
      <c r="A35" s="66">
        <v>1</v>
      </c>
      <c r="B35" s="66" t="s">
        <v>28</v>
      </c>
      <c r="C35" s="66">
        <v>16</v>
      </c>
      <c r="D35" s="66">
        <v>0</v>
      </c>
      <c r="E35" s="50" t="s">
        <v>106</v>
      </c>
    </row>
    <row r="36" spans="1:5" ht="22.5" x14ac:dyDescent="0.2">
      <c r="A36" s="66">
        <v>2</v>
      </c>
      <c r="B36" s="66" t="s">
        <v>42</v>
      </c>
      <c r="C36" s="66">
        <v>4</v>
      </c>
      <c r="D36" s="66">
        <v>4</v>
      </c>
      <c r="E36" s="50" t="s">
        <v>116</v>
      </c>
    </row>
    <row r="37" spans="1:5" x14ac:dyDescent="0.2">
      <c r="A37" s="43">
        <v>3</v>
      </c>
      <c r="B37" s="43" t="s">
        <v>59</v>
      </c>
      <c r="C37" s="43">
        <v>6</v>
      </c>
      <c r="D37" s="54">
        <v>4</v>
      </c>
      <c r="E37" s="50" t="s">
        <v>119</v>
      </c>
    </row>
    <row r="38" spans="1:5" x14ac:dyDescent="0.2">
      <c r="A38" s="43">
        <v>4</v>
      </c>
      <c r="B38" s="43" t="s">
        <v>60</v>
      </c>
      <c r="C38" s="43">
        <v>4</v>
      </c>
      <c r="D38" s="54">
        <v>4</v>
      </c>
      <c r="E38" s="50" t="s">
        <v>95</v>
      </c>
    </row>
    <row r="39" spans="1:5" ht="22.5" x14ac:dyDescent="0.2">
      <c r="A39" s="43">
        <v>5</v>
      </c>
      <c r="B39" s="43" t="s">
        <v>61</v>
      </c>
      <c r="C39" s="43">
        <v>2</v>
      </c>
      <c r="D39" s="54">
        <v>0</v>
      </c>
      <c r="E39" s="50" t="s">
        <v>123</v>
      </c>
    </row>
    <row r="40" spans="1:5" x14ac:dyDescent="0.2">
      <c r="A40" s="43">
        <v>6</v>
      </c>
      <c r="B40" s="43" t="s">
        <v>62</v>
      </c>
      <c r="C40" s="43">
        <v>4</v>
      </c>
      <c r="D40" s="54">
        <v>4</v>
      </c>
      <c r="E40" s="50"/>
    </row>
    <row r="41" spans="1:5" x14ac:dyDescent="0.2">
      <c r="A41" s="43">
        <v>7</v>
      </c>
      <c r="B41" s="43" t="s">
        <v>63</v>
      </c>
      <c r="C41" s="43">
        <v>8</v>
      </c>
      <c r="D41" s="54">
        <v>4</v>
      </c>
      <c r="E41" s="50" t="s">
        <v>124</v>
      </c>
    </row>
    <row r="42" spans="1:5" ht="22.5" x14ac:dyDescent="0.2">
      <c r="A42" s="43">
        <v>8</v>
      </c>
      <c r="B42" s="43" t="s">
        <v>64</v>
      </c>
      <c r="C42" s="43">
        <v>8</v>
      </c>
      <c r="D42" s="54">
        <v>0</v>
      </c>
      <c r="E42" s="50" t="s">
        <v>125</v>
      </c>
    </row>
    <row r="43" spans="1:5" ht="33.75" x14ac:dyDescent="0.2">
      <c r="A43" s="43">
        <v>9</v>
      </c>
      <c r="B43" s="43" t="s">
        <v>65</v>
      </c>
      <c r="C43" s="43">
        <v>7</v>
      </c>
      <c r="D43" s="54">
        <v>0</v>
      </c>
      <c r="E43" s="50" t="s">
        <v>126</v>
      </c>
    </row>
    <row r="44" spans="1:5" x14ac:dyDescent="0.2">
      <c r="A44" s="43">
        <v>10</v>
      </c>
      <c r="B44" s="43" t="s">
        <v>66</v>
      </c>
      <c r="C44" s="43">
        <v>1</v>
      </c>
      <c r="D44" s="54">
        <v>1</v>
      </c>
      <c r="E44" s="50"/>
    </row>
    <row r="45" spans="1:5" x14ac:dyDescent="0.2">
      <c r="A45" s="72" t="s">
        <v>67</v>
      </c>
      <c r="B45" s="72"/>
      <c r="C45" s="72"/>
      <c r="D45" s="72"/>
      <c r="E45" s="72"/>
    </row>
    <row r="46" spans="1:5" x14ac:dyDescent="0.2">
      <c r="A46" s="66">
        <v>1</v>
      </c>
      <c r="B46" s="66" t="s">
        <v>28</v>
      </c>
      <c r="C46" s="66">
        <v>16</v>
      </c>
      <c r="D46" s="66">
        <v>16</v>
      </c>
      <c r="E46" s="50" t="s">
        <v>106</v>
      </c>
    </row>
    <row r="47" spans="1:5" ht="22.5" x14ac:dyDescent="0.2">
      <c r="A47" s="66">
        <v>2</v>
      </c>
      <c r="B47" s="66" t="s">
        <v>42</v>
      </c>
      <c r="C47" s="66">
        <v>4</v>
      </c>
      <c r="D47" s="66">
        <v>4</v>
      </c>
      <c r="E47" s="50" t="s">
        <v>116</v>
      </c>
    </row>
    <row r="48" spans="1:5" ht="11.25" customHeight="1" x14ac:dyDescent="0.2">
      <c r="A48" s="43">
        <v>3</v>
      </c>
      <c r="B48" s="43" t="s">
        <v>68</v>
      </c>
      <c r="C48" s="43">
        <v>4</v>
      </c>
      <c r="D48" s="54">
        <v>0</v>
      </c>
      <c r="E48" s="50" t="s">
        <v>128</v>
      </c>
    </row>
    <row r="49" spans="1:5" x14ac:dyDescent="0.2">
      <c r="A49" s="43">
        <v>4</v>
      </c>
      <c r="B49" s="43" t="s">
        <v>11</v>
      </c>
      <c r="C49" s="43">
        <v>4</v>
      </c>
      <c r="D49" s="54">
        <v>0</v>
      </c>
      <c r="E49" s="50"/>
    </row>
    <row r="50" spans="1:5" x14ac:dyDescent="0.2">
      <c r="A50" s="43">
        <v>5</v>
      </c>
      <c r="B50" s="43" t="s">
        <v>69</v>
      </c>
      <c r="C50" s="43">
        <v>8</v>
      </c>
      <c r="D50" s="54">
        <v>8</v>
      </c>
      <c r="E50" s="50" t="s">
        <v>127</v>
      </c>
    </row>
    <row r="51" spans="1:5" ht="33.75" x14ac:dyDescent="0.2">
      <c r="A51" s="43">
        <v>6</v>
      </c>
      <c r="B51" s="43" t="s">
        <v>70</v>
      </c>
      <c r="C51" s="43">
        <v>8</v>
      </c>
      <c r="D51" s="54">
        <v>0</v>
      </c>
      <c r="E51" s="50" t="s">
        <v>129</v>
      </c>
    </row>
    <row r="52" spans="1:5" x14ac:dyDescent="0.2">
      <c r="A52" s="67" t="s">
        <v>31</v>
      </c>
      <c r="B52" s="67"/>
      <c r="C52" s="67"/>
      <c r="D52" s="67"/>
      <c r="E52" s="67"/>
    </row>
    <row r="53" spans="1:5" x14ac:dyDescent="0.2">
      <c r="A53" s="43">
        <v>1</v>
      </c>
      <c r="B53" s="43" t="s">
        <v>20</v>
      </c>
      <c r="C53" s="43">
        <v>1</v>
      </c>
      <c r="D53" s="54">
        <v>1</v>
      </c>
      <c r="E53" s="51" t="s">
        <v>99</v>
      </c>
    </row>
    <row r="54" spans="1:5" x14ac:dyDescent="0.2">
      <c r="A54" s="43">
        <v>2</v>
      </c>
      <c r="B54" s="43" t="s">
        <v>21</v>
      </c>
      <c r="C54" s="43">
        <v>1</v>
      </c>
      <c r="D54" s="54">
        <v>0</v>
      </c>
      <c r="E54" s="51" t="s">
        <v>100</v>
      </c>
    </row>
    <row r="55" spans="1:5" x14ac:dyDescent="0.2">
      <c r="A55" s="43">
        <v>3</v>
      </c>
      <c r="B55" s="43" t="s">
        <v>22</v>
      </c>
      <c r="C55" s="43">
        <v>6</v>
      </c>
      <c r="D55" s="54">
        <v>0</v>
      </c>
      <c r="E55" s="51" t="s">
        <v>108</v>
      </c>
    </row>
    <row r="56" spans="1:5" ht="22.5" x14ac:dyDescent="0.2">
      <c r="A56" s="43">
        <v>4</v>
      </c>
      <c r="B56" s="43" t="s">
        <v>23</v>
      </c>
      <c r="C56" s="43">
        <v>1</v>
      </c>
      <c r="D56" s="54">
        <v>0</v>
      </c>
      <c r="E56" s="51" t="s">
        <v>101</v>
      </c>
    </row>
    <row r="57" spans="1:5" x14ac:dyDescent="0.2">
      <c r="A57" s="43">
        <v>5</v>
      </c>
      <c r="B57" s="43" t="s">
        <v>24</v>
      </c>
      <c r="C57" s="43">
        <v>1</v>
      </c>
      <c r="D57" s="54">
        <v>0</v>
      </c>
      <c r="E57" s="51" t="s">
        <v>102</v>
      </c>
    </row>
    <row r="58" spans="1:5" x14ac:dyDescent="0.2">
      <c r="A58" s="43">
        <v>6</v>
      </c>
      <c r="B58" s="43" t="s">
        <v>25</v>
      </c>
      <c r="C58" s="43">
        <v>2</v>
      </c>
      <c r="D58" s="54">
        <v>0</v>
      </c>
      <c r="E58" s="51" t="s">
        <v>103</v>
      </c>
    </row>
    <row r="59" spans="1:5" x14ac:dyDescent="0.2">
      <c r="A59" s="43">
        <v>7</v>
      </c>
      <c r="B59" s="43" t="s">
        <v>26</v>
      </c>
      <c r="C59" s="43">
        <v>1</v>
      </c>
      <c r="D59" s="54">
        <v>0</v>
      </c>
      <c r="E59" s="51" t="s">
        <v>104</v>
      </c>
    </row>
    <row r="60" spans="1:5" x14ac:dyDescent="0.2">
      <c r="A60" s="43">
        <v>8</v>
      </c>
      <c r="B60" s="43" t="s">
        <v>27</v>
      </c>
      <c r="C60" s="43">
        <v>11</v>
      </c>
      <c r="D60" s="54">
        <v>7</v>
      </c>
      <c r="E60" s="51" t="s">
        <v>105</v>
      </c>
    </row>
    <row r="61" spans="1:5" x14ac:dyDescent="0.2">
      <c r="A61" s="43">
        <v>9</v>
      </c>
      <c r="B61" s="43" t="s">
        <v>28</v>
      </c>
      <c r="C61" s="43">
        <v>16</v>
      </c>
      <c r="D61" s="54">
        <v>0</v>
      </c>
      <c r="E61" s="51" t="s">
        <v>106</v>
      </c>
    </row>
    <row r="62" spans="1:5" x14ac:dyDescent="0.2">
      <c r="A62" s="43">
        <v>10</v>
      </c>
      <c r="B62" s="43" t="s">
        <v>29</v>
      </c>
      <c r="C62" s="43">
        <v>8</v>
      </c>
      <c r="D62" s="54">
        <v>8</v>
      </c>
      <c r="E62" s="51" t="s">
        <v>107</v>
      </c>
    </row>
    <row r="63" spans="1:5" x14ac:dyDescent="0.2">
      <c r="A63" s="43">
        <v>11</v>
      </c>
      <c r="B63" s="43" t="s">
        <v>30</v>
      </c>
      <c r="C63" s="43">
        <v>32</v>
      </c>
      <c r="D63" s="54">
        <v>8</v>
      </c>
      <c r="E63" s="51"/>
    </row>
  </sheetData>
  <mergeCells count="12">
    <mergeCell ref="A2:C2"/>
    <mergeCell ref="G2:K2"/>
    <mergeCell ref="G3:K3"/>
    <mergeCell ref="A9:E9"/>
    <mergeCell ref="A52:E52"/>
    <mergeCell ref="G4:K4"/>
    <mergeCell ref="G5:K5"/>
    <mergeCell ref="G6:K6"/>
    <mergeCell ref="A19:E19"/>
    <mergeCell ref="A29:E29"/>
    <mergeCell ref="A34:E34"/>
    <mergeCell ref="A45:E45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I33" sqref="I33"/>
    </sheetView>
  </sheetViews>
  <sheetFormatPr defaultRowHeight="15" x14ac:dyDescent="0.25"/>
  <cols>
    <col min="1" max="1" width="12.5703125" customWidth="1"/>
    <col min="2" max="2" width="61.42578125" customWidth="1"/>
    <col min="3" max="3" width="14.28515625" style="18" customWidth="1"/>
    <col min="4" max="4" width="2.42578125" style="18" customWidth="1"/>
    <col min="5" max="5" width="81" customWidth="1"/>
  </cols>
  <sheetData>
    <row r="1" spans="1:5" x14ac:dyDescent="0.25">
      <c r="B1" s="45" t="s">
        <v>86</v>
      </c>
      <c r="C1" s="46"/>
      <c r="D1" s="46"/>
      <c r="E1" s="28"/>
    </row>
    <row r="2" spans="1:5" x14ac:dyDescent="0.25">
      <c r="A2">
        <v>1</v>
      </c>
      <c r="B2" s="35" t="s">
        <v>130</v>
      </c>
      <c r="C2" s="47">
        <v>1000</v>
      </c>
      <c r="D2" s="31" t="s">
        <v>133</v>
      </c>
      <c r="E2" s="28" t="s">
        <v>140</v>
      </c>
    </row>
    <row r="3" spans="1:5" x14ac:dyDescent="0.25">
      <c r="A3" s="23">
        <v>2</v>
      </c>
      <c r="B3" s="35" t="s">
        <v>89</v>
      </c>
      <c r="C3" s="36">
        <v>25</v>
      </c>
      <c r="D3" s="31" t="s">
        <v>133</v>
      </c>
      <c r="E3" s="27" t="s">
        <v>134</v>
      </c>
    </row>
    <row r="4" spans="1:5" x14ac:dyDescent="0.25">
      <c r="A4" s="23">
        <v>3</v>
      </c>
      <c r="B4" s="35" t="s">
        <v>131</v>
      </c>
      <c r="C4" s="37">
        <v>20</v>
      </c>
      <c r="D4" s="24"/>
      <c r="E4" s="23" t="s">
        <v>137</v>
      </c>
    </row>
    <row r="5" spans="1:5" x14ac:dyDescent="0.25">
      <c r="A5" s="23">
        <v>4</v>
      </c>
      <c r="B5" s="35" t="s">
        <v>132</v>
      </c>
      <c r="C5" s="37">
        <v>50</v>
      </c>
      <c r="D5" s="24"/>
      <c r="E5" s="23" t="s">
        <v>137</v>
      </c>
    </row>
    <row r="6" spans="1:5" x14ac:dyDescent="0.25">
      <c r="A6" s="23">
        <v>5</v>
      </c>
      <c r="B6" s="35" t="s">
        <v>135</v>
      </c>
      <c r="C6" s="38">
        <v>6.25E-2</v>
      </c>
      <c r="D6" s="31" t="s">
        <v>133</v>
      </c>
      <c r="E6" s="23" t="s">
        <v>138</v>
      </c>
    </row>
    <row r="7" spans="1:5" x14ac:dyDescent="0.25">
      <c r="A7" s="23">
        <v>6</v>
      </c>
      <c r="B7" s="39" t="s">
        <v>90</v>
      </c>
      <c r="C7" s="37">
        <v>3</v>
      </c>
      <c r="D7" s="31" t="s">
        <v>133</v>
      </c>
      <c r="E7" s="23" t="s">
        <v>143</v>
      </c>
    </row>
    <row r="8" spans="1:5" x14ac:dyDescent="0.25">
      <c r="A8" s="23">
        <f>A7+1</f>
        <v>7</v>
      </c>
      <c r="B8" s="39" t="s">
        <v>82</v>
      </c>
      <c r="C8" s="37">
        <v>2</v>
      </c>
      <c r="D8" s="24"/>
      <c r="E8" s="30" t="s">
        <v>91</v>
      </c>
    </row>
    <row r="9" spans="1:5" x14ac:dyDescent="0.25">
      <c r="A9" s="23">
        <f>A8+1</f>
        <v>8</v>
      </c>
      <c r="B9" s="39" t="s">
        <v>83</v>
      </c>
      <c r="C9" s="37">
        <v>2</v>
      </c>
      <c r="D9" s="24"/>
      <c r="E9" s="29" t="s">
        <v>92</v>
      </c>
    </row>
    <row r="10" spans="1:5" x14ac:dyDescent="0.25">
      <c r="A10" s="25"/>
      <c r="B10" s="25"/>
      <c r="C10" s="26"/>
      <c r="D10" s="26"/>
      <c r="E10" s="25"/>
    </row>
    <row r="11" spans="1:5" x14ac:dyDescent="0.25">
      <c r="A11" s="25"/>
      <c r="B11" s="41" t="s">
        <v>144</v>
      </c>
      <c r="C11" s="26"/>
      <c r="D11" s="26"/>
      <c r="E11" s="25"/>
    </row>
    <row r="12" spans="1:5" x14ac:dyDescent="0.25">
      <c r="A12" s="23">
        <v>1</v>
      </c>
      <c r="B12" s="17" t="s">
        <v>145</v>
      </c>
      <c r="C12" s="19">
        <f>IF(C2 &gt; 249,1.12, IF(C2 = 100,0.448,0.56))</f>
        <v>1.1200000000000001</v>
      </c>
      <c r="D12" s="24"/>
      <c r="E12" s="23"/>
    </row>
    <row r="13" spans="1:5" x14ac:dyDescent="0.25">
      <c r="A13" s="23">
        <v>2</v>
      </c>
      <c r="B13" s="1" t="s">
        <v>81</v>
      </c>
      <c r="C13" s="19">
        <f>C12*C3*1000</f>
        <v>28000.000000000004</v>
      </c>
      <c r="D13" s="24"/>
      <c r="E13" s="23"/>
    </row>
    <row r="14" spans="1:5" x14ac:dyDescent="0.25">
      <c r="A14" s="23">
        <v>3</v>
      </c>
      <c r="B14" s="1" t="s">
        <v>146</v>
      </c>
      <c r="C14" s="19">
        <f>CEILING((5.368*C4*C12),1)*2</f>
        <v>242</v>
      </c>
      <c r="D14" s="24"/>
      <c r="E14" s="23"/>
    </row>
    <row r="15" spans="1:5" x14ac:dyDescent="0.25">
      <c r="A15" s="23">
        <v>4</v>
      </c>
      <c r="B15" s="1" t="s">
        <v>139</v>
      </c>
      <c r="C15" s="19">
        <f>C13-C14</f>
        <v>27758.000000000004</v>
      </c>
      <c r="D15" s="24"/>
      <c r="E15" s="23"/>
    </row>
    <row r="16" spans="1:5" x14ac:dyDescent="0.25">
      <c r="A16" s="23">
        <v>5</v>
      </c>
      <c r="B16" s="1" t="s">
        <v>136</v>
      </c>
      <c r="C16" s="40">
        <f>128+128*C6</f>
        <v>136</v>
      </c>
      <c r="D16" s="24"/>
      <c r="E16" s="23"/>
    </row>
    <row r="17" spans="1:5" ht="14.25" customHeight="1" x14ac:dyDescent="0.25">
      <c r="A17" s="23">
        <v>6</v>
      </c>
      <c r="B17" s="1" t="s">
        <v>147</v>
      </c>
      <c r="C17" s="40">
        <f>FLOOR(C15/C16,1)-1</f>
        <v>203</v>
      </c>
      <c r="D17" s="24"/>
      <c r="E17" s="23"/>
    </row>
    <row r="18" spans="1:5" x14ac:dyDescent="0.25">
      <c r="A18" s="23">
        <v>6</v>
      </c>
      <c r="B18" s="48" t="s">
        <v>84</v>
      </c>
      <c r="C18" s="19">
        <f>CEILING((((C17)*C5)/100 -1),C7)</f>
        <v>102</v>
      </c>
      <c r="D18" s="24"/>
      <c r="E18" s="23"/>
    </row>
    <row r="19" spans="1:5" x14ac:dyDescent="0.25">
      <c r="A19" s="23">
        <v>8</v>
      </c>
      <c r="B19" s="17" t="s">
        <v>85</v>
      </c>
      <c r="C19" s="19">
        <f>FLOOR(C17-C18,C7)</f>
        <v>99</v>
      </c>
      <c r="D19" s="24"/>
      <c r="E19" s="23"/>
    </row>
    <row r="20" spans="1:5" x14ac:dyDescent="0.25">
      <c r="A20" s="23">
        <v>9</v>
      </c>
      <c r="B20" s="17" t="s">
        <v>87</v>
      </c>
      <c r="C20" s="19">
        <f>((C18)/C7)*C8</f>
        <v>68</v>
      </c>
      <c r="D20" s="32"/>
      <c r="E20" s="33"/>
    </row>
    <row r="21" spans="1:5" x14ac:dyDescent="0.25">
      <c r="A21" s="23">
        <v>10</v>
      </c>
      <c r="B21" s="17" t="s">
        <v>88</v>
      </c>
      <c r="C21" s="19">
        <f>C19/C7*C9</f>
        <v>66</v>
      </c>
      <c r="D21" s="32"/>
      <c r="E21" s="33"/>
    </row>
    <row r="22" spans="1:5" x14ac:dyDescent="0.25">
      <c r="A22" s="23">
        <v>11</v>
      </c>
      <c r="B22" s="48" t="s">
        <v>141</v>
      </c>
      <c r="C22" s="40">
        <f>C13 - ((C18+C19+1)*C16)</f>
        <v>528.00000000000364</v>
      </c>
      <c r="D22" s="32"/>
      <c r="E22" s="33"/>
    </row>
    <row r="23" spans="1:5" x14ac:dyDescent="0.25">
      <c r="A23" s="33">
        <v>12</v>
      </c>
      <c r="B23" s="61" t="s">
        <v>150</v>
      </c>
      <c r="C23" s="62">
        <f>'DL-MAP'!L6+'UL-MAP'!L11</f>
        <v>17</v>
      </c>
      <c r="D23" s="32"/>
      <c r="E23" s="33"/>
    </row>
    <row r="24" spans="1:5" x14ac:dyDescent="0.25">
      <c r="A24" s="23">
        <v>13</v>
      </c>
      <c r="B24" s="61" t="s">
        <v>93</v>
      </c>
      <c r="C24" s="63">
        <f>C23/(C20)</f>
        <v>0.25</v>
      </c>
      <c r="D24" s="34"/>
      <c r="E24" s="33"/>
    </row>
    <row r="25" spans="1:5" x14ac:dyDescent="0.25">
      <c r="A25" s="23">
        <v>14</v>
      </c>
      <c r="B25" s="61" t="s">
        <v>149</v>
      </c>
      <c r="C25" s="64">
        <f xml:space="preserve"> C13-C14-(C18*C16)-(C19*C16) + ((C23/C8)*C7)*C16</f>
        <v>3890.0000000000036</v>
      </c>
      <c r="D25" s="34"/>
      <c r="E25" s="33"/>
    </row>
    <row r="26" spans="1:5" x14ac:dyDescent="0.25">
      <c r="A26" s="33">
        <v>15</v>
      </c>
      <c r="B26" s="61" t="s">
        <v>148</v>
      </c>
      <c r="C26" s="63">
        <f xml:space="preserve"> C25/(C13-C19*C16)</f>
        <v>0.2676114474408367</v>
      </c>
      <c r="D26" s="34"/>
      <c r="E26" s="33"/>
    </row>
    <row r="27" spans="1:5" x14ac:dyDescent="0.25">
      <c r="A27" s="33">
        <v>16</v>
      </c>
      <c r="B27" s="57" t="s">
        <v>159</v>
      </c>
      <c r="C27" s="58">
        <f>'DL-MAP'!L11+'UL-MAP'!L18</f>
        <v>6</v>
      </c>
      <c r="D27" s="32"/>
      <c r="E27" s="33"/>
    </row>
    <row r="28" spans="1:5" x14ac:dyDescent="0.25">
      <c r="A28" s="33">
        <v>17</v>
      </c>
      <c r="B28" s="57" t="s">
        <v>160</v>
      </c>
      <c r="C28" s="59">
        <f>C27/(C20)</f>
        <v>8.8235294117647065E-2</v>
      </c>
      <c r="D28" s="34"/>
      <c r="E28" s="33"/>
    </row>
    <row r="29" spans="1:5" x14ac:dyDescent="0.25">
      <c r="A29" s="33">
        <v>18</v>
      </c>
      <c r="B29" s="57" t="s">
        <v>161</v>
      </c>
      <c r="C29" s="60">
        <f xml:space="preserve"> C13-C14-(C18*C16)-(C19*C16) + ((C27/C8)*C7)*C16</f>
        <v>1646.0000000000036</v>
      </c>
      <c r="D29" s="34"/>
      <c r="E29" s="33"/>
    </row>
    <row r="30" spans="1:5" x14ac:dyDescent="0.25">
      <c r="A30" s="33">
        <v>19</v>
      </c>
      <c r="B30" s="57" t="s">
        <v>162</v>
      </c>
      <c r="C30" s="59">
        <f xml:space="preserve"> C29/(C13 -C19*C16)</f>
        <v>0.11323610346725393</v>
      </c>
      <c r="D30" s="34"/>
      <c r="E30" s="33"/>
    </row>
    <row r="36" spans="3:4" x14ac:dyDescent="0.25">
      <c r="C36" s="20"/>
      <c r="D36" s="20"/>
    </row>
  </sheetData>
  <phoneticPr fontId="4" type="noConversion"/>
  <dataValidations count="4">
    <dataValidation type="list" allowBlank="1" showInputMessage="1" showErrorMessage="1" sqref="C7">
      <formula1>"3,6"</formula1>
    </dataValidation>
    <dataValidation type="list" allowBlank="1" showInputMessage="1" showErrorMessage="1" sqref="C2">
      <formula1>"1000,500,250,125,100"</formula1>
    </dataValidation>
    <dataValidation type="list" allowBlank="1" showInputMessage="1" showErrorMessage="1" sqref="C3">
      <formula1>"5,10,12.5,20,25,40,50"</formula1>
    </dataValidation>
    <dataValidation type="list" allowBlank="1" showInputMessage="1" showErrorMessage="1" sqref="C6">
      <formula1>"0 1/8,0 1/16"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DL-MAP</vt:lpstr>
      <vt:lpstr>UL-MAP</vt:lpstr>
      <vt:lpstr>Input-Output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</dc:creator>
  <cp:lastModifiedBy>Guy</cp:lastModifiedBy>
  <dcterms:created xsi:type="dcterms:W3CDTF">2016-08-29T07:27:14Z</dcterms:created>
  <dcterms:modified xsi:type="dcterms:W3CDTF">2016-10-27T18:45:59Z</dcterms:modified>
</cp:coreProperties>
</file>