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defaultThemeVersion="124226"/>
  <mc:AlternateContent xmlns:mc="http://schemas.openxmlformats.org/markup-compatibility/2006">
    <mc:Choice Requires="x15">
      <x15ac:absPath xmlns:x15ac="http://schemas.microsoft.com/office/spreadsheetml/2010/11/ac" url="C:\Users\Clint\Documents\Clint Work\SDOs\IEEE\IEEE 802\802 MTGS\2025 802.15 Mtgs\250914 Sept Hybrid Interim\802.15\"/>
    </mc:Choice>
  </mc:AlternateContent>
  <xr:revisionPtr revIDLastSave="0" documentId="13_ncr:1_{ACC0C497-2B1E-427F-B242-C501FEE5E1AC}" xr6:coauthVersionLast="47" xr6:coauthVersionMax="47" xr10:uidLastSave="{00000000-0000-0000-0000-000000000000}"/>
  <bookViews>
    <workbookView xWindow="4056" yWindow="324" windowWidth="18984" windowHeight="10920" tabRatio="913" firstSheet="2" activeTab="8" xr2:uid="{00000000-000D-0000-FFFF-FFFF00000000}"/>
  </bookViews>
  <sheets>
    <sheet name="Pat Policy-AntiTrust" sheetId="401" r:id="rId1"/>
    <sheet name="Registration" sheetId="418" r:id="rId2"/>
    <sheet name="2025 &amp; 2026 SASB Dates" sheetId="428" r:id="rId3"/>
    <sheet name="AC Opening" sheetId="414" r:id="rId4"/>
    <sheet name="WG Opening" sheetId="419" r:id="rId5"/>
    <sheet name="AC Mid-Week" sheetId="423" r:id="rId6"/>
    <sheet name="WG Mid-Week" sheetId="422" r:id="rId7"/>
    <sheet name="WG Closing" sheetId="421" r:id="rId8"/>
    <sheet name="802.15 Graphic" sheetId="429"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0" i="429" l="1"/>
  <c r="N10" i="429"/>
  <c r="I10" i="429"/>
  <c r="A10" i="429"/>
  <c r="B10" i="429" s="1"/>
  <c r="A11" i="429" s="1"/>
  <c r="B11" i="429" s="1"/>
  <c r="A12" i="429" s="1"/>
  <c r="B12" i="429" s="1"/>
  <c r="A13" i="429" s="1"/>
  <c r="B13" i="429" s="1"/>
  <c r="A14" i="429" s="1"/>
  <c r="B14" i="429" s="1"/>
  <c r="A15" i="429" s="1"/>
  <c r="B15" i="429" s="1"/>
  <c r="A16" i="429" s="1"/>
  <c r="B16" i="429" s="1"/>
  <c r="A17" i="429" s="1"/>
  <c r="B17" i="429" s="1"/>
  <c r="A18" i="429" s="1"/>
  <c r="B18" i="429" s="1"/>
  <c r="A19" i="429" s="1"/>
  <c r="B19" i="429" s="1"/>
  <c r="A20" i="429" s="1"/>
  <c r="B20" i="429" s="1"/>
  <c r="A21" i="429" s="1"/>
  <c r="B21" i="429" s="1"/>
  <c r="A22" i="429" s="1"/>
  <c r="B22" i="429" s="1"/>
  <c r="A23" i="429" s="1"/>
  <c r="B23" i="429" s="1"/>
  <c r="A24" i="429" s="1"/>
  <c r="B24" i="429" s="1"/>
  <c r="A25" i="429" s="1"/>
  <c r="B25" i="429" s="1"/>
  <c r="A26" i="429" s="1"/>
  <c r="B26" i="429" s="1"/>
  <c r="A27" i="429" s="1"/>
  <c r="B27" i="429" s="1"/>
  <c r="A28" i="429" s="1"/>
  <c r="B28" i="429" s="1"/>
  <c r="A29" i="429" s="1"/>
  <c r="B29" i="429" s="1"/>
  <c r="A30" i="429" s="1"/>
  <c r="B30" i="429" s="1"/>
  <c r="A31" i="429" s="1"/>
  <c r="B31" i="429" s="1"/>
  <c r="A32" i="429" s="1"/>
  <c r="B32" i="429" s="1"/>
  <c r="A33" i="429" s="1"/>
  <c r="B33" i="429" s="1"/>
  <c r="A34" i="429" s="1"/>
  <c r="B34" i="429" s="1"/>
  <c r="A35" i="429" s="1"/>
  <c r="B35" i="429" s="1"/>
  <c r="A36" i="429" s="1"/>
  <c r="B36" i="429" s="1"/>
  <c r="A37" i="429" s="1"/>
  <c r="B37" i="429" s="1"/>
  <c r="A38" i="429" s="1"/>
  <c r="B38" i="429" s="1"/>
  <c r="A39" i="429" s="1"/>
  <c r="B39" i="429" s="1"/>
  <c r="A40" i="429" s="1"/>
  <c r="B40" i="429" s="1"/>
  <c r="A41" i="429" s="1"/>
  <c r="B41" i="429" s="1"/>
  <c r="D6" i="429"/>
  <c r="I6" i="429" s="1"/>
  <c r="N6" i="429" s="1"/>
  <c r="S6" i="429" s="1"/>
  <c r="X6" i="429" s="1"/>
  <c r="AA6" i="429" s="1"/>
  <c r="G42" i="421" l="1"/>
  <c r="F27" i="422"/>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53" i="422" s="1"/>
  <c r="F54" i="422" s="1"/>
  <c r="F55" i="422" s="1"/>
  <c r="F56" i="422" s="1"/>
  <c r="F57" i="422" s="1"/>
  <c r="F44" i="419"/>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F64" i="419" s="1"/>
  <c r="F65" i="419" s="1"/>
  <c r="F66" i="419" s="1"/>
  <c r="F67" i="419" s="1"/>
  <c r="F68" i="419" s="1"/>
  <c r="F69" i="419" s="1"/>
  <c r="F70" i="419" s="1"/>
  <c r="F71" i="419" s="1"/>
  <c r="F72" i="419" s="1"/>
  <c r="F20" i="419"/>
  <c r="F21" i="419" s="1"/>
  <c r="F22" i="419" s="1"/>
  <c r="F23" i="419" s="1"/>
  <c r="F24" i="419" s="1"/>
  <c r="F25" i="419" s="1"/>
  <c r="F26" i="419" s="1"/>
  <c r="F27" i="419" s="1"/>
  <c r="F28" i="419" s="1"/>
  <c r="F29" i="419" s="1"/>
  <c r="F30" i="419" s="1"/>
  <c r="F31" i="419" s="1"/>
  <c r="F32" i="419" s="1"/>
  <c r="F33" i="419" s="1"/>
  <c r="F34" i="419" s="1"/>
  <c r="F35" i="419" s="1"/>
  <c r="B36" i="423"/>
  <c r="C39" i="419"/>
  <c r="C38" i="419"/>
  <c r="C15" i="414"/>
  <c r="C20" i="414"/>
  <c r="C19" i="414"/>
  <c r="C18" i="414"/>
  <c r="C17" i="414"/>
  <c r="C16" i="414"/>
  <c r="C13" i="414"/>
  <c r="D50" i="421"/>
  <c r="C50" i="421"/>
  <c r="G50" i="421" s="1"/>
  <c r="B50" i="421"/>
  <c r="A50" i="421"/>
  <c r="D46" i="422"/>
  <c r="C46" i="422"/>
  <c r="B46" i="422"/>
  <c r="A46" i="422"/>
  <c r="C29" i="423"/>
  <c r="B29" i="423"/>
  <c r="C63" i="419"/>
  <c r="F4" i="421"/>
  <c r="F4" i="422"/>
  <c r="F4" i="419"/>
  <c r="C50" i="419"/>
  <c r="B48" i="421"/>
  <c r="A48" i="421"/>
  <c r="A45" i="422"/>
  <c r="D44" i="422"/>
  <c r="C44" i="422"/>
  <c r="B44" i="422"/>
  <c r="A44" i="422"/>
  <c r="C27" i="423"/>
  <c r="B27" i="423"/>
  <c r="D61" i="419"/>
  <c r="D48" i="421" s="1"/>
  <c r="C61" i="419"/>
  <c r="C48" i="421" s="1"/>
  <c r="G48" i="421" s="1"/>
  <c r="D54" i="421"/>
  <c r="D53" i="421"/>
  <c r="D52" i="421"/>
  <c r="D51" i="421"/>
  <c r="C54" i="421"/>
  <c r="C53" i="421"/>
  <c r="C52" i="421"/>
  <c r="C51" i="421"/>
  <c r="E25" i="421"/>
  <c r="E5" i="421"/>
  <c r="E5" i="422"/>
  <c r="E19" i="422"/>
  <c r="E19" i="421"/>
  <c r="B7" i="423"/>
  <c r="C7" i="423"/>
  <c r="C6" i="423" l="1"/>
  <c r="B6" i="423"/>
  <c r="A6" i="423"/>
  <c r="C27" i="419"/>
  <c r="C24" i="421"/>
  <c r="C24" i="422"/>
  <c r="A44" i="421" l="1"/>
  <c r="B44" i="421"/>
  <c r="C30" i="423" l="1"/>
  <c r="B30" i="423"/>
  <c r="C51" i="419"/>
  <c r="C23" i="422" l="1"/>
  <c r="C23" i="421" s="1"/>
  <c r="B39" i="421" l="1"/>
  <c r="A39" i="421"/>
  <c r="B36" i="422"/>
  <c r="A36" i="422"/>
  <c r="D53" i="419"/>
  <c r="D39" i="421" s="1"/>
  <c r="C53" i="419"/>
  <c r="C39" i="421" s="1"/>
  <c r="G39" i="421" s="1"/>
  <c r="C18" i="423"/>
  <c r="B18" i="423"/>
  <c r="D52" i="419"/>
  <c r="C52" i="419"/>
  <c r="C57" i="419"/>
  <c r="C44" i="421" s="1"/>
  <c r="G44" i="421" s="1"/>
  <c r="A16" i="421"/>
  <c r="A15" i="421"/>
  <c r="A60" i="421"/>
  <c r="C58" i="421"/>
  <c r="A58" i="421"/>
  <c r="A56" i="421"/>
  <c r="A25" i="421"/>
  <c r="A24" i="421"/>
  <c r="A23" i="421"/>
  <c r="A22" i="421"/>
  <c r="A21" i="421"/>
  <c r="A20" i="421"/>
  <c r="A19" i="421"/>
  <c r="A18" i="421"/>
  <c r="D18" i="421"/>
  <c r="D15" i="421"/>
  <c r="D18" i="422"/>
  <c r="D15" i="422"/>
  <c r="A13" i="422"/>
  <c r="A12" i="422"/>
  <c r="A11" i="422"/>
  <c r="A10" i="422"/>
  <c r="A9" i="422"/>
  <c r="A8" i="422"/>
  <c r="A7" i="422"/>
  <c r="A6" i="422"/>
  <c r="A5" i="422"/>
  <c r="A13" i="421"/>
  <c r="A12" i="421"/>
  <c r="A11" i="421"/>
  <c r="A10" i="421"/>
  <c r="A9" i="421"/>
  <c r="A8" i="421"/>
  <c r="A7" i="421"/>
  <c r="A6" i="421"/>
  <c r="A5" i="421"/>
  <c r="A56" i="422"/>
  <c r="A54" i="422"/>
  <c r="A52" i="422"/>
  <c r="A18" i="422"/>
  <c r="A25" i="422"/>
  <c r="A24" i="422"/>
  <c r="A23" i="422"/>
  <c r="A22" i="422"/>
  <c r="A21" i="422"/>
  <c r="A20" i="422"/>
  <c r="A19" i="422"/>
  <c r="A49" i="421"/>
  <c r="A47" i="421"/>
  <c r="A46" i="421"/>
  <c r="A45" i="421"/>
  <c r="A43" i="421"/>
  <c r="A41" i="421"/>
  <c r="A40" i="421"/>
  <c r="A38" i="421"/>
  <c r="A37" i="421"/>
  <c r="A36" i="421"/>
  <c r="A35" i="421"/>
  <c r="A34" i="421"/>
  <c r="A33" i="421"/>
  <c r="A32" i="421"/>
  <c r="A31" i="421"/>
  <c r="A30" i="421"/>
  <c r="A27" i="422"/>
  <c r="B33" i="421"/>
  <c r="A43" i="422"/>
  <c r="A42" i="422"/>
  <c r="A41" i="422"/>
  <c r="A40" i="422"/>
  <c r="A39" i="422"/>
  <c r="A38" i="422"/>
  <c r="A37" i="422"/>
  <c r="A34" i="422"/>
  <c r="A33" i="422"/>
  <c r="A32" i="422"/>
  <c r="A31" i="422"/>
  <c r="A30" i="422"/>
  <c r="A29" i="422"/>
  <c r="A28" i="422"/>
  <c r="B30" i="422"/>
  <c r="D47" i="419"/>
  <c r="D30" i="422" s="1"/>
  <c r="C47" i="419"/>
  <c r="C33" i="421" s="1"/>
  <c r="G33" i="421" s="1"/>
  <c r="C13" i="423"/>
  <c r="B13" i="423"/>
  <c r="B34" i="421"/>
  <c r="B31" i="422"/>
  <c r="C14" i="423"/>
  <c r="B14" i="423"/>
  <c r="D48" i="419"/>
  <c r="D34" i="421" s="1"/>
  <c r="C48" i="419"/>
  <c r="C34" i="421" s="1"/>
  <c r="G34" i="421" s="1"/>
  <c r="C54" i="422"/>
  <c r="B49" i="421"/>
  <c r="B47" i="421"/>
  <c r="B46" i="421"/>
  <c r="B45" i="421"/>
  <c r="B43" i="421"/>
  <c r="B41" i="421"/>
  <c r="B40" i="421"/>
  <c r="B38" i="421"/>
  <c r="B37" i="421"/>
  <c r="B36" i="421"/>
  <c r="B35" i="421"/>
  <c r="B32" i="421"/>
  <c r="B31" i="421"/>
  <c r="B25" i="421"/>
  <c r="B24" i="421"/>
  <c r="B23" i="421"/>
  <c r="B22" i="421"/>
  <c r="B21" i="421"/>
  <c r="B20" i="421"/>
  <c r="B19" i="421"/>
  <c r="C18" i="421"/>
  <c r="B25" i="422"/>
  <c r="B45"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36" i="422" l="1"/>
  <c r="D36" i="422"/>
  <c r="D33" i="421"/>
  <c r="C30" i="422"/>
  <c r="C31" i="422"/>
  <c r="D31" i="422"/>
  <c r="C17" i="423"/>
  <c r="B17" i="423"/>
  <c r="D51" i="419"/>
  <c r="D37" i="421" s="1"/>
  <c r="C37" i="421"/>
  <c r="G37" i="421" s="1"/>
  <c r="F5" i="419"/>
  <c r="F12" i="419" l="1"/>
  <c r="F13" i="419" s="1"/>
  <c r="F14" i="419" s="1"/>
  <c r="F15" i="419" s="1"/>
  <c r="D34" i="422"/>
  <c r="C34" i="422"/>
  <c r="C28" i="423"/>
  <c r="B28" i="423"/>
  <c r="D62" i="419"/>
  <c r="D49" i="421" s="1"/>
  <c r="C62" i="419"/>
  <c r="C49" i="421" s="1"/>
  <c r="G49" i="421" s="1"/>
  <c r="F18" i="419" l="1"/>
  <c r="F19" i="419" s="1"/>
  <c r="C45" i="422"/>
  <c r="D45" i="422"/>
  <c r="E13" i="421"/>
  <c r="D13" i="421"/>
  <c r="E12" i="421"/>
  <c r="D12" i="421"/>
  <c r="C13" i="421"/>
  <c r="C12" i="421"/>
  <c r="E13" i="422"/>
  <c r="D13" i="422"/>
  <c r="C13" i="422"/>
  <c r="D12" i="422"/>
  <c r="C12" i="422"/>
  <c r="C35" i="423"/>
  <c r="B35" i="423"/>
  <c r="B34" i="423"/>
  <c r="C34" i="423"/>
  <c r="D5" i="422"/>
  <c r="C33" i="422"/>
  <c r="C24" i="423"/>
  <c r="B8" i="423"/>
  <c r="F36" i="419" l="1"/>
  <c r="F42" i="419" s="1"/>
  <c r="F43" i="419" s="1"/>
  <c r="A1" i="428" l="1"/>
  <c r="B33" i="423"/>
  <c r="C56" i="421"/>
  <c r="F5" i="421"/>
  <c r="F12" i="421" s="1"/>
  <c r="F13" i="421" s="1"/>
  <c r="F14" i="421" s="1"/>
  <c r="F15" i="421" s="1"/>
  <c r="F16" i="421" s="1"/>
  <c r="F17" i="421" s="1"/>
  <c r="F18" i="421" s="1"/>
  <c r="C16" i="422"/>
  <c r="C11" i="414"/>
  <c r="C12" i="414"/>
  <c r="C16" i="421" l="1"/>
  <c r="C20" i="422"/>
  <c r="A2" i="422"/>
  <c r="A2" i="421"/>
  <c r="A2" i="419"/>
  <c r="A2" i="423"/>
  <c r="B15" i="423" l="1"/>
  <c r="C36" i="423"/>
  <c r="C38" i="421"/>
  <c r="G38" i="421" s="1"/>
  <c r="D60" i="421"/>
  <c r="D58" i="421"/>
  <c r="D56" i="421"/>
  <c r="D56" i="422"/>
  <c r="D54" i="422"/>
  <c r="D52" i="422"/>
  <c r="C37" i="423"/>
  <c r="C33" i="423"/>
  <c r="C32" i="423"/>
  <c r="C31" i="423"/>
  <c r="C26" i="423"/>
  <c r="C25" i="423"/>
  <c r="C23" i="423"/>
  <c r="C22" i="423"/>
  <c r="C21" i="423"/>
  <c r="C20" i="423"/>
  <c r="C19" i="423"/>
  <c r="C16" i="423"/>
  <c r="C15" i="423"/>
  <c r="C12" i="423"/>
  <c r="C11" i="423"/>
  <c r="B5" i="423"/>
  <c r="C9" i="423" l="1"/>
  <c r="A10" i="423"/>
  <c r="A9" i="423"/>
  <c r="D57" i="419"/>
  <c r="D44" i="421" s="1"/>
  <c r="B23" i="423"/>
  <c r="C40" i="422" l="1"/>
  <c r="D40" i="422"/>
  <c r="D16" i="422" l="1"/>
  <c r="D16" i="421" l="1"/>
  <c r="C25" i="421"/>
  <c r="C25" i="422"/>
  <c r="C65" i="421"/>
  <c r="C64" i="421"/>
  <c r="C63" i="421"/>
  <c r="C59" i="422"/>
  <c r="C61" i="422"/>
  <c r="C60" i="422"/>
  <c r="C52" i="422"/>
  <c r="C8" i="422"/>
  <c r="B32" i="423"/>
  <c r="B31" i="423"/>
  <c r="B26" i="423"/>
  <c r="B25" i="423"/>
  <c r="B24" i="423"/>
  <c r="B22" i="423"/>
  <c r="B21" i="423"/>
  <c r="B20" i="423"/>
  <c r="B19" i="423"/>
  <c r="B16" i="423"/>
  <c r="B12" i="423"/>
  <c r="B11" i="423"/>
  <c r="C10" i="423"/>
  <c r="C8" i="423"/>
  <c r="A8" i="423"/>
  <c r="A5" i="423"/>
  <c r="C4" i="423"/>
  <c r="B4" i="423"/>
  <c r="A4" i="423"/>
  <c r="D60" i="419"/>
  <c r="D59" i="419"/>
  <c r="D45" i="421"/>
  <c r="D56" i="419"/>
  <c r="D43" i="421" s="1"/>
  <c r="D55" i="419"/>
  <c r="D41" i="421" s="1"/>
  <c r="D54" i="419"/>
  <c r="D40" i="421" s="1"/>
  <c r="D38" i="421"/>
  <c r="D50" i="419"/>
  <c r="D36" i="421" s="1"/>
  <c r="D49" i="419"/>
  <c r="D35" i="421" s="1"/>
  <c r="D46" i="419"/>
  <c r="D32" i="421" s="1"/>
  <c r="D45" i="419"/>
  <c r="D31" i="421" s="1"/>
  <c r="C60" i="419"/>
  <c r="C59" i="419"/>
  <c r="C58" i="419"/>
  <c r="C41" i="422" s="1"/>
  <c r="C56" i="419"/>
  <c r="C55" i="419"/>
  <c r="C54" i="419"/>
  <c r="C35" i="422"/>
  <c r="C49" i="419"/>
  <c r="C46" i="419"/>
  <c r="C29" i="422" s="1"/>
  <c r="C45" i="419"/>
  <c r="C45" i="421" l="1"/>
  <c r="G45" i="421" s="1"/>
  <c r="C42" i="422"/>
  <c r="C46" i="421"/>
  <c r="G46" i="421" s="1"/>
  <c r="D43" i="422"/>
  <c r="D47" i="421"/>
  <c r="D42" i="422"/>
  <c r="D46" i="421"/>
  <c r="C43" i="422"/>
  <c r="C47" i="421"/>
  <c r="G47" i="421" s="1"/>
  <c r="C28" i="422"/>
  <c r="C31" i="421"/>
  <c r="G31" i="421" s="1"/>
  <c r="C32" i="421"/>
  <c r="G32" i="421" s="1"/>
  <c r="C39" i="422"/>
  <c r="C43" i="421"/>
  <c r="G43" i="421" s="1"/>
  <c r="C32" i="422"/>
  <c r="C35" i="421"/>
  <c r="G35" i="421" s="1"/>
  <c r="C36" i="421"/>
  <c r="G36" i="421" s="1"/>
  <c r="C37" i="422"/>
  <c r="C40" i="421"/>
  <c r="G40" i="421" s="1"/>
  <c r="C38" i="422"/>
  <c r="C41" i="421"/>
  <c r="G41" i="421" s="1"/>
  <c r="D28" i="422"/>
  <c r="D39" i="422"/>
  <c r="D29" i="422"/>
  <c r="D32" i="422"/>
  <c r="D41" i="422"/>
  <c r="D33" i="422"/>
  <c r="D35" i="422"/>
  <c r="D37" i="422"/>
  <c r="D38" i="422"/>
  <c r="D30" i="421" l="1"/>
  <c r="C15" i="422"/>
  <c r="D5" i="421"/>
  <c r="C15" i="421" l="1"/>
  <c r="D25" i="421" l="1"/>
  <c r="D19" i="421"/>
  <c r="C4" i="421"/>
  <c r="C18" i="422"/>
  <c r="D4" i="421"/>
  <c r="C11" i="421"/>
  <c r="C10" i="421"/>
  <c r="C9" i="421"/>
  <c r="C8" i="421"/>
  <c r="C5" i="421"/>
  <c r="D4" i="422"/>
  <c r="C11" i="422"/>
  <c r="C10" i="422"/>
  <c r="C9" i="422"/>
  <c r="C5" i="422"/>
  <c r="C4" i="422"/>
  <c r="C22" i="422"/>
  <c r="C22" i="421" s="1"/>
  <c r="C21" i="422"/>
  <c r="C21" i="421" s="1"/>
  <c r="C20" i="421"/>
  <c r="C19" i="422"/>
  <c r="C19" i="421" s="1"/>
  <c r="A1" i="419" l="1"/>
  <c r="A1" i="421" l="1"/>
  <c r="A1" i="422"/>
  <c r="A1" i="423"/>
  <c r="A1" i="414"/>
  <c r="F5" i="422" l="1"/>
  <c r="F12" i="422" s="1"/>
  <c r="F13" i="422" s="1"/>
  <c r="F14" i="422" s="1"/>
  <c r="F15" i="422" s="1"/>
  <c r="F16" i="422" s="1"/>
  <c r="F17" i="422" s="1"/>
  <c r="F18" i="422" s="1"/>
  <c r="F19" i="422" s="1"/>
  <c r="F25" i="422" s="1"/>
  <c r="F26" i="422" s="1"/>
  <c r="F19" i="421"/>
  <c r="F25" i="421" s="1"/>
  <c r="F26" i="421" s="1"/>
  <c r="F27" i="421" l="1"/>
  <c r="F28" i="421" s="1"/>
  <c r="F29" i="421" s="1"/>
  <c r="F30" i="421" s="1"/>
  <c r="F31" i="421" s="1"/>
  <c r="F32" i="421" s="1"/>
  <c r="F33" i="421" s="1"/>
  <c r="F34" i="421" s="1"/>
  <c r="F35" i="421" s="1"/>
  <c r="F36" i="421" s="1"/>
  <c r="F37" i="421" s="1"/>
  <c r="F38" i="421" s="1"/>
  <c r="F39" i="421" s="1"/>
  <c r="F40" i="421" s="1"/>
  <c r="F41" i="421" s="1"/>
  <c r="F42" i="421" l="1"/>
  <c r="F43" i="421" s="1"/>
  <c r="F44" i="421" s="1"/>
  <c r="F45" i="421" s="1"/>
  <c r="F46" i="421" s="1"/>
  <c r="F47" i="421" s="1"/>
  <c r="F48" i="421" s="1"/>
  <c r="F49" i="421" s="1"/>
  <c r="F51" i="421" l="1"/>
  <c r="F52" i="421" s="1"/>
  <c r="F53" i="421" s="1"/>
  <c r="F54" i="421" s="1"/>
  <c r="F55" i="421" s="1"/>
  <c r="F56" i="421" s="1"/>
  <c r="F57" i="421" s="1"/>
  <c r="F58" i="421" s="1"/>
  <c r="F59" i="421" s="1"/>
  <c r="F60" i="421" s="1"/>
  <c r="F61" i="421" s="1"/>
  <c r="F50" i="421"/>
</calcChain>
</file>

<file path=xl/sharedStrings.xml><?xml version="1.0" encoding="utf-8"?>
<sst xmlns="http://schemas.openxmlformats.org/spreadsheetml/2006/main" count="523" uniqueCount="273">
  <si>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</si>
  <si>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</si>
  <si>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</si>
  <si>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</si>
  <si>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</si>
  <si>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</si>
  <si>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</si>
  <si>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</si>
  <si>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</si>
  <si>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</si>
  <si>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</si>
  <si>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</si>
  <si>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</si>
  <si>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</si>
  <si>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</si>
  <si>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</si>
  <si>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</si>
  <si>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SC WNG</t>
  </si>
  <si>
    <t>Rolfe</t>
  </si>
  <si>
    <t>Kivinen</t>
  </si>
  <si>
    <t>Godfrey</t>
  </si>
  <si>
    <t>Kohno</t>
  </si>
  <si>
    <t>Jang</t>
  </si>
  <si>
    <t xml:space="preserve">LIAISON REPORT: 802.18 </t>
  </si>
  <si>
    <t xml:space="preserve">LIAISON REPORT: 802.19 </t>
  </si>
  <si>
    <t xml:space="preserve">LIAISON REPORT: 802.11 </t>
  </si>
  <si>
    <t>Beecher</t>
  </si>
  <si>
    <t xml:space="preserve">AoB: </t>
  </si>
  <si>
    <t>LIAISON REPORT: 802.24</t>
  </si>
  <si>
    <t>TG4ab</t>
  </si>
  <si>
    <t>1.1d</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</si>
  <si>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</si>
  <si>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</si>
  <si>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</si>
  <si>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</si>
  <si>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</si>
  <si>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</si>
  <si>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</si>
  <si>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</si>
  <si>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</si>
  <si>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</si>
  <si>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</si>
  <si>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</si>
  <si>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</si>
  <si>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</si>
  <si>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</si>
  <si>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</si>
  <si>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</si>
  <si>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</si>
  <si>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</si>
  <si>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TG6ma
BAN/
VAN</t>
  </si>
  <si>
    <t>Break</t>
  </si>
  <si>
    <t>Dinner on your own</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</si>
  <si>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</si>
  <si>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</si>
  <si>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</si>
  <si>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</si>
  <si>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</si>
  <si>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</si>
  <si>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</si>
  <si>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</si>
  <si>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</si>
  <si>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</si>
  <si>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</si>
  <si>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</si>
  <si>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</si>
  <si>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</si>
  <si>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</si>
  <si>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</si>
  <si>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</si>
  <si>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</si>
  <si>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</si>
  <si>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</si>
  <si>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</si>
  <si>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</si>
  <si>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</si>
  <si>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</si>
  <si>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</si>
  <si>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</si>
  <si>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Attendance requirements for Mtg.</t>
  </si>
  <si>
    <t>Subgroup Status and Objectives for Mtg.</t>
  </si>
  <si>
    <t>Mixed-Mode Meeting Ground Rules &amp; 75% Criteria</t>
  </si>
  <si>
    <t>SUB-GROUPS AND COMMITTEES MID-WEEK VERBAL UPDATES (UNLESS CLOSING REPORT)</t>
  </si>
  <si>
    <t>SUB-GROUPS AND COMMITTEES CLOSING REPORTS</t>
  </si>
  <si>
    <t>DirectVoteLive (DVL) for Closing Plenary [rem: highly recomm. to use one email for all 802 items]</t>
  </si>
  <si>
    <t>TG 6ma BAN/VAN Revision</t>
  </si>
  <si>
    <t>Recess</t>
  </si>
  <si>
    <t>Guidance Timing Local Time</t>
  </si>
  <si>
    <t>Status Update Topic</t>
  </si>
  <si>
    <t>SC
MAINT</t>
  </si>
  <si>
    <t>Midweek Subgroup Status Updates</t>
  </si>
  <si>
    <t>Au</t>
  </si>
  <si>
    <t>AOB</t>
  </si>
  <si>
    <t>LUNCH</t>
  </si>
  <si>
    <t>N/A</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</si>
  <si>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</si>
  <si>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</si>
  <si>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</si>
  <si>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</si>
  <si>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</si>
  <si>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</si>
  <si>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</si>
  <si>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</si>
  <si>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</si>
  <si>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</si>
  <si>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</si>
  <si>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</si>
  <si>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</si>
  <si>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</si>
  <si>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</si>
  <si>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</si>
  <si>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</si>
  <si>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</si>
  <si>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</si>
  <si>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</si>
  <si>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</si>
  <si>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</si>
  <si>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</si>
  <si>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</si>
  <si>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</si>
  <si>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</si>
  <si>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SC MAINT/RULES</t>
  </si>
  <si>
    <t>Social</t>
  </si>
  <si>
    <t>802.15 WNG meeting:</t>
  </si>
  <si>
    <t>This Mtg. is being held Mixed-Mode as per the vote in the 802 LMSC</t>
  </si>
  <si>
    <t>The weekly session of the IEEE P802.15 WG on WSN is given in graphic format below. Local Time is meeting location time.</t>
  </si>
  <si>
    <t>n/a</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</si>
  <si>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</si>
  <si>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</si>
  <si>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</si>
  <si>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</si>
  <si>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</si>
  <si>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</si>
  <si>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</si>
  <si>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</si>
  <si>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</si>
  <si>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</si>
  <si>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</si>
  <si>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</si>
  <si>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</si>
  <si>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TG4ad</t>
  </si>
  <si>
    <t>15.4 Amend: Next Gen SUN PHYs</t>
  </si>
  <si>
    <t>Joint .15/.1 Mtg.</t>
  </si>
  <si>
    <t>4.16</t>
  </si>
  <si>
    <t>WG15</t>
  </si>
  <si>
    <t>Standing Committee on Wireless Next Generation</t>
  </si>
  <si>
    <t>4.20</t>
  </si>
  <si>
    <t>4.17</t>
  </si>
  <si>
    <t>4.18</t>
  </si>
  <si>
    <t>Standing Committee on IETF Related Activities (part of WG Mid-Week)</t>
  </si>
  <si>
    <t>Joint .15/.11 Mtg.</t>
  </si>
  <si>
    <t>Call Requests Until Next Session</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</si>
  <si>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</si>
  <si>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</si>
  <si>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</si>
  <si>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</si>
  <si>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</si>
  <si>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</si>
  <si>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</si>
  <si>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</si>
  <si>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</si>
  <si>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</si>
  <si>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</si>
  <si>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</si>
  <si>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Any slot not conflicting with .18 and of course all of Ben's other mtgs.</t>
  </si>
  <si>
    <t>TG4ae</t>
  </si>
  <si>
    <t>TG9a</t>
  </si>
  <si>
    <t>TG4ac
Privacy</t>
  </si>
  <si>
    <t>802.15 WG Prep</t>
  </si>
  <si>
    <t>4.8</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</si>
  <si>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</si>
  <si>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</si>
  <si>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</si>
  <si>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</si>
  <si>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</si>
  <si>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</si>
  <si>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</si>
  <si>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</si>
  <si>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</si>
  <si>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Jnt/Recip 
Credit
See 802
Cal</t>
  </si>
  <si>
    <t>TG4ad
NG SUN PHYs</t>
  </si>
  <si>
    <t>TG4ab
NG UWB</t>
  </si>
  <si>
    <t>15.4 Amend: Next Gen UWB</t>
  </si>
  <si>
    <t>IG NG OWC</t>
  </si>
  <si>
    <t>TG 4ad NG SUN PHYs Amendment</t>
  </si>
  <si>
    <t>TG 16t Lic NB Amendment</t>
  </si>
  <si>
    <t>TG 15 NB AHN New Standard - IN HIBERNATION</t>
  </si>
  <si>
    <t>TG 4ab NG UWB Amendment</t>
  </si>
  <si>
    <t>UWB Ad Hoc Networks (in hibernation)</t>
  </si>
  <si>
    <t>NB Ad Hoc Networks (in hibernation)</t>
  </si>
  <si>
    <t>-</t>
  </si>
  <si>
    <t>None on THURS PM1</t>
  </si>
  <si>
    <t>TUES - THURS (PM1 or AM2 for THURS), avoid Tero conflicts</t>
  </si>
  <si>
    <t>SC THz</t>
  </si>
  <si>
    <t>TG 14 IR UWB AHN New Standard - IN HIBERNATION</t>
  </si>
  <si>
    <t>WG MOTIONS</t>
  </si>
  <si>
    <t>Not overlaping mtg w/4ae and 9a</t>
  </si>
  <si>
    <t>CHAIR'S ADVISORY COMMITTEE (CAC) (minutes: 15-25-0xxx-0x)</t>
  </si>
  <si>
    <t>WIRELESS CHAIRS STEERING COMMITTEE (WCSC) (minutes: ec-25-0xxx-00-WCSC)</t>
  </si>
  <si>
    <t>　Venue</t>
  </si>
  <si>
    <t>　Social</t>
  </si>
  <si>
    <t>Rolfe, Beecher</t>
  </si>
  <si>
    <t>Future Venue Ad-Hoc - Thursday 8am</t>
  </si>
  <si>
    <t>WG ADMIN ITEMS AND ANOUNCEMENTS</t>
  </si>
  <si>
    <t>closing rpt. doc. #</t>
  </si>
  <si>
    <t># of Meetings for Next Session</t>
  </si>
  <si>
    <t>WG Closing Input from Sub Groups</t>
  </si>
  <si>
    <t>TBD</t>
  </si>
  <si>
    <t>WG15 Subgroup Chair Reminder - Running Mtg.</t>
  </si>
  <si>
    <t>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</si>
  <si>
    <t>TG16me</t>
  </si>
  <si>
    <t>TG16me
Lic NB</t>
  </si>
  <si>
    <t>WEBEX &amp; PHYSICAL RM INFO</t>
  </si>
  <si>
    <t>Webex 1</t>
  </si>
  <si>
    <t>Webex 2</t>
  </si>
  <si>
    <t>Webex 3</t>
  </si>
  <si>
    <t>Webex 4</t>
  </si>
  <si>
    <t>16 Revision to 802.16-2017 (Licensed Narrowband)</t>
  </si>
  <si>
    <t>TG 16me Lic NB Revision</t>
  </si>
  <si>
    <t>Looking for suggestions for 802 milestones (significant event(s) 25 yrs or more at time issued)</t>
  </si>
  <si>
    <t>SUB-GROUPS AND COMMITTEES OPENING VERBAL (PREFERABLY ORAL) REPORTS</t>
  </si>
  <si>
    <t>This session is part of the May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</si>
  <si>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802.15 AC Meeting
(Webex 2 - )</t>
  </si>
  <si>
    <t>IG
NG OWC</t>
  </si>
  <si>
    <t>802.15 WG Opening Plenary
(Webex 1 - )</t>
  </si>
  <si>
    <t>802.15 WG Midweek Plenary
(Webex 1 - )</t>
  </si>
  <si>
    <t>SC WNG
(Webex 1 - )</t>
  </si>
  <si>
    <t>802.15 WG Closing Plenary
(Webex 1 - )</t>
  </si>
  <si>
    <t>TREASURER'S REPORT (ec-25-0001-xx-WCSC)</t>
  </si>
  <si>
    <t>Plans for Sept. Mtg.</t>
  </si>
  <si>
    <t>Krieger</t>
  </si>
  <si>
    <t>Powell</t>
  </si>
  <si>
    <t>2025 &amp; 2026 SASB Dates</t>
  </si>
  <si>
    <t>802.11
Coex
(.11 .15)</t>
  </si>
  <si>
    <t>3.2a</t>
  </si>
  <si>
    <t>3.2b</t>
  </si>
  <si>
    <t>3.2c</t>
  </si>
  <si>
    <t>4.11b</t>
  </si>
  <si>
    <t>802 Rules Mtg. Summary Overview</t>
  </si>
  <si>
    <t>MTW PM1 or PM2</t>
  </si>
  <si>
    <t>MTW am</t>
  </si>
  <si>
    <t>TUES - THURS (PM1 or AM2), avoid Tero conflicts</t>
  </si>
  <si>
    <t>IG SWC</t>
  </si>
  <si>
    <t>158th IEEE 802.15 WSN Session</t>
  </si>
  <si>
    <t>REVIEW AND APPROVE MTG AGENDA (15-25-0xxx-0x)</t>
  </si>
  <si>
    <t>APPROVE THE MINUTES FROM Prior Mtg. (15-25-0xxx-0x)</t>
  </si>
  <si>
    <t>WG OPENING REPORT (15-25-0xxx-0x)</t>
  </si>
  <si>
    <t>Follow-up to July 26th Joint IETF/802 Leadership Mtg.</t>
  </si>
  <si>
    <t>4.19</t>
  </si>
  <si>
    <t>Would like to come back to this venue?    Y x  N y</t>
  </si>
  <si>
    <t>Did you go to the social?    Y x  N y</t>
  </si>
  <si>
    <t>If you went to the social, did you like it?    Y x  N y</t>
  </si>
  <si>
    <t>NOV 2025 802 PLENARY MIXED MODE MTG. - PLAN OF RECORD AND MTG INFO</t>
  </si>
  <si>
    <t>802.15 WG will hold its session Nov. 9 - Nov. 13, 2025, with the in-person part being held at the Marriott Marquis Queen's Park, Bangkok Thailand.</t>
  </si>
  <si>
    <r>
      <t>WEBEX/ATTENDANCE/VOTERS (</t>
    </r>
    <r>
      <rPr>
        <b/>
        <strike/>
        <sz val="10"/>
        <color rgb="FF000000"/>
        <rFont val="Times New Roman"/>
        <family val="1"/>
      </rPr>
      <t>voters: 129, nearly: 26, aspirant: 19</t>
    </r>
    <r>
      <rPr>
        <b/>
        <sz val="10"/>
        <color indexed="8"/>
        <rFont val="Times New Roman"/>
        <family val="1"/>
      </rPr>
      <t>)</t>
    </r>
  </si>
  <si>
    <t>Update/Discussion/Questions on IEEE 802 Response to FCC Petition by NextNav</t>
  </si>
  <si>
    <t xml:space="preserve">    Motions @ EOW for LMSC
        - PARs: ---
        - Drafts to SA Ballot: ---
        - …
        - …
        - …</t>
  </si>
  <si>
    <t>158th IEEE 802.15 WSN SESSION</t>
  </si>
  <si>
    <t>Waikoloa</t>
  </si>
  <si>
    <t>R0</t>
  </si>
  <si>
    <t>Interest Group on Surface Wave Communications</t>
  </si>
  <si>
    <t>IG
SWC</t>
  </si>
  <si>
    <t>Start</t>
  </si>
  <si>
    <t>Stop</t>
  </si>
  <si>
    <t>Room 1</t>
  </si>
  <si>
    <t>Room 2</t>
  </si>
  <si>
    <t>Room 3</t>
  </si>
  <si>
    <t>Shared</t>
  </si>
  <si>
    <t>802 Wireless
OPENING MEETING</t>
  </si>
  <si>
    <t>Continental Breakfast</t>
  </si>
  <si>
    <r>
      <t xml:space="preserve">802 (in-person) Mtg. Registration Fees &amp; Deadlines have been set at </t>
    </r>
    <r>
      <rPr>
        <b/>
        <strike/>
        <sz val="10"/>
        <rFont val="Times New Roman"/>
        <family val="1"/>
      </rPr>
      <t>$600 until Friday, July 11th, 2025, $800 through Friday, Aug. 29th, 2025, and $1000 after Friday, Aug. 29th, 2025 
Additional In Hotel Stay Discount of $300
Student Rate $100</t>
    </r>
  </si>
  <si>
    <t>802.15
AC MTG @ 5:45pm
(Webex 2)</t>
  </si>
  <si>
    <t>802.15
WG Prep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</si>
</sst>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F800]dddd\,\ mmmm\ dd\,\ yyyy"/>
    <numFmt numFmtId="168" formatCode="[$-409]dd\-mmm\-yy;@"/>
    <numFmt numFmtId="169" formatCode="h:mm;@"/>
  </numFmts>
  <fonts count="62"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sz val="8"/>
      <color theme="1"/>
      <name val="Arial"/>
      <family val="2"/>
    </font>
    <font>
      <b/>
      <u/>
      <sz val="8"/>
      <color theme="0"/>
      <name val="Arial"/>
      <family val="2"/>
    </font>
    <font>
      <b/>
      <sz val="8"/>
      <color indexed="50"/>
      <name val="Arial"/>
      <family val="2"/>
    </font>
    <font>
      <b/>
      <strike/>
      <sz val="10"/>
      <name val="Times New Roman"/>
      <family val="1"/>
    </font>
    <font>
      <b/>
      <strike/>
      <sz val="10"/>
      <color rgb="FF000000"/>
      <name val="Times New Roman"/>
      <family val="1"/>
    </font>
  </fonts>
  <fills count="35">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rgb="FF948A54"/>
        <bgColor indexed="64"/>
      </patternFill>
    </fill>
    <fill>
      <patternFill patternType="solid">
        <fgColor rgb="FF745800"/>
        <bgColor indexed="64"/>
      </patternFill>
    </fill>
    <fill>
      <patternFill patternType="solid">
        <fgColor rgb="FFCCFFCC"/>
        <bgColor indexed="64"/>
      </patternFill>
    </fill>
    <fill>
      <patternFill patternType="solid">
        <fgColor rgb="FF808080"/>
        <bgColor indexed="64"/>
      </patternFill>
    </fill>
  </fills>
  <borders count="45">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s>
  <cellStyleXfs count="17">
    <xf numFmtId="164" fontId="0" fillId="0" borderId="0"/>
    <xf numFmtId="166" fontId="6" fillId="0" borderId="0" applyFont="0" applyFill="0" applyBorder="0" applyAlignment="0" applyProtection="0"/>
    <xf numFmtId="164" fontId="9" fillId="0" borderId="0"/>
    <xf numFmtId="164" fontId="9" fillId="0" borderId="0"/>
    <xf numFmtId="164" fontId="16" fillId="0" borderId="0" applyNumberFormat="0" applyFill="0" applyBorder="0" applyAlignment="0" applyProtection="0"/>
    <xf numFmtId="0" fontId="5" fillId="0" borderId="0"/>
    <xf numFmtId="0" fontId="40" fillId="0" borderId="0" applyNumberFormat="0" applyFill="0" applyBorder="0" applyAlignment="0" applyProtection="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cellStyleXfs>
  <cellXfs count="432">
    <xf numFmtId="164" fontId="0" fillId="0" borderId="0" xfId="0"/>
    <xf numFmtId="164" fontId="8" fillId="0" borderId="0" xfId="0" applyFont="1"/>
    <xf numFmtId="164" fontId="7" fillId="0" borderId="0" xfId="0" applyFont="1" applyAlignment="1">
      <alignment horizontal="left"/>
    </xf>
    <xf numFmtId="49" fontId="7" fillId="0" borderId="0" xfId="0" applyNumberFormat="1" applyFont="1" applyAlignment="1">
      <alignment horizontal="left"/>
    </xf>
    <xf numFmtId="49" fontId="7" fillId="0" borderId="0" xfId="0" quotePrefix="1" applyNumberFormat="1" applyFont="1" applyAlignment="1">
      <alignment horizontal="left"/>
    </xf>
    <xf numFmtId="164" fontId="8" fillId="0" borderId="0" xfId="0" applyFont="1" applyAlignment="1">
      <alignment horizontal="left" indent="2"/>
    </xf>
    <xf numFmtId="164" fontId="10" fillId="0" borderId="0" xfId="0" applyFont="1"/>
    <xf numFmtId="164" fontId="11" fillId="0" borderId="0" xfId="0" applyFont="1"/>
    <xf numFmtId="164" fontId="7" fillId="0" borderId="0" xfId="0" applyFont="1"/>
    <xf numFmtId="164" fontId="12" fillId="0" borderId="0" xfId="0" quotePrefix="1" applyFont="1" applyAlignment="1">
      <alignment horizontal="left" vertical="top"/>
    </xf>
    <xf numFmtId="164" fontId="12" fillId="0" borderId="0" xfId="0" applyFont="1" applyAlignment="1">
      <alignment vertical="top"/>
    </xf>
    <xf numFmtId="164" fontId="13" fillId="0" borderId="0" xfId="0" applyFont="1" applyAlignment="1">
      <alignment vertical="top"/>
    </xf>
    <xf numFmtId="164" fontId="7" fillId="0" borderId="0" xfId="0" applyFont="1" applyAlignment="1">
      <alignment horizontal="left" indent="1"/>
    </xf>
    <xf numFmtId="164" fontId="7" fillId="0" borderId="0" xfId="0" applyFont="1" applyAlignment="1">
      <alignment horizontal="left" indent="2"/>
    </xf>
    <xf numFmtId="164" fontId="11" fillId="0" borderId="0" xfId="2" applyFont="1" applyAlignment="1">
      <alignment horizontal="left" vertical="center"/>
    </xf>
    <xf numFmtId="164" fontId="11" fillId="0" borderId="0" xfId="2" applyFont="1" applyAlignment="1">
      <alignment horizontal="left" vertical="center" wrapText="1"/>
    </xf>
    <xf numFmtId="164" fontId="7" fillId="0" borderId="0" xfId="2" applyFont="1" applyAlignment="1">
      <alignment horizontal="center" vertical="center"/>
    </xf>
    <xf numFmtId="164" fontId="13" fillId="0" borderId="0" xfId="3" applyFont="1" applyAlignment="1">
      <alignment horizontal="left" vertical="center"/>
    </xf>
    <xf numFmtId="0" fontId="11" fillId="0" borderId="0" xfId="2" applyNumberFormat="1" applyFont="1" applyAlignment="1">
      <alignment horizontal="left" vertical="center"/>
    </xf>
    <xf numFmtId="0" fontId="7" fillId="0" borderId="0" xfId="0" applyNumberFormat="1" applyFont="1" applyAlignment="1">
      <alignment horizontal="left"/>
    </xf>
    <xf numFmtId="164" fontId="8" fillId="0" borderId="0" xfId="0" applyFont="1" applyAlignment="1">
      <alignment horizontal="left"/>
    </xf>
    <xf numFmtId="164" fontId="7" fillId="0" borderId="0" xfId="0" applyFont="1" applyAlignment="1">
      <alignment horizontal="left" wrapText="1"/>
    </xf>
    <xf numFmtId="164" fontId="8" fillId="0" borderId="0" xfId="0" applyFont="1" applyAlignment="1">
      <alignment horizontal="left" indent="1"/>
    </xf>
    <xf numFmtId="164" fontId="8" fillId="2" borderId="0" xfId="0" applyFont="1" applyFill="1"/>
    <xf numFmtId="0" fontId="10" fillId="0" borderId="0" xfId="0" applyNumberFormat="1" applyFont="1"/>
    <xf numFmtId="164" fontId="7" fillId="0" borderId="0" xfId="0" applyFont="1" applyAlignment="1">
      <alignment horizontal="left" vertical="center" wrapText="1"/>
    </xf>
    <xf numFmtId="164" fontId="7" fillId="0" borderId="0" xfId="0" applyFont="1" applyAlignment="1">
      <alignment horizontal="left" vertical="center" wrapText="1" indent="1"/>
    </xf>
    <xf numFmtId="164" fontId="7" fillId="0" borderId="0" xfId="0" applyFont="1" applyAlignment="1">
      <alignment horizontal="left" vertical="center" indent="1"/>
    </xf>
    <xf numFmtId="164" fontId="8"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8" fillId="0" borderId="0" xfId="0" applyFont="1" applyAlignment="1">
      <alignment vertical="center" wrapText="1"/>
    </xf>
    <xf numFmtId="164" fontId="19" fillId="0" borderId="0" xfId="4" applyFont="1" applyAlignment="1">
      <alignment horizontal="left" wrapText="1" indent="2"/>
    </xf>
    <xf numFmtId="164" fontId="21" fillId="0" borderId="0" xfId="0" applyFont="1"/>
    <xf numFmtId="164" fontId="6" fillId="0" borderId="0" xfId="0" applyFont="1"/>
    <xf numFmtId="164" fontId="22" fillId="0" borderId="0" xfId="0" applyFont="1" applyAlignment="1">
      <alignment horizontal="left" indent="1"/>
    </xf>
    <xf numFmtId="164" fontId="6" fillId="0" borderId="0" xfId="0" applyFont="1" applyAlignment="1">
      <alignment horizontal="left" indent="1"/>
    </xf>
    <xf numFmtId="164" fontId="6" fillId="0" borderId="0" xfId="0" applyFont="1" applyAlignment="1">
      <alignment horizontal="center"/>
    </xf>
    <xf numFmtId="164" fontId="21" fillId="0" borderId="0" xfId="0" applyFont="1" applyAlignment="1">
      <alignment horizontal="center"/>
    </xf>
    <xf numFmtId="164" fontId="0" fillId="0" borderId="0" xfId="0" applyAlignment="1">
      <alignment horizontal="center"/>
    </xf>
    <xf numFmtId="164" fontId="14" fillId="0" borderId="0" xfId="0" applyFont="1" applyAlignment="1">
      <alignment horizontal="center"/>
    </xf>
    <xf numFmtId="164" fontId="24" fillId="0" borderId="0" xfId="0" applyFont="1"/>
    <xf numFmtId="164" fontId="25" fillId="0" borderId="0" xfId="0" applyFont="1"/>
    <xf numFmtId="164" fontId="6" fillId="0" borderId="0" xfId="0" applyFont="1" applyAlignment="1">
      <alignment horizontal="left"/>
    </xf>
    <xf numFmtId="164" fontId="7" fillId="0" borderId="0" xfId="2" applyFont="1" applyAlignment="1">
      <alignment vertical="center"/>
    </xf>
    <xf numFmtId="0" fontId="7" fillId="0" borderId="17" xfId="2" applyNumberFormat="1" applyFont="1" applyBorder="1" applyAlignment="1">
      <alignment horizontal="left" vertical="center"/>
    </xf>
    <xf numFmtId="164" fontId="7" fillId="0" borderId="18" xfId="2" quotePrefix="1" applyFont="1" applyBorder="1" applyAlignment="1">
      <alignment horizontal="left" vertical="center"/>
    </xf>
    <xf numFmtId="164" fontId="7" fillId="0" borderId="18" xfId="2" quotePrefix="1" applyFont="1" applyBorder="1" applyAlignment="1">
      <alignment horizontal="left" vertical="center" wrapText="1"/>
    </xf>
    <xf numFmtId="164" fontId="21" fillId="0" borderId="15" xfId="0" applyFont="1" applyBorder="1"/>
    <xf numFmtId="164" fontId="21" fillId="0" borderId="16" xfId="0" applyFont="1" applyBorder="1"/>
    <xf numFmtId="164" fontId="22" fillId="0" borderId="0" xfId="0" applyFont="1"/>
    <xf numFmtId="164" fontId="8" fillId="0" borderId="0" xfId="0" applyFont="1" applyAlignment="1">
      <alignment horizontal="left" wrapText="1"/>
    </xf>
    <xf numFmtId="164" fontId="7" fillId="0" borderId="0" xfId="0" applyFont="1" applyAlignment="1">
      <alignment horizontal="left" wrapText="1" indent="1"/>
    </xf>
    <xf numFmtId="167" fontId="21" fillId="0" borderId="0" xfId="0" applyNumberFormat="1" applyFont="1"/>
    <xf numFmtId="164" fontId="8" fillId="0" borderId="0" xfId="0" applyFont="1" applyAlignment="1">
      <alignment horizontal="left" vertical="top" wrapText="1"/>
    </xf>
    <xf numFmtId="164" fontId="39" fillId="0" borderId="0" xfId="0" applyFont="1" applyAlignment="1">
      <alignment horizontal="left" vertical="center" indent="1"/>
    </xf>
    <xf numFmtId="164" fontId="39" fillId="0" borderId="0" xfId="0" applyFont="1" applyAlignment="1">
      <alignment horizontal="left" vertical="center" indent="2"/>
    </xf>
    <xf numFmtId="164" fontId="6" fillId="0" borderId="0" xfId="0" applyFont="1" applyAlignment="1">
      <alignment horizontal="left" wrapText="1" indent="1"/>
    </xf>
    <xf numFmtId="164" fontId="7" fillId="0" borderId="0" xfId="0" applyFont="1" applyAlignment="1">
      <alignment horizontal="center" vertical="center"/>
    </xf>
    <xf numFmtId="164" fontId="7" fillId="0" borderId="0" xfId="0" quotePrefix="1" applyFont="1" applyAlignment="1">
      <alignment horizontal="center" vertical="center"/>
    </xf>
    <xf numFmtId="164" fontId="42" fillId="0" borderId="0" xfId="0" applyFont="1" applyAlignment="1">
      <alignment horizontal="center" vertical="center"/>
    </xf>
    <xf numFmtId="164" fontId="43" fillId="0" borderId="0" xfId="0" applyFont="1" applyAlignment="1">
      <alignment horizontal="center" vertical="center"/>
    </xf>
    <xf numFmtId="164" fontId="7" fillId="0" borderId="0" xfId="3" applyFont="1" applyAlignment="1">
      <alignment horizontal="center" vertical="center"/>
    </xf>
    <xf numFmtId="164" fontId="7" fillId="0" borderId="0" xfId="0" applyFont="1" applyAlignment="1">
      <alignment horizontal="center"/>
    </xf>
    <xf numFmtId="164" fontId="7" fillId="0" borderId="0" xfId="0" applyFont="1" applyAlignment="1">
      <alignment horizontal="left" vertical="center"/>
    </xf>
    <xf numFmtId="164" fontId="7" fillId="0" borderId="0" xfId="2" applyFont="1" applyAlignment="1">
      <alignment horizontal="left" vertical="center"/>
    </xf>
    <xf numFmtId="164" fontId="42" fillId="0" borderId="0" xfId="0" applyFont="1" applyAlignment="1">
      <alignment horizontal="left" vertical="center"/>
    </xf>
    <xf numFmtId="164" fontId="43" fillId="0" borderId="0" xfId="0" applyFont="1" applyAlignment="1">
      <alignment horizontal="left" vertical="center"/>
    </xf>
    <xf numFmtId="164" fontId="7" fillId="0" borderId="0" xfId="3" applyFont="1" applyAlignment="1">
      <alignment horizontal="left" vertical="center"/>
    </xf>
    <xf numFmtId="164" fontId="45" fillId="0" borderId="0" xfId="4" applyFont="1" applyAlignment="1">
      <alignment horizontal="left" vertical="center" wrapText="1" indent="1"/>
    </xf>
    <xf numFmtId="164" fontId="8" fillId="0" borderId="0" xfId="4" applyFont="1" applyAlignment="1">
      <alignment horizontal="left" wrapText="1" indent="1"/>
    </xf>
    <xf numFmtId="164" fontId="44" fillId="0" borderId="0" xfId="4" applyFont="1"/>
    <xf numFmtId="164" fontId="6" fillId="0" borderId="0" xfId="0" applyFont="1" applyAlignment="1">
      <alignment horizontal="left" vertical="center" wrapText="1" indent="1"/>
    </xf>
    <xf numFmtId="164" fontId="25" fillId="0" borderId="14" xfId="0" applyFont="1" applyBorder="1" applyAlignment="1">
      <alignment horizontal="center"/>
    </xf>
    <xf numFmtId="164" fontId="6" fillId="0" borderId="0" xfId="0" applyFont="1" applyAlignment="1">
      <alignment horizontal="left" wrapText="1"/>
    </xf>
    <xf numFmtId="164" fontId="25" fillId="0" borderId="15"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2" fillId="0" borderId="0" xfId="0" applyFont="1" applyAlignment="1">
      <alignment horizontal="left"/>
    </xf>
    <xf numFmtId="164" fontId="21"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8" fillId="0" borderId="0" xfId="0" applyFont="1" applyAlignment="1">
      <alignment wrapText="1"/>
    </xf>
    <xf numFmtId="164" fontId="11" fillId="0" borderId="0" xfId="0" applyFont="1" applyAlignment="1">
      <alignment horizontal="left"/>
    </xf>
    <xf numFmtId="164" fontId="10" fillId="0" borderId="0" xfId="0" applyFont="1" applyAlignment="1">
      <alignment horizontal="left"/>
    </xf>
    <xf numFmtId="164" fontId="25" fillId="5" borderId="0" xfId="0" applyFont="1" applyFill="1"/>
    <xf numFmtId="164" fontId="26" fillId="9" borderId="4" xfId="0" applyFont="1" applyFill="1" applyBorder="1" applyAlignment="1">
      <alignment horizontal="center" vertical="center" wrapText="1"/>
    </xf>
    <xf numFmtId="164" fontId="26" fillId="9" borderId="0" xfId="0" applyFont="1" applyFill="1" applyAlignment="1">
      <alignment horizontal="center" vertical="center" wrapText="1"/>
    </xf>
    <xf numFmtId="164" fontId="26" fillId="9" borderId="6" xfId="0" applyFont="1" applyFill="1" applyBorder="1" applyAlignment="1">
      <alignment horizontal="center" vertical="center" wrapText="1"/>
    </xf>
    <xf numFmtId="164" fontId="26" fillId="9" borderId="7" xfId="0" applyFont="1" applyFill="1" applyBorder="1" applyAlignment="1">
      <alignment horizontal="center" vertical="center" wrapText="1"/>
    </xf>
    <xf numFmtId="164" fontId="26" fillId="9" borderId="5" xfId="0" applyFont="1" applyFill="1" applyBorder="1" applyAlignment="1">
      <alignment horizontal="center" vertical="center" wrapText="1"/>
    </xf>
    <xf numFmtId="164" fontId="26" fillId="9" borderId="8" xfId="0" applyFont="1" applyFill="1" applyBorder="1" applyAlignment="1">
      <alignment horizontal="center" vertical="center" wrapText="1"/>
    </xf>
    <xf numFmtId="164" fontId="25" fillId="21" borderId="4" xfId="0" applyFont="1" applyFill="1" applyBorder="1" applyAlignment="1">
      <alignment vertical="center"/>
    </xf>
    <xf numFmtId="164" fontId="32" fillId="21" borderId="6" xfId="0" applyFont="1" applyFill="1" applyBorder="1" applyAlignment="1">
      <alignment vertical="center"/>
    </xf>
    <xf numFmtId="164" fontId="34" fillId="21" borderId="6" xfId="0" applyFont="1" applyFill="1" applyBorder="1" applyAlignment="1">
      <alignment horizontal="left" vertical="center" indent="1"/>
    </xf>
    <xf numFmtId="164" fontId="25" fillId="6" borderId="6" xfId="0" applyFont="1" applyFill="1" applyBorder="1" applyAlignment="1">
      <alignment horizontal="center" vertical="center"/>
    </xf>
    <xf numFmtId="164" fontId="36" fillId="21" borderId="7" xfId="0" applyFont="1" applyFill="1" applyBorder="1" applyAlignment="1">
      <alignment vertical="center"/>
    </xf>
    <xf numFmtId="164" fontId="33" fillId="21" borderId="5" xfId="0" applyFont="1" applyFill="1" applyBorder="1" applyAlignment="1">
      <alignment vertical="center"/>
    </xf>
    <xf numFmtId="164" fontId="34" fillId="21" borderId="5" xfId="0" applyFont="1" applyFill="1" applyBorder="1" applyAlignment="1">
      <alignment horizontal="left" vertical="center" indent="1"/>
    </xf>
    <xf numFmtId="164" fontId="34" fillId="21" borderId="8" xfId="0" applyFont="1" applyFill="1" applyBorder="1" applyAlignment="1">
      <alignment horizontal="left" vertical="center" indent="1"/>
    </xf>
    <xf numFmtId="164" fontId="25" fillId="0" borderId="0" xfId="0" applyFont="1" applyAlignment="1">
      <alignment horizontal="center"/>
    </xf>
    <xf numFmtId="164" fontId="25" fillId="6" borderId="11" xfId="0" applyFont="1" applyFill="1" applyBorder="1" applyAlignment="1">
      <alignment vertical="center"/>
    </xf>
    <xf numFmtId="164" fontId="25" fillId="6" borderId="10" xfId="0" applyFont="1" applyFill="1" applyBorder="1" applyAlignment="1">
      <alignment vertical="center"/>
    </xf>
    <xf numFmtId="164" fontId="37" fillId="6" borderId="5" xfId="0" applyFont="1" applyFill="1" applyBorder="1" applyAlignment="1">
      <alignment horizontal="center" vertical="center"/>
    </xf>
    <xf numFmtId="164" fontId="27" fillId="6" borderId="5" xfId="0" applyFont="1" applyFill="1" applyBorder="1" applyAlignment="1">
      <alignment horizontal="center" vertical="center"/>
    </xf>
    <xf numFmtId="164" fontId="25" fillId="6" borderId="5" xfId="0" applyFont="1" applyFill="1" applyBorder="1" applyAlignment="1">
      <alignment vertical="center"/>
    </xf>
    <xf numFmtId="164" fontId="27" fillId="6" borderId="8" xfId="0" applyFont="1" applyFill="1" applyBorder="1" applyAlignment="1">
      <alignment horizontal="center" vertical="center"/>
    </xf>
    <xf numFmtId="164" fontId="7" fillId="0" borderId="0" xfId="0" applyFont="1" applyAlignment="1">
      <alignment wrapText="1"/>
    </xf>
    <xf numFmtId="164" fontId="52" fillId="24" borderId="11" xfId="0" applyFont="1" applyFill="1" applyBorder="1" applyAlignment="1">
      <alignment horizontal="left" vertical="center" indent="2"/>
    </xf>
    <xf numFmtId="164" fontId="53" fillId="24" borderId="11" xfId="0" applyFont="1" applyFill="1" applyBorder="1" applyAlignment="1">
      <alignment vertical="center"/>
    </xf>
    <xf numFmtId="164" fontId="53" fillId="24" borderId="11" xfId="0" applyFont="1" applyFill="1" applyBorder="1" applyAlignment="1">
      <alignment horizontal="center" vertical="center"/>
    </xf>
    <xf numFmtId="164" fontId="53" fillId="24" borderId="10" xfId="0" applyFont="1" applyFill="1" applyBorder="1" applyAlignment="1">
      <alignment vertical="center"/>
    </xf>
    <xf numFmtId="164" fontId="52" fillId="24" borderId="0" xfId="0" applyFont="1" applyFill="1" applyAlignment="1">
      <alignment horizontal="left" indent="2"/>
    </xf>
    <xf numFmtId="164" fontId="54" fillId="24" borderId="0" xfId="0" applyFont="1" applyFill="1"/>
    <xf numFmtId="164" fontId="54" fillId="24" borderId="6" xfId="0" applyFont="1" applyFill="1" applyBorder="1"/>
    <xf numFmtId="164" fontId="53" fillId="24" borderId="5" xfId="0" applyFont="1" applyFill="1" applyBorder="1" applyAlignment="1">
      <alignment horizontal="left" vertical="center" indent="2"/>
    </xf>
    <xf numFmtId="164" fontId="53" fillId="24" borderId="5" xfId="0" applyFont="1" applyFill="1" applyBorder="1" applyAlignment="1">
      <alignment vertical="center"/>
    </xf>
    <xf numFmtId="164" fontId="53" fillId="24" borderId="5" xfId="0" applyFont="1" applyFill="1" applyBorder="1" applyAlignment="1">
      <alignment horizontal="center" vertical="center"/>
    </xf>
    <xf numFmtId="164" fontId="53" fillId="24" borderId="8" xfId="0" applyFont="1" applyFill="1" applyBorder="1" applyAlignment="1">
      <alignment vertical="center"/>
    </xf>
    <xf numFmtId="164" fontId="7" fillId="0" borderId="0" xfId="0" applyFont="1" applyAlignment="1">
      <alignment horizontal="center" vertical="top"/>
    </xf>
    <xf numFmtId="164" fontId="8" fillId="0" borderId="0" xfId="0" applyFont="1" applyAlignment="1">
      <alignment horizontal="center" vertical="top"/>
    </xf>
    <xf numFmtId="164" fontId="11" fillId="0" borderId="0" xfId="2" applyFont="1" applyAlignment="1">
      <alignment horizontal="center" vertical="top"/>
    </xf>
    <xf numFmtId="164" fontId="7" fillId="0" borderId="0" xfId="2" applyFont="1" applyAlignment="1">
      <alignment horizontal="center" vertical="top"/>
    </xf>
    <xf numFmtId="164" fontId="7" fillId="0" borderId="0" xfId="0" applyFont="1" applyAlignment="1">
      <alignment horizontal="center" vertical="top" wrapText="1"/>
    </xf>
    <xf numFmtId="164" fontId="8" fillId="2" borderId="0" xfId="0" applyFont="1" applyFill="1" applyAlignment="1">
      <alignment horizontal="center" vertical="top"/>
    </xf>
    <xf numFmtId="165" fontId="7" fillId="0" borderId="0" xfId="0" applyNumberFormat="1" applyFont="1" applyAlignment="1">
      <alignment horizontal="center" vertical="top"/>
    </xf>
    <xf numFmtId="165" fontId="8" fillId="0" borderId="0" xfId="0" applyNumberFormat="1" applyFont="1" applyAlignment="1">
      <alignment horizontal="center" vertical="top"/>
    </xf>
    <xf numFmtId="164" fontId="7" fillId="0" borderId="0" xfId="0" quotePrefix="1" applyFont="1" applyAlignment="1">
      <alignment horizontal="left"/>
    </xf>
    <xf numFmtId="164" fontId="26" fillId="29" borderId="0" xfId="0" applyFont="1" applyFill="1" applyAlignment="1">
      <alignment horizontal="center" vertical="center" wrapText="1"/>
    </xf>
    <xf numFmtId="0" fontId="7" fillId="0" borderId="0" xfId="2" applyNumberFormat="1" applyFont="1" applyAlignment="1">
      <alignment horizontal="left" vertical="center"/>
    </xf>
    <xf numFmtId="164" fontId="53" fillId="14" borderId="4" xfId="0" applyFont="1" applyFill="1" applyBorder="1" applyAlignment="1">
      <alignment horizontal="left" vertical="center"/>
    </xf>
    <xf numFmtId="164" fontId="53" fillId="14" borderId="6" xfId="0" applyFont="1" applyFill="1" applyBorder="1" applyAlignment="1">
      <alignment horizontal="left" vertical="center"/>
    </xf>
    <xf numFmtId="164" fontId="25" fillId="16" borderId="4" xfId="0" applyFont="1" applyFill="1" applyBorder="1" applyAlignment="1">
      <alignment horizontal="left" vertical="center"/>
    </xf>
    <xf numFmtId="164" fontId="25" fillId="16" borderId="6" xfId="0" applyFont="1" applyFill="1" applyBorder="1" applyAlignment="1">
      <alignment horizontal="left" vertical="center"/>
    </xf>
    <xf numFmtId="164" fontId="53" fillId="22" borderId="4" xfId="0" applyFont="1" applyFill="1" applyBorder="1" applyAlignment="1">
      <alignment horizontal="left" vertical="center"/>
    </xf>
    <xf numFmtId="164" fontId="53" fillId="22" borderId="6" xfId="0" applyFont="1" applyFill="1" applyBorder="1" applyAlignment="1">
      <alignment horizontal="left" vertical="center"/>
    </xf>
    <xf numFmtId="164" fontId="25" fillId="6" borderId="5" xfId="0" applyFont="1" applyFill="1" applyBorder="1" applyAlignment="1">
      <alignment horizontal="center" vertical="center"/>
    </xf>
    <xf numFmtId="164" fontId="7" fillId="6" borderId="32" xfId="0" applyFont="1" applyFill="1" applyBorder="1" applyAlignment="1">
      <alignment horizontal="center"/>
    </xf>
    <xf numFmtId="164" fontId="7" fillId="6" borderId="33" xfId="0" applyFont="1" applyFill="1" applyBorder="1" applyAlignment="1">
      <alignment horizontal="center"/>
    </xf>
    <xf numFmtId="0" fontId="26" fillId="9" borderId="0" xfId="15" applyFont="1" applyFill="1" applyAlignment="1">
      <alignment horizontal="center" vertical="center" wrapText="1"/>
    </xf>
    <xf numFmtId="0" fontId="48" fillId="8" borderId="6" xfId="15" applyFont="1" applyFill="1" applyBorder="1" applyAlignment="1">
      <alignment vertical="center" wrapText="1"/>
    </xf>
    <xf numFmtId="0" fontId="48" fillId="8" borderId="0" xfId="15" applyFont="1" applyFill="1" applyAlignment="1">
      <alignment vertical="center" wrapText="1"/>
    </xf>
    <xf numFmtId="0" fontId="48" fillId="8" borderId="4" xfId="15" applyFont="1" applyFill="1" applyBorder="1" applyAlignment="1">
      <alignment vertical="center" wrapText="1"/>
    </xf>
    <xf numFmtId="0" fontId="48" fillId="8" borderId="5" xfId="15" applyFont="1" applyFill="1" applyBorder="1" applyAlignment="1">
      <alignment vertical="center" wrapText="1"/>
    </xf>
    <xf numFmtId="0" fontId="26" fillId="8" borderId="4" xfId="15" applyFont="1" applyFill="1" applyBorder="1" applyAlignment="1">
      <alignment vertical="center" wrapText="1"/>
    </xf>
    <xf numFmtId="0" fontId="26" fillId="8" borderId="7" xfId="15" applyFont="1" applyFill="1" applyBorder="1" applyAlignment="1">
      <alignment vertical="center" wrapText="1"/>
    </xf>
    <xf numFmtId="0" fontId="48" fillId="8" borderId="3" xfId="15" applyFont="1" applyFill="1" applyBorder="1" applyAlignment="1">
      <alignment vertical="center" wrapText="1"/>
    </xf>
    <xf numFmtId="0" fontId="48" fillId="8" borderId="11" xfId="15" applyFont="1" applyFill="1" applyBorder="1" applyAlignment="1">
      <alignment vertical="center" wrapText="1"/>
    </xf>
    <xf numFmtId="0" fontId="48" fillId="8" borderId="10" xfId="15" applyFont="1" applyFill="1" applyBorder="1" applyAlignment="1">
      <alignment vertical="center" wrapText="1"/>
    </xf>
    <xf numFmtId="0" fontId="59" fillId="9" borderId="0" xfId="15" applyFont="1" applyFill="1" applyAlignment="1">
      <alignment horizontal="center" vertical="center" wrapText="1"/>
    </xf>
    <xf numFmtId="0" fontId="29" fillId="13" borderId="9" xfId="15" applyFont="1" applyFill="1" applyBorder="1" applyAlignment="1">
      <alignment vertical="center" wrapText="1"/>
    </xf>
    <xf numFmtId="0" fontId="29" fillId="13" borderId="12" xfId="15" applyFont="1" applyFill="1" applyBorder="1" applyAlignment="1">
      <alignment vertical="center" wrapText="1"/>
    </xf>
    <xf numFmtId="0" fontId="57" fillId="8" borderId="0" xfId="15" applyFont="1" applyFill="1" applyAlignment="1">
      <alignment vertical="center" wrapText="1"/>
    </xf>
    <xf numFmtId="164" fontId="27" fillId="6" borderId="11" xfId="0" applyFont="1" applyFill="1" applyBorder="1" applyAlignment="1">
      <alignment horizontal="center" vertical="center"/>
    </xf>
    <xf numFmtId="164" fontId="53" fillId="32" borderId="4" xfId="0" applyFont="1" applyFill="1" applyBorder="1" applyAlignment="1">
      <alignment horizontal="left" vertical="center"/>
    </xf>
    <xf numFmtId="164" fontId="53" fillId="32" borderId="6" xfId="0" applyFont="1" applyFill="1" applyBorder="1" applyAlignment="1">
      <alignment horizontal="left" vertical="center"/>
    </xf>
    <xf numFmtId="0" fontId="16" fillId="23" borderId="35" xfId="4" applyNumberFormat="1" applyFill="1" applyBorder="1" applyAlignment="1">
      <alignment horizontal="center" vertical="center" wrapText="1"/>
    </xf>
    <xf numFmtId="0" fontId="16" fillId="23" borderId="36" xfId="4" applyNumberFormat="1" applyFill="1" applyBorder="1" applyAlignment="1">
      <alignment horizontal="center" vertical="center" wrapText="1"/>
    </xf>
    <xf numFmtId="0" fontId="58" fillId="8" borderId="6" xfId="6" applyFont="1" applyFill="1" applyBorder="1" applyAlignment="1">
      <alignment vertical="center" wrapText="1"/>
    </xf>
    <xf numFmtId="164" fontId="7" fillId="2" borderId="0" xfId="0" applyFont="1" applyFill="1" applyAlignment="1">
      <alignment horizontal="center" vertical="top" wrapText="1"/>
    </xf>
    <xf numFmtId="0" fontId="16" fillId="23" borderId="28" xfId="4" applyNumberFormat="1" applyFill="1" applyBorder="1" applyAlignment="1">
      <alignment horizontal="center" vertical="center" wrapText="1"/>
    </xf>
    <xf numFmtId="0" fontId="16" fillId="23" borderId="30" xfId="4" applyNumberFormat="1" applyFill="1" applyBorder="1" applyAlignment="1">
      <alignment horizontal="center" vertical="center" wrapText="1"/>
    </xf>
    <xf numFmtId="0" fontId="26" fillId="8" borderId="0" xfId="15" applyFont="1" applyFill="1" applyAlignment="1">
      <alignment vertical="center" wrapText="1"/>
    </xf>
    <xf numFmtId="0" fontId="26" fillId="8" borderId="11" xfId="15" applyFont="1" applyFill="1" applyBorder="1" applyAlignment="1">
      <alignment vertical="center" wrapText="1"/>
    </xf>
    <xf numFmtId="0" fontId="55" fillId="8" borderId="0" xfId="15" applyFont="1" applyFill="1" applyAlignment="1">
      <alignment vertical="center" wrapText="1"/>
    </xf>
    <xf numFmtId="164" fontId="7" fillId="18" borderId="0" xfId="0" applyFont="1" applyFill="1" applyAlignment="1">
      <alignment vertical="center" wrapText="1"/>
    </xf>
    <xf numFmtId="164" fontId="7" fillId="18" borderId="0" xfId="0" applyFont="1" applyFill="1" applyAlignment="1">
      <alignment vertical="center"/>
    </xf>
    <xf numFmtId="164" fontId="8" fillId="18" borderId="0" xfId="0" applyFont="1" applyFill="1" applyAlignment="1">
      <alignment wrapText="1"/>
    </xf>
    <xf numFmtId="164" fontId="8" fillId="18" borderId="0" xfId="0" applyFont="1" applyFill="1" applyAlignment="1">
      <alignment horizontal="left" wrapText="1" indent="1"/>
    </xf>
    <xf numFmtId="164" fontId="25" fillId="6" borderId="4" xfId="0" applyFont="1" applyFill="1" applyBorder="1" applyAlignment="1">
      <alignment horizontal="center" vertical="center"/>
    </xf>
    <xf numFmtId="164" fontId="25" fillId="6" borderId="7" xfId="0" applyFont="1" applyFill="1" applyBorder="1" applyAlignment="1">
      <alignment horizontal="center" vertical="center"/>
    </xf>
    <xf numFmtId="169" fontId="27" fillId="8" borderId="10" xfId="15" applyNumberFormat="1" applyFont="1" applyFill="1" applyBorder="1" applyAlignment="1">
      <alignment horizontal="center" vertical="center" wrapText="1"/>
    </xf>
    <xf numFmtId="169" fontId="27" fillId="8" borderId="38" xfId="15" applyNumberFormat="1" applyFont="1" applyFill="1" applyBorder="1" applyAlignment="1">
      <alignment horizontal="center" vertical="center" wrapText="1"/>
    </xf>
    <xf numFmtId="169" fontId="53" fillId="34" borderId="38" xfId="15" applyNumberFormat="1" applyFont="1" applyFill="1" applyBorder="1" applyAlignment="1">
      <alignment horizontal="center" vertical="center" wrapText="1"/>
    </xf>
    <xf numFmtId="169" fontId="27" fillId="33" borderId="38" xfId="15" applyNumberFormat="1" applyFont="1" applyFill="1" applyBorder="1" applyAlignment="1">
      <alignment horizontal="center" vertical="center" wrapText="1"/>
    </xf>
    <xf numFmtId="169" fontId="27" fillId="8" borderId="39" xfId="15" applyNumberFormat="1" applyFont="1" applyFill="1" applyBorder="1" applyAlignment="1">
      <alignment horizontal="center" vertical="center" wrapText="1"/>
    </xf>
    <xf numFmtId="169" fontId="27" fillId="8" borderId="35" xfId="15" applyNumberFormat="1" applyFont="1" applyFill="1" applyBorder="1" applyAlignment="1">
      <alignment horizontal="center" vertical="center" wrapText="1"/>
    </xf>
    <xf numFmtId="169" fontId="53" fillId="34" borderId="35" xfId="15" applyNumberFormat="1" applyFont="1" applyFill="1" applyBorder="1" applyAlignment="1">
      <alignment horizontal="center" vertical="center" wrapText="1"/>
    </xf>
    <xf numFmtId="169" fontId="27" fillId="33" borderId="35" xfId="15" applyNumberFormat="1" applyFont="1" applyFill="1" applyBorder="1" applyAlignment="1">
      <alignment horizontal="center" vertical="center" wrapText="1"/>
    </xf>
    <xf numFmtId="169" fontId="27" fillId="8" borderId="40" xfId="15" applyNumberFormat="1" applyFont="1" applyFill="1" applyBorder="1" applyAlignment="1">
      <alignment horizontal="center" vertical="center" wrapText="1"/>
    </xf>
    <xf numFmtId="169" fontId="27" fillId="8" borderId="41" xfId="15" applyNumberFormat="1" applyFont="1" applyFill="1" applyBorder="1" applyAlignment="1">
      <alignment horizontal="center" vertical="center" wrapText="1"/>
    </xf>
    <xf numFmtId="164" fontId="53" fillId="14" borderId="0" xfId="0" applyFont="1" applyFill="1" applyAlignment="1">
      <alignment horizontal="left" vertical="center"/>
    </xf>
    <xf numFmtId="164" fontId="25" fillId="16" borderId="0" xfId="0" applyFont="1" applyFill="1" applyAlignment="1">
      <alignment horizontal="left" vertical="center"/>
    </xf>
    <xf numFmtId="164" fontId="53" fillId="32" borderId="0" xfId="0" applyFont="1" applyFill="1" applyAlignment="1">
      <alignment horizontal="left" vertical="center"/>
    </xf>
    <xf numFmtId="164" fontId="53" fillId="22" borderId="0" xfId="0" applyFont="1" applyFill="1" applyAlignment="1">
      <alignment horizontal="left" vertical="center"/>
    </xf>
    <xf numFmtId="164" fontId="25" fillId="6" borderId="0" xfId="0" applyFont="1" applyFill="1" applyAlignment="1">
      <alignment horizontal="center" vertical="center"/>
    </xf>
    <xf numFmtId="164" fontId="31" fillId="21" borderId="0" xfId="0" applyFont="1" applyFill="1" applyAlignment="1">
      <alignment vertical="center"/>
    </xf>
    <xf numFmtId="164" fontId="34" fillId="21" borderId="0" xfId="0" applyFont="1" applyFill="1" applyAlignment="1">
      <alignment vertical="center"/>
    </xf>
    <xf numFmtId="164" fontId="34" fillId="21" borderId="0" xfId="0" applyFont="1" applyFill="1" applyAlignment="1">
      <alignment horizontal="left" vertical="center" indent="1"/>
    </xf>
    <xf numFmtId="164" fontId="32" fillId="21" borderId="0" xfId="0" applyFont="1" applyFill="1" applyAlignment="1">
      <alignment vertical="center"/>
    </xf>
    <xf numFmtId="164" fontId="25" fillId="6" borderId="0" xfId="0" applyFont="1" applyFill="1" applyAlignment="1">
      <alignment horizontal="right" vertical="center"/>
    </xf>
    <xf numFmtId="164" fontId="27" fillId="6" borderId="0" xfId="0" applyFont="1" applyFill="1" applyAlignment="1">
      <alignment horizontal="center" vertical="center"/>
    </xf>
    <xf numFmtId="164" fontId="25" fillId="6" borderId="0" xfId="0" applyFont="1" applyFill="1" applyAlignment="1">
      <alignment vertical="center"/>
    </xf>
    <xf numFmtId="164" fontId="35" fillId="21" borderId="0" xfId="0" applyFont="1" applyFill="1" applyAlignment="1">
      <alignment vertical="center"/>
    </xf>
    <xf numFmtId="164" fontId="35" fillId="21" borderId="0" xfId="0" applyFont="1" applyFill="1" applyAlignment="1">
      <alignment horizontal="left" vertical="center" indent="1"/>
    </xf>
    <xf numFmtId="164" fontId="33" fillId="21" borderId="0" xfId="0" applyFont="1" applyFill="1" applyAlignment="1">
      <alignment vertical="center"/>
    </xf>
    <xf numFmtId="164" fontId="36" fillId="6" borderId="0" xfId="0" applyFont="1" applyFill="1" applyAlignment="1">
      <alignment horizontal="right" vertical="center"/>
    </xf>
    <xf numFmtId="164" fontId="53" fillId="30" borderId="4" xfId="0" applyFont="1" applyFill="1" applyBorder="1" applyAlignment="1">
      <alignment horizontal="left" vertical="center"/>
    </xf>
    <xf numFmtId="164" fontId="53" fillId="30" borderId="0" xfId="0" applyFont="1" applyFill="1" applyAlignment="1">
      <alignment horizontal="left" vertical="center"/>
    </xf>
    <xf numFmtId="164" fontId="53" fillId="30" borderId="6" xfId="0" applyFont="1" applyFill="1" applyBorder="1" applyAlignment="1">
      <alignment horizontal="left" vertical="center"/>
    </xf>
    <xf numFmtId="164" fontId="25" fillId="4" borderId="7" xfId="0" applyFont="1" applyFill="1" applyBorder="1" applyAlignment="1">
      <alignment horizontal="left" vertical="center"/>
    </xf>
    <xf numFmtId="164" fontId="25" fillId="4" borderId="5" xfId="0" applyFont="1" applyFill="1" applyBorder="1" applyAlignment="1">
      <alignment horizontal="left" vertical="center"/>
    </xf>
    <xf numFmtId="164" fontId="25" fillId="4" borderId="8" xfId="0" applyFont="1" applyFill="1" applyBorder="1" applyAlignment="1">
      <alignment horizontal="left" vertical="center"/>
    </xf>
    <xf numFmtId="164" fontId="25" fillId="6" borderId="6" xfId="0" applyFont="1" applyFill="1" applyBorder="1" applyAlignment="1">
      <alignment vertical="center"/>
    </xf>
    <xf numFmtId="164" fontId="24" fillId="23" borderId="40" xfId="0" applyFont="1" applyFill="1" applyBorder="1" applyAlignment="1">
      <alignment horizontal="center" wrapText="1"/>
    </xf>
    <xf numFmtId="164" fontId="24" fillId="23" borderId="44" xfId="0" applyFont="1" applyFill="1" applyBorder="1" applyAlignment="1">
      <alignment horizontal="center" wrapText="1"/>
    </xf>
    <xf numFmtId="164" fontId="16" fillId="23" borderId="37" xfId="4" applyFill="1" applyBorder="1" applyAlignment="1">
      <alignment horizontal="center" vertical="center"/>
    </xf>
    <xf numFmtId="0" fontId="16" fillId="23" borderId="7" xfId="4" applyNumberFormat="1" applyFill="1" applyBorder="1" applyAlignment="1">
      <alignment horizontal="center" vertical="center" wrapText="1"/>
    </xf>
    <xf numFmtId="164" fontId="25" fillId="23" borderId="9" xfId="0" applyFont="1" applyFill="1" applyBorder="1" applyAlignment="1">
      <alignment horizontal="center" vertical="center"/>
    </xf>
    <xf numFmtId="168" fontId="25" fillId="23" borderId="13" xfId="0" applyNumberFormat="1" applyFont="1" applyFill="1" applyBorder="1" applyAlignment="1">
      <alignment horizontal="center" vertical="center"/>
    </xf>
    <xf numFmtId="164" fontId="12" fillId="0" borderId="3" xfId="0" applyFont="1" applyBorder="1" applyAlignment="1">
      <alignment horizontal="center" wrapText="1"/>
    </xf>
    <xf numFmtId="164" fontId="12" fillId="0" borderId="11" xfId="0" applyFont="1" applyBorder="1" applyAlignment="1">
      <alignment horizontal="center" wrapText="1"/>
    </xf>
    <xf numFmtId="164" fontId="12" fillId="0" borderId="10" xfId="0" applyFont="1" applyBorder="1" applyAlignment="1">
      <alignment horizontal="center" wrapText="1"/>
    </xf>
    <xf numFmtId="164" fontId="12" fillId="0" borderId="7" xfId="0" applyFont="1" applyBorder="1" applyAlignment="1">
      <alignment horizontal="center" wrapText="1"/>
    </xf>
    <xf numFmtId="164" fontId="12" fillId="0" borderId="5" xfId="0" applyFont="1" applyBorder="1" applyAlignment="1">
      <alignment horizontal="center" wrapText="1"/>
    </xf>
    <xf numFmtId="164" fontId="12" fillId="0" borderId="8" xfId="0" applyFont="1" applyBorder="1" applyAlignment="1">
      <alignment horizontal="center" wrapText="1"/>
    </xf>
    <xf numFmtId="164" fontId="23" fillId="0" borderId="20" xfId="0" applyFont="1" applyBorder="1" applyAlignment="1">
      <alignment horizontal="left" vertical="top" wrapText="1" readingOrder="1"/>
    </xf>
    <xf numFmtId="164" fontId="23" fillId="0" borderId="21" xfId="0" applyFont="1" applyBorder="1" applyAlignment="1">
      <alignment horizontal="left" vertical="top" readingOrder="1"/>
    </xf>
    <xf numFmtId="164" fontId="23" fillId="0" borderId="1" xfId="0" applyFont="1" applyBorder="1" applyAlignment="1">
      <alignment horizontal="left" vertical="top" readingOrder="1"/>
    </xf>
    <xf numFmtId="164" fontId="23" fillId="0" borderId="22" xfId="0" applyFont="1" applyBorder="1" applyAlignment="1">
      <alignment horizontal="left" vertical="top" readingOrder="1"/>
    </xf>
    <xf numFmtId="164" fontId="23" fillId="0" borderId="0" xfId="0" applyFont="1" applyAlignment="1">
      <alignment horizontal="left" vertical="top" readingOrder="1"/>
    </xf>
    <xf numFmtId="164" fontId="23" fillId="0" borderId="23" xfId="0" applyFont="1" applyBorder="1" applyAlignment="1">
      <alignment horizontal="left" vertical="top" readingOrder="1"/>
    </xf>
    <xf numFmtId="164" fontId="23" fillId="0" borderId="24" xfId="0" applyFont="1" applyBorder="1" applyAlignment="1">
      <alignment horizontal="left" vertical="top" readingOrder="1"/>
    </xf>
    <xf numFmtId="164" fontId="23" fillId="0" borderId="25" xfId="0" applyFont="1" applyBorder="1" applyAlignment="1">
      <alignment horizontal="left" vertical="top" readingOrder="1"/>
    </xf>
    <xf numFmtId="164" fontId="23" fillId="0" borderId="2" xfId="0" applyFont="1" applyBorder="1" applyAlignment="1">
      <alignment horizontal="left" vertical="top" readingOrder="1"/>
    </xf>
    <xf numFmtId="164" fontId="12" fillId="0" borderId="7" xfId="0" applyFont="1" applyBorder="1" applyAlignment="1">
      <alignment horizontal="center"/>
    </xf>
    <xf numFmtId="164" fontId="12" fillId="0" borderId="5" xfId="0" applyFont="1" applyBorder="1" applyAlignment="1">
      <alignment horizontal="center"/>
    </xf>
    <xf numFmtId="164" fontId="12" fillId="0" borderId="8" xfId="0" applyFont="1" applyBorder="1" applyAlignment="1">
      <alignment horizontal="center"/>
    </xf>
    <xf numFmtId="164" fontId="12" fillId="0" borderId="7" xfId="0" applyFont="1" applyBorder="1" applyAlignment="1">
      <alignment horizontal="right"/>
    </xf>
    <xf numFmtId="164" fontId="12" fillId="0" borderId="5" xfId="0" applyFont="1" applyBorder="1" applyAlignment="1">
      <alignment horizontal="right"/>
    </xf>
    <xf numFmtId="167" fontId="12" fillId="0" borderId="5" xfId="0" applyNumberFormat="1" applyFont="1" applyBorder="1" applyAlignment="1">
      <alignment horizontal="left"/>
    </xf>
    <xf numFmtId="167" fontId="12" fillId="0" borderId="8" xfId="0" applyNumberFormat="1" applyFont="1" applyBorder="1" applyAlignment="1">
      <alignment horizontal="left"/>
    </xf>
    <xf numFmtId="164" fontId="7" fillId="0" borderId="18" xfId="2" applyFont="1" applyBorder="1" applyAlignment="1">
      <alignment horizontal="center" vertical="center" wrapText="1"/>
    </xf>
    <xf numFmtId="164" fontId="7" fillId="0" borderId="19" xfId="2" applyFont="1" applyBorder="1" applyAlignment="1">
      <alignment horizontal="center" vertical="center" wrapText="1"/>
    </xf>
    <xf numFmtId="167" fontId="12" fillId="0" borderId="7" xfId="0" applyNumberFormat="1" applyFont="1" applyBorder="1" applyAlignment="1">
      <alignment horizontal="center" wrapText="1"/>
    </xf>
    <xf numFmtId="167" fontId="12" fillId="0" borderId="5" xfId="0" applyNumberFormat="1" applyFont="1" applyBorder="1" applyAlignment="1">
      <alignment horizontal="center" wrapText="1"/>
    </xf>
    <xf numFmtId="167" fontId="12" fillId="0" borderId="8" xfId="0" applyNumberFormat="1" applyFont="1" applyBorder="1" applyAlignment="1">
      <alignment horizontal="center" wrapText="1"/>
    </xf>
    <xf numFmtId="164" fontId="7" fillId="0" borderId="0" xfId="0" applyFont="1" applyAlignment="1">
      <alignment horizontal="left" vertical="top"/>
    </xf>
    <xf numFmtId="164" fontId="7" fillId="0" borderId="0" xfId="0" applyFont="1" applyAlignment="1">
      <alignment horizontal="center" vertical="top" wrapText="1"/>
    </xf>
    <xf numFmtId="165" fontId="7" fillId="0" borderId="0" xfId="0" applyNumberFormat="1" applyFont="1" applyAlignment="1">
      <alignment horizontal="center" vertical="top"/>
    </xf>
    <xf numFmtId="164" fontId="7" fillId="0" borderId="9" xfId="2" applyFont="1" applyBorder="1" applyAlignment="1">
      <alignment horizontal="left" vertical="center" wrapText="1"/>
    </xf>
    <xf numFmtId="164" fontId="7" fillId="0" borderId="13" xfId="2" applyFont="1" applyBorder="1" applyAlignment="1">
      <alignment horizontal="left" vertical="center" wrapText="1"/>
    </xf>
    <xf numFmtId="164" fontId="7" fillId="0" borderId="3" xfId="2" applyFont="1" applyBorder="1" applyAlignment="1">
      <alignment horizontal="center" vertical="center" wrapText="1"/>
    </xf>
    <xf numFmtId="164" fontId="7" fillId="0" borderId="11" xfId="2" applyFont="1" applyBorder="1" applyAlignment="1">
      <alignment horizontal="center" vertical="center" wrapText="1"/>
    </xf>
    <xf numFmtId="164" fontId="7" fillId="0" borderId="10" xfId="2" applyFont="1" applyBorder="1" applyAlignment="1">
      <alignment horizontal="center" vertical="center" wrapText="1"/>
    </xf>
    <xf numFmtId="164" fontId="7" fillId="0" borderId="9" xfId="2" applyFont="1" applyBorder="1" applyAlignment="1">
      <alignment horizontal="center" vertical="center" wrapText="1"/>
    </xf>
    <xf numFmtId="164" fontId="7" fillId="0" borderId="13" xfId="2" applyFont="1" applyBorder="1" applyAlignment="1">
      <alignment horizontal="center" vertical="center" wrapText="1"/>
    </xf>
    <xf numFmtId="164" fontId="7" fillId="0" borderId="0" xfId="0" applyFont="1" applyAlignment="1">
      <alignment horizontal="center" vertical="top"/>
    </xf>
    <xf numFmtId="164" fontId="8" fillId="0" borderId="0" xfId="0" applyFont="1" applyAlignment="1">
      <alignment horizontal="center" vertical="top"/>
    </xf>
    <xf numFmtId="164" fontId="25" fillId="23" borderId="3" xfId="0" applyFont="1" applyFill="1" applyBorder="1" applyAlignment="1">
      <alignment horizontal="center" vertical="center" wrapText="1"/>
    </xf>
    <xf numFmtId="164" fontId="25" fillId="23" borderId="11" xfId="0" applyFont="1" applyFill="1" applyBorder="1" applyAlignment="1">
      <alignment horizontal="center" vertical="center" wrapText="1"/>
    </xf>
    <xf numFmtId="164" fontId="25" fillId="23" borderId="10" xfId="0" applyFont="1" applyFill="1" applyBorder="1" applyAlignment="1">
      <alignment horizontal="center" vertical="center" wrapText="1"/>
    </xf>
    <xf numFmtId="168" fontId="25" fillId="23" borderId="0" xfId="0" applyNumberFormat="1" applyFont="1" applyFill="1" applyAlignment="1">
      <alignment horizontal="center" vertical="center" wrapText="1"/>
    </xf>
    <xf numFmtId="168" fontId="25" fillId="23" borderId="6" xfId="0" applyNumberFormat="1" applyFont="1" applyFill="1" applyBorder="1" applyAlignment="1">
      <alignment horizontal="center" vertical="center" wrapText="1"/>
    </xf>
    <xf numFmtId="168" fontId="25" fillId="23" borderId="4" xfId="0" applyNumberFormat="1" applyFont="1" applyFill="1" applyBorder="1" applyAlignment="1">
      <alignment horizontal="center" vertical="center" wrapText="1"/>
    </xf>
    <xf numFmtId="168" fontId="25" fillId="23" borderId="7" xfId="0" applyNumberFormat="1" applyFont="1" applyFill="1" applyBorder="1" applyAlignment="1">
      <alignment horizontal="center" vertical="center" wrapText="1"/>
    </xf>
    <xf numFmtId="168" fontId="25" fillId="23" borderId="5" xfId="0" applyNumberFormat="1" applyFont="1" applyFill="1" applyBorder="1" applyAlignment="1">
      <alignment horizontal="center" vertical="center" wrapText="1"/>
    </xf>
    <xf numFmtId="168" fontId="25" fillId="23" borderId="8" xfId="0" applyNumberFormat="1" applyFont="1" applyFill="1" applyBorder="1" applyAlignment="1">
      <alignment horizontal="center" vertical="center" wrapText="1"/>
    </xf>
    <xf numFmtId="164" fontId="51" fillId="24" borderId="3" xfId="0" applyFont="1" applyFill="1" applyBorder="1" applyAlignment="1">
      <alignment horizontal="center" vertical="center" wrapText="1"/>
    </xf>
    <xf numFmtId="164" fontId="51" fillId="24" borderId="10" xfId="0" applyFont="1" applyFill="1" applyBorder="1" applyAlignment="1">
      <alignment horizontal="center" vertical="center" wrapText="1"/>
    </xf>
    <xf numFmtId="164" fontId="51" fillId="24" borderId="4" xfId="0" applyFont="1" applyFill="1" applyBorder="1" applyAlignment="1">
      <alignment horizontal="center" vertical="center" wrapText="1"/>
    </xf>
    <xf numFmtId="164" fontId="51" fillId="24" borderId="6" xfId="0" applyFont="1" applyFill="1" applyBorder="1" applyAlignment="1">
      <alignment horizontal="center" vertical="center" wrapText="1"/>
    </xf>
    <xf numFmtId="164" fontId="51" fillId="24" borderId="7" xfId="0" applyFont="1" applyFill="1" applyBorder="1" applyAlignment="1">
      <alignment horizontal="center" vertical="center" wrapText="1"/>
    </xf>
    <xf numFmtId="164" fontId="51" fillId="24" borderId="8" xfId="0" applyFont="1" applyFill="1" applyBorder="1" applyAlignment="1">
      <alignment horizontal="center" vertical="center" wrapText="1"/>
    </xf>
    <xf numFmtId="164" fontId="49" fillId="23" borderId="3" xfId="0" applyFont="1" applyFill="1" applyBorder="1" applyAlignment="1">
      <alignment horizontal="center" vertical="center" wrapText="1"/>
    </xf>
    <xf numFmtId="164" fontId="49" fillId="23" borderId="10" xfId="0" applyFont="1" applyFill="1" applyBorder="1" applyAlignment="1">
      <alignment horizontal="center" vertical="center" wrapText="1"/>
    </xf>
    <xf numFmtId="164" fontId="49" fillId="23" borderId="4" xfId="0" applyFont="1" applyFill="1" applyBorder="1" applyAlignment="1">
      <alignment horizontal="center" vertical="center" wrapText="1"/>
    </xf>
    <xf numFmtId="164" fontId="49" fillId="23" borderId="6" xfId="0" applyFont="1" applyFill="1" applyBorder="1" applyAlignment="1">
      <alignment horizontal="center" vertical="center" wrapText="1"/>
    </xf>
    <xf numFmtId="164" fontId="49" fillId="23" borderId="42" xfId="0" applyFont="1" applyFill="1" applyBorder="1" applyAlignment="1">
      <alignment horizontal="center" vertical="center" wrapText="1"/>
    </xf>
    <xf numFmtId="164" fontId="49" fillId="23" borderId="43" xfId="0" applyFont="1" applyFill="1" applyBorder="1" applyAlignment="1">
      <alignment horizontal="center" vertical="center" wrapText="1"/>
    </xf>
    <xf numFmtId="168" fontId="50" fillId="23" borderId="26" xfId="0" applyNumberFormat="1" applyFont="1" applyFill="1" applyBorder="1" applyAlignment="1">
      <alignment horizontal="center" vertical="center"/>
    </xf>
    <xf numFmtId="168" fontId="50" fillId="23" borderId="31" xfId="0" applyNumberFormat="1" applyFont="1" applyFill="1" applyBorder="1" applyAlignment="1">
      <alignment horizontal="center" vertical="center"/>
    </xf>
    <xf numFmtId="168" fontId="50" fillId="23" borderId="27" xfId="0" applyNumberFormat="1" applyFont="1" applyFill="1" applyBorder="1" applyAlignment="1">
      <alignment horizontal="center" vertical="center"/>
    </xf>
    <xf numFmtId="0" fontId="38" fillId="28" borderId="34" xfId="4" applyNumberFormat="1" applyFont="1" applyFill="1" applyBorder="1" applyAlignment="1">
      <alignment horizontal="center" vertical="center" wrapText="1"/>
    </xf>
    <xf numFmtId="0" fontId="38" fillId="28" borderId="29" xfId="4" applyNumberFormat="1" applyFont="1" applyFill="1" applyBorder="1" applyAlignment="1">
      <alignment horizontal="center" vertical="center" wrapText="1"/>
    </xf>
    <xf numFmtId="0" fontId="25" fillId="7" borderId="3" xfId="15" applyFont="1" applyFill="1" applyBorder="1" applyAlignment="1">
      <alignment horizontal="center" vertical="center" wrapText="1"/>
    </xf>
    <xf numFmtId="0" fontId="25" fillId="7" borderId="11" xfId="15" applyFont="1" applyFill="1" applyBorder="1" applyAlignment="1">
      <alignment horizontal="center" vertical="center" wrapText="1"/>
    </xf>
    <xf numFmtId="0" fontId="25" fillId="7" borderId="0" xfId="15" applyFont="1" applyFill="1" applyAlignment="1">
      <alignment horizontal="center" vertical="center" wrapText="1"/>
    </xf>
    <xf numFmtId="0" fontId="25" fillId="7" borderId="10" xfId="15" applyFont="1" applyFill="1" applyBorder="1" applyAlignment="1">
      <alignment horizontal="center" vertical="center" wrapText="1"/>
    </xf>
    <xf numFmtId="0" fontId="25" fillId="7" borderId="7" xfId="15" applyFont="1" applyFill="1" applyBorder="1" applyAlignment="1">
      <alignment horizontal="center" vertical="center" wrapText="1"/>
    </xf>
    <xf numFmtId="0" fontId="25" fillId="7" borderId="5" xfId="15" applyFont="1" applyFill="1" applyBorder="1" applyAlignment="1">
      <alignment horizontal="center" vertical="center" wrapText="1"/>
    </xf>
    <xf numFmtId="0" fontId="25" fillId="7" borderId="8" xfId="15" applyFont="1" applyFill="1" applyBorder="1" applyAlignment="1">
      <alignment horizontal="center" vertical="center" wrapText="1"/>
    </xf>
    <xf numFmtId="0" fontId="53" fillId="10" borderId="4" xfId="15" applyFont="1" applyFill="1" applyBorder="1" applyAlignment="1">
      <alignment horizontal="center" vertical="center" wrapText="1"/>
    </xf>
    <xf numFmtId="0" fontId="53" fillId="10" borderId="0" xfId="15" applyFont="1" applyFill="1" applyAlignment="1">
      <alignment horizontal="center" vertical="center" wrapText="1"/>
    </xf>
    <xf numFmtId="0" fontId="53" fillId="10" borderId="6" xfId="15" applyFont="1" applyFill="1" applyBorder="1" applyAlignment="1">
      <alignment horizontal="center" vertical="center" wrapText="1"/>
    </xf>
    <xf numFmtId="0" fontId="53" fillId="10" borderId="7" xfId="15" applyFont="1" applyFill="1" applyBorder="1" applyAlignment="1">
      <alignment horizontal="center" vertical="center" wrapText="1"/>
    </xf>
    <xf numFmtId="0" fontId="53" fillId="10" borderId="5" xfId="15" applyFont="1" applyFill="1" applyBorder="1" applyAlignment="1">
      <alignment horizontal="center" vertical="center" wrapText="1"/>
    </xf>
    <xf numFmtId="0" fontId="53" fillId="10" borderId="8" xfId="15" applyFont="1" applyFill="1" applyBorder="1" applyAlignment="1">
      <alignment horizontal="center" vertical="center" wrapText="1"/>
    </xf>
    <xf numFmtId="0" fontId="29" fillId="13" borderId="9" xfId="15" applyFont="1" applyFill="1" applyBorder="1" applyAlignment="1">
      <alignment horizontal="center" vertical="center" wrapText="1"/>
    </xf>
    <xf numFmtId="0" fontId="29" fillId="13" borderId="12" xfId="15" applyFont="1" applyFill="1" applyBorder="1" applyAlignment="1">
      <alignment horizontal="center" vertical="center" wrapText="1"/>
    </xf>
    <xf numFmtId="0" fontId="29" fillId="13" borderId="13" xfId="15" applyFont="1" applyFill="1" applyBorder="1" applyAlignment="1">
      <alignment horizontal="center" vertical="center" wrapText="1"/>
    </xf>
    <xf numFmtId="0" fontId="28" fillId="3" borderId="9" xfId="15" applyFont="1" applyFill="1" applyBorder="1" applyAlignment="1">
      <alignment horizontal="center" vertical="center" wrapText="1"/>
    </xf>
    <xf numFmtId="0" fontId="28" fillId="3" borderId="12" xfId="15" applyFont="1" applyFill="1" applyBorder="1" applyAlignment="1">
      <alignment horizontal="center" vertical="center" wrapText="1"/>
    </xf>
    <xf numFmtId="0" fontId="28" fillId="3" borderId="13" xfId="15" applyFont="1" applyFill="1" applyBorder="1" applyAlignment="1">
      <alignment horizontal="center" vertical="center" wrapText="1"/>
    </xf>
    <xf numFmtId="0" fontId="28" fillId="0" borderId="9" xfId="15" applyFont="1" applyBorder="1" applyAlignment="1">
      <alignment horizontal="center" vertical="center" wrapText="1"/>
    </xf>
    <xf numFmtId="0" fontId="28" fillId="0" borderId="12" xfId="15" applyFont="1" applyBorder="1" applyAlignment="1">
      <alignment horizontal="center" vertical="center" wrapText="1"/>
    </xf>
    <xf numFmtId="0" fontId="28" fillId="0" borderId="13" xfId="15" applyFont="1" applyBorder="1" applyAlignment="1">
      <alignment horizontal="center" vertical="center" wrapText="1"/>
    </xf>
    <xf numFmtId="0" fontId="28" fillId="12" borderId="9" xfId="15" applyFont="1" applyFill="1" applyBorder="1" applyAlignment="1">
      <alignment horizontal="center" vertical="center" wrapText="1"/>
    </xf>
    <xf numFmtId="0" fontId="28" fillId="12" borderId="13" xfId="15" applyFont="1" applyFill="1" applyBorder="1" applyAlignment="1">
      <alignment horizontal="center" vertical="center" wrapText="1"/>
    </xf>
    <xf numFmtId="0" fontId="29" fillId="20" borderId="9" xfId="15" applyFont="1" applyFill="1" applyBorder="1" applyAlignment="1">
      <alignment horizontal="center" vertical="center" wrapText="1"/>
    </xf>
    <xf numFmtId="0" fontId="29" fillId="20" borderId="12" xfId="15" applyFont="1" applyFill="1" applyBorder="1" applyAlignment="1">
      <alignment horizontal="center" vertical="center" wrapText="1"/>
    </xf>
    <xf numFmtId="0" fontId="29" fillId="17" borderId="9" xfId="15" applyFont="1" applyFill="1" applyBorder="1" applyAlignment="1">
      <alignment horizontal="center" vertical="center" wrapText="1"/>
    </xf>
    <xf numFmtId="0" fontId="29" fillId="17" borderId="13" xfId="15" applyFont="1" applyFill="1" applyBorder="1" applyAlignment="1">
      <alignment horizontal="center" vertical="center" wrapText="1"/>
    </xf>
    <xf numFmtId="0" fontId="25" fillId="11" borderId="3" xfId="15" applyFont="1" applyFill="1" applyBorder="1" applyAlignment="1">
      <alignment horizontal="center" vertical="center" wrapText="1"/>
    </xf>
    <xf numFmtId="0" fontId="25" fillId="11" borderId="11" xfId="15" applyFont="1" applyFill="1" applyBorder="1" applyAlignment="1">
      <alignment horizontal="center" vertical="center" wrapText="1"/>
    </xf>
    <xf numFmtId="0" fontId="25" fillId="11" borderId="10" xfId="15" applyFont="1" applyFill="1" applyBorder="1" applyAlignment="1">
      <alignment horizontal="center" vertical="center" wrapText="1"/>
    </xf>
    <xf numFmtId="0" fontId="25" fillId="11" borderId="4" xfId="15" applyFont="1" applyFill="1" applyBorder="1" applyAlignment="1">
      <alignment horizontal="center" vertical="center" wrapText="1"/>
    </xf>
    <xf numFmtId="0" fontId="25" fillId="11" borderId="0" xfId="15" applyFont="1" applyFill="1" applyAlignment="1">
      <alignment horizontal="center" vertical="center" wrapText="1"/>
    </xf>
    <xf numFmtId="0" fontId="25" fillId="11" borderId="6" xfId="15" applyFont="1" applyFill="1" applyBorder="1" applyAlignment="1">
      <alignment horizontal="center" vertical="center" wrapText="1"/>
    </xf>
    <xf numFmtId="0" fontId="25" fillId="11" borderId="7" xfId="15" applyFont="1" applyFill="1" applyBorder="1" applyAlignment="1">
      <alignment horizontal="center" vertical="center" wrapText="1"/>
    </xf>
    <xf numFmtId="0" fontId="25" fillId="11" borderId="5" xfId="15" applyFont="1" applyFill="1" applyBorder="1" applyAlignment="1">
      <alignment horizontal="center" vertical="center" wrapText="1"/>
    </xf>
    <xf numFmtId="0" fontId="25" fillId="11" borderId="8" xfId="15" applyFont="1" applyFill="1" applyBorder="1" applyAlignment="1">
      <alignment horizontal="center" vertical="center" wrapText="1"/>
    </xf>
    <xf numFmtId="0" fontId="28" fillId="12" borderId="12" xfId="15" applyFont="1" applyFill="1" applyBorder="1" applyAlignment="1">
      <alignment horizontal="center" vertical="center" wrapText="1"/>
    </xf>
    <xf numFmtId="0" fontId="28" fillId="12" borderId="6" xfId="15" applyFont="1" applyFill="1" applyBorder="1" applyAlignment="1">
      <alignment horizontal="center" vertical="center" wrapText="1"/>
    </xf>
    <xf numFmtId="0" fontId="28" fillId="12" borderId="8" xfId="15" applyFont="1" applyFill="1" applyBorder="1" applyAlignment="1">
      <alignment horizontal="center" vertical="center" wrapText="1"/>
    </xf>
    <xf numFmtId="0" fontId="29" fillId="20" borderId="13" xfId="15" applyFont="1" applyFill="1" applyBorder="1" applyAlignment="1">
      <alignment horizontal="center" vertical="center" wrapText="1"/>
    </xf>
    <xf numFmtId="0" fontId="28" fillId="15" borderId="14" xfId="15" applyFont="1" applyFill="1" applyBorder="1" applyAlignment="1">
      <alignment horizontal="center" vertical="center" wrapText="1"/>
    </xf>
    <xf numFmtId="0" fontId="28" fillId="15" borderId="15" xfId="15" applyFont="1" applyFill="1" applyBorder="1" applyAlignment="1">
      <alignment horizontal="center" vertical="center" wrapText="1"/>
    </xf>
    <xf numFmtId="0" fontId="28" fillId="15" borderId="16" xfId="15" applyFont="1" applyFill="1" applyBorder="1" applyAlignment="1">
      <alignment horizontal="center" vertical="center" wrapText="1"/>
    </xf>
    <xf numFmtId="0" fontId="28" fillId="33" borderId="14" xfId="15" applyFont="1" applyFill="1" applyBorder="1" applyAlignment="1">
      <alignment horizontal="center" vertical="center" wrapText="1"/>
    </xf>
    <xf numFmtId="0" fontId="28" fillId="33" borderId="15" xfId="15" applyFont="1" applyFill="1" applyBorder="1" applyAlignment="1">
      <alignment horizontal="center" vertical="center" wrapText="1"/>
    </xf>
    <xf numFmtId="0" fontId="28" fillId="33" borderId="16" xfId="15" applyFont="1" applyFill="1" applyBorder="1" applyAlignment="1">
      <alignment horizontal="center" vertical="center" wrapText="1"/>
    </xf>
    <xf numFmtId="0" fontId="53" fillId="10" borderId="3" xfId="15" applyFont="1" applyFill="1" applyBorder="1" applyAlignment="1">
      <alignment horizontal="center" vertical="center" wrapText="1"/>
    </xf>
    <xf numFmtId="0" fontId="53" fillId="10" borderId="11" xfId="15" applyFont="1" applyFill="1" applyBorder="1" applyAlignment="1">
      <alignment horizontal="center" vertical="center" wrapText="1"/>
    </xf>
    <xf numFmtId="0" fontId="53" fillId="10" borderId="10" xfId="15" applyFont="1" applyFill="1" applyBorder="1" applyAlignment="1">
      <alignment horizontal="center" vertical="center" wrapText="1"/>
    </xf>
    <xf numFmtId="0" fontId="29" fillId="31" borderId="9" xfId="15" applyFont="1" applyFill="1" applyBorder="1" applyAlignment="1">
      <alignment horizontal="center" vertical="center" wrapText="1"/>
    </xf>
    <xf numFmtId="0" fontId="29" fillId="31" borderId="12" xfId="15" applyFont="1" applyFill="1" applyBorder="1" applyAlignment="1">
      <alignment horizontal="center" vertical="center" wrapText="1"/>
    </xf>
    <xf numFmtId="0" fontId="29" fillId="31" borderId="13" xfId="15" applyFont="1" applyFill="1" applyBorder="1" applyAlignment="1">
      <alignment horizontal="center" vertical="center" wrapText="1"/>
    </xf>
    <xf numFmtId="0" fontId="29" fillId="32" borderId="9" xfId="15" applyFont="1" applyFill="1" applyBorder="1" applyAlignment="1">
      <alignment horizontal="center" vertical="center" wrapText="1"/>
    </xf>
    <xf numFmtId="0" fontId="29" fillId="32" borderId="12" xfId="15" applyFont="1" applyFill="1" applyBorder="1" applyAlignment="1">
      <alignment horizontal="center" vertical="center" wrapText="1"/>
    </xf>
    <xf numFmtId="0" fontId="29" fillId="32" borderId="13" xfId="15" applyFont="1" applyFill="1" applyBorder="1" applyAlignment="1">
      <alignment horizontal="center" vertical="center" wrapText="1"/>
    </xf>
    <xf numFmtId="0" fontId="29" fillId="14" borderId="9" xfId="15" applyFont="1" applyFill="1" applyBorder="1" applyAlignment="1">
      <alignment horizontal="center" vertical="center" wrapText="1"/>
    </xf>
    <xf numFmtId="0" fontId="29" fillId="14" borderId="12" xfId="15" applyFont="1" applyFill="1" applyBorder="1" applyAlignment="1">
      <alignment horizontal="center" vertical="center" wrapText="1"/>
    </xf>
    <xf numFmtId="0" fontId="29" fillId="14" borderId="13" xfId="15" applyFont="1" applyFill="1" applyBorder="1" applyAlignment="1">
      <alignment horizontal="center" vertical="center" wrapText="1"/>
    </xf>
    <xf numFmtId="0" fontId="29" fillId="30" borderId="9" xfId="15" applyFont="1" applyFill="1" applyBorder="1" applyAlignment="1">
      <alignment horizontal="center" vertical="center" wrapText="1"/>
    </xf>
    <xf numFmtId="0" fontId="29" fillId="30" borderId="12" xfId="15" applyFont="1" applyFill="1" applyBorder="1" applyAlignment="1">
      <alignment horizontal="center" vertical="center" wrapText="1"/>
    </xf>
    <xf numFmtId="0" fontId="29" fillId="30" borderId="13" xfId="15" applyFont="1" applyFill="1" applyBorder="1" applyAlignment="1">
      <alignment horizontal="center" vertical="center" wrapText="1"/>
    </xf>
    <xf numFmtId="0" fontId="28" fillId="19" borderId="9" xfId="15" applyFont="1" applyFill="1" applyBorder="1" applyAlignment="1">
      <alignment horizontal="center" vertical="center" wrapText="1"/>
    </xf>
    <xf numFmtId="0" fontId="28" fillId="19" borderId="12" xfId="15" applyFont="1" applyFill="1" applyBorder="1" applyAlignment="1">
      <alignment horizontal="center" vertical="center" wrapText="1"/>
    </xf>
    <xf numFmtId="0" fontId="28" fillId="19" borderId="13" xfId="15" applyFont="1" applyFill="1" applyBorder="1" applyAlignment="1">
      <alignment horizontal="center" vertical="center" wrapText="1"/>
    </xf>
    <xf numFmtId="0" fontId="30" fillId="10" borderId="11" xfId="15" applyFont="1" applyFill="1" applyBorder="1" applyAlignment="1">
      <alignment horizontal="center" vertical="center" wrapText="1"/>
    </xf>
    <xf numFmtId="0" fontId="30" fillId="10" borderId="5" xfId="15" applyFont="1" applyFill="1" applyBorder="1" applyAlignment="1">
      <alignment horizontal="center" vertical="center" wrapText="1"/>
    </xf>
    <xf numFmtId="0" fontId="29" fillId="10" borderId="9" xfId="15" applyFont="1" applyFill="1" applyBorder="1" applyAlignment="1">
      <alignment horizontal="center" vertical="center" wrapText="1"/>
    </xf>
    <xf numFmtId="0" fontId="29" fillId="10" borderId="13" xfId="15" applyFont="1" applyFill="1" applyBorder="1" applyAlignment="1">
      <alignment horizontal="center" vertical="center"/>
    </xf>
    <xf numFmtId="0" fontId="55" fillId="8" borderId="3" xfId="15" applyFont="1" applyFill="1" applyBorder="1" applyAlignment="1">
      <alignment horizontal="center" vertical="center" wrapText="1"/>
    </xf>
    <xf numFmtId="0" fontId="55" fillId="8" borderId="4" xfId="15" applyFont="1" applyFill="1" applyBorder="1" applyAlignment="1">
      <alignment horizontal="center" vertical="center" wrapText="1"/>
    </xf>
    <xf numFmtId="0" fontId="55" fillId="8" borderId="7" xfId="15" applyFont="1" applyFill="1" applyBorder="1" applyAlignment="1">
      <alignment horizontal="center" vertical="center" wrapText="1"/>
    </xf>
    <xf numFmtId="0" fontId="29" fillId="10" borderId="12" xfId="15" applyFont="1" applyFill="1" applyBorder="1" applyAlignment="1">
      <alignment horizontal="center" vertical="center" wrapText="1"/>
    </xf>
    <xf numFmtId="0" fontId="29" fillId="10" borderId="13" xfId="15" applyFont="1" applyFill="1" applyBorder="1" applyAlignment="1">
      <alignment horizontal="center" vertical="center" wrapText="1"/>
    </xf>
    <xf numFmtId="0" fontId="29" fillId="22" borderId="9" xfId="15" applyFont="1" applyFill="1" applyBorder="1" applyAlignment="1">
      <alignment horizontal="center" vertical="center" wrapText="1"/>
    </xf>
    <xf numFmtId="0" fontId="29" fillId="22" borderId="12" xfId="15" applyFont="1" applyFill="1" applyBorder="1" applyAlignment="1">
      <alignment horizontal="center" vertical="center" wrapText="1"/>
    </xf>
    <xf numFmtId="0" fontId="29" fillId="22" borderId="13" xfId="15" applyFont="1" applyFill="1" applyBorder="1" applyAlignment="1">
      <alignment horizontal="center" vertical="center" wrapText="1"/>
    </xf>
    <xf numFmtId="0" fontId="56" fillId="11" borderId="3" xfId="6" applyNumberFormat="1" applyFont="1" applyFill="1" applyBorder="1" applyAlignment="1">
      <alignment horizontal="center" vertical="center" wrapText="1"/>
    </xf>
    <xf numFmtId="0" fontId="56" fillId="11" borderId="4" xfId="6" applyNumberFormat="1" applyFont="1" applyFill="1" applyBorder="1" applyAlignment="1">
      <alignment horizontal="center" vertical="center" wrapText="1"/>
    </xf>
    <xf numFmtId="0" fontId="56" fillId="11" borderId="7" xfId="6" applyNumberFormat="1" applyFont="1" applyFill="1" applyBorder="1" applyAlignment="1">
      <alignment horizontal="center" vertical="center" wrapText="1"/>
    </xf>
    <xf numFmtId="0" fontId="28" fillId="4" borderId="9" xfId="15" applyFont="1" applyFill="1" applyBorder="1" applyAlignment="1">
      <alignment horizontal="center" vertical="center" wrapText="1"/>
    </xf>
    <xf numFmtId="0" fontId="28" fillId="4" borderId="12" xfId="15" applyFont="1" applyFill="1" applyBorder="1" applyAlignment="1">
      <alignment horizontal="center" vertical="center" wrapText="1"/>
    </xf>
    <xf numFmtId="0" fontId="28" fillId="4" borderId="13" xfId="15" applyFont="1" applyFill="1" applyBorder="1" applyAlignment="1">
      <alignment horizontal="center" vertical="center" wrapText="1"/>
    </xf>
    <xf numFmtId="164" fontId="25" fillId="6" borderId="4" xfId="0" applyFont="1" applyFill="1" applyBorder="1" applyAlignment="1">
      <alignment horizontal="right" vertical="center"/>
    </xf>
    <xf numFmtId="164" fontId="25" fillId="6" borderId="0" xfId="0" applyFont="1" applyFill="1" applyAlignment="1">
      <alignment horizontal="right" vertical="center"/>
    </xf>
    <xf numFmtId="164" fontId="53" fillId="17" borderId="4" xfId="0" applyFont="1" applyFill="1" applyBorder="1" applyAlignment="1">
      <alignment horizontal="left" vertical="center"/>
    </xf>
    <xf numFmtId="164" fontId="53" fillId="17" borderId="0" xfId="0" applyFont="1" applyFill="1" applyAlignment="1">
      <alignment horizontal="left" vertical="center"/>
    </xf>
    <xf numFmtId="164" fontId="53" fillId="17" borderId="6" xfId="0" applyFont="1" applyFill="1" applyBorder="1" applyAlignment="1">
      <alignment horizontal="left" vertical="center"/>
    </xf>
    <xf numFmtId="164" fontId="25" fillId="18" borderId="4" xfId="0" applyFont="1" applyFill="1" applyBorder="1" applyAlignment="1">
      <alignment horizontal="left" vertical="center"/>
    </xf>
    <xf numFmtId="164" fontId="25" fillId="18" borderId="0" xfId="0" applyFont="1" applyFill="1" applyAlignment="1">
      <alignment horizontal="left" vertical="center"/>
    </xf>
    <xf numFmtId="164" fontId="25" fillId="18" borderId="6" xfId="0" applyFont="1" applyFill="1" applyBorder="1" applyAlignment="1">
      <alignment horizontal="left" vertical="center"/>
    </xf>
    <xf numFmtId="164" fontId="20" fillId="6" borderId="3" xfId="0" applyFont="1" applyFill="1" applyBorder="1" applyAlignment="1">
      <alignment horizontal="center" vertical="center"/>
    </xf>
    <xf numFmtId="164" fontId="20" fillId="6" borderId="11" xfId="0" applyFont="1" applyFill="1" applyBorder="1" applyAlignment="1">
      <alignment horizontal="center" vertical="center"/>
    </xf>
    <xf numFmtId="164" fontId="20" fillId="6" borderId="4" xfId="0" applyFont="1" applyFill="1" applyBorder="1" applyAlignment="1">
      <alignment horizontal="center" vertical="center"/>
    </xf>
    <xf numFmtId="164" fontId="20" fillId="6" borderId="0" xfId="0" applyFont="1" applyFill="1" applyAlignment="1">
      <alignment horizontal="center" vertical="center"/>
    </xf>
    <xf numFmtId="164" fontId="25" fillId="26" borderId="3" xfId="0" applyFont="1" applyFill="1" applyBorder="1" applyAlignment="1">
      <alignment horizontal="left" vertical="center"/>
    </xf>
    <xf numFmtId="164" fontId="25" fillId="26" borderId="11" xfId="0" applyFont="1" applyFill="1" applyBorder="1" applyAlignment="1">
      <alignment horizontal="left" vertical="center"/>
    </xf>
    <xf numFmtId="164" fontId="25" fillId="26" borderId="10" xfId="0" applyFont="1" applyFill="1" applyBorder="1" applyAlignment="1">
      <alignment horizontal="left" vertical="center"/>
    </xf>
    <xf numFmtId="164" fontId="25" fillId="19" borderId="4" xfId="0" applyFont="1" applyFill="1" applyBorder="1" applyAlignment="1">
      <alignment horizontal="left" vertical="center"/>
    </xf>
    <xf numFmtId="164" fontId="25" fillId="19" borderId="0" xfId="0" applyFont="1" applyFill="1" applyAlignment="1">
      <alignment horizontal="left" vertical="center"/>
    </xf>
    <xf numFmtId="164" fontId="25" fillId="19" borderId="6" xfId="0" applyFont="1" applyFill="1" applyBorder="1" applyAlignment="1">
      <alignment horizontal="left" vertical="center"/>
    </xf>
    <xf numFmtId="0" fontId="48" fillId="8" borderId="0" xfId="15" applyFont="1" applyFill="1" applyAlignment="1">
      <alignment horizontal="center" vertical="center" wrapText="1"/>
    </xf>
    <xf numFmtId="0" fontId="55" fillId="8" borderId="0" xfId="15" applyFont="1" applyFill="1" applyAlignment="1">
      <alignment horizontal="center" vertical="center" wrapText="1"/>
    </xf>
    <xf numFmtId="0" fontId="57" fillId="8" borderId="4" xfId="15" applyFont="1" applyFill="1" applyBorder="1" applyAlignment="1">
      <alignment horizontal="center" vertical="center" wrapText="1"/>
    </xf>
    <xf numFmtId="0" fontId="57" fillId="8" borderId="0" xfId="15" applyFont="1" applyFill="1" applyAlignment="1">
      <alignment horizontal="center" vertical="center" wrapText="1"/>
    </xf>
    <xf numFmtId="0" fontId="57" fillId="8" borderId="6" xfId="15" applyFont="1" applyFill="1" applyBorder="1" applyAlignment="1">
      <alignment horizontal="center" vertical="center" wrapText="1"/>
    </xf>
    <xf numFmtId="0" fontId="57" fillId="8" borderId="7" xfId="15" applyFont="1" applyFill="1" applyBorder="1" applyAlignment="1">
      <alignment horizontal="center" vertical="center" wrapText="1"/>
    </xf>
    <xf numFmtId="0" fontId="57" fillId="8" borderId="5" xfId="15" applyFont="1" applyFill="1" applyBorder="1" applyAlignment="1">
      <alignment horizontal="center" vertical="center" wrapText="1"/>
    </xf>
    <xf numFmtId="0" fontId="57" fillId="8" borderId="8" xfId="15" applyFont="1" applyFill="1" applyBorder="1" applyAlignment="1">
      <alignment horizontal="center" vertical="center" wrapText="1"/>
    </xf>
    <xf numFmtId="164" fontId="53" fillId="10" borderId="4" xfId="0" applyFont="1" applyFill="1" applyBorder="1" applyAlignment="1">
      <alignment horizontal="left" vertical="center"/>
    </xf>
    <xf numFmtId="164" fontId="53" fillId="10" borderId="0" xfId="0" applyFont="1" applyFill="1" applyAlignment="1">
      <alignment horizontal="left" vertical="center"/>
    </xf>
    <xf numFmtId="164" fontId="53" fillId="10" borderId="6" xfId="0" applyFont="1" applyFill="1" applyBorder="1" applyAlignment="1">
      <alignment horizontal="left" vertical="center"/>
    </xf>
    <xf numFmtId="164" fontId="25" fillId="11" borderId="4" xfId="0" applyFont="1" applyFill="1" applyBorder="1" applyAlignment="1">
      <alignment horizontal="left" vertical="center"/>
    </xf>
    <xf numFmtId="164" fontId="25" fillId="11" borderId="0" xfId="0" applyFont="1" applyFill="1" applyAlignment="1">
      <alignment horizontal="left" vertical="center"/>
    </xf>
    <xf numFmtId="164" fontId="25" fillId="11" borderId="6" xfId="0" applyFont="1" applyFill="1" applyBorder="1" applyAlignment="1">
      <alignment horizontal="left" vertical="center"/>
    </xf>
    <xf numFmtId="164" fontId="53" fillId="20" borderId="4" xfId="0" applyFont="1" applyFill="1" applyBorder="1" applyAlignment="1">
      <alignment horizontal="left" vertical="center"/>
    </xf>
    <xf numFmtId="164" fontId="53" fillId="20" borderId="0" xfId="0" applyFont="1" applyFill="1" applyAlignment="1">
      <alignment horizontal="left" vertical="center"/>
    </xf>
    <xf numFmtId="164" fontId="53" fillId="20" borderId="6" xfId="0" applyFont="1" applyFill="1" applyBorder="1" applyAlignment="1">
      <alignment horizontal="left" vertical="center"/>
    </xf>
    <xf numFmtId="164" fontId="25" fillId="3" borderId="4" xfId="0" applyFont="1" applyFill="1" applyBorder="1" applyAlignment="1">
      <alignment horizontal="left" vertical="center"/>
    </xf>
    <xf numFmtId="164" fontId="25" fillId="3" borderId="0" xfId="0" applyFont="1" applyFill="1" applyAlignment="1">
      <alignment horizontal="left" vertical="center"/>
    </xf>
    <xf numFmtId="164" fontId="25" fillId="3" borderId="6" xfId="0" applyFont="1" applyFill="1" applyBorder="1" applyAlignment="1">
      <alignment horizontal="left" vertical="center"/>
    </xf>
    <xf numFmtId="164" fontId="53" fillId="27" borderId="4" xfId="0" applyFont="1" applyFill="1" applyBorder="1" applyAlignment="1">
      <alignment horizontal="left" vertical="center" wrapText="1"/>
    </xf>
    <xf numFmtId="164" fontId="53" fillId="27" borderId="0" xfId="0" applyFont="1" applyFill="1" applyAlignment="1">
      <alignment horizontal="left" vertical="center"/>
    </xf>
    <xf numFmtId="164" fontId="53" fillId="27" borderId="6" xfId="0" applyFont="1" applyFill="1" applyBorder="1" applyAlignment="1">
      <alignment horizontal="left" vertical="center"/>
    </xf>
    <xf numFmtId="164" fontId="53" fillId="25" borderId="4" xfId="0" applyFont="1" applyFill="1" applyBorder="1" applyAlignment="1">
      <alignment horizontal="left" vertical="center"/>
    </xf>
    <xf numFmtId="164" fontId="53" fillId="25" borderId="0" xfId="0" applyFont="1" applyFill="1" applyAlignment="1">
      <alignment horizontal="left" vertical="center"/>
    </xf>
    <xf numFmtId="164" fontId="53" fillId="25" borderId="6" xfId="0" applyFont="1" applyFill="1" applyBorder="1" applyAlignment="1">
      <alignment horizontal="left" vertical="center"/>
    </xf>
    <xf numFmtId="164" fontId="53" fillId="10" borderId="3" xfId="0" applyFont="1" applyFill="1" applyBorder="1" applyAlignment="1">
      <alignment horizontal="left" vertical="center"/>
    </xf>
    <xf numFmtId="164" fontId="53" fillId="10" borderId="11" xfId="0" applyFont="1" applyFill="1" applyBorder="1" applyAlignment="1">
      <alignment horizontal="left" vertical="center"/>
    </xf>
    <xf numFmtId="164" fontId="53" fillId="10" borderId="10" xfId="0" applyFont="1" applyFill="1" applyBorder="1" applyAlignment="1">
      <alignment horizontal="left" vertical="center"/>
    </xf>
    <xf numFmtId="164" fontId="25" fillId="0" borderId="4" xfId="0" applyFont="1" applyBorder="1" applyAlignment="1">
      <alignment horizontal="left" vertical="center"/>
    </xf>
    <xf numFmtId="164" fontId="25" fillId="0" borderId="0" xfId="0" applyFont="1" applyAlignment="1">
      <alignment horizontal="left" vertical="center"/>
    </xf>
    <xf numFmtId="164" fontId="25" fillId="0" borderId="6" xfId="0" applyFont="1" applyBorder="1" applyAlignment="1">
      <alignment horizontal="left" vertical="center"/>
    </xf>
    <xf numFmtId="0" fontId="15" fillId="11" borderId="3" xfId="15" applyFont="1" applyFill="1" applyBorder="1" applyAlignment="1">
      <alignment horizontal="center" vertical="center" wrapText="1"/>
    </xf>
    <xf numFmtId="0" fontId="15" fillId="11" borderId="11" xfId="15" applyFont="1" applyFill="1" applyBorder="1" applyAlignment="1">
      <alignment horizontal="center" vertical="center" wrapText="1"/>
    </xf>
    <xf numFmtId="0" fontId="15" fillId="11" borderId="10" xfId="15" applyFont="1" applyFill="1" applyBorder="1" applyAlignment="1">
      <alignment horizontal="center" vertical="center" wrapText="1"/>
    </xf>
    <xf numFmtId="0" fontId="15" fillId="11" borderId="4" xfId="15" applyFont="1" applyFill="1" applyBorder="1" applyAlignment="1">
      <alignment horizontal="center" vertical="center" wrapText="1"/>
    </xf>
    <xf numFmtId="0" fontId="15" fillId="11" borderId="0" xfId="15" applyFont="1" applyFill="1" applyAlignment="1">
      <alignment horizontal="center" vertical="center" wrapText="1"/>
    </xf>
    <xf numFmtId="0" fontId="15" fillId="11" borderId="6" xfId="15" applyFont="1" applyFill="1" applyBorder="1" applyAlignment="1">
      <alignment horizontal="center" vertical="center" wrapText="1"/>
    </xf>
    <xf numFmtId="0" fontId="15" fillId="11" borderId="7" xfId="15" applyFont="1" applyFill="1" applyBorder="1" applyAlignment="1">
      <alignment horizontal="center" vertical="center" wrapText="1"/>
    </xf>
    <xf numFmtId="0" fontId="15" fillId="11" borderId="5" xfId="15" applyFont="1" applyFill="1" applyBorder="1" applyAlignment="1">
      <alignment horizontal="center" vertical="center" wrapText="1"/>
    </xf>
    <xf numFmtId="0" fontId="15" fillId="11" borderId="8" xfId="15" applyFont="1" applyFill="1" applyBorder="1" applyAlignment="1">
      <alignment horizontal="center" vertical="center" wrapText="1"/>
    </xf>
    <xf numFmtId="0" fontId="48" fillId="8" borderId="4" xfId="15" applyFont="1" applyFill="1" applyBorder="1" applyAlignment="1">
      <alignment horizontal="center" vertical="center" wrapText="1"/>
    </xf>
    <xf numFmtId="0" fontId="48" fillId="8" borderId="6" xfId="15" applyFont="1" applyFill="1" applyBorder="1" applyAlignment="1">
      <alignment horizontal="center" vertical="center" wrapText="1"/>
    </xf>
    <xf numFmtId="0" fontId="48" fillId="8" borderId="7" xfId="15" applyFont="1" applyFill="1" applyBorder="1" applyAlignment="1">
      <alignment horizontal="center" vertical="center" wrapText="1"/>
    </xf>
    <xf numFmtId="0" fontId="48" fillId="8" borderId="5" xfId="15" applyFont="1" applyFill="1" applyBorder="1" applyAlignment="1">
      <alignment horizontal="center" vertical="center" wrapText="1"/>
    </xf>
    <xf numFmtId="0" fontId="48" fillId="8" borderId="8" xfId="15" applyFont="1" applyFill="1" applyBorder="1" applyAlignment="1">
      <alignment horizontal="center" vertical="center" wrapText="1"/>
    </xf>
    <xf numFmtId="0" fontId="41" fillId="10" borderId="3" xfId="15" applyFont="1" applyFill="1" applyBorder="1" applyAlignment="1">
      <alignment horizontal="center" vertical="center" wrapText="1"/>
    </xf>
    <xf numFmtId="0" fontId="41" fillId="10" borderId="11" xfId="15" applyFont="1" applyFill="1" applyBorder="1" applyAlignment="1">
      <alignment horizontal="center" vertical="center" wrapText="1"/>
    </xf>
    <xf numFmtId="0" fontId="41" fillId="10" borderId="10" xfId="15" applyFont="1" applyFill="1" applyBorder="1" applyAlignment="1">
      <alignment horizontal="center" vertical="center" wrapText="1"/>
    </xf>
    <xf numFmtId="0" fontId="41" fillId="10" borderId="4" xfId="15" applyFont="1" applyFill="1" applyBorder="1" applyAlignment="1">
      <alignment horizontal="center" vertical="center" wrapText="1"/>
    </xf>
    <xf numFmtId="0" fontId="41" fillId="10" borderId="0" xfId="15" applyFont="1" applyFill="1" applyAlignment="1">
      <alignment horizontal="center" vertical="center" wrapText="1"/>
    </xf>
    <xf numFmtId="0" fontId="41" fillId="10" borderId="6" xfId="15" applyFont="1" applyFill="1" applyBorder="1" applyAlignment="1">
      <alignment horizontal="center" vertical="center" wrapText="1"/>
    </xf>
    <xf numFmtId="0" fontId="41" fillId="10" borderId="7" xfId="15" applyFont="1" applyFill="1" applyBorder="1" applyAlignment="1">
      <alignment horizontal="center" vertical="center" wrapText="1"/>
    </xf>
    <xf numFmtId="0" fontId="41" fillId="10" borderId="5" xfId="15" applyFont="1" applyFill="1" applyBorder="1" applyAlignment="1">
      <alignment horizontal="center" vertical="center" wrapText="1"/>
    </xf>
    <xf numFmtId="0" fontId="41" fillId="10" borderId="8" xfId="15" applyFont="1" applyFill="1" applyBorder="1" applyAlignment="1">
      <alignment horizontal="center" vertical="center" wrapText="1"/>
    </xf>
  </cellXfs>
  <cellStyles count="17">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2 2" xfId="12" xr:uid="{F540508E-F0C9-455C-8692-557DE24B1847}"/>
    <cellStyle name="Normal 2 3" xfId="9" xr:uid="{EB6D8563-3655-4E80-ADDF-FD57AE7B4084}"/>
    <cellStyle name="Normal 3" xfId="7" xr:uid="{00000000-0005-0000-0000-000005000000}"/>
    <cellStyle name="Normal 3 2" xfId="13" xr:uid="{1C91FCB5-4610-431F-BAE3-BD5F938D96B8}"/>
    <cellStyle name="Normal 3 3" xfId="10" xr:uid="{FF3EA4BA-7F9A-42C4-8226-D85328DD9051}"/>
    <cellStyle name="Normal 3 4" xfId="16" xr:uid="{159B2AA7-80A7-41F1-8482-2022B4881D8F}"/>
    <cellStyle name="Normal 4" xfId="8" xr:uid="{00000000-0005-0000-0000-000006000000}"/>
    <cellStyle name="Normal 4 2" xfId="14" xr:uid="{8C07E171-9008-4EB5-80DE-4578F7D7627D}"/>
    <cellStyle name="Normal 4 3" xfId="11" xr:uid="{28CFEC0C-7276-4FEC-9323-6CCB1D27D220}"/>
    <cellStyle name="Normal 5" xfId="15" xr:uid="{8DBB6B7C-8410-40C4-A14B-44A5EB7224DB}"/>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CC"/>
      <color rgb="FF0000FF"/>
      <color rgb="FFFFFF99"/>
      <color rgb="FF745800"/>
      <color rgb="FF8E6C00"/>
      <color rgb="FFFFDD71"/>
      <color rgb="FFC09200"/>
      <color rgb="FF948A54"/>
      <color rgb="FF66CCFF"/>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2" Type="http://schemas.openxmlformats.org/officeDocument/2006/relationships/image" Target="../media/image12.tmp"/><Relationship Id="rId1"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12370</xdr:rowOff>
    </xdr:from>
    <xdr:to>
      <xdr:col>7</xdr:col>
      <xdr:colOff>209550</xdr:colOff>
      <xdr:row>30</xdr:row>
      <xdr:rowOff>16770</xdr:rowOff>
    </xdr:to>
    <xdr:pic>
      <xdr:nvPicPr>
        <xdr:cNvPr id="3" name="Picture 2">
          <a:extLst>
            <a:ext uri="{FF2B5EF4-FFF2-40B4-BE49-F238E27FC236}">
              <a16:creationId xmlns:a16="http://schemas.microsoft.com/office/drawing/2014/main" id="{47780E41-3DC2-8BE3-CF0A-C13B4FC892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240" y="583870"/>
          <a:ext cx="8045450" cy="5147900"/>
        </a:xfrm>
        <a:prstGeom prst="rect">
          <a:avLst/>
        </a:prstGeom>
      </xdr:spPr>
    </xdr:pic>
    <xdr:clientData/>
  </xdr:twoCellAnchor>
  <xdr:twoCellAnchor editAs="oneCell">
    <xdr:from>
      <xdr:col>1</xdr:col>
      <xdr:colOff>31750</xdr:colOff>
      <xdr:row>30</xdr:row>
      <xdr:rowOff>25401</xdr:rowOff>
    </xdr:from>
    <xdr:to>
      <xdr:col>7</xdr:col>
      <xdr:colOff>177800</xdr:colOff>
      <xdr:row>51</xdr:row>
      <xdr:rowOff>158750</xdr:rowOff>
    </xdr:to>
    <xdr:pic>
      <xdr:nvPicPr>
        <xdr:cNvPr id="4" name="Picture 3">
          <a:extLst>
            <a:ext uri="{FF2B5EF4-FFF2-40B4-BE49-F238E27FC236}">
              <a16:creationId xmlns:a16="http://schemas.microsoft.com/office/drawing/2014/main" id="{82CCD890-0FDE-7810-5F41-27E1300235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7200" y="4851401"/>
          <a:ext cx="6686550" cy="421639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39cd4143daca9df0251e167562c5bd33" TargetMode="External"/><Relationship Id="rId13" Type="http://schemas.openxmlformats.org/officeDocument/2006/relationships/hyperlink" Target="https://ieeesa.webex.com/ieeesa/j.php?MTID=m0f5ac6f381083d486829442bf42c1a5f" TargetMode="External"/><Relationship Id="rId18" Type="http://schemas.openxmlformats.org/officeDocument/2006/relationships/printerSettings" Target="../printerSettings/printerSettings6.bin"/><Relationship Id="rId3" Type="http://schemas.openxmlformats.org/officeDocument/2006/relationships/hyperlink" Target="https://ieeesa.webex.com/ieeesa/j.php?MTID=m39cd4143daca9df0251e167562c5bd33" TargetMode="External"/><Relationship Id="rId7" Type="http://schemas.openxmlformats.org/officeDocument/2006/relationships/hyperlink" Target="https://ieeesa.webex.com/ieeesa/j.php?MTID=me425ee822448b188d09076c9d858ab54" TargetMode="External"/><Relationship Id="rId12" Type="http://schemas.openxmlformats.org/officeDocument/2006/relationships/hyperlink" Target="https://ieeesa.webex.com/ieeesa/j.php?MTID=m39cd4143daca9df0251e167562c5bd33" TargetMode="External"/><Relationship Id="rId17" Type="http://schemas.openxmlformats.org/officeDocument/2006/relationships/hyperlink" Target="https://ieeesa.webex.com/ieeesa/j.php?MTID=m0f5ac6f381083d486829442bf42c1a5f" TargetMode="External"/><Relationship Id="rId2" Type="http://schemas.openxmlformats.org/officeDocument/2006/relationships/hyperlink" Target="https://ieeesa.webex.com/ieeesa/j.php?MTID=me425ee822448b188d09076c9d858ab54" TargetMode="External"/><Relationship Id="rId16" Type="http://schemas.openxmlformats.org/officeDocument/2006/relationships/hyperlink" Target="https://ieeesa.webex.com/ieeesa/j.php?MTID=m39cd4143daca9df0251e167562c5bd33" TargetMode="External"/><Relationship Id="rId1" Type="http://schemas.openxmlformats.org/officeDocument/2006/relationships/hyperlink" Target="https://ieeesa.webex.com/ieeesa/j.php?MTID=mc886e884539ff9982c9d313599608096" TargetMode="External"/><Relationship Id="rId6" Type="http://schemas.openxmlformats.org/officeDocument/2006/relationships/hyperlink" Target="https://ieeesa.webex.com/ieeesa/j.php?MTID=mc886e884539ff9982c9d313599608096" TargetMode="External"/><Relationship Id="rId11" Type="http://schemas.openxmlformats.org/officeDocument/2006/relationships/hyperlink" Target="https://ieeesa.webex.com/ieeesa/j.php?MTID=me425ee822448b188d09076c9d858ab54" TargetMode="External"/><Relationship Id="rId5" Type="http://schemas.openxmlformats.org/officeDocument/2006/relationships/hyperlink" Target="https://ieeesa.webex.com/ieeesa/j.php?MTID=mc886e884539ff9982c9d313599608096" TargetMode="External"/><Relationship Id="rId15" Type="http://schemas.openxmlformats.org/officeDocument/2006/relationships/hyperlink" Target="https://ieeesa.webex.com/ieeesa/j.php?MTID=me425ee822448b188d09076c9d858ab54" TargetMode="External"/><Relationship Id="rId10" Type="http://schemas.openxmlformats.org/officeDocument/2006/relationships/hyperlink" Target="https://ieeesa.webex.com/ieeesa/j.php?MTID=mc886e884539ff9982c9d313599608096" TargetMode="External"/><Relationship Id="rId4" Type="http://schemas.openxmlformats.org/officeDocument/2006/relationships/hyperlink" Target="https://ieeesa.webex.com/ieeesa/j.php?MTID=m0f5ac6f381083d486829442bf42c1a5f" TargetMode="External"/><Relationship Id="rId9" Type="http://schemas.openxmlformats.org/officeDocument/2006/relationships/hyperlink" Target="https://ieeesa.webex.com/ieeesa/j.php?MTID=m0f5ac6f381083d486829442bf42c1a5f" TargetMode="External"/><Relationship Id="rId14" Type="http://schemas.openxmlformats.org/officeDocument/2006/relationships/hyperlink" Target="https://ieeesa.webex.com/ieeesa/j.php?MTID=mc886e884539ff9982c9d31359960809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Normal="100" workbookViewId="0"/>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activeCell="A3" sqref="A3"/>
    </sheetView>
  </sheetViews>
  <sheetFormatPr defaultColWidth="10.6640625" defaultRowHeight="15" x14ac:dyDescent="0.25"/>
  <cols>
    <col min="1" max="7" width="15.58203125" customWidth="1"/>
    <col min="8" max="9" width="5.58203125" customWidth="1"/>
  </cols>
  <sheetData>
    <row r="1" spans="1:9" s="7" customFormat="1" ht="15" customHeight="1" x14ac:dyDescent="0.3">
      <c r="A1" s="211" t="s">
        <v>243</v>
      </c>
      <c r="B1" s="212"/>
      <c r="C1" s="212"/>
      <c r="D1" s="212"/>
      <c r="E1" s="212"/>
      <c r="F1" s="212"/>
      <c r="G1" s="213"/>
      <c r="I1" s="9"/>
    </row>
    <row r="2" spans="1:9" s="7" customFormat="1" ht="15" customHeight="1" thickBot="1" x14ac:dyDescent="0.35">
      <c r="A2" s="214" t="s">
        <v>31</v>
      </c>
      <c r="B2" s="215"/>
      <c r="C2" s="215"/>
      <c r="D2" s="215"/>
      <c r="E2" s="215"/>
      <c r="F2" s="215"/>
      <c r="G2" s="216"/>
      <c r="I2" s="10"/>
    </row>
    <row r="3" spans="1:9" ht="15" customHeight="1" x14ac:dyDescent="0.25"/>
    <row r="4" spans="1:9" s="35" customFormat="1" ht="15" customHeight="1" x14ac:dyDescent="0.25">
      <c r="A4" s="217" t="s">
        <v>221</v>
      </c>
      <c r="B4" s="218"/>
      <c r="C4" s="218"/>
      <c r="D4" s="218"/>
      <c r="E4" s="218"/>
      <c r="F4" s="218"/>
      <c r="G4" s="219"/>
    </row>
    <row r="5" spans="1:9" s="35" customFormat="1" ht="15" customHeight="1" x14ac:dyDescent="0.25">
      <c r="A5" s="220"/>
      <c r="B5" s="221"/>
      <c r="C5" s="221"/>
      <c r="D5" s="221"/>
      <c r="E5" s="221"/>
      <c r="F5" s="221"/>
      <c r="G5" s="222"/>
    </row>
    <row r="6" spans="1:9" s="35" customFormat="1" ht="15" customHeight="1" x14ac:dyDescent="0.25">
      <c r="A6" s="220"/>
      <c r="B6" s="221"/>
      <c r="C6" s="221"/>
      <c r="D6" s="221"/>
      <c r="E6" s="221"/>
      <c r="F6" s="221"/>
      <c r="G6" s="222"/>
    </row>
    <row r="7" spans="1:9" s="35" customFormat="1" ht="15" customHeight="1" x14ac:dyDescent="0.25">
      <c r="A7" s="220"/>
      <c r="B7" s="221"/>
      <c r="C7" s="221"/>
      <c r="D7" s="221"/>
      <c r="E7" s="221"/>
      <c r="F7" s="221"/>
      <c r="G7" s="222"/>
    </row>
    <row r="8" spans="1:9" ht="15" customHeight="1" x14ac:dyDescent="0.25">
      <c r="A8" s="223"/>
      <c r="B8" s="224"/>
      <c r="C8" s="224"/>
      <c r="D8" s="224"/>
      <c r="E8" s="224"/>
      <c r="F8" s="224"/>
      <c r="G8" s="225"/>
    </row>
    <row r="9" spans="1:9" x14ac:dyDescent="0.25">
      <c r="A9" s="42" t="s">
        <v>39</v>
      </c>
      <c r="B9" s="72" t="s">
        <v>32</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zoomScaleNormal="100" workbookViewId="0">
      <selection activeCell="A3" sqref="A3"/>
    </sheetView>
  </sheetViews>
  <sheetFormatPr defaultRowHeight="1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
      <c r="A1" s="211" t="str">
        <f>Registration!A1</f>
        <v>158th IEEE 802.15 WSN Session</v>
      </c>
      <c r="B1" s="212"/>
      <c r="C1" s="212"/>
      <c r="D1" s="212"/>
      <c r="E1" s="212"/>
      <c r="F1" s="212"/>
      <c r="G1" s="213"/>
      <c r="I1" s="9"/>
    </row>
    <row r="2" spans="1:9" s="7" customFormat="1" ht="15" customHeight="1" thickBot="1" x14ac:dyDescent="0.35">
      <c r="A2" s="226" t="s">
        <v>232</v>
      </c>
      <c r="B2" s="227"/>
      <c r="C2" s="227"/>
      <c r="D2" s="227"/>
      <c r="E2" s="227"/>
      <c r="F2" s="227"/>
      <c r="G2" s="228"/>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x14ac:dyDescent="0.25">
      <c r="A37" s="38"/>
      <c r="B37" s="57"/>
      <c r="C37" s="44"/>
      <c r="D37" s="44"/>
      <c r="E37" s="34"/>
      <c r="F37" s="34"/>
      <c r="G37" s="34"/>
    </row>
    <row r="38" spans="1:7" x14ac:dyDescent="0.25">
      <c r="A38" s="38"/>
      <c r="B38" s="57"/>
      <c r="C38" s="44"/>
      <c r="D38" s="44"/>
      <c r="E38" s="34"/>
      <c r="F38" s="34"/>
      <c r="G38" s="34"/>
    </row>
    <row r="39" spans="1:7" x14ac:dyDescent="0.25">
      <c r="A39" s="38"/>
      <c r="B39" s="57"/>
      <c r="C39" s="44"/>
      <c r="D39" s="44"/>
      <c r="E39" s="34"/>
      <c r="F39" s="34"/>
      <c r="G39" s="34"/>
    </row>
    <row r="40" spans="1:7"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7.399999999999999" x14ac:dyDescent="0.3">
      <c r="B43" s="29"/>
    </row>
    <row r="44" spans="1:7" ht="20.399999999999999" x14ac:dyDescent="0.35">
      <c r="A44" s="41"/>
      <c r="C44" s="31"/>
    </row>
    <row r="45" spans="1:7" ht="17.399999999999999" x14ac:dyDescent="0.3">
      <c r="B45" s="29"/>
    </row>
    <row r="46" spans="1:7" ht="17.399999999999999" x14ac:dyDescent="0.3">
      <c r="B46" s="29"/>
      <c r="C46" s="30"/>
    </row>
    <row r="47" spans="1:7" ht="17.399999999999999" x14ac:dyDescent="0.3">
      <c r="B47" s="29"/>
      <c r="C47" s="30"/>
    </row>
    <row r="48" spans="1:7" ht="17.399999999999999" x14ac:dyDescent="0.3">
      <c r="B48" s="29"/>
      <c r="C48" s="30"/>
    </row>
    <row r="49" spans="2:3" ht="17.399999999999999" x14ac:dyDescent="0.3">
      <c r="B49" s="29"/>
      <c r="C49" s="30"/>
    </row>
    <row r="50" spans="2:3" ht="17.399999999999999" x14ac:dyDescent="0.3">
      <c r="C50" s="30"/>
    </row>
    <row r="51" spans="2:3" ht="17.399999999999999" x14ac:dyDescent="0.3">
      <c r="B51" s="29"/>
      <c r="C51" s="30"/>
    </row>
    <row r="52" spans="2:3" ht="17.399999999999999" x14ac:dyDescent="0.3">
      <c r="B52" s="29"/>
      <c r="C52" s="30"/>
    </row>
    <row r="53" spans="2:3" ht="17.399999999999999" x14ac:dyDescent="0.3">
      <c r="C53" s="30"/>
    </row>
    <row r="54" spans="2:3" ht="17.399999999999999" x14ac:dyDescent="0.3">
      <c r="B54" s="29"/>
      <c r="C54" s="31"/>
    </row>
    <row r="55" spans="2:3" ht="17.399999999999999" x14ac:dyDescent="0.3">
      <c r="B55" s="29"/>
      <c r="C55" s="30"/>
    </row>
    <row r="56" spans="2:3" ht="17.399999999999999" x14ac:dyDescent="0.3">
      <c r="C56" s="30"/>
    </row>
    <row r="57" spans="2:3" ht="17.399999999999999" x14ac:dyDescent="0.3">
      <c r="B57" s="29"/>
      <c r="C57" s="30"/>
    </row>
    <row r="58" spans="2:3" ht="17.399999999999999" x14ac:dyDescent="0.3">
      <c r="C58" s="30"/>
    </row>
    <row r="59" spans="2:3" ht="17.399999999999999" x14ac:dyDescent="0.3">
      <c r="B59" s="29"/>
      <c r="C59" s="30"/>
    </row>
    <row r="60" spans="2:3" ht="17.399999999999999" x14ac:dyDescent="0.3">
      <c r="C60" s="30"/>
    </row>
    <row r="61" spans="2:3" ht="17.399999999999999" x14ac:dyDescent="0.3">
      <c r="B61" s="29"/>
      <c r="C61" s="30"/>
    </row>
    <row r="62" spans="2:3" ht="17.399999999999999" x14ac:dyDescent="0.3">
      <c r="B62" s="29"/>
      <c r="C62" s="30"/>
    </row>
    <row r="63" spans="2:3" ht="17.399999999999999" x14ac:dyDescent="0.3">
      <c r="C63" s="30"/>
    </row>
    <row r="64" spans="2:3" ht="17.399999999999999" x14ac:dyDescent="0.3">
      <c r="B64" s="29"/>
      <c r="C64" s="30"/>
    </row>
    <row r="65" spans="2:3" ht="17.399999999999999" x14ac:dyDescent="0.3">
      <c r="C65" s="30"/>
    </row>
    <row r="66" spans="2:3" ht="17.399999999999999" x14ac:dyDescent="0.3">
      <c r="B66" s="29"/>
      <c r="C66" s="30"/>
    </row>
    <row r="67" spans="2:3" ht="17.399999999999999" x14ac:dyDescent="0.3">
      <c r="C67" s="30"/>
    </row>
    <row r="68" spans="2:3" ht="17.399999999999999" x14ac:dyDescent="0.3">
      <c r="C68" s="30"/>
    </row>
    <row r="69" spans="2:3" ht="17.399999999999999" x14ac:dyDescent="0.3">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7"/>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70.58203125" style="77" customWidth="1"/>
    <col min="3" max="3" width="12" style="77" customWidth="1"/>
    <col min="4" max="4" width="12.25" customWidth="1"/>
    <col min="7" max="7" width="5.58203125" customWidth="1"/>
    <col min="8" max="8" width="6.58203125" customWidth="1"/>
  </cols>
  <sheetData>
    <row r="1" spans="1:8" s="7" customFormat="1" ht="15" customHeight="1" x14ac:dyDescent="0.3">
      <c r="A1" s="211" t="str">
        <f>Registration!A1</f>
        <v>158th IEEE 802.15 WSN Session</v>
      </c>
      <c r="B1" s="212"/>
      <c r="C1" s="212"/>
      <c r="D1" s="212"/>
      <c r="E1" s="212"/>
      <c r="F1" s="213"/>
      <c r="H1" s="9"/>
    </row>
    <row r="2" spans="1:8" s="7" customFormat="1" ht="15" customHeight="1" thickBot="1" x14ac:dyDescent="0.35">
      <c r="A2" s="229" t="s">
        <v>111</v>
      </c>
      <c r="B2" s="230"/>
      <c r="C2" s="231">
        <v>45914</v>
      </c>
      <c r="D2" s="231"/>
      <c r="E2" s="231"/>
      <c r="F2" s="232"/>
      <c r="H2" s="10"/>
    </row>
    <row r="3" spans="1:8" s="34" customFormat="1" ht="15" customHeight="1" thickBot="1" x14ac:dyDescent="0.3">
      <c r="A3" s="74" t="s">
        <v>37</v>
      </c>
      <c r="B3" s="76" t="s">
        <v>38</v>
      </c>
      <c r="C3" s="76" t="s">
        <v>41</v>
      </c>
      <c r="D3" s="49"/>
      <c r="E3" s="49"/>
      <c r="F3" s="50"/>
    </row>
    <row r="4" spans="1:8" s="34" customFormat="1" ht="15" customHeight="1" x14ac:dyDescent="0.25">
      <c r="A4" s="38">
        <v>1</v>
      </c>
      <c r="B4" s="44" t="s">
        <v>79</v>
      </c>
      <c r="C4" s="44" t="s">
        <v>26</v>
      </c>
    </row>
    <row r="5" spans="1:8" s="34" customFormat="1" ht="85.05" customHeight="1" x14ac:dyDescent="0.25">
      <c r="A5" s="38">
        <v>2</v>
      </c>
      <c r="B5" s="75" t="s">
        <v>95</v>
      </c>
      <c r="C5" s="44" t="s">
        <v>26</v>
      </c>
    </row>
    <row r="6" spans="1:8" s="34" customFormat="1" ht="13.2" x14ac:dyDescent="0.25">
      <c r="A6" s="38">
        <v>3</v>
      </c>
      <c r="B6" s="75" t="s">
        <v>208</v>
      </c>
      <c r="C6" s="44" t="s">
        <v>26</v>
      </c>
    </row>
    <row r="7" spans="1:8" s="34" customFormat="1" ht="132" x14ac:dyDescent="0.25">
      <c r="A7" s="38"/>
      <c r="B7" s="58" t="s">
        <v>209</v>
      </c>
      <c r="C7" s="44" t="s">
        <v>26</v>
      </c>
    </row>
    <row r="8" spans="1:8" s="34" customFormat="1" ht="15" customHeight="1" x14ac:dyDescent="0.25">
      <c r="A8" s="38">
        <v>4</v>
      </c>
      <c r="B8" s="75" t="s">
        <v>203</v>
      </c>
      <c r="C8" s="44" t="s">
        <v>26</v>
      </c>
    </row>
    <row r="9" spans="1:8" s="34" customFormat="1" ht="30" customHeight="1" x14ac:dyDescent="0.25">
      <c r="A9" s="38">
        <v>5</v>
      </c>
      <c r="B9" s="75" t="s">
        <v>128</v>
      </c>
      <c r="C9" s="44" t="s">
        <v>26</v>
      </c>
      <c r="D9" s="35"/>
    </row>
    <row r="10" spans="1:8" s="34" customFormat="1" ht="15" customHeight="1" x14ac:dyDescent="0.25">
      <c r="A10" s="38">
        <v>6</v>
      </c>
      <c r="B10" s="44" t="s">
        <v>98</v>
      </c>
      <c r="C10" s="44" t="s">
        <v>26</v>
      </c>
    </row>
    <row r="11" spans="1:8" s="34" customFormat="1" ht="15" customHeight="1" x14ac:dyDescent="0.25">
      <c r="A11" s="38"/>
      <c r="B11" s="36" t="s">
        <v>168</v>
      </c>
      <c r="C11" s="79" t="str">
        <f>_xlfn.CONCAT("2pm to 3:00pm on ",TEXT(('AC Opening'!$C$2),"DDD., MMM. DD, YYYY"))</f>
        <v>2pm to 3:00pm on Sun., Sep. 14, 2025</v>
      </c>
    </row>
    <row r="12" spans="1:8" s="34" customFormat="1" ht="15" customHeight="1" x14ac:dyDescent="0.25">
      <c r="A12" s="38"/>
      <c r="B12" s="36" t="s">
        <v>66</v>
      </c>
      <c r="C12" s="79" t="str">
        <f>_xlfn.CONCAT("4pm to 5:30pm on ",TEXT(('AC Opening'!$C$2),"DDD., MMM. DD, YYYY"))</f>
        <v>4pm to 5:30pm on Sun., Sep. 14, 2025</v>
      </c>
    </row>
    <row r="13" spans="1:8" s="34" customFormat="1" ht="15" customHeight="1" x14ac:dyDescent="0.25">
      <c r="A13" s="38"/>
      <c r="B13" s="36" t="s">
        <v>96</v>
      </c>
      <c r="C13" s="79" t="str">
        <f>_xlfn.CONCAT("5:45pm to 6:45pm on ",TEXT(('AC Opening'!$C$2),"DDD., MMM. DD, YYYY"))</f>
        <v>5:45pm to 6:45pm on Sun., Sep. 14, 2025</v>
      </c>
    </row>
    <row r="14" spans="1:8" s="34" customFormat="1" ht="15" customHeight="1" x14ac:dyDescent="0.25">
      <c r="A14" s="38"/>
      <c r="B14" s="36" t="s">
        <v>116</v>
      </c>
      <c r="C14" s="79" t="s">
        <v>126</v>
      </c>
    </row>
    <row r="15" spans="1:8" s="34" customFormat="1" ht="15" customHeight="1" x14ac:dyDescent="0.25">
      <c r="A15" s="38"/>
      <c r="B15" s="36" t="s">
        <v>115</v>
      </c>
      <c r="C15" s="79" t="str">
        <f>_xlfn.CONCAT("8:00am to 10:00am on ",TEXT(('AC Opening'!$C$2)+1,"DDD., MMM. DD, YYYY"))</f>
        <v>8:00am to 10:00am on Mon., Sep. 15, 2025</v>
      </c>
    </row>
    <row r="16" spans="1:8" s="34" customFormat="1" ht="15" customHeight="1" x14ac:dyDescent="0.25">
      <c r="A16" s="38"/>
      <c r="B16" s="36" t="s">
        <v>63</v>
      </c>
      <c r="C16" s="79" t="str">
        <f>_xlfn.CONCAT("10:30am to 12:30pm on ",TEXT(('AC Opening'!$C$2)+1,"DDD., MMM. DD, YYYY"))</f>
        <v>10:30am to 12:30pm on Mon., Sep. 15, 2025</v>
      </c>
    </row>
    <row r="17" spans="1:7" s="34" customFormat="1" ht="15" customHeight="1" x14ac:dyDescent="0.25">
      <c r="A17" s="38"/>
      <c r="B17" s="36" t="s">
        <v>97</v>
      </c>
      <c r="C17" s="79" t="str">
        <f>_xlfn.CONCAT("8:00am to 9:00am on ",TEXT(('AC Opening'!$C$2)+3,"DDD., MMM. DD, YYYY"))</f>
        <v>8:00am to 9:00am on Wed., Sep. 17, 2025</v>
      </c>
    </row>
    <row r="18" spans="1:7" s="34" customFormat="1" ht="15" customHeight="1" x14ac:dyDescent="0.25">
      <c r="A18" s="39"/>
      <c r="B18" s="36" t="s">
        <v>64</v>
      </c>
      <c r="C18" s="79" t="str">
        <f>_xlfn.CONCAT("10:30am to 11:30pm on ",TEXT(('AC Opening'!$C$2)+3,"DDD., MMM. DD, YYYY"))</f>
        <v>10:30am to 11:30pm on Wed., Sep. 17, 2025</v>
      </c>
    </row>
    <row r="19" spans="1:7" s="34" customFormat="1" ht="15" customHeight="1" x14ac:dyDescent="0.25">
      <c r="A19" s="39"/>
      <c r="B19" s="36" t="s">
        <v>123</v>
      </c>
      <c r="C19" s="79" t="str">
        <f>_xlfn.CONCAT("11:30am to 12:30pm on ",TEXT(('AC Opening'!$C$2)+3,"DDD., MMM. DD, YYYY"))</f>
        <v>11:30am to 12:30pm on Wed., Sep. 17, 2025</v>
      </c>
    </row>
    <row r="20" spans="1:7" s="34" customFormat="1" ht="15" customHeight="1" x14ac:dyDescent="0.25">
      <c r="A20" s="39"/>
      <c r="B20" s="36" t="s">
        <v>65</v>
      </c>
      <c r="C20" s="79" t="str">
        <f>_xlfn.CONCAT("4:00pm to 6:00pm on ",TEXT(('AC Opening'!$C$2)+4,"DDD., MMM. DD, YYYY"))</f>
        <v>4:00pm to 6:00pm on Thu., Sep. 18, 2025</v>
      </c>
    </row>
    <row r="21" spans="1:7" s="34" customFormat="1" ht="15" customHeight="1" x14ac:dyDescent="0.25">
      <c r="A21" s="39"/>
      <c r="B21" s="36" t="s">
        <v>117</v>
      </c>
      <c r="C21" s="79" t="s">
        <v>126</v>
      </c>
    </row>
    <row r="22" spans="1:7" s="34" customFormat="1" ht="15" customHeight="1" x14ac:dyDescent="0.25">
      <c r="A22" s="38">
        <v>7</v>
      </c>
      <c r="B22" s="44" t="s">
        <v>80</v>
      </c>
      <c r="C22" s="44" t="s">
        <v>26</v>
      </c>
    </row>
    <row r="23" spans="1:7" s="34" customFormat="1" ht="15" customHeight="1" x14ac:dyDescent="0.25">
      <c r="A23" s="39"/>
      <c r="B23" s="44" t="s">
        <v>187</v>
      </c>
      <c r="C23" s="44" t="s">
        <v>18</v>
      </c>
      <c r="E23" s="44"/>
      <c r="F23" s="44"/>
    </row>
    <row r="24" spans="1:7" s="34" customFormat="1" ht="15" customHeight="1" x14ac:dyDescent="0.25">
      <c r="A24" s="39"/>
      <c r="B24" s="44" t="s">
        <v>17</v>
      </c>
      <c r="C24" s="44" t="s">
        <v>18</v>
      </c>
      <c r="E24" s="44"/>
      <c r="F24" s="44"/>
    </row>
    <row r="25" spans="1:7" s="34" customFormat="1" ht="15" customHeight="1" x14ac:dyDescent="0.25">
      <c r="A25" s="39"/>
      <c r="B25" s="44" t="s">
        <v>157</v>
      </c>
      <c r="C25" s="44" t="s">
        <v>18</v>
      </c>
      <c r="E25" s="44"/>
      <c r="F25" s="44"/>
    </row>
    <row r="26" spans="1:7" s="34" customFormat="1" ht="15" customHeight="1" x14ac:dyDescent="0.25">
      <c r="A26" s="39"/>
      <c r="B26" s="44" t="s">
        <v>150</v>
      </c>
      <c r="C26" s="44" t="s">
        <v>18</v>
      </c>
      <c r="E26" s="44"/>
      <c r="F26" s="44"/>
    </row>
    <row r="27" spans="1:7" s="34" customFormat="1" ht="15" customHeight="1" x14ac:dyDescent="0.25">
      <c r="A27" s="39"/>
      <c r="B27" s="44" t="s">
        <v>112</v>
      </c>
      <c r="C27" s="44" t="s">
        <v>19</v>
      </c>
      <c r="E27" s="44"/>
      <c r="F27" s="44"/>
      <c r="G27" s="35"/>
    </row>
    <row r="28" spans="1:7" s="34" customFormat="1" ht="15" customHeight="1" x14ac:dyDescent="0.25">
      <c r="A28" s="39"/>
      <c r="B28" s="44" t="s">
        <v>131</v>
      </c>
      <c r="C28" s="44" t="s">
        <v>19</v>
      </c>
    </row>
    <row r="29" spans="1:7" s="34" customFormat="1" ht="15" customHeight="1" x14ac:dyDescent="0.25">
      <c r="A29" s="39"/>
      <c r="B29" s="44" t="s">
        <v>174</v>
      </c>
      <c r="C29" s="44" t="s">
        <v>19</v>
      </c>
    </row>
    <row r="30" spans="1:7" s="34" customFormat="1" ht="15" customHeight="1" x14ac:dyDescent="0.25">
      <c r="A30" s="39"/>
      <c r="B30" s="44" t="s">
        <v>173</v>
      </c>
      <c r="C30" s="44" t="s">
        <v>19</v>
      </c>
    </row>
    <row r="31" spans="1:7" s="34" customFormat="1" ht="15" customHeight="1" x14ac:dyDescent="0.25">
      <c r="A31" s="39" t="s">
        <v>5</v>
      </c>
      <c r="B31" s="44" t="s">
        <v>184</v>
      </c>
      <c r="C31" s="44" t="s">
        <v>26</v>
      </c>
    </row>
    <row r="32" spans="1:7" s="34" customFormat="1" ht="15" customHeight="1" x14ac:dyDescent="0.25">
      <c r="A32" s="39"/>
      <c r="B32" s="44" t="s">
        <v>142</v>
      </c>
      <c r="C32" s="44" t="s">
        <v>26</v>
      </c>
    </row>
    <row r="33" spans="1:6" s="34" customFormat="1" ht="15" customHeight="1" x14ac:dyDescent="0.25">
      <c r="A33" s="39"/>
      <c r="B33" s="44" t="s">
        <v>121</v>
      </c>
      <c r="C33" s="44" t="s">
        <v>26</v>
      </c>
    </row>
    <row r="34" spans="1:6" s="34" customFormat="1" ht="15" customHeight="1" x14ac:dyDescent="0.25">
      <c r="A34" s="39"/>
      <c r="B34" s="44" t="s">
        <v>85</v>
      </c>
      <c r="C34" s="44" t="s">
        <v>21</v>
      </c>
    </row>
    <row r="35" spans="1:6" s="34" customFormat="1" ht="15" customHeight="1" x14ac:dyDescent="0.25">
      <c r="A35" s="39"/>
      <c r="B35" s="44" t="s">
        <v>183</v>
      </c>
      <c r="C35" s="44" t="s">
        <v>22</v>
      </c>
      <c r="F35" s="35"/>
    </row>
    <row r="36" spans="1:6" s="34" customFormat="1" ht="15" customHeight="1" x14ac:dyDescent="0.25">
      <c r="A36" s="39"/>
      <c r="B36" s="44" t="s">
        <v>194</v>
      </c>
      <c r="C36" s="44" t="s">
        <v>26</v>
      </c>
    </row>
    <row r="37" spans="1:6" s="34" customFormat="1" ht="15" customHeight="1" x14ac:dyDescent="0.25">
      <c r="A37" s="38"/>
      <c r="B37" s="44" t="s">
        <v>186</v>
      </c>
      <c r="C37" s="44" t="s">
        <v>26</v>
      </c>
    </row>
    <row r="38" spans="1:6" s="34" customFormat="1" ht="15" customHeight="1" x14ac:dyDescent="0.25">
      <c r="A38" s="39"/>
      <c r="B38" s="44" t="s">
        <v>185</v>
      </c>
      <c r="C38" s="44" t="s">
        <v>20</v>
      </c>
    </row>
    <row r="39" spans="1:6" s="34" customFormat="1" ht="15" customHeight="1" x14ac:dyDescent="0.25">
      <c r="A39" s="39"/>
      <c r="B39" s="44" t="s">
        <v>218</v>
      </c>
      <c r="C39" s="44" t="s">
        <v>20</v>
      </c>
    </row>
    <row r="40" spans="1:6" s="34" customFormat="1" ht="15" customHeight="1" x14ac:dyDescent="0.25">
      <c r="A40" s="39"/>
      <c r="B40" s="44" t="s">
        <v>193</v>
      </c>
      <c r="C40" s="44" t="s">
        <v>136</v>
      </c>
    </row>
    <row r="41" spans="1:6" s="34" customFormat="1" ht="15" customHeight="1" x14ac:dyDescent="0.25">
      <c r="A41" s="39"/>
      <c r="B41" s="44" t="s">
        <v>242</v>
      </c>
      <c r="C41" s="44" t="s">
        <v>207</v>
      </c>
    </row>
    <row r="42" spans="1:6" s="34" customFormat="1" ht="15" customHeight="1" x14ac:dyDescent="0.25">
      <c r="A42" s="38">
        <v>8</v>
      </c>
      <c r="B42" s="44" t="s">
        <v>229</v>
      </c>
      <c r="C42" s="44" t="s">
        <v>26</v>
      </c>
    </row>
    <row r="43" spans="1:6" s="34" customFormat="1" ht="15" customHeight="1" x14ac:dyDescent="0.25">
      <c r="A43" s="38">
        <v>9</v>
      </c>
      <c r="B43" s="44" t="s">
        <v>27</v>
      </c>
      <c r="C43" s="44" t="s">
        <v>26</v>
      </c>
    </row>
    <row r="44" spans="1:6" s="34" customFormat="1" ht="15" customHeight="1" x14ac:dyDescent="0.25">
      <c r="A44" s="38"/>
      <c r="B44" s="37"/>
      <c r="C44" s="44"/>
      <c r="D44" s="44"/>
    </row>
    <row r="45" spans="1:6" s="34" customFormat="1" ht="15" customHeight="1" x14ac:dyDescent="0.25">
      <c r="A45" s="38"/>
      <c r="B45" s="58"/>
      <c r="C45" s="44"/>
      <c r="D45" s="44"/>
    </row>
    <row r="46" spans="1:6" s="34" customFormat="1" ht="15" customHeight="1" x14ac:dyDescent="0.25">
      <c r="A46" s="38"/>
      <c r="B46" s="58"/>
      <c r="C46" s="44"/>
      <c r="D46" s="44"/>
    </row>
    <row r="47" spans="1:6" s="34" customFormat="1" ht="15" customHeight="1" x14ac:dyDescent="0.25">
      <c r="A47" s="38"/>
      <c r="B47" s="58"/>
      <c r="C47" s="44"/>
      <c r="D47" s="44"/>
    </row>
    <row r="48" spans="1:6" s="34" customFormat="1" ht="79.95" customHeight="1" x14ac:dyDescent="0.25">
      <c r="A48" s="38"/>
      <c r="B48" s="75" t="s">
        <v>256</v>
      </c>
      <c r="C48" s="44" t="s">
        <v>105</v>
      </c>
      <c r="D48" s="44"/>
    </row>
    <row r="49" spans="1:3" s="34" customFormat="1" ht="15" customHeight="1" x14ac:dyDescent="0.25">
      <c r="A49" s="38">
        <v>10</v>
      </c>
      <c r="B49" s="44" t="s">
        <v>86</v>
      </c>
      <c r="C49" s="44" t="s">
        <v>26</v>
      </c>
    </row>
    <row r="50" spans="1:3" s="34" customFormat="1" ht="15" customHeight="1" x14ac:dyDescent="0.25">
      <c r="A50" s="38"/>
      <c r="B50" s="44"/>
      <c r="C50" s="80"/>
    </row>
    <row r="51" spans="1:3" x14ac:dyDescent="0.25">
      <c r="B51" s="73"/>
    </row>
    <row r="52" spans="1:3" ht="20.399999999999999" x14ac:dyDescent="0.35">
      <c r="A52" s="41"/>
      <c r="C52" s="81"/>
    </row>
    <row r="53" spans="1:3" ht="17.399999999999999" x14ac:dyDescent="0.3">
      <c r="B53" s="78"/>
    </row>
    <row r="54" spans="1:3" ht="17.399999999999999" x14ac:dyDescent="0.3">
      <c r="B54" s="78"/>
      <c r="C54" s="82"/>
    </row>
    <row r="55" spans="1:3" ht="17.399999999999999" x14ac:dyDescent="0.3">
      <c r="B55" s="78"/>
      <c r="C55" s="82"/>
    </row>
    <row r="56" spans="1:3" ht="17.399999999999999" x14ac:dyDescent="0.3">
      <c r="B56" s="78"/>
      <c r="C56" s="82"/>
    </row>
    <row r="57" spans="1:3" ht="17.399999999999999" x14ac:dyDescent="0.3">
      <c r="B57" s="78"/>
      <c r="C57" s="82"/>
    </row>
    <row r="58" spans="1:3" ht="17.399999999999999" x14ac:dyDescent="0.3">
      <c r="C58" s="82"/>
    </row>
    <row r="59" spans="1:3" ht="17.399999999999999" x14ac:dyDescent="0.3">
      <c r="B59" s="78"/>
      <c r="C59" s="82"/>
    </row>
    <row r="60" spans="1:3" ht="17.399999999999999" x14ac:dyDescent="0.3">
      <c r="B60" s="78"/>
      <c r="C60" s="82"/>
    </row>
    <row r="61" spans="1:3" ht="17.399999999999999" x14ac:dyDescent="0.3">
      <c r="C61" s="82"/>
    </row>
    <row r="62" spans="1:3" ht="17.399999999999999" x14ac:dyDescent="0.3">
      <c r="B62" s="78"/>
      <c r="C62" s="81"/>
    </row>
    <row r="63" spans="1:3" ht="17.399999999999999" x14ac:dyDescent="0.3">
      <c r="B63" s="78"/>
      <c r="C63" s="82"/>
    </row>
    <row r="64" spans="1:3" ht="17.399999999999999" x14ac:dyDescent="0.3">
      <c r="C64" s="82"/>
    </row>
    <row r="65" spans="2:3" ht="17.399999999999999" x14ac:dyDescent="0.3">
      <c r="B65" s="78"/>
      <c r="C65" s="82"/>
    </row>
    <row r="66" spans="2:3" ht="17.399999999999999" x14ac:dyDescent="0.3">
      <c r="C66" s="82"/>
    </row>
    <row r="67" spans="2:3" ht="17.399999999999999" x14ac:dyDescent="0.3">
      <c r="B67" s="78"/>
      <c r="C67" s="82"/>
    </row>
    <row r="68" spans="2:3" ht="17.399999999999999" x14ac:dyDescent="0.3">
      <c r="C68" s="82"/>
    </row>
    <row r="69" spans="2:3" ht="17.399999999999999" x14ac:dyDescent="0.3">
      <c r="B69" s="78"/>
      <c r="C69" s="82"/>
    </row>
    <row r="70" spans="2:3" ht="17.399999999999999" x14ac:dyDescent="0.3">
      <c r="B70" s="78"/>
      <c r="C70" s="82"/>
    </row>
    <row r="71" spans="2:3" ht="17.399999999999999" x14ac:dyDescent="0.3">
      <c r="C71" s="82"/>
    </row>
    <row r="72" spans="2:3" ht="17.399999999999999" x14ac:dyDescent="0.3">
      <c r="B72" s="78"/>
      <c r="C72" s="82"/>
    </row>
    <row r="73" spans="2:3" ht="17.399999999999999" x14ac:dyDescent="0.3">
      <c r="C73" s="82"/>
    </row>
    <row r="74" spans="2:3" ht="17.399999999999999" x14ac:dyDescent="0.3">
      <c r="B74" s="78"/>
      <c r="C74" s="82"/>
    </row>
    <row r="75" spans="2:3" ht="17.399999999999999" x14ac:dyDescent="0.3">
      <c r="C75" s="82"/>
    </row>
    <row r="76" spans="2:3" ht="17.399999999999999" x14ac:dyDescent="0.3">
      <c r="C76" s="82"/>
    </row>
    <row r="77" spans="2:3" ht="17.399999999999999" x14ac:dyDescent="0.3">
      <c r="C77" s="82"/>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6"/>
  <sheetViews>
    <sheetView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23" customWidth="1"/>
    <col min="6" max="6" width="8.75" style="122"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
      <c r="A1" s="211" t="str">
        <f>Registration!A1</f>
        <v>158th IEEE 802.15 WSN Session</v>
      </c>
      <c r="B1" s="212"/>
      <c r="C1" s="212"/>
      <c r="D1" s="212"/>
      <c r="E1" s="212"/>
      <c r="F1" s="213"/>
      <c r="H1" s="6"/>
      <c r="I1" s="6"/>
      <c r="J1" s="6"/>
      <c r="K1" s="6"/>
      <c r="L1" s="6"/>
    </row>
    <row r="2" spans="1:12" s="7" customFormat="1" ht="15" customHeight="1" thickBot="1" x14ac:dyDescent="0.35">
      <c r="A2" s="235" t="str">
        <f>_xlfn.CONCAT("Agenda for WG15 Opening Plenary - ",TEXT(('AC Opening'!C2)+1,"DDDD, MMMM DD, YYYY"))</f>
        <v>Agenda for WG15 Opening Plenary - Monday, September 15, 2025</v>
      </c>
      <c r="B2" s="236"/>
      <c r="C2" s="236"/>
      <c r="D2" s="236"/>
      <c r="E2" s="236"/>
      <c r="F2" s="237"/>
      <c r="H2" s="6"/>
      <c r="I2" s="6"/>
      <c r="J2" s="6"/>
      <c r="K2" s="6"/>
      <c r="L2" s="6"/>
    </row>
    <row r="3" spans="1:12" ht="25.05" customHeight="1" thickBot="1" x14ac:dyDescent="0.3">
      <c r="A3" s="46" t="s">
        <v>37</v>
      </c>
      <c r="B3" s="47" t="s">
        <v>40</v>
      </c>
      <c r="C3" s="48" t="s">
        <v>38</v>
      </c>
      <c r="D3" s="47" t="s">
        <v>41</v>
      </c>
      <c r="E3" s="233" t="s">
        <v>87</v>
      </c>
      <c r="F3" s="234"/>
      <c r="G3" s="45"/>
      <c r="H3" s="6"/>
      <c r="I3" s="6"/>
      <c r="J3" s="6"/>
      <c r="K3" s="6"/>
      <c r="L3" s="6"/>
    </row>
    <row r="4" spans="1:12" s="6" customFormat="1" ht="15" customHeight="1" x14ac:dyDescent="0.25">
      <c r="A4" s="130"/>
      <c r="B4" s="8"/>
      <c r="C4" s="21" t="s">
        <v>0</v>
      </c>
      <c r="D4" s="2" t="s">
        <v>231</v>
      </c>
      <c r="E4" s="124"/>
      <c r="F4" s="126">
        <f>TIME(10,30,0)</f>
        <v>0.4375</v>
      </c>
    </row>
    <row r="5" spans="1:12" s="6" customFormat="1" ht="15" customHeight="1" x14ac:dyDescent="0.25">
      <c r="A5" s="4">
        <v>1</v>
      </c>
      <c r="B5" s="8"/>
      <c r="C5" s="2" t="s">
        <v>16</v>
      </c>
      <c r="D5" s="238" t="s">
        <v>26</v>
      </c>
      <c r="E5" s="239">
        <v>5</v>
      </c>
      <c r="F5" s="240">
        <f>F4+TIME(0,E4,0)</f>
        <v>0.4375</v>
      </c>
    </row>
    <row r="6" spans="1:12" s="6" customFormat="1" ht="30" customHeight="1" x14ac:dyDescent="0.25">
      <c r="A6" s="4">
        <v>1.1000000000000001</v>
      </c>
      <c r="B6" s="8" t="s">
        <v>4</v>
      </c>
      <c r="C6" s="70" t="s">
        <v>100</v>
      </c>
      <c r="D6" s="238"/>
      <c r="E6" s="239"/>
      <c r="F6" s="240"/>
    </row>
    <row r="7" spans="1:12" s="6" customFormat="1" ht="45" customHeight="1" x14ac:dyDescent="0.25">
      <c r="A7" s="4" t="s">
        <v>12</v>
      </c>
      <c r="B7" s="8" t="s">
        <v>4</v>
      </c>
      <c r="C7" s="71" t="s">
        <v>99</v>
      </c>
      <c r="D7" s="238"/>
      <c r="E7" s="239"/>
      <c r="F7" s="240"/>
    </row>
    <row r="8" spans="1:12" s="6" customFormat="1" ht="15" customHeight="1" x14ac:dyDescent="0.25">
      <c r="A8" s="4" t="s">
        <v>13</v>
      </c>
      <c r="B8" s="8" t="s">
        <v>4</v>
      </c>
      <c r="C8" s="22" t="s">
        <v>124</v>
      </c>
      <c r="D8" s="238"/>
      <c r="E8" s="239"/>
      <c r="F8" s="240"/>
    </row>
    <row r="9" spans="1:12" s="6" customFormat="1" ht="15" customHeight="1" x14ac:dyDescent="0.25">
      <c r="A9" s="4" t="s">
        <v>14</v>
      </c>
      <c r="B9" s="8" t="s">
        <v>4</v>
      </c>
      <c r="C9" s="27" t="s">
        <v>84</v>
      </c>
      <c r="D9" s="238"/>
      <c r="E9" s="239"/>
      <c r="F9" s="240"/>
    </row>
    <row r="10" spans="1:12" s="6" customFormat="1" ht="30" customHeight="1" x14ac:dyDescent="0.25">
      <c r="A10" s="4" t="s">
        <v>30</v>
      </c>
      <c r="B10" s="8" t="s">
        <v>4</v>
      </c>
      <c r="C10" s="26" t="s">
        <v>120</v>
      </c>
      <c r="D10" s="238"/>
      <c r="E10" s="239"/>
      <c r="F10" s="240"/>
    </row>
    <row r="11" spans="1:12" s="6" customFormat="1" ht="15" customHeight="1" x14ac:dyDescent="0.25">
      <c r="A11" s="4" t="s">
        <v>42</v>
      </c>
      <c r="B11" s="8" t="s">
        <v>4</v>
      </c>
      <c r="C11" s="26" t="s">
        <v>81</v>
      </c>
      <c r="D11" s="238"/>
      <c r="E11" s="239"/>
      <c r="F11" s="240"/>
    </row>
    <row r="12" spans="1:12" s="6" customFormat="1" ht="15" customHeight="1" x14ac:dyDescent="0.25">
      <c r="A12" s="4" t="s">
        <v>67</v>
      </c>
      <c r="B12" s="8" t="s">
        <v>4</v>
      </c>
      <c r="C12" s="28"/>
      <c r="D12" s="2"/>
      <c r="E12" s="124">
        <v>0</v>
      </c>
      <c r="F12" s="126">
        <f>F5+TIME(0,E5,0)</f>
        <v>0.44097222222222221</v>
      </c>
    </row>
    <row r="13" spans="1:12" s="6" customFormat="1" ht="15" customHeight="1" x14ac:dyDescent="0.25">
      <c r="A13" s="4" t="s">
        <v>133</v>
      </c>
      <c r="B13" s="8" t="s">
        <v>4</v>
      </c>
      <c r="C13" s="28"/>
      <c r="D13" s="2"/>
      <c r="E13" s="124">
        <v>0</v>
      </c>
      <c r="F13" s="126">
        <f>F12+TIME(0,E12,0)</f>
        <v>0.44097222222222221</v>
      </c>
    </row>
    <row r="14" spans="1:12" s="6" customFormat="1" ht="15" customHeight="1" x14ac:dyDescent="0.25">
      <c r="A14" s="4">
        <v>1.2</v>
      </c>
      <c r="B14" s="8" t="s">
        <v>3</v>
      </c>
      <c r="C14" s="25" t="s">
        <v>15</v>
      </c>
      <c r="D14" s="2" t="s">
        <v>231</v>
      </c>
      <c r="E14" s="124">
        <v>1</v>
      </c>
      <c r="F14" s="126">
        <f>F13+TIME(0,E13,0)</f>
        <v>0.44097222222222221</v>
      </c>
    </row>
    <row r="15" spans="1:12" s="6" customFormat="1" ht="30" customHeight="1" x14ac:dyDescent="0.25">
      <c r="A15" s="4">
        <v>1.3</v>
      </c>
      <c r="B15" s="8" t="s">
        <v>4</v>
      </c>
      <c r="C15" s="32" t="s">
        <v>101</v>
      </c>
      <c r="D15" s="238" t="s">
        <v>231</v>
      </c>
      <c r="E15" s="239">
        <v>6</v>
      </c>
      <c r="F15" s="240">
        <f>F14+TIME(0,E14,0)</f>
        <v>0.44166666666666665</v>
      </c>
    </row>
    <row r="16" spans="1:12" s="6" customFormat="1" ht="30" customHeight="1" x14ac:dyDescent="0.25">
      <c r="A16" s="4">
        <v>1.4</v>
      </c>
      <c r="B16" s="8" t="s">
        <v>4</v>
      </c>
      <c r="C16" s="32" t="s">
        <v>102</v>
      </c>
      <c r="D16" s="238"/>
      <c r="E16" s="239"/>
      <c r="F16" s="240"/>
    </row>
    <row r="17" spans="1:255" s="6" customFormat="1" ht="45" customHeight="1" x14ac:dyDescent="0.25">
      <c r="A17" s="4" t="s">
        <v>69</v>
      </c>
      <c r="B17" s="8" t="s">
        <v>4</v>
      </c>
      <c r="C17" s="32" t="s">
        <v>103</v>
      </c>
      <c r="D17" s="238"/>
      <c r="E17" s="239"/>
      <c r="F17" s="240"/>
    </row>
    <row r="18" spans="1:255" s="6" customFormat="1" ht="15" customHeight="1" x14ac:dyDescent="0.25">
      <c r="A18" s="4" t="s">
        <v>70</v>
      </c>
      <c r="B18" s="8" t="s">
        <v>2</v>
      </c>
      <c r="C18" s="25" t="s">
        <v>244</v>
      </c>
      <c r="D18" s="2" t="s">
        <v>231</v>
      </c>
      <c r="E18" s="124">
        <v>1</v>
      </c>
      <c r="F18" s="126">
        <f>F15+TIME(0,E15,0)</f>
        <v>0.4458333333333333</v>
      </c>
    </row>
    <row r="19" spans="1:255" s="6" customFormat="1" ht="15" customHeight="1" x14ac:dyDescent="0.25">
      <c r="A19" s="4" t="s">
        <v>71</v>
      </c>
      <c r="B19" s="8" t="s">
        <v>2</v>
      </c>
      <c r="C19" s="1" t="s">
        <v>245</v>
      </c>
      <c r="D19" s="2" t="s">
        <v>231</v>
      </c>
      <c r="E19" s="124">
        <v>1</v>
      </c>
      <c r="F19" s="126">
        <f>F18+TIME(0,E18,0)</f>
        <v>0.44652777777777775</v>
      </c>
    </row>
    <row r="20" spans="1:255" customFormat="1" ht="15" customHeight="1" x14ac:dyDescent="0.25">
      <c r="A20" s="2">
        <v>1.8</v>
      </c>
      <c r="B20" s="2" t="s">
        <v>4</v>
      </c>
      <c r="C20" s="52" t="s">
        <v>129</v>
      </c>
      <c r="D20" s="2" t="s">
        <v>231</v>
      </c>
      <c r="E20" s="124">
        <v>1</v>
      </c>
      <c r="F20" s="126">
        <f t="shared" ref="F20:F35" si="0">F19+TIME(0,E19,0)</f>
        <v>0.44722222222222219</v>
      </c>
    </row>
    <row r="21" spans="1:255" s="6" customFormat="1" ht="15" customHeight="1" x14ac:dyDescent="0.25">
      <c r="A21" s="2"/>
      <c r="B21" s="8"/>
      <c r="D21" s="2"/>
      <c r="E21" s="124"/>
      <c r="F21" s="126">
        <f t="shared" si="0"/>
        <v>0.44791666666666663</v>
      </c>
    </row>
    <row r="22" spans="1:255" s="6" customFormat="1" ht="15" customHeight="1" x14ac:dyDescent="0.25">
      <c r="A22" s="4">
        <v>2</v>
      </c>
      <c r="B22" s="8"/>
      <c r="C22" s="25" t="s">
        <v>10</v>
      </c>
      <c r="D22" s="2" t="s">
        <v>231</v>
      </c>
      <c r="E22" s="124"/>
      <c r="F22" s="126">
        <f t="shared" si="0"/>
        <v>0.44791666666666663</v>
      </c>
    </row>
    <row r="23" spans="1:255" s="8" customFormat="1" ht="15" customHeight="1" x14ac:dyDescent="0.25">
      <c r="A23" s="4">
        <v>2.1</v>
      </c>
      <c r="B23" s="8" t="s">
        <v>4</v>
      </c>
      <c r="C23" s="166" t="s">
        <v>254</v>
      </c>
      <c r="D23" s="2" t="s">
        <v>231</v>
      </c>
      <c r="E23" s="124">
        <v>1</v>
      </c>
      <c r="F23" s="126">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25">
      <c r="A24" s="4">
        <v>2.2000000000000002</v>
      </c>
      <c r="B24" s="1" t="s">
        <v>4</v>
      </c>
      <c r="C24" s="167" t="s">
        <v>228</v>
      </c>
      <c r="D24" s="2" t="s">
        <v>18</v>
      </c>
      <c r="E24" s="124">
        <v>5</v>
      </c>
      <c r="F24" s="126">
        <f t="shared" si="0"/>
        <v>0.44861111111111107</v>
      </c>
    </row>
    <row r="25" spans="1:255" s="17" customFormat="1" ht="15" customHeight="1" x14ac:dyDescent="0.25">
      <c r="A25" s="4">
        <v>2.2999999999999998</v>
      </c>
      <c r="B25" s="1" t="s">
        <v>4</v>
      </c>
      <c r="C25" s="167" t="s">
        <v>197</v>
      </c>
      <c r="D25" s="2" t="s">
        <v>231</v>
      </c>
      <c r="E25" s="124">
        <v>1</v>
      </c>
      <c r="F25" s="126">
        <f t="shared" si="0"/>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25">
      <c r="A26" s="4">
        <v>2.4</v>
      </c>
      <c r="B26" s="1" t="s">
        <v>4</v>
      </c>
      <c r="C26" s="168" t="s">
        <v>198</v>
      </c>
      <c r="D26" s="2" t="s">
        <v>231</v>
      </c>
      <c r="E26" s="124">
        <v>1</v>
      </c>
      <c r="F26" s="126">
        <f t="shared" si="0"/>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132</v>
      </c>
      <c r="B27" s="1" t="s">
        <v>4</v>
      </c>
      <c r="C27" s="83" t="str">
        <f>'AC Opening'!B8</f>
        <v>WG ADMIN ITEMS AND ANOUNCEMENTS</v>
      </c>
      <c r="D27" s="2" t="s">
        <v>231</v>
      </c>
      <c r="E27" s="124">
        <v>0</v>
      </c>
      <c r="F27" s="126">
        <f t="shared" si="0"/>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c r="B28" s="1"/>
      <c r="C28" s="83" t="s">
        <v>199</v>
      </c>
      <c r="D28" s="2" t="s">
        <v>231</v>
      </c>
      <c r="E28" s="124">
        <v>5</v>
      </c>
      <c r="F28" s="126">
        <f t="shared" si="0"/>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c r="B29" s="1"/>
      <c r="C29" s="83" t="s">
        <v>200</v>
      </c>
      <c r="D29" s="2" t="s">
        <v>231</v>
      </c>
      <c r="E29" s="124">
        <v>3</v>
      </c>
      <c r="F29" s="126">
        <f t="shared" si="0"/>
        <v>0.45694444444444438</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68</v>
      </c>
      <c r="B30" s="1" t="s">
        <v>4</v>
      </c>
      <c r="C30" s="83" t="s">
        <v>246</v>
      </c>
      <c r="D30" s="2" t="s">
        <v>231</v>
      </c>
      <c r="E30" s="124">
        <v>3</v>
      </c>
      <c r="F30" s="126">
        <f t="shared" si="0"/>
        <v>0.4590277777777777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4" t="s">
        <v>134</v>
      </c>
      <c r="B31" s="1" t="s">
        <v>4</v>
      </c>
      <c r="C31" s="83" t="s">
        <v>247</v>
      </c>
      <c r="D31" s="2" t="s">
        <v>230</v>
      </c>
      <c r="E31" s="124">
        <v>5</v>
      </c>
      <c r="F31" s="126">
        <f t="shared" si="0"/>
        <v>0.46111111111111103</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4" t="s">
        <v>161</v>
      </c>
      <c r="B32" s="2" t="s">
        <v>4</v>
      </c>
      <c r="C32" s="83"/>
      <c r="D32" s="2"/>
      <c r="E32" s="124">
        <v>0</v>
      </c>
      <c r="F32" s="126">
        <f t="shared" si="0"/>
        <v>0.46458333333333324</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4" t="s">
        <v>162</v>
      </c>
      <c r="B33" s="2" t="s">
        <v>2</v>
      </c>
      <c r="C33" s="83" t="s">
        <v>195</v>
      </c>
      <c r="D33" s="2"/>
      <c r="E33" s="124">
        <v>5</v>
      </c>
      <c r="F33" s="126">
        <f t="shared" si="0"/>
        <v>0.46458333333333324</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4"/>
      <c r="C34" s="33"/>
      <c r="D34" s="2"/>
      <c r="E34" s="124"/>
      <c r="F34" s="126">
        <f t="shared" si="0"/>
        <v>0.46805555555555545</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4">
        <v>3</v>
      </c>
      <c r="B35" s="2"/>
      <c r="C35" s="2" t="s">
        <v>73</v>
      </c>
      <c r="D35" s="2" t="s">
        <v>231</v>
      </c>
      <c r="E35" s="124"/>
      <c r="F35" s="126">
        <f t="shared" si="0"/>
        <v>0.46805555555555545</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4" t="s">
        <v>34</v>
      </c>
      <c r="B36" s="2" t="s">
        <v>4</v>
      </c>
      <c r="C36" s="1" t="s">
        <v>252</v>
      </c>
      <c r="D36" s="238" t="s">
        <v>231</v>
      </c>
      <c r="E36" s="239">
        <v>3</v>
      </c>
      <c r="F36" s="240">
        <f>F35+TIME(0,E35,0)</f>
        <v>0.46805555555555545</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customFormat="1" ht="30" customHeight="1" x14ac:dyDescent="0.25">
      <c r="A37" s="4" t="s">
        <v>74</v>
      </c>
      <c r="B37" s="2" t="s">
        <v>4</v>
      </c>
      <c r="C37" s="28" t="s">
        <v>253</v>
      </c>
      <c r="D37" s="238"/>
      <c r="E37" s="239"/>
      <c r="F37" s="240"/>
      <c r="G37" s="28"/>
    </row>
    <row r="38" spans="1:255" customFormat="1" ht="15" customHeight="1" x14ac:dyDescent="0.25">
      <c r="A38" s="4" t="s">
        <v>75</v>
      </c>
      <c r="B38" s="2" t="s">
        <v>4</v>
      </c>
      <c r="C38" s="26" t="str">
        <f>_xlfn.CONCAT("The 802 Wireless Chairs Adv. Committee will be held 4pm to 5:30pm on Sun. Nov. 9, 2025")</f>
        <v>The 802 Wireless Chairs Adv. Committee will be held 4pm to 5:30pm on Sun. Nov. 9, 2025</v>
      </c>
      <c r="D38" s="238"/>
      <c r="E38" s="239"/>
      <c r="F38" s="240"/>
      <c r="I38" s="26"/>
    </row>
    <row r="39" spans="1:255" customFormat="1" ht="15" customHeight="1" x14ac:dyDescent="0.25">
      <c r="A39" s="4" t="s">
        <v>76</v>
      </c>
      <c r="B39" s="2" t="s">
        <v>4</v>
      </c>
      <c r="C39" s="26" t="str">
        <f>_xlfn.CONCAT("The 802.15 AC will be held ","5:45 to 6:45pm on Sun. Nov. 9, 2025")</f>
        <v>The 802.15 AC will be held 5:45 to 6:45pm on Sun. Nov. 9, 2025</v>
      </c>
      <c r="D39" s="238"/>
      <c r="E39" s="239"/>
      <c r="F39" s="240"/>
    </row>
    <row r="40" spans="1:255" customFormat="1" ht="60" customHeight="1" x14ac:dyDescent="0.25">
      <c r="A40" s="4" t="s">
        <v>77</v>
      </c>
      <c r="B40" s="2" t="s">
        <v>4</v>
      </c>
      <c r="C40" s="169" t="s">
        <v>270</v>
      </c>
      <c r="D40" s="238"/>
      <c r="E40" s="239"/>
      <c r="F40" s="240"/>
    </row>
    <row r="41" spans="1:255" customFormat="1" ht="15" customHeight="1" x14ac:dyDescent="0.25">
      <c r="A41" s="4" t="s">
        <v>78</v>
      </c>
      <c r="B41" s="2" t="s">
        <v>4</v>
      </c>
      <c r="C41" s="28" t="s">
        <v>202</v>
      </c>
      <c r="D41" s="238"/>
      <c r="E41" s="239"/>
      <c r="F41" s="240"/>
    </row>
    <row r="42" spans="1:255" ht="15" customHeight="1" x14ac:dyDescent="0.25">
      <c r="A42" s="4" t="s">
        <v>35</v>
      </c>
      <c r="B42" s="2" t="s">
        <v>4</v>
      </c>
      <c r="C42" s="1" t="s">
        <v>130</v>
      </c>
      <c r="D42" s="2" t="s">
        <v>230</v>
      </c>
      <c r="E42" s="124">
        <v>2</v>
      </c>
      <c r="F42" s="126">
        <f>F36+TIME(0,E36,0)</f>
        <v>0.47013888888888877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c r="B43" s="2"/>
      <c r="C43" s="55"/>
      <c r="D43" s="2"/>
      <c r="E43" s="124"/>
      <c r="F43" s="126">
        <f>F42+TIME(0,E42,0)</f>
        <v>0.47152777777777766</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v>
      </c>
      <c r="B44" s="2"/>
      <c r="C44" s="2" t="s">
        <v>220</v>
      </c>
      <c r="D44" s="2" t="s">
        <v>231</v>
      </c>
      <c r="E44" s="124"/>
      <c r="F44" s="126">
        <f t="shared" ref="F44:F72" si="1">F43+TIME(0,E43,0)</f>
        <v>0.47152777777777766</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t="s">
        <v>135</v>
      </c>
      <c r="B45" s="2" t="s">
        <v>3</v>
      </c>
      <c r="C45" s="2" t="str">
        <f>'AC Opening'!B23</f>
        <v>TG 4ab NG UWB Amendment</v>
      </c>
      <c r="D45" s="2" t="str">
        <f>'AC Opening'!C23</f>
        <v>Rolfe</v>
      </c>
      <c r="E45" s="124">
        <v>2</v>
      </c>
      <c r="F45" s="126">
        <f t="shared" si="1"/>
        <v>0.47152777777777766</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4.2</v>
      </c>
      <c r="B46" s="2" t="s">
        <v>3</v>
      </c>
      <c r="C46" s="2" t="str">
        <f>'AC Opening'!B24</f>
        <v>SC WNG</v>
      </c>
      <c r="D46" s="2" t="str">
        <f>'AC Opening'!C24</f>
        <v>Rolfe</v>
      </c>
      <c r="E46" s="124">
        <v>2</v>
      </c>
      <c r="F46" s="126">
        <f t="shared" si="1"/>
        <v>0.47291666666666654</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4.3</v>
      </c>
      <c r="B47" s="2" t="s">
        <v>3</v>
      </c>
      <c r="C47" s="2" t="str">
        <f>'AC Opening'!B25</f>
        <v>IG Access</v>
      </c>
      <c r="D47" s="2" t="str">
        <f>'AC Opening'!C25</f>
        <v>Rolfe</v>
      </c>
      <c r="E47" s="124">
        <v>2</v>
      </c>
      <c r="F47" s="126">
        <f t="shared" si="1"/>
        <v>0.47430555555555542</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4.4000000000000004</v>
      </c>
      <c r="B48" s="2" t="s">
        <v>3</v>
      </c>
      <c r="C48" s="2" t="str">
        <f>'AC Opening'!B26</f>
        <v>Joint .15/.11 Mtg.</v>
      </c>
      <c r="D48" s="2" t="str">
        <f>'AC Opening'!C26</f>
        <v>Rolfe</v>
      </c>
      <c r="E48" s="124">
        <v>2</v>
      </c>
      <c r="F48" s="126">
        <f t="shared" si="1"/>
        <v>0.47569444444444431</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4.5</v>
      </c>
      <c r="B49" s="2" t="s">
        <v>3</v>
      </c>
      <c r="C49" s="2" t="str">
        <f>'AC Opening'!B27</f>
        <v>TG 4ac Privacy Amendment</v>
      </c>
      <c r="D49" s="2" t="str">
        <f>'AC Opening'!C27</f>
        <v>Kivinen</v>
      </c>
      <c r="E49" s="124">
        <v>2</v>
      </c>
      <c r="F49" s="126">
        <f t="shared" si="1"/>
        <v>0.47708333333333319</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v>4.5999999999999996</v>
      </c>
      <c r="B50" s="2" t="s">
        <v>3</v>
      </c>
      <c r="C50" s="2" t="str">
        <f>'AC Opening'!B28</f>
        <v>SC IETF - update at WG15 Mid-Week</v>
      </c>
      <c r="D50" s="2" t="str">
        <f>'AC Opening'!C28</f>
        <v>Kivinen</v>
      </c>
      <c r="E50" s="124">
        <v>2</v>
      </c>
      <c r="F50" s="126">
        <f t="shared" si="1"/>
        <v>0.47847222222222208</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4.7</v>
      </c>
      <c r="B51" s="2" t="s">
        <v>3</v>
      </c>
      <c r="C51" s="2" t="str">
        <f>'AC Opening'!B29</f>
        <v>TG 4ae Ascon Cryptographic Algorithms Amendment</v>
      </c>
      <c r="D51" s="2" t="str">
        <f>'AC Opening'!C29</f>
        <v>Kivinen</v>
      </c>
      <c r="E51" s="124">
        <v>2</v>
      </c>
      <c r="F51" s="126">
        <f t="shared" si="1"/>
        <v>0.47986111111111096</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t="s">
        <v>169</v>
      </c>
      <c r="B52" s="2" t="s">
        <v>3</v>
      </c>
      <c r="C52" s="2" t="str">
        <f>'AC Opening'!B30</f>
        <v>TG 9a EDHOC KMP Amendment</v>
      </c>
      <c r="D52" s="2" t="str">
        <f>'AC Opening'!C30</f>
        <v>Kivinen</v>
      </c>
      <c r="E52" s="124">
        <v>2</v>
      </c>
      <c r="F52" s="126">
        <f t="shared" si="1"/>
        <v>0.48124999999999984</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4.9000000000000004</v>
      </c>
      <c r="B53" s="2" t="s">
        <v>3</v>
      </c>
      <c r="C53" s="2" t="str">
        <f>'AC Opening'!B31</f>
        <v>TG 4ad NG SUN PHYs Amendment</v>
      </c>
      <c r="D53" s="2" t="str">
        <f>'AC Opening'!C31</f>
        <v>Beecher</v>
      </c>
      <c r="E53" s="124">
        <v>2</v>
      </c>
      <c r="F53" s="126">
        <f t="shared" si="1"/>
        <v>0.48263888888888873</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t="s">
        <v>118</v>
      </c>
      <c r="B54" s="2" t="s">
        <v>3</v>
      </c>
      <c r="C54" s="2" t="str">
        <f>'AC Opening'!B32</f>
        <v>Joint .15/.1 Mtg.</v>
      </c>
      <c r="D54" s="2" t="str">
        <f>'AC Opening'!C32</f>
        <v>Beecher</v>
      </c>
      <c r="E54" s="124">
        <v>2</v>
      </c>
      <c r="F54" s="126">
        <f t="shared" si="1"/>
        <v>0.48402777777777761</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v>4.1100000000000003</v>
      </c>
      <c r="B55" s="2" t="s">
        <v>3</v>
      </c>
      <c r="C55" s="2" t="str">
        <f>'AC Opening'!B33</f>
        <v>SC MAINT/RULES</v>
      </c>
      <c r="D55" s="2" t="str">
        <f>'AC Opening'!C33</f>
        <v>Beecher</v>
      </c>
      <c r="E55" s="124">
        <v>2</v>
      </c>
      <c r="F55" s="126">
        <f t="shared" si="1"/>
        <v>0.4854166666666665</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v>4.12</v>
      </c>
      <c r="B56" s="2" t="s">
        <v>3</v>
      </c>
      <c r="C56" s="2" t="str">
        <f>'AC Opening'!B34</f>
        <v>TG 6ma BAN/VAN Revision</v>
      </c>
      <c r="D56" s="2" t="str">
        <f>'AC Opening'!C34</f>
        <v>Kohno</v>
      </c>
      <c r="E56" s="124">
        <v>2</v>
      </c>
      <c r="F56" s="126">
        <f t="shared" si="1"/>
        <v>0.48680555555555538</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t="s">
        <v>119</v>
      </c>
      <c r="B57" s="2" t="s">
        <v>3</v>
      </c>
      <c r="C57" s="2" t="str">
        <f>'AC Opening'!B35</f>
        <v>IG NG OWC</v>
      </c>
      <c r="D57" s="2" t="str">
        <f>'AC Opening'!C35</f>
        <v>Jang</v>
      </c>
      <c r="E57" s="124">
        <v>2</v>
      </c>
      <c r="F57" s="126">
        <f t="shared" si="1"/>
        <v>0.48819444444444426</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v>4.1399999999999997</v>
      </c>
      <c r="B58" s="2" t="s">
        <v>3</v>
      </c>
      <c r="C58" s="2" t="str">
        <f>'AC Opening'!B36</f>
        <v>TG 14 IR UWB AHN New Standard - IN HIBERNATION</v>
      </c>
      <c r="D58" s="2" t="s">
        <v>26</v>
      </c>
      <c r="E58" s="124">
        <v>2</v>
      </c>
      <c r="F58" s="126">
        <f t="shared" si="1"/>
        <v>0.48958333333333315</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137</v>
      </c>
      <c r="B59" s="2" t="s">
        <v>3</v>
      </c>
      <c r="C59" s="2" t="str">
        <f>'AC Opening'!B37</f>
        <v>TG 15 NB AHN New Standard - IN HIBERNATION</v>
      </c>
      <c r="D59" s="2" t="str">
        <f>'AC Opening'!C37</f>
        <v>Beecher</v>
      </c>
      <c r="E59" s="124">
        <v>2</v>
      </c>
      <c r="F59" s="126">
        <f t="shared" si="1"/>
        <v>0.49097222222222203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t="s">
        <v>143</v>
      </c>
      <c r="B60" s="2" t="s">
        <v>3</v>
      </c>
      <c r="C60" s="2" t="str">
        <f>'AC Opening'!B38</f>
        <v>TG 16t Lic NB Amendment</v>
      </c>
      <c r="D60" s="2" t="str">
        <f>'AC Opening'!C38</f>
        <v>Godfrey</v>
      </c>
      <c r="E60" s="124">
        <v>0</v>
      </c>
      <c r="F60" s="126">
        <f t="shared" si="1"/>
        <v>0.49236111111111092</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t="s">
        <v>147</v>
      </c>
      <c r="B61" s="2" t="s">
        <v>3</v>
      </c>
      <c r="C61" s="2" t="str">
        <f>'AC Opening'!B39</f>
        <v>TG 16me Lic NB Revision</v>
      </c>
      <c r="D61" s="2" t="str">
        <f>'AC Opening'!C39</f>
        <v>Godfrey</v>
      </c>
      <c r="E61" s="124">
        <v>2</v>
      </c>
      <c r="F61" s="126">
        <f t="shared" si="1"/>
        <v>0.49236111111111092</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4" t="s">
        <v>148</v>
      </c>
      <c r="B62" s="2" t="s">
        <v>3</v>
      </c>
      <c r="C62" s="2" t="str">
        <f>'AC Opening'!B40</f>
        <v>SC THz</v>
      </c>
      <c r="D62" s="2" t="str">
        <f>'AC Opening'!C40</f>
        <v>Kurner</v>
      </c>
      <c r="E62" s="124">
        <v>0</v>
      </c>
      <c r="F62" s="126">
        <f t="shared" si="1"/>
        <v>0.4937499999999998</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25">
      <c r="A63" s="4" t="s">
        <v>248</v>
      </c>
      <c r="B63" s="2" t="s">
        <v>3</v>
      </c>
      <c r="C63" s="2" t="str">
        <f>'AC Opening'!B41</f>
        <v>IG SWC</v>
      </c>
      <c r="D63" s="2" t="s">
        <v>207</v>
      </c>
      <c r="E63" s="124">
        <v>2</v>
      </c>
      <c r="F63" s="126">
        <f t="shared" si="1"/>
        <v>0.4937499999999998</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25">
      <c r="A64" s="4"/>
      <c r="B64" s="2"/>
      <c r="C64" s="12"/>
      <c r="D64" s="2"/>
      <c r="E64" s="124"/>
      <c r="F64" s="126">
        <f t="shared" si="1"/>
        <v>0.49513888888888868</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15" customHeight="1" x14ac:dyDescent="0.25">
      <c r="A65" s="4" t="s">
        <v>33</v>
      </c>
      <c r="B65" s="2"/>
      <c r="C65" s="1" t="s">
        <v>8</v>
      </c>
      <c r="D65" s="2" t="s">
        <v>231</v>
      </c>
      <c r="E65" s="124">
        <v>1</v>
      </c>
      <c r="F65" s="126">
        <f t="shared" si="1"/>
        <v>0.49513888888888868</v>
      </c>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row>
    <row r="66" spans="1:255" ht="15" customHeight="1" x14ac:dyDescent="0.25">
      <c r="A66" s="4"/>
      <c r="B66" s="2"/>
      <c r="C66" s="32" t="s">
        <v>178</v>
      </c>
      <c r="D66" s="2" t="s">
        <v>231</v>
      </c>
      <c r="E66" s="124">
        <v>2</v>
      </c>
      <c r="F66" s="126">
        <f t="shared" si="1"/>
        <v>0.49583333333333313</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30" customHeight="1" x14ac:dyDescent="0.25">
      <c r="A67" s="4"/>
      <c r="B67" s="2"/>
      <c r="C67" s="20" t="s">
        <v>255</v>
      </c>
      <c r="D67" s="21" t="s">
        <v>201</v>
      </c>
      <c r="E67" s="124">
        <v>10</v>
      </c>
      <c r="F67" s="126">
        <f t="shared" si="1"/>
        <v>0.49722222222222201</v>
      </c>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ht="15" customHeight="1" x14ac:dyDescent="0.25">
      <c r="A68" s="4"/>
      <c r="B68" s="2"/>
      <c r="D68" s="2"/>
      <c r="E68" s="124"/>
      <c r="F68" s="126">
        <f t="shared" si="1"/>
        <v>0.50416666666666643</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customFormat="1" ht="15" x14ac:dyDescent="0.25">
      <c r="A69" s="19">
        <v>6</v>
      </c>
      <c r="B69" s="2"/>
      <c r="C69" s="20" t="s">
        <v>92</v>
      </c>
      <c r="D69" s="2" t="s">
        <v>231</v>
      </c>
      <c r="E69" s="124">
        <v>1</v>
      </c>
      <c r="F69" s="126">
        <f t="shared" si="1"/>
        <v>0.50416666666666643</v>
      </c>
    </row>
    <row r="70" spans="1:255" ht="15" customHeight="1" x14ac:dyDescent="0.25">
      <c r="A70" s="4"/>
      <c r="B70" s="2"/>
      <c r="C70" s="32" t="s">
        <v>219</v>
      </c>
      <c r="D70" s="2" t="s">
        <v>231</v>
      </c>
      <c r="E70" s="124">
        <v>1</v>
      </c>
      <c r="F70" s="126">
        <f t="shared" si="1"/>
        <v>0.50486111111111087</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25">
      <c r="A71" s="4" t="s">
        <v>36</v>
      </c>
      <c r="B71" s="2"/>
      <c r="C71" s="2" t="s">
        <v>11</v>
      </c>
      <c r="D71" s="2" t="s">
        <v>231</v>
      </c>
      <c r="E71" s="124">
        <v>1</v>
      </c>
      <c r="F71" s="126">
        <f t="shared" si="1"/>
        <v>0.50555555555555531</v>
      </c>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25">
      <c r="A72" s="4"/>
      <c r="B72" s="2"/>
      <c r="C72" s="2"/>
      <c r="D72" s="2"/>
      <c r="E72" s="124"/>
      <c r="F72" s="126">
        <f t="shared" si="1"/>
        <v>0.50624999999999976</v>
      </c>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row>
    <row r="73" spans="1:255" ht="15" customHeight="1" x14ac:dyDescent="0.25">
      <c r="A73" s="4"/>
      <c r="B73" s="2"/>
      <c r="C73" s="2"/>
      <c r="D73" s="2"/>
      <c r="E73" s="120"/>
      <c r="F73" s="12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row>
    <row r="74" spans="1:255" ht="15" customHeight="1" x14ac:dyDescent="0.25">
      <c r="A74" s="4"/>
      <c r="B74" s="2" t="s">
        <v>5</v>
      </c>
      <c r="C74" s="13" t="s">
        <v>6</v>
      </c>
      <c r="D74" s="2"/>
      <c r="E74" s="120" t="s">
        <v>5</v>
      </c>
      <c r="F74" s="126"/>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ht="15" customHeight="1" x14ac:dyDescent="0.25">
      <c r="A75" s="19"/>
      <c r="B75" s="2"/>
      <c r="C75" s="5" t="s">
        <v>9</v>
      </c>
      <c r="D75" s="2"/>
      <c r="E75" s="120"/>
      <c r="F75" s="120"/>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row>
    <row r="76" spans="1:255" ht="15.6" x14ac:dyDescent="0.25">
      <c r="A76" s="19" t="s">
        <v>5</v>
      </c>
      <c r="B76" s="2"/>
      <c r="C76" s="13" t="s">
        <v>1</v>
      </c>
      <c r="D76" s="2"/>
      <c r="E76" s="120"/>
      <c r="F76" s="126"/>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17"/>
      <c r="IP76" s="17"/>
      <c r="IQ76" s="17"/>
      <c r="IR76" s="17"/>
      <c r="IS76" s="17"/>
      <c r="IT76" s="17"/>
      <c r="IU76" s="17"/>
    </row>
    <row r="77" spans="1:255" x14ac:dyDescent="0.25">
      <c r="A77" s="19"/>
      <c r="C77" s="14"/>
      <c r="E77" s="122"/>
    </row>
    <row r="78" spans="1:255" x14ac:dyDescent="0.25">
      <c r="C78" s="14"/>
      <c r="E78" s="122"/>
    </row>
    <row r="79" spans="1:255" x14ac:dyDescent="0.25">
      <c r="C79" s="14"/>
      <c r="E79" s="122"/>
    </row>
    <row r="80" spans="1:255" x14ac:dyDescent="0.25">
      <c r="C80" s="14"/>
      <c r="E80" s="122"/>
    </row>
    <row r="81" spans="1:5" x14ac:dyDescent="0.25">
      <c r="C81" s="14"/>
      <c r="E81" s="122"/>
    </row>
    <row r="82" spans="1:5" x14ac:dyDescent="0.25">
      <c r="C82" s="14"/>
      <c r="E82" s="122"/>
    </row>
    <row r="83" spans="1:5" x14ac:dyDescent="0.25">
      <c r="C83" s="14"/>
      <c r="E83" s="122"/>
    </row>
    <row r="84" spans="1:5" x14ac:dyDescent="0.25">
      <c r="C84" s="14"/>
      <c r="E84" s="122"/>
    </row>
    <row r="85" spans="1:5" x14ac:dyDescent="0.25">
      <c r="A85" s="14"/>
      <c r="C85" s="14"/>
      <c r="E85" s="122"/>
    </row>
    <row r="86" spans="1:5" x14ac:dyDescent="0.25">
      <c r="A86" s="14"/>
    </row>
    <row r="87" spans="1:5" x14ac:dyDescent="0.25">
      <c r="A87" s="14"/>
    </row>
    <row r="88" spans="1:5" x14ac:dyDescent="0.25">
      <c r="A88" s="14"/>
    </row>
    <row r="89" spans="1:5" x14ac:dyDescent="0.25">
      <c r="A89" s="14"/>
    </row>
    <row r="100" spans="1:5" ht="16.5" customHeight="1" x14ac:dyDescent="0.25">
      <c r="A100" s="14"/>
    </row>
    <row r="101" spans="1:5" ht="16.5" customHeight="1" x14ac:dyDescent="0.25">
      <c r="A101" s="14"/>
      <c r="C101" s="14"/>
      <c r="E101" s="122"/>
    </row>
    <row r="102" spans="1:5" ht="16.5" customHeight="1" x14ac:dyDescent="0.25">
      <c r="A102" s="14"/>
      <c r="C102" s="14"/>
      <c r="E102" s="122"/>
    </row>
    <row r="103" spans="1:5" ht="16.5" customHeight="1" x14ac:dyDescent="0.25">
      <c r="A103" s="14"/>
      <c r="C103" s="14"/>
      <c r="E103" s="122"/>
    </row>
    <row r="104" spans="1:5" ht="16.5" customHeight="1" x14ac:dyDescent="0.25">
      <c r="A104" s="14"/>
      <c r="C104" s="14"/>
      <c r="E104" s="122"/>
    </row>
    <row r="105" spans="1:5" x14ac:dyDescent="0.25">
      <c r="A105" s="14"/>
      <c r="C105" s="14"/>
      <c r="E105" s="122"/>
    </row>
    <row r="106" spans="1:5" x14ac:dyDescent="0.25">
      <c r="A106" s="14"/>
    </row>
  </sheetData>
  <mergeCells count="12">
    <mergeCell ref="D15:D17"/>
    <mergeCell ref="E15:E17"/>
    <mergeCell ref="F15:F17"/>
    <mergeCell ref="D36:D41"/>
    <mergeCell ref="E36:E41"/>
    <mergeCell ref="F36:F41"/>
    <mergeCell ref="E3:F3"/>
    <mergeCell ref="A1:F1"/>
    <mergeCell ref="A2:F2"/>
    <mergeCell ref="D5:D11"/>
    <mergeCell ref="E5:E11"/>
    <mergeCell ref="F5:F1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6"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2"/>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70.58203125" style="77" customWidth="1"/>
    <col min="3" max="3" width="12" style="77" customWidth="1"/>
    <col min="4" max="4" width="20.58203125" style="77" customWidth="1"/>
    <col min="5" max="5" width="3.1640625" customWidth="1"/>
    <col min="6" max="6" width="8.75" customWidth="1"/>
    <col min="7" max="7" width="5.58203125" customWidth="1"/>
    <col min="8" max="8" width="6.58203125" customWidth="1"/>
  </cols>
  <sheetData>
    <row r="1" spans="1:8" s="7" customFormat="1" ht="15" customHeight="1" x14ac:dyDescent="0.3">
      <c r="A1" s="211" t="str">
        <f>Registration!A1</f>
        <v>158th IEEE 802.15 WSN Session</v>
      </c>
      <c r="B1" s="212"/>
      <c r="C1" s="212"/>
      <c r="D1" s="212"/>
      <c r="E1" s="212"/>
      <c r="F1" s="213"/>
      <c r="H1" s="9"/>
    </row>
    <row r="2" spans="1:8" s="7" customFormat="1" ht="15" customHeight="1" thickBot="1" x14ac:dyDescent="0.35">
      <c r="A2" s="226" t="str">
        <f>_xlfn.CONCAT("Agenda for WG15 AC Mtg. - ",TEXT(('AC Opening'!C2)+3,"DDDD, MMMM DD, YYYY"))</f>
        <v>Agenda for WG15 AC Mtg. - Wednesday, September 17, 2025</v>
      </c>
      <c r="B2" s="227"/>
      <c r="C2" s="227"/>
      <c r="D2" s="227"/>
      <c r="E2" s="227"/>
      <c r="F2" s="228"/>
      <c r="H2" s="10"/>
    </row>
    <row r="3" spans="1:8" s="34" customFormat="1" ht="15" customHeight="1" thickBot="1" x14ac:dyDescent="0.3">
      <c r="A3" s="74" t="s">
        <v>37</v>
      </c>
      <c r="B3" s="76" t="s">
        <v>38</v>
      </c>
      <c r="C3" s="76" t="s">
        <v>41</v>
      </c>
      <c r="D3" s="76" t="s">
        <v>88</v>
      </c>
      <c r="E3" s="49"/>
      <c r="F3" s="50"/>
    </row>
    <row r="4" spans="1:8" s="34" customFormat="1" ht="15" customHeight="1" x14ac:dyDescent="0.25">
      <c r="A4" s="38">
        <f>'AC Opening'!A4</f>
        <v>1</v>
      </c>
      <c r="B4" s="44" t="str">
        <f>'AC Opening'!B4</f>
        <v>Attendance requirements for Mtg.</v>
      </c>
      <c r="C4" s="44" t="str">
        <f>'AC Opening'!C4</f>
        <v>Beecher</v>
      </c>
      <c r="D4" s="80"/>
      <c r="G4" s="54"/>
    </row>
    <row r="5" spans="1:8" s="34" customFormat="1" ht="85.0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26</v>
      </c>
      <c r="D5" s="80"/>
    </row>
    <row r="6" spans="1:8" s="34" customFormat="1" ht="15" customHeight="1" x14ac:dyDescent="0.25">
      <c r="A6" s="38">
        <f>'AC Opening'!A6</f>
        <v>3</v>
      </c>
      <c r="B6" s="75" t="str">
        <f>'AC Opening'!B6</f>
        <v>WG15 Subgroup Chair Reminder - Running Mtg.</v>
      </c>
      <c r="C6" s="44" t="str">
        <f>'AC Opening'!C6</f>
        <v>Beecher</v>
      </c>
      <c r="D6" s="80"/>
    </row>
    <row r="7" spans="1:8" s="34" customFormat="1" ht="132" x14ac:dyDescent="0.25">
      <c r="A7" s="38"/>
      <c r="B7" s="58" t="str">
        <f>'AC Opening'!B7</f>
        <v>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C7" s="44" t="str">
        <f>'AC Opening'!C7</f>
        <v>Beecher</v>
      </c>
      <c r="D7" s="80"/>
    </row>
    <row r="8" spans="1:8" s="34" customFormat="1" ht="30" customHeight="1" x14ac:dyDescent="0.25">
      <c r="A8" s="38">
        <f>'AC Opening'!A9</f>
        <v>5</v>
      </c>
      <c r="B8" s="75" t="str">
        <f>'AC Opening'!B9</f>
        <v>Update on NesCom and RevCom and Dates
    - See SASB Dates TAB(s)</v>
      </c>
      <c r="C8" s="44" t="str">
        <f>'AC Opening'!C9</f>
        <v>Beecher</v>
      </c>
      <c r="D8" s="44"/>
    </row>
    <row r="9" spans="1:8" s="34" customFormat="1" ht="15" customHeight="1" x14ac:dyDescent="0.25">
      <c r="A9" s="38">
        <f>'AC Opening'!A10</f>
        <v>6</v>
      </c>
      <c r="B9" s="44" t="s">
        <v>94</v>
      </c>
      <c r="C9" s="44" t="str">
        <f>'AC Opening'!C10</f>
        <v>Beecher</v>
      </c>
      <c r="D9" s="44"/>
    </row>
    <row r="10" spans="1:8" s="34" customFormat="1" ht="15" customHeight="1" x14ac:dyDescent="0.25">
      <c r="A10" s="38">
        <f>'AC Opening'!A22</f>
        <v>7</v>
      </c>
      <c r="B10" s="44" t="s">
        <v>90</v>
      </c>
      <c r="C10" s="44" t="str">
        <f>'AC Opening'!C10</f>
        <v>Beecher</v>
      </c>
      <c r="D10" s="80"/>
    </row>
    <row r="11" spans="1:8" s="34" customFormat="1" ht="49.95" customHeight="1" x14ac:dyDescent="0.25">
      <c r="A11" s="39"/>
      <c r="B11" s="44" t="str">
        <f>'AC Opening'!B23</f>
        <v>TG 4ab NG UWB Amendment</v>
      </c>
      <c r="C11" s="44" t="str">
        <f>'AC Opening'!C23</f>
        <v>Rolfe</v>
      </c>
      <c r="D11" s="75" t="s">
        <v>72</v>
      </c>
    </row>
    <row r="12" spans="1:8" s="34" customFormat="1" ht="49.95" customHeight="1" x14ac:dyDescent="0.25">
      <c r="A12" s="38"/>
      <c r="B12" s="44" t="str">
        <f>'AC Opening'!B24</f>
        <v>SC WNG</v>
      </c>
      <c r="C12" s="44" t="str">
        <f>'AC Opening'!C24</f>
        <v>Rolfe</v>
      </c>
      <c r="D12" s="75" t="s">
        <v>72</v>
      </c>
    </row>
    <row r="13" spans="1:8" s="34" customFormat="1" ht="49.95" customHeight="1" x14ac:dyDescent="0.25">
      <c r="A13" s="38"/>
      <c r="B13" s="44" t="str">
        <f>'AC Opening'!B25</f>
        <v>IG Access</v>
      </c>
      <c r="C13" s="44" t="str">
        <f>'AC Opening'!C25</f>
        <v>Rolfe</v>
      </c>
      <c r="D13" s="75" t="s">
        <v>72</v>
      </c>
    </row>
    <row r="14" spans="1:8" s="34" customFormat="1" ht="49.95" customHeight="1" x14ac:dyDescent="0.25">
      <c r="A14" s="38"/>
      <c r="B14" s="44" t="str">
        <f>'AC Opening'!B26</f>
        <v>Joint .15/.11 Mtg.</v>
      </c>
      <c r="C14" s="44" t="str">
        <f>'AC Opening'!C26</f>
        <v>Rolfe</v>
      </c>
      <c r="D14" s="75" t="s">
        <v>72</v>
      </c>
    </row>
    <row r="15" spans="1:8" s="34" customFormat="1" ht="49.95" customHeight="1" x14ac:dyDescent="0.25">
      <c r="A15" s="39"/>
      <c r="B15" s="44" t="str">
        <f>'AC Opening'!B27</f>
        <v>TG 4ac Privacy Amendment</v>
      </c>
      <c r="C15" s="44" t="str">
        <f>'AC Opening'!C27</f>
        <v>Kivinen</v>
      </c>
      <c r="D15" s="75" t="s">
        <v>72</v>
      </c>
    </row>
    <row r="16" spans="1:8" s="34" customFormat="1" ht="49.95" customHeight="1" x14ac:dyDescent="0.25">
      <c r="A16" s="39"/>
      <c r="B16" s="44" t="str">
        <f>'AC Opening'!B28</f>
        <v>SC IETF - update at WG15 Mid-Week</v>
      </c>
      <c r="C16" s="44" t="str">
        <f>'AC Opening'!C28</f>
        <v>Kivinen</v>
      </c>
      <c r="D16" s="75" t="s">
        <v>72</v>
      </c>
    </row>
    <row r="17" spans="1:4" s="34" customFormat="1" ht="49.95" customHeight="1" x14ac:dyDescent="0.25">
      <c r="A17" s="39"/>
      <c r="B17" s="44" t="str">
        <f>'AC Opening'!B29</f>
        <v>TG 4ae Ascon Cryptographic Algorithms Amendment</v>
      </c>
      <c r="C17" s="44" t="str">
        <f>'AC Opening'!C29</f>
        <v>Kivinen</v>
      </c>
      <c r="D17" s="75" t="s">
        <v>72</v>
      </c>
    </row>
    <row r="18" spans="1:4" s="34" customFormat="1" ht="49.95" customHeight="1" x14ac:dyDescent="0.25">
      <c r="A18" s="39"/>
      <c r="B18" s="44" t="str">
        <f>'AC Opening'!B30</f>
        <v>TG 9a EDHOC KMP Amendment</v>
      </c>
      <c r="C18" s="44" t="str">
        <f>'AC Opening'!C30</f>
        <v>Kivinen</v>
      </c>
      <c r="D18" s="75" t="s">
        <v>72</v>
      </c>
    </row>
    <row r="19" spans="1:4" s="34" customFormat="1" ht="49.95" customHeight="1" x14ac:dyDescent="0.25">
      <c r="A19" s="39"/>
      <c r="B19" s="44" t="str">
        <f>'AC Opening'!B31</f>
        <v>TG 4ad NG SUN PHYs Amendment</v>
      </c>
      <c r="C19" s="44" t="str">
        <f>'AC Opening'!C31</f>
        <v>Beecher</v>
      </c>
      <c r="D19" s="75" t="s">
        <v>72</v>
      </c>
    </row>
    <row r="20" spans="1:4" s="34" customFormat="1" ht="49.95" customHeight="1" x14ac:dyDescent="0.25">
      <c r="A20" s="39"/>
      <c r="B20" s="44" t="str">
        <f>'AC Opening'!B32</f>
        <v>Joint .15/.1 Mtg.</v>
      </c>
      <c r="C20" s="44" t="str">
        <f>'AC Opening'!C32</f>
        <v>Beecher</v>
      </c>
      <c r="D20" s="75" t="s">
        <v>72</v>
      </c>
    </row>
    <row r="21" spans="1:4" s="34" customFormat="1" ht="49.95" customHeight="1" x14ac:dyDescent="0.25">
      <c r="A21" s="39"/>
      <c r="B21" s="44" t="str">
        <f>'AC Opening'!B33</f>
        <v>SC MAINT/RULES</v>
      </c>
      <c r="C21" s="44" t="str">
        <f>'AC Opening'!C33</f>
        <v>Beecher</v>
      </c>
      <c r="D21" s="75" t="s">
        <v>72</v>
      </c>
    </row>
    <row r="22" spans="1:4" s="34" customFormat="1" ht="49.95" customHeight="1" x14ac:dyDescent="0.25">
      <c r="A22" s="39"/>
      <c r="B22" s="44" t="str">
        <f>'AC Opening'!B34</f>
        <v>TG 6ma BAN/VAN Revision</v>
      </c>
      <c r="C22" s="44" t="str">
        <f>'AC Opening'!C34</f>
        <v>Kohno</v>
      </c>
      <c r="D22" s="75" t="s">
        <v>72</v>
      </c>
    </row>
    <row r="23" spans="1:4" s="34" customFormat="1" ht="49.95" customHeight="1" x14ac:dyDescent="0.25">
      <c r="A23" s="39"/>
      <c r="B23" s="44" t="str">
        <f>'AC Opening'!B35</f>
        <v>IG NG OWC</v>
      </c>
      <c r="C23" s="44" t="str">
        <f>'AC Opening'!C35</f>
        <v>Jang</v>
      </c>
      <c r="D23" s="75" t="s">
        <v>72</v>
      </c>
    </row>
    <row r="24" spans="1:4" s="34" customFormat="1" ht="49.95" customHeight="1" x14ac:dyDescent="0.25">
      <c r="A24" s="38"/>
      <c r="B24" s="44" t="str">
        <f>'AC Opening'!B36</f>
        <v>TG 14 IR UWB AHN New Standard - IN HIBERNATION</v>
      </c>
      <c r="C24" s="44" t="str">
        <f>'AC Opening'!C36</f>
        <v>Beecher</v>
      </c>
      <c r="D24" s="75" t="s">
        <v>72</v>
      </c>
    </row>
    <row r="25" spans="1:4" s="34" customFormat="1" ht="49.95" customHeight="1" x14ac:dyDescent="0.25">
      <c r="A25" s="39"/>
      <c r="B25" s="44" t="str">
        <f>'AC Opening'!B37</f>
        <v>TG 15 NB AHN New Standard - IN HIBERNATION</v>
      </c>
      <c r="C25" s="44" t="str">
        <f>'AC Opening'!C37</f>
        <v>Beecher</v>
      </c>
      <c r="D25" s="75" t="s">
        <v>72</v>
      </c>
    </row>
    <row r="26" spans="1:4" s="34" customFormat="1" ht="49.95" customHeight="1" x14ac:dyDescent="0.25">
      <c r="A26" s="39"/>
      <c r="B26" s="44" t="str">
        <f>'AC Opening'!B38</f>
        <v>TG 16t Lic NB Amendment</v>
      </c>
      <c r="C26" s="44" t="str">
        <f>'AC Opening'!C38</f>
        <v>Godfrey</v>
      </c>
      <c r="D26" s="75" t="s">
        <v>72</v>
      </c>
    </row>
    <row r="27" spans="1:4" s="34" customFormat="1" ht="49.95" customHeight="1" x14ac:dyDescent="0.25">
      <c r="A27" s="39"/>
      <c r="B27" s="44" t="str">
        <f>'AC Opening'!B39</f>
        <v>TG 16me Lic NB Revision</v>
      </c>
      <c r="C27" s="44" t="str">
        <f>'AC Opening'!C39</f>
        <v>Godfrey</v>
      </c>
      <c r="D27" s="75" t="s">
        <v>72</v>
      </c>
    </row>
    <row r="28" spans="1:4" s="34" customFormat="1" ht="49.95" customHeight="1" x14ac:dyDescent="0.25">
      <c r="A28" s="39"/>
      <c r="B28" s="44" t="str">
        <f>'AC Opening'!B40</f>
        <v>SC THz</v>
      </c>
      <c r="C28" s="44" t="str">
        <f>'AC Opening'!C40</f>
        <v>Kurner</v>
      </c>
      <c r="D28" s="75" t="s">
        <v>72</v>
      </c>
    </row>
    <row r="29" spans="1:4" s="34" customFormat="1" ht="49.95" customHeight="1" x14ac:dyDescent="0.25">
      <c r="A29" s="39"/>
      <c r="B29" s="44" t="str">
        <f>'AC Opening'!B41</f>
        <v>IG SWC</v>
      </c>
      <c r="C29" s="44" t="str">
        <f>'AC Opening'!C41</f>
        <v>TBD</v>
      </c>
      <c r="D29" s="75" t="s">
        <v>72</v>
      </c>
    </row>
    <row r="30" spans="1:4" s="34" customFormat="1" ht="15" customHeight="1" x14ac:dyDescent="0.25">
      <c r="A30" s="38">
        <v>6</v>
      </c>
      <c r="B30" s="44" t="str">
        <f>'AC Opening'!B42</f>
        <v>Plans for Sept. Mtg.</v>
      </c>
      <c r="C30" s="44" t="str">
        <f>'AC Opening'!C42</f>
        <v>Beecher</v>
      </c>
      <c r="D30" s="80"/>
    </row>
    <row r="31" spans="1:4" s="34" customFormat="1" ht="15" customHeight="1" x14ac:dyDescent="0.25">
      <c r="A31" s="38">
        <v>7</v>
      </c>
      <c r="B31" s="44" t="str">
        <f>'AC Opening'!B43</f>
        <v xml:space="preserve">AoB: </v>
      </c>
      <c r="C31" s="44" t="str">
        <f>'AC Opening'!C43</f>
        <v>Beecher</v>
      </c>
      <c r="D31" s="80"/>
    </row>
    <row r="32" spans="1:4" s="34" customFormat="1" ht="15" customHeight="1" x14ac:dyDescent="0.25">
      <c r="A32" s="38"/>
      <c r="B32" s="37">
        <f>'AC Opening'!B44</f>
        <v>0</v>
      </c>
      <c r="C32" s="44">
        <f>'AC Opening'!C44</f>
        <v>0</v>
      </c>
      <c r="D32" s="80"/>
    </row>
    <row r="33" spans="1:3" x14ac:dyDescent="0.25">
      <c r="B33" s="37">
        <f>'AC Opening'!B45</f>
        <v>0</v>
      </c>
      <c r="C33" s="44">
        <f>'AC Opening'!C45</f>
        <v>0</v>
      </c>
    </row>
    <row r="34" spans="1:3" ht="15" customHeight="1" x14ac:dyDescent="0.25">
      <c r="B34" s="37">
        <f>'AC Opening'!B46</f>
        <v>0</v>
      </c>
      <c r="C34" s="44">
        <f>'AC Opening'!C46</f>
        <v>0</v>
      </c>
    </row>
    <row r="35" spans="1:3" ht="15" customHeight="1" x14ac:dyDescent="0.25">
      <c r="B35" s="37">
        <f>'AC Opening'!B47</f>
        <v>0</v>
      </c>
      <c r="C35" s="44">
        <f>'AC Opening'!C47</f>
        <v>0</v>
      </c>
    </row>
    <row r="36" spans="1:3" ht="79.95" customHeight="1" x14ac:dyDescent="0.25">
      <c r="B36" s="73" t="str">
        <f>'AC Opening'!B48</f>
        <v xml:space="preserve">    Motions @ EOW for LMSC
        - PARs: ---
        - Drafts to SA Ballot: ---
        - …
        - …
        - …</v>
      </c>
      <c r="C36" s="44" t="str">
        <f>'AC Opening'!C48</f>
        <v>All</v>
      </c>
    </row>
    <row r="37" spans="1:3" ht="15" customHeight="1" x14ac:dyDescent="0.25">
      <c r="A37" s="38">
        <v>8</v>
      </c>
      <c r="B37" s="44" t="s">
        <v>106</v>
      </c>
      <c r="C37" s="44" t="str">
        <f>'AC Opening'!C49</f>
        <v>Beecher</v>
      </c>
    </row>
    <row r="38" spans="1:3" x14ac:dyDescent="0.25">
      <c r="B38" s="44"/>
      <c r="C38" s="44"/>
    </row>
    <row r="39" spans="1:3" x14ac:dyDescent="0.25">
      <c r="B39" s="44"/>
      <c r="C39" s="44"/>
    </row>
    <row r="40" spans="1:3" ht="17.399999999999999" x14ac:dyDescent="0.3">
      <c r="B40" s="78"/>
      <c r="C40" s="82"/>
    </row>
    <row r="41" spans="1:3" ht="17.399999999999999" x14ac:dyDescent="0.3">
      <c r="B41" s="78"/>
      <c r="C41" s="82"/>
    </row>
    <row r="42" spans="1:3" ht="17.399999999999999" x14ac:dyDescent="0.3">
      <c r="B42" s="78"/>
      <c r="C42" s="82"/>
    </row>
    <row r="43" spans="1:3" ht="17.399999999999999" x14ac:dyDescent="0.3">
      <c r="C43" s="82"/>
    </row>
    <row r="44" spans="1:3" ht="17.399999999999999" x14ac:dyDescent="0.3">
      <c r="B44" s="78"/>
      <c r="C44" s="82"/>
    </row>
    <row r="45" spans="1:3" ht="17.399999999999999" x14ac:dyDescent="0.3">
      <c r="B45" s="78"/>
      <c r="C45" s="82"/>
    </row>
    <row r="46" spans="1:3" ht="17.399999999999999" x14ac:dyDescent="0.3">
      <c r="C46" s="82"/>
    </row>
    <row r="47" spans="1:3" ht="17.399999999999999" x14ac:dyDescent="0.3">
      <c r="B47" s="78"/>
      <c r="C47" s="81"/>
    </row>
    <row r="48" spans="1:3" ht="17.399999999999999" x14ac:dyDescent="0.3">
      <c r="B48" s="78"/>
      <c r="C48" s="82"/>
    </row>
    <row r="49" spans="2:3" ht="17.399999999999999" x14ac:dyDescent="0.3">
      <c r="C49" s="82"/>
    </row>
    <row r="50" spans="2:3" ht="17.399999999999999" x14ac:dyDescent="0.3">
      <c r="B50" s="78"/>
      <c r="C50" s="82"/>
    </row>
    <row r="51" spans="2:3" ht="17.399999999999999" x14ac:dyDescent="0.3">
      <c r="C51" s="82"/>
    </row>
    <row r="52" spans="2:3" ht="17.399999999999999" x14ac:dyDescent="0.3">
      <c r="B52" s="78"/>
      <c r="C52" s="82"/>
    </row>
    <row r="53" spans="2:3" ht="17.399999999999999" x14ac:dyDescent="0.3">
      <c r="C53" s="82"/>
    </row>
    <row r="54" spans="2:3" ht="17.399999999999999" x14ac:dyDescent="0.3">
      <c r="B54" s="78"/>
      <c r="C54" s="82"/>
    </row>
    <row r="55" spans="2:3" ht="17.399999999999999" x14ac:dyDescent="0.3">
      <c r="B55" s="78"/>
      <c r="C55" s="82"/>
    </row>
    <row r="56" spans="2:3" ht="17.399999999999999" x14ac:dyDescent="0.3">
      <c r="C56" s="82"/>
    </row>
    <row r="57" spans="2:3" ht="17.399999999999999" x14ac:dyDescent="0.3">
      <c r="B57" s="78"/>
      <c r="C57" s="82"/>
    </row>
    <row r="58" spans="2:3" ht="17.399999999999999" x14ac:dyDescent="0.3">
      <c r="C58" s="82"/>
    </row>
    <row r="59" spans="2:3" ht="17.399999999999999" x14ac:dyDescent="0.3">
      <c r="B59" s="78"/>
      <c r="C59" s="82"/>
    </row>
    <row r="60" spans="2:3" ht="17.399999999999999" x14ac:dyDescent="0.3">
      <c r="C60" s="82"/>
    </row>
    <row r="61" spans="2:3" ht="17.399999999999999" x14ac:dyDescent="0.3">
      <c r="C61" s="82"/>
    </row>
    <row r="62" spans="2:3" ht="17.399999999999999" x14ac:dyDescent="0.3">
      <c r="C62" s="82"/>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2"/>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23" customWidth="1"/>
    <col min="6" max="6" width="8.75" style="122"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
      <c r="A1" s="211" t="str">
        <f>Registration!A1</f>
        <v>158th IEEE 802.15 WSN Session</v>
      </c>
      <c r="B1" s="212"/>
      <c r="C1" s="212"/>
      <c r="D1" s="212"/>
      <c r="E1" s="212"/>
      <c r="F1" s="213"/>
      <c r="H1" s="9"/>
    </row>
    <row r="2" spans="1:255" s="7" customFormat="1" ht="15" customHeight="1" thickBot="1" x14ac:dyDescent="0.35">
      <c r="A2" s="235" t="str">
        <f>_xlfn.CONCAT("Agenda for WG15 Mid-Week Plenary - ",TEXT(('AC Opening'!C2)+3,"DDDD, MMMM DD, YYYY"))</f>
        <v>Agenda for WG15 Mid-Week Plenary - Wednesday, September 17, 2025</v>
      </c>
      <c r="B2" s="236"/>
      <c r="C2" s="236"/>
      <c r="D2" s="236"/>
      <c r="E2" s="236"/>
      <c r="F2" s="237"/>
      <c r="H2" s="10"/>
    </row>
    <row r="3" spans="1:255" ht="25.05" customHeight="1" thickBot="1" x14ac:dyDescent="0.3">
      <c r="A3" s="46" t="s">
        <v>37</v>
      </c>
      <c r="B3" s="47" t="s">
        <v>40</v>
      </c>
      <c r="C3" s="48" t="s">
        <v>38</v>
      </c>
      <c r="D3" s="47" t="s">
        <v>41</v>
      </c>
      <c r="E3" s="233" t="s">
        <v>87</v>
      </c>
      <c r="F3" s="234"/>
      <c r="G3" s="45"/>
    </row>
    <row r="4" spans="1:255" s="6" customFormat="1" ht="15" customHeight="1" x14ac:dyDescent="0.25">
      <c r="A4" s="21"/>
      <c r="B4" s="8"/>
      <c r="C4" s="21" t="str">
        <f>'WG Opening'!C4</f>
        <v>MEETING CALLED TO ORDER</v>
      </c>
      <c r="D4" s="2" t="str">
        <f>'WG Opening'!D4</f>
        <v>Powell</v>
      </c>
      <c r="E4" s="124"/>
      <c r="F4" s="126">
        <f>TIME(10,30,0)</f>
        <v>0.4375</v>
      </c>
    </row>
    <row r="5" spans="1:255" s="6" customFormat="1" ht="15" customHeight="1" x14ac:dyDescent="0.25">
      <c r="A5" s="21">
        <f>'WG Opening'!A5</f>
        <v>1</v>
      </c>
      <c r="B5" s="21"/>
      <c r="C5" s="21" t="str">
        <f>'WG Opening'!C5</f>
        <v>ANNOUNCEMENTS (Don’t forget to announce your name and affiliation before you speak)</v>
      </c>
      <c r="D5" s="238" t="str">
        <f>'WG Opening'!D5</f>
        <v>Beecher</v>
      </c>
      <c r="E5" s="239">
        <f>'WG Opening'!E5</f>
        <v>5</v>
      </c>
      <c r="F5" s="240">
        <f>F4+TIME(0,E4,0)</f>
        <v>0.4375</v>
      </c>
    </row>
    <row r="6" spans="1:255" s="6" customFormat="1" ht="30" customHeight="1" x14ac:dyDescent="0.25">
      <c r="A6" s="21">
        <f>'WG Opening'!A6</f>
        <v>1.1000000000000001</v>
      </c>
      <c r="B6" s="21" t="str">
        <f>'WG Opening'!B6</f>
        <v>II</v>
      </c>
      <c r="C6" s="70" t="s">
        <v>100</v>
      </c>
      <c r="D6" s="238"/>
      <c r="E6" s="239"/>
      <c r="F6" s="240"/>
    </row>
    <row r="7" spans="1:255" s="6" customFormat="1" ht="45" customHeight="1" x14ac:dyDescent="0.25">
      <c r="A7" s="21" t="str">
        <f>'WG Opening'!A7</f>
        <v>1.1a</v>
      </c>
      <c r="B7" s="21" t="str">
        <f>'WG Opening'!B7</f>
        <v>II</v>
      </c>
      <c r="C7" s="71" t="s">
        <v>99</v>
      </c>
      <c r="D7" s="238"/>
      <c r="E7" s="239"/>
      <c r="F7" s="240"/>
    </row>
    <row r="8" spans="1:255" s="6" customFormat="1" ht="15" customHeight="1" x14ac:dyDescent="0.25">
      <c r="A8" s="21" t="str">
        <f>'WG Opening'!A8</f>
        <v>1.1b</v>
      </c>
      <c r="B8" s="21" t="str">
        <f>'WG Opening'!B8</f>
        <v>II</v>
      </c>
      <c r="C8" s="53" t="str">
        <f>'WG Opening'!C8</f>
        <v>This Mtg. is being held Mixed-Mode as per the vote in the 802 LMSC</v>
      </c>
      <c r="D8" s="238"/>
      <c r="E8" s="239"/>
      <c r="F8" s="240"/>
    </row>
    <row r="9" spans="1:255" s="6" customFormat="1" ht="15" customHeight="1" x14ac:dyDescent="0.25">
      <c r="A9" s="21" t="str">
        <f>'WG Opening'!A9</f>
        <v>1.1c</v>
      </c>
      <c r="B9" s="21" t="str">
        <f>'WG Opening'!B9</f>
        <v>II</v>
      </c>
      <c r="C9" s="53" t="str">
        <f>'WG Opening'!C9</f>
        <v>DirectVoteLive (DVL) for Closing Plenary [rem: highly recomm. to use one email for all 802 items]</v>
      </c>
      <c r="D9" s="238"/>
      <c r="E9" s="239"/>
      <c r="F9" s="240"/>
    </row>
    <row r="10" spans="1:255"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38"/>
      <c r="E10" s="239"/>
      <c r="F10" s="240"/>
    </row>
    <row r="11" spans="1:255" s="6" customFormat="1" ht="15" customHeight="1" x14ac:dyDescent="0.25">
      <c r="A11" s="21" t="str">
        <f>'WG Opening'!A11</f>
        <v>1.1e</v>
      </c>
      <c r="B11" s="21" t="str">
        <f>'WG Opening'!B11</f>
        <v>II</v>
      </c>
      <c r="C11" s="53" t="str">
        <f>'WG Opening'!C11</f>
        <v>Mixed-Mode Meeting Ground Rules &amp; 75% Criteria</v>
      </c>
      <c r="D11" s="238"/>
      <c r="E11" s="239"/>
      <c r="F11" s="240"/>
    </row>
    <row r="12" spans="1:255" s="6" customFormat="1" ht="15" customHeight="1" x14ac:dyDescent="0.25">
      <c r="A12" s="21" t="str">
        <f>'WG Opening'!A12</f>
        <v>1.1f</v>
      </c>
      <c r="B12" s="21" t="str">
        <f>'WG Opening'!B12</f>
        <v>II</v>
      </c>
      <c r="C12" s="53">
        <f>'WG Opening'!C12</f>
        <v>0</v>
      </c>
      <c r="D12" s="108">
        <f>'WG Opening'!D12</f>
        <v>0</v>
      </c>
      <c r="E12" s="124">
        <v>0</v>
      </c>
      <c r="F12" s="126">
        <f>F5+TIME(0,E5,0)</f>
        <v>0.44097222222222221</v>
      </c>
    </row>
    <row r="13" spans="1:255" s="6" customFormat="1" ht="15" customHeight="1" x14ac:dyDescent="0.25">
      <c r="A13" s="21" t="str">
        <f>'WG Opening'!A13</f>
        <v>1.1g</v>
      </c>
      <c r="B13" s="21" t="str">
        <f>'WG Opening'!B13</f>
        <v>II</v>
      </c>
      <c r="C13" s="53">
        <f>'WG Opening'!C13</f>
        <v>0</v>
      </c>
      <c r="D13" s="108">
        <f>'WG Opening'!D13</f>
        <v>0</v>
      </c>
      <c r="E13" s="124">
        <f>'WG Opening'!E13</f>
        <v>0</v>
      </c>
      <c r="F13" s="126">
        <f t="shared" ref="F13:F19" si="0">F12+TIME(0,E12,0)</f>
        <v>0.44097222222222221</v>
      </c>
    </row>
    <row r="14" spans="1:255" s="6" customFormat="1" ht="15" customHeight="1" x14ac:dyDescent="0.25">
      <c r="A14" s="4"/>
      <c r="B14" s="8"/>
      <c r="D14" s="2"/>
      <c r="E14" s="124"/>
      <c r="F14" s="126">
        <f t="shared" si="0"/>
        <v>0.44097222222222221</v>
      </c>
    </row>
    <row r="15" spans="1:255" s="6" customFormat="1" ht="15" customHeight="1" x14ac:dyDescent="0.25">
      <c r="A15" s="4">
        <v>2</v>
      </c>
      <c r="B15" s="8"/>
      <c r="C15" s="2" t="str">
        <f>'WG Opening'!C22</f>
        <v>GENERAL AND ADMINISTRATIVE</v>
      </c>
      <c r="D15" s="2" t="str">
        <f>'WG Opening'!D26</f>
        <v>Powell</v>
      </c>
      <c r="E15" s="124"/>
      <c r="F15" s="126">
        <f t="shared" si="0"/>
        <v>0.44097222222222221</v>
      </c>
    </row>
    <row r="16" spans="1:255" ht="15" customHeight="1" x14ac:dyDescent="0.25">
      <c r="A16" s="4" t="s">
        <v>62</v>
      </c>
      <c r="B16" s="1" t="s">
        <v>4</v>
      </c>
      <c r="C16" s="83" t="str">
        <f>'WG Opening'!C27</f>
        <v>WG ADMIN ITEMS AND ANOUNCEMENTS</v>
      </c>
      <c r="D16" s="2" t="str">
        <f>'WG Opening'!D27</f>
        <v>Powell</v>
      </c>
      <c r="E16" s="124">
        <v>0</v>
      </c>
      <c r="F16" s="126">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14"/>
      <c r="C17" s="33"/>
      <c r="D17" s="2"/>
      <c r="E17" s="124">
        <v>0</v>
      </c>
      <c r="F17" s="126">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25">
      <c r="A18" s="2">
        <f>'WG Opening'!A35</f>
        <v>3</v>
      </c>
      <c r="B18" s="2"/>
      <c r="C18" s="2" t="str">
        <f>'WG Opening'!C35</f>
        <v>FUTURE MTGS AND POLLS</v>
      </c>
      <c r="D18" s="2" t="str">
        <f>'WG Opening'!D35</f>
        <v>Powell</v>
      </c>
      <c r="E18" s="124"/>
      <c r="F18" s="126">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25">
      <c r="A19" s="2" t="str">
        <f>'WG Opening'!A36</f>
        <v>3.1</v>
      </c>
      <c r="B19" s="2" t="str">
        <f>'WG Opening'!B36</f>
        <v>II</v>
      </c>
      <c r="C19" s="1" t="str">
        <f>'WG Opening'!C36</f>
        <v>NOV 2025 802 PLENARY MIXED MODE MTG. - PLAN OF RECORD AND MTG INFO</v>
      </c>
      <c r="D19" s="238" t="s">
        <v>231</v>
      </c>
      <c r="E19" s="239">
        <f>'WG Opening'!E36</f>
        <v>3</v>
      </c>
      <c r="F19" s="240">
        <f t="shared" si="0"/>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25">
      <c r="A20" s="2" t="str">
        <f>'WG Opening'!A37</f>
        <v>3.1a</v>
      </c>
      <c r="B20" s="2" t="str">
        <f>'WG Opening'!B37</f>
        <v>II</v>
      </c>
      <c r="C20" s="28" t="str">
        <f>'WG Opening'!C37</f>
        <v>802.15 WG will hold its session Nov. 9 - Nov. 13, 2025, with the in-person part being held at the Marriott Marquis Queen's Park, Bangkok Thailand.</v>
      </c>
      <c r="D20" s="238"/>
      <c r="E20" s="239"/>
      <c r="F20" s="240"/>
    </row>
    <row r="21" spans="1:255" customFormat="1" ht="15" customHeight="1" x14ac:dyDescent="0.25">
      <c r="A21" s="2" t="str">
        <f>'WG Opening'!A38</f>
        <v>3.1b</v>
      </c>
      <c r="B21" s="2" t="str">
        <f>'WG Opening'!B38</f>
        <v>II</v>
      </c>
      <c r="C21" s="26" t="str">
        <f>'WG Opening'!C38</f>
        <v>The 802 Wireless Chairs Adv. Committee will be held 4pm to 5:30pm on Sun. Nov. 9, 2025</v>
      </c>
      <c r="D21" s="238"/>
      <c r="E21" s="239"/>
      <c r="F21" s="240"/>
    </row>
    <row r="22" spans="1:255" customFormat="1" ht="15" customHeight="1" x14ac:dyDescent="0.25">
      <c r="A22" s="2" t="str">
        <f>'WG Opening'!A39</f>
        <v>3.1c</v>
      </c>
      <c r="B22" s="2" t="str">
        <f>'WG Opening'!B39</f>
        <v>II</v>
      </c>
      <c r="C22" s="26" t="str">
        <f>'WG Opening'!C39</f>
        <v>The 802.15 AC will be held 5:45 to 6:45pm on Sun. Nov. 9, 2025</v>
      </c>
      <c r="D22" s="238"/>
      <c r="E22" s="239"/>
      <c r="F22" s="240"/>
    </row>
    <row r="23" spans="1:255" customFormat="1" ht="60" customHeight="1" x14ac:dyDescent="0.25">
      <c r="A23" s="2" t="str">
        <f>'WG Opening'!A40</f>
        <v>3.1d</v>
      </c>
      <c r="B23" s="2" t="str">
        <f>'WG Opening'!B40</f>
        <v>II</v>
      </c>
      <c r="C23" s="28" t="str">
        <f>'WG Opening'!C40</f>
        <v>802 (in-person) Mtg. Registration Fees &amp; Deadlines have been set at $600 until Friday, July 11th, 2025, $800 through Friday, Aug. 29th, 2025, and $1000 after Friday, Aug. 29th, 2025 
Additional In Hotel Stay Discount of $300
Student Rate $100</v>
      </c>
      <c r="D23" s="238"/>
      <c r="E23" s="239"/>
      <c r="F23" s="240"/>
    </row>
    <row r="24" spans="1:255" customFormat="1" ht="15" customHeight="1" x14ac:dyDescent="0.25">
      <c r="A24" s="2" t="str">
        <f>'WG Opening'!A41</f>
        <v>3.1e</v>
      </c>
      <c r="B24" s="2" t="str">
        <f>'WG Opening'!B41</f>
        <v>II</v>
      </c>
      <c r="C24" s="28" t="str">
        <f>'WG Opening'!C41</f>
        <v>Future Venue Ad-Hoc - Thursday 8am</v>
      </c>
      <c r="D24" s="238"/>
      <c r="E24" s="239"/>
      <c r="F24" s="240"/>
    </row>
    <row r="25" spans="1:255" ht="15" customHeight="1" x14ac:dyDescent="0.25">
      <c r="A25" s="2" t="str">
        <f>'WG Opening'!A42</f>
        <v>3.2</v>
      </c>
      <c r="B25" s="52" t="str">
        <f>'WG Opening'!B42</f>
        <v>II</v>
      </c>
      <c r="C25" s="52" t="str">
        <f>'WG Opening'!C42</f>
        <v>POLLS - In person and ePolls</v>
      </c>
      <c r="D25" s="1" t="s">
        <v>230</v>
      </c>
      <c r="E25" s="124">
        <v>3</v>
      </c>
      <c r="F25" s="126">
        <f>F19+TIME(0,E19,0)</f>
        <v>0.44305555555555554</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24"/>
      <c r="F26" s="126">
        <f>F25+TIME(0,E25,0)</f>
        <v>0.44513888888888886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2">
        <f>'WG Opening'!A44</f>
        <v>4</v>
      </c>
      <c r="B27" s="8"/>
      <c r="C27" s="2" t="s">
        <v>82</v>
      </c>
      <c r="D27" s="2" t="s">
        <v>231</v>
      </c>
      <c r="E27" s="124"/>
      <c r="F27" s="126">
        <f t="shared" ref="F27:F57" si="1">F26+TIME(0,E26,0)</f>
        <v>0.44513888888888886</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 t="str">
        <f>'WG Opening'!A45</f>
        <v>4.1</v>
      </c>
      <c r="B28" s="8" t="str">
        <f>'WG Opening'!B45</f>
        <v>DT</v>
      </c>
      <c r="C28" s="8" t="str">
        <f>'WG Opening'!C45</f>
        <v>TG 4ab NG UWB Amendment</v>
      </c>
      <c r="D28" s="2" t="str">
        <f>'WG Opening'!D45</f>
        <v>Rolfe</v>
      </c>
      <c r="E28" s="124">
        <v>2</v>
      </c>
      <c r="F28" s="126">
        <f t="shared" si="1"/>
        <v>0.44513888888888886</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
        <f>'WG Opening'!A46</f>
        <v>4.2</v>
      </c>
      <c r="B29" s="8" t="str">
        <f>'WG Opening'!B46</f>
        <v>DT</v>
      </c>
      <c r="C29" s="8" t="str">
        <f>'WG Opening'!C46</f>
        <v>SC WNG</v>
      </c>
      <c r="D29" s="2" t="str">
        <f>'WG Opening'!D46</f>
        <v>Rolfe</v>
      </c>
      <c r="E29" s="124">
        <v>2</v>
      </c>
      <c r="F29" s="126">
        <f t="shared" si="1"/>
        <v>0.44652777777777775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
        <f>'WG Opening'!A47</f>
        <v>4.3</v>
      </c>
      <c r="B30" s="8" t="str">
        <f>'WG Opening'!B47</f>
        <v>DT</v>
      </c>
      <c r="C30" s="8" t="str">
        <f>'WG Opening'!C47</f>
        <v>IG Access</v>
      </c>
      <c r="D30" s="2" t="str">
        <f>'WG Opening'!D47</f>
        <v>Rolfe</v>
      </c>
      <c r="E30" s="124">
        <v>2</v>
      </c>
      <c r="F30" s="126">
        <f t="shared" si="1"/>
        <v>0.44791666666666663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
        <f>'WG Opening'!A48</f>
        <v>4.4000000000000004</v>
      </c>
      <c r="B31" s="8" t="str">
        <f>'WG Opening'!B48</f>
        <v>DT</v>
      </c>
      <c r="C31" s="8" t="str">
        <f>'WG Opening'!C48</f>
        <v>Joint .15/.11 Mtg.</v>
      </c>
      <c r="D31" s="2" t="str">
        <f>'WG Opening'!D48</f>
        <v>Rolfe</v>
      </c>
      <c r="E31" s="124">
        <v>2</v>
      </c>
      <c r="F31" s="126">
        <f t="shared" si="1"/>
        <v>0.44930555555555551</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
        <f>'WG Opening'!A49</f>
        <v>4.5</v>
      </c>
      <c r="B32" s="8" t="str">
        <f>'WG Opening'!B49</f>
        <v>DT</v>
      </c>
      <c r="C32" s="8" t="str">
        <f>'WG Opening'!C49</f>
        <v>TG 4ac Privacy Amendment</v>
      </c>
      <c r="D32" s="2" t="str">
        <f>'WG Opening'!D49</f>
        <v>Kivinen</v>
      </c>
      <c r="E32" s="124">
        <v>2</v>
      </c>
      <c r="F32" s="126">
        <f t="shared" si="1"/>
        <v>0.4506944444444444</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
        <f>'WG Opening'!A50</f>
        <v>4.5999999999999996</v>
      </c>
      <c r="B33" s="8" t="str">
        <f>'WG Opening'!B50</f>
        <v>DT</v>
      </c>
      <c r="C33" s="8" t="str">
        <f>'WG Opening'!C50</f>
        <v>SC IETF - update at WG15 Mid-Week</v>
      </c>
      <c r="D33" s="2" t="str">
        <f>'WG Opening'!D50</f>
        <v>Kivinen</v>
      </c>
      <c r="E33" s="124">
        <v>10</v>
      </c>
      <c r="F33" s="126">
        <f t="shared" si="1"/>
        <v>0.45208333333333328</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
        <f>'WG Opening'!A51</f>
        <v>4.7</v>
      </c>
      <c r="B34" s="8" t="str">
        <f>'WG Opening'!B51</f>
        <v>DT</v>
      </c>
      <c r="C34" s="8" t="str">
        <f>'WG Opening'!C51</f>
        <v>TG 4ae Ascon Cryptographic Algorithms Amendment</v>
      </c>
      <c r="D34" s="2" t="str">
        <f>'WG Opening'!D51</f>
        <v>Kivinen</v>
      </c>
      <c r="E34" s="124">
        <v>2</v>
      </c>
      <c r="F34" s="126">
        <f t="shared" si="1"/>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
        <v>4.8</v>
      </c>
      <c r="B35" s="8" t="str">
        <f>'WG Opening'!B52</f>
        <v>DT</v>
      </c>
      <c r="C35" s="8" t="str">
        <f>'WG Opening'!C52</f>
        <v>TG 9a EDHOC KMP Amendment</v>
      </c>
      <c r="D35" s="2" t="str">
        <f>'WG Opening'!D52</f>
        <v>Kivinen</v>
      </c>
      <c r="E35" s="124">
        <v>2</v>
      </c>
      <c r="F35" s="126">
        <f t="shared" si="1"/>
        <v>0.46041666666666659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
        <f>'WG Opening'!A53</f>
        <v>4.9000000000000004</v>
      </c>
      <c r="B36" s="8" t="str">
        <f>'WG Opening'!B53</f>
        <v>DT</v>
      </c>
      <c r="C36" s="8" t="str">
        <f>'WG Opening'!C53</f>
        <v>TG 4ad NG SUN PHYs Amendment</v>
      </c>
      <c r="D36" s="2" t="str">
        <f>'WG Opening'!D53</f>
        <v>Beecher</v>
      </c>
      <c r="E36" s="124">
        <v>2</v>
      </c>
      <c r="F36" s="126">
        <f t="shared" si="1"/>
        <v>0.46180555555555547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 t="str">
        <f>'WG Opening'!A54</f>
        <v>4.10</v>
      </c>
      <c r="B37" s="8" t="str">
        <f>'WG Opening'!B54</f>
        <v>DT</v>
      </c>
      <c r="C37" s="8" t="str">
        <f>'WG Opening'!C54</f>
        <v>Joint .15/.1 Mtg.</v>
      </c>
      <c r="D37" s="2" t="str">
        <f>'WG Opening'!D54</f>
        <v>Beecher</v>
      </c>
      <c r="E37" s="124">
        <v>2</v>
      </c>
      <c r="F37" s="126">
        <f t="shared" si="1"/>
        <v>0.46319444444444435</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
        <f>'WG Opening'!A55</f>
        <v>4.1100000000000003</v>
      </c>
      <c r="B38" s="8" t="str">
        <f>'WG Opening'!B55</f>
        <v>DT</v>
      </c>
      <c r="C38" s="8" t="str">
        <f>'WG Opening'!C55</f>
        <v>SC MAINT/RULES</v>
      </c>
      <c r="D38" s="2" t="str">
        <f>'WG Opening'!D55</f>
        <v>Beecher</v>
      </c>
      <c r="E38" s="124">
        <v>2</v>
      </c>
      <c r="F38" s="126">
        <f t="shared" si="1"/>
        <v>0.46458333333333324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
        <f>'WG Opening'!A56</f>
        <v>4.12</v>
      </c>
      <c r="B39" s="8" t="str">
        <f>'WG Opening'!B56</f>
        <v>DT</v>
      </c>
      <c r="C39" s="8" t="str">
        <f>'WG Opening'!C56</f>
        <v>TG 6ma BAN/VAN Revision</v>
      </c>
      <c r="D39" s="2" t="str">
        <f>'WG Opening'!D56</f>
        <v>Kohno</v>
      </c>
      <c r="E39" s="124">
        <v>2</v>
      </c>
      <c r="F39" s="126">
        <f t="shared" si="1"/>
        <v>0.46597222222222212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 t="str">
        <f>'WG Opening'!A57</f>
        <v>4.13</v>
      </c>
      <c r="B40" s="8" t="str">
        <f>'WG Opening'!B57</f>
        <v>DT</v>
      </c>
      <c r="C40" s="8" t="str">
        <f>'WG Opening'!C57</f>
        <v>IG NG OWC</v>
      </c>
      <c r="D40" s="2" t="str">
        <f>'WG Opening'!D57</f>
        <v>Jang</v>
      </c>
      <c r="E40" s="124">
        <v>0</v>
      </c>
      <c r="F40" s="126">
        <f t="shared" si="1"/>
        <v>0.46736111111111101</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
        <f>'WG Opening'!A58</f>
        <v>4.1399999999999997</v>
      </c>
      <c r="B41" s="8" t="str">
        <f>'WG Opening'!B58</f>
        <v>DT</v>
      </c>
      <c r="C41" s="8" t="str">
        <f>'WG Opening'!C58</f>
        <v>TG 14 IR UWB AHN New Standard - IN HIBERNATION</v>
      </c>
      <c r="D41" s="2" t="str">
        <f>'WG Opening'!D58</f>
        <v>Beecher</v>
      </c>
      <c r="E41" s="124">
        <v>0</v>
      </c>
      <c r="F41" s="126">
        <f t="shared" si="1"/>
        <v>0.46736111111111101</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 t="str">
        <f>'WG Opening'!A59</f>
        <v>4.15</v>
      </c>
      <c r="B42" s="8" t="str">
        <f>'WG Opening'!B59</f>
        <v>DT</v>
      </c>
      <c r="C42" s="8" t="str">
        <f>'WG Opening'!C59</f>
        <v>TG 15 NB AHN New Standard - IN HIBERNATION</v>
      </c>
      <c r="D42" s="2" t="str">
        <f>'WG Opening'!D59</f>
        <v>Beecher</v>
      </c>
      <c r="E42" s="124">
        <v>0</v>
      </c>
      <c r="F42" s="126">
        <f t="shared" si="1"/>
        <v>0.46736111111111101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 t="str">
        <f>'WG Opening'!A60</f>
        <v>4.16</v>
      </c>
      <c r="B43" s="8" t="str">
        <f>'WG Opening'!B60</f>
        <v>DT</v>
      </c>
      <c r="C43" s="8" t="str">
        <f>'WG Opening'!C60</f>
        <v>TG 16t Lic NB Amendment</v>
      </c>
      <c r="D43" s="2" t="str">
        <f>'WG Opening'!D60</f>
        <v>Godfrey</v>
      </c>
      <c r="E43" s="124">
        <v>1</v>
      </c>
      <c r="F43" s="126">
        <f t="shared" si="1"/>
        <v>0.46736111111111101</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2" t="str">
        <f>'WG Opening'!A61</f>
        <v>4.17</v>
      </c>
      <c r="B44" s="8" t="str">
        <f>'WG Opening'!B61</f>
        <v>DT</v>
      </c>
      <c r="C44" s="8" t="str">
        <f>'WG Opening'!C61</f>
        <v>TG 16me Lic NB Revision</v>
      </c>
      <c r="D44" s="2" t="str">
        <f>'WG Opening'!D61</f>
        <v>Godfrey</v>
      </c>
      <c r="E44" s="124">
        <v>2</v>
      </c>
      <c r="F44" s="126">
        <f t="shared" si="1"/>
        <v>0.46805555555555545</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2" t="str">
        <f>'WG Opening'!A62</f>
        <v>4.18</v>
      </c>
      <c r="B45" s="8" t="str">
        <f>'WG Opening'!B62</f>
        <v>DT</v>
      </c>
      <c r="C45" s="8" t="str">
        <f>'WG Opening'!C62</f>
        <v>SC THz</v>
      </c>
      <c r="D45" s="2" t="str">
        <f>'WG Opening'!D62</f>
        <v>Kurner</v>
      </c>
      <c r="E45" s="124">
        <v>2</v>
      </c>
      <c r="F45" s="126">
        <f t="shared" si="1"/>
        <v>0.46944444444444433</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2" t="str">
        <f>'WG Opening'!A63</f>
        <v>4.19</v>
      </c>
      <c r="B46" s="8" t="str">
        <f>'WG Opening'!B63</f>
        <v>DT</v>
      </c>
      <c r="C46" s="8" t="str">
        <f>'WG Opening'!C63</f>
        <v>IG SWC</v>
      </c>
      <c r="D46" s="2" t="str">
        <f>'WG Opening'!D63</f>
        <v>TBD</v>
      </c>
      <c r="E46" s="124">
        <v>2</v>
      </c>
      <c r="F46" s="126">
        <f t="shared" si="1"/>
        <v>0.47083333333333321</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s="22" customFormat="1" ht="15" customHeight="1" x14ac:dyDescent="0.25">
      <c r="A47" s="128" t="s">
        <v>146</v>
      </c>
      <c r="B47" s="2" t="s">
        <v>3</v>
      </c>
      <c r="C47" s="23" t="s">
        <v>25</v>
      </c>
      <c r="D47" s="23" t="s">
        <v>104</v>
      </c>
      <c r="E47" s="160">
        <v>0</v>
      </c>
      <c r="F47" s="126">
        <f t="shared" si="1"/>
        <v>0.4722222222222221</v>
      </c>
      <c r="G47" s="77"/>
      <c r="H47" s="64"/>
      <c r="I47" s="64"/>
      <c r="J47" s="2"/>
    </row>
    <row r="48" spans="1:255" customFormat="1" ht="15" customHeight="1" x14ac:dyDescent="0.25">
      <c r="A48" s="2">
        <v>4.21</v>
      </c>
      <c r="B48" s="2" t="s">
        <v>3</v>
      </c>
      <c r="C48" s="23" t="s">
        <v>23</v>
      </c>
      <c r="D48" s="23" t="s">
        <v>91</v>
      </c>
      <c r="E48" s="160">
        <v>5</v>
      </c>
      <c r="F48" s="126">
        <f t="shared" si="1"/>
        <v>0.4722222222222221</v>
      </c>
      <c r="G48" s="77"/>
      <c r="H48" s="64"/>
      <c r="I48" s="64"/>
      <c r="J48" s="2"/>
    </row>
    <row r="49" spans="1:255" customFormat="1" ht="15" customHeight="1" x14ac:dyDescent="0.25">
      <c r="A49" s="2">
        <v>4.22</v>
      </c>
      <c r="B49" s="2" t="s">
        <v>3</v>
      </c>
      <c r="C49" s="23" t="s">
        <v>24</v>
      </c>
      <c r="D49" s="23" t="s">
        <v>18</v>
      </c>
      <c r="E49" s="160">
        <v>0</v>
      </c>
      <c r="F49" s="126">
        <f t="shared" si="1"/>
        <v>0.47569444444444431</v>
      </c>
      <c r="G49" s="77"/>
      <c r="H49" s="64"/>
      <c r="I49" s="64"/>
      <c r="J49" s="2"/>
    </row>
    <row r="50" spans="1:255" customFormat="1" ht="15" customHeight="1" x14ac:dyDescent="0.25">
      <c r="A50" s="2">
        <v>4.2300000000000004</v>
      </c>
      <c r="B50" s="2" t="s">
        <v>3</v>
      </c>
      <c r="C50" s="23" t="s">
        <v>28</v>
      </c>
      <c r="D50" s="23" t="s">
        <v>20</v>
      </c>
      <c r="E50" s="160">
        <v>0</v>
      </c>
      <c r="F50" s="126">
        <f t="shared" si="1"/>
        <v>0.47569444444444431</v>
      </c>
      <c r="G50" s="77"/>
      <c r="H50" s="64"/>
      <c r="I50" s="64"/>
      <c r="J50" s="2"/>
    </row>
    <row r="51" spans="1:255" ht="15" customHeight="1" x14ac:dyDescent="0.25">
      <c r="A51" s="4"/>
      <c r="B51" s="2"/>
      <c r="C51" s="12"/>
      <c r="D51" s="2"/>
      <c r="E51" s="124">
        <v>0</v>
      </c>
      <c r="F51" s="126">
        <f t="shared" si="1"/>
        <v>0.47569444444444431</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2" t="str">
        <f>'WG Opening'!A65</f>
        <v>5</v>
      </c>
      <c r="B52" s="2"/>
      <c r="C52" s="2" t="str">
        <f>'WG Opening'!C65</f>
        <v>NEW BUSINESS</v>
      </c>
      <c r="D52" s="2" t="str">
        <f>'WG Opening'!D65</f>
        <v>Powell</v>
      </c>
      <c r="E52" s="124">
        <v>1</v>
      </c>
      <c r="F52" s="126">
        <f t="shared" si="1"/>
        <v>0.47569444444444431</v>
      </c>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row>
    <row r="53" spans="1:255" ht="15" customHeight="1" x14ac:dyDescent="0.25">
      <c r="A53" s="19"/>
      <c r="B53" s="2"/>
      <c r="C53" s="20"/>
      <c r="D53" s="2"/>
      <c r="E53" s="124"/>
      <c r="F53" s="126">
        <f t="shared" si="1"/>
        <v>0.47638888888888875</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customFormat="1" ht="15" x14ac:dyDescent="0.25">
      <c r="A54" s="2">
        <f>'WG Opening'!A69</f>
        <v>6</v>
      </c>
      <c r="B54" s="2"/>
      <c r="C54" s="2" t="str">
        <f>'WG Opening'!C69</f>
        <v>AOB</v>
      </c>
      <c r="D54" s="2" t="str">
        <f>'WG Opening'!D69</f>
        <v>Powell</v>
      </c>
      <c r="E54" s="124">
        <v>1</v>
      </c>
      <c r="F54" s="126">
        <f t="shared" si="1"/>
        <v>0.47638888888888875</v>
      </c>
    </row>
    <row r="55" spans="1:255" customFormat="1" ht="15" x14ac:dyDescent="0.25">
      <c r="A55" s="4"/>
      <c r="B55" s="2"/>
      <c r="C55" s="28"/>
      <c r="D55" s="2"/>
      <c r="E55" s="124"/>
      <c r="F55" s="126">
        <f t="shared" si="1"/>
        <v>0.47708333333333319</v>
      </c>
    </row>
    <row r="56" spans="1:255" ht="15" customHeight="1" x14ac:dyDescent="0.25">
      <c r="A56" s="2" t="str">
        <f>'WG Opening'!A71</f>
        <v>7</v>
      </c>
      <c r="B56" s="2"/>
      <c r="C56" s="1" t="s">
        <v>139</v>
      </c>
      <c r="D56" s="2" t="str">
        <f>'WG Opening'!D71</f>
        <v>Powell</v>
      </c>
      <c r="E56" s="124">
        <v>1</v>
      </c>
      <c r="F56" s="126">
        <f t="shared" si="1"/>
        <v>0.47708333333333319</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c r="B57" s="2"/>
      <c r="C57" s="2"/>
      <c r="D57" s="2"/>
      <c r="E57" s="120"/>
      <c r="F57" s="126">
        <f t="shared" si="1"/>
        <v>0.47777777777777763</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c r="B58" s="2"/>
      <c r="C58" s="2"/>
      <c r="D58" s="2"/>
      <c r="E58" s="120"/>
      <c r="F58" s="12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19"/>
      <c r="B59" s="2" t="s">
        <v>5</v>
      </c>
      <c r="C59" s="5" t="str">
        <f>'WG Opening'!C74</f>
        <v>ME - Motion, External        MI - Motion, Internal</v>
      </c>
      <c r="D59" s="2"/>
      <c r="E59" s="120" t="s">
        <v>5</v>
      </c>
      <c r="F59" s="126"/>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 customHeight="1" x14ac:dyDescent="0.25">
      <c r="A60" s="19" t="s">
        <v>5</v>
      </c>
      <c r="B60" s="2"/>
      <c r="C60" s="5" t="str">
        <f>'WG Opening'!C75</f>
        <v>DT - Discussion Topic         II - Information Item</v>
      </c>
      <c r="D60" s="2"/>
      <c r="E60" s="120"/>
      <c r="F60" s="120"/>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6" x14ac:dyDescent="0.25">
      <c r="A61" s="19"/>
      <c r="B61" s="2"/>
      <c r="C61" s="5" t="str">
        <f>'WG Opening'!C76</f>
        <v>Category  (* = consent agenda)</v>
      </c>
      <c r="D61" s="2"/>
      <c r="E61" s="120"/>
      <c r="F61" s="126"/>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ht="15.6" x14ac:dyDescent="0.25">
      <c r="A62" s="24"/>
      <c r="B62" s="2"/>
      <c r="C62" s="13"/>
      <c r="D62" s="2"/>
      <c r="E62" s="120"/>
      <c r="F62" s="126"/>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row>
    <row r="63" spans="1:255" x14ac:dyDescent="0.25">
      <c r="C63" s="14"/>
      <c r="E63" s="122"/>
    </row>
    <row r="64" spans="1:255" x14ac:dyDescent="0.25">
      <c r="C64" s="14"/>
      <c r="E64" s="122"/>
    </row>
    <row r="65" spans="1:5" x14ac:dyDescent="0.25">
      <c r="C65" s="14"/>
      <c r="E65" s="122"/>
    </row>
    <row r="66" spans="1:5" x14ac:dyDescent="0.25">
      <c r="C66" s="14"/>
      <c r="E66" s="122"/>
    </row>
    <row r="67" spans="1:5" x14ac:dyDescent="0.25">
      <c r="C67" s="14"/>
      <c r="E67" s="122"/>
    </row>
    <row r="68" spans="1:5" x14ac:dyDescent="0.25">
      <c r="C68" s="14"/>
      <c r="E68" s="122"/>
    </row>
    <row r="69" spans="1:5" x14ac:dyDescent="0.25">
      <c r="C69" s="14"/>
      <c r="E69" s="122"/>
    </row>
    <row r="70" spans="1:5" x14ac:dyDescent="0.25">
      <c r="C70" s="14"/>
      <c r="E70" s="122"/>
    </row>
    <row r="71" spans="1:5" x14ac:dyDescent="0.25">
      <c r="A71" s="14"/>
      <c r="C71" s="14"/>
      <c r="E71" s="122"/>
    </row>
    <row r="72" spans="1:5" x14ac:dyDescent="0.25">
      <c r="A72" s="14"/>
      <c r="C72" s="14"/>
      <c r="E72" s="122"/>
    </row>
    <row r="73" spans="1:5" x14ac:dyDescent="0.25">
      <c r="A73" s="14"/>
    </row>
    <row r="74" spans="1:5" x14ac:dyDescent="0.25">
      <c r="A74" s="14"/>
    </row>
    <row r="75" spans="1:5" x14ac:dyDescent="0.25">
      <c r="A75" s="14"/>
    </row>
    <row r="86" spans="1:5" x14ac:dyDescent="0.25">
      <c r="A86" s="14"/>
    </row>
    <row r="87" spans="1:5" ht="16.5" customHeight="1" x14ac:dyDescent="0.25">
      <c r="A87" s="14"/>
    </row>
    <row r="88" spans="1:5" ht="16.5" customHeight="1" x14ac:dyDescent="0.25">
      <c r="A88" s="14"/>
      <c r="C88" s="14"/>
      <c r="E88" s="122"/>
    </row>
    <row r="89" spans="1:5" ht="16.5" customHeight="1" x14ac:dyDescent="0.25">
      <c r="A89" s="14"/>
      <c r="C89" s="14"/>
      <c r="E89" s="122"/>
    </row>
    <row r="90" spans="1:5" ht="16.5" customHeight="1" x14ac:dyDescent="0.25">
      <c r="A90" s="14"/>
      <c r="C90" s="14"/>
      <c r="E90" s="122"/>
    </row>
    <row r="91" spans="1:5" ht="16.5" customHeight="1" x14ac:dyDescent="0.25">
      <c r="A91" s="14"/>
      <c r="C91" s="14"/>
      <c r="E91" s="122"/>
    </row>
    <row r="92" spans="1:5" x14ac:dyDescent="0.25">
      <c r="A92" s="14"/>
      <c r="C92" s="14"/>
      <c r="E92" s="122"/>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1 A16:A17 A26 A55 A5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91"/>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62.83203125" style="15" customWidth="1"/>
    <col min="4" max="4" width="11.58203125" style="14" customWidth="1"/>
    <col min="5" max="5" width="3.1640625" style="123" customWidth="1"/>
    <col min="6" max="6" width="8.75" style="122" customWidth="1"/>
    <col min="7" max="7" width="12.08203125" style="14" customWidth="1"/>
    <col min="8" max="8" width="7.83203125" style="16" customWidth="1"/>
    <col min="9" max="9" width="8.58203125" style="16" customWidth="1"/>
    <col min="10" max="10" width="45.58203125" style="66" customWidth="1"/>
    <col min="11" max="11" width="25.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
      <c r="A1" s="211" t="str">
        <f>Registration!A1</f>
        <v>158th IEEE 802.15 WSN Session</v>
      </c>
      <c r="B1" s="212"/>
      <c r="C1" s="212"/>
      <c r="D1" s="212"/>
      <c r="E1" s="212"/>
      <c r="F1" s="213"/>
      <c r="G1" s="84"/>
      <c r="H1" s="60"/>
      <c r="I1" s="60"/>
      <c r="J1" s="65"/>
    </row>
    <row r="2" spans="1:256" s="7" customFormat="1" ht="15" customHeight="1" thickBot="1" x14ac:dyDescent="0.35">
      <c r="A2" s="235" t="str">
        <f>_xlfn.CONCAT("Agenda for WG15 Closing Plenary - ",TEXT(('AC Opening'!C2)+4,"DDDD, MMMM DD, YYYY"))</f>
        <v>Agenda for WG15 Closing Plenary - Thursday, September 18, 2025</v>
      </c>
      <c r="B2" s="236"/>
      <c r="C2" s="236"/>
      <c r="D2" s="236"/>
      <c r="E2" s="236"/>
      <c r="F2" s="237"/>
      <c r="G2" s="84"/>
      <c r="H2" s="59"/>
      <c r="I2" s="59"/>
      <c r="J2" s="65"/>
    </row>
    <row r="3" spans="1:256" ht="25.05" customHeight="1" thickBot="1" x14ac:dyDescent="0.3">
      <c r="A3" s="46" t="s">
        <v>37</v>
      </c>
      <c r="B3" s="47" t="s">
        <v>40</v>
      </c>
      <c r="C3" s="48" t="s">
        <v>38</v>
      </c>
      <c r="D3" s="47" t="s">
        <v>41</v>
      </c>
      <c r="E3" s="233" t="s">
        <v>87</v>
      </c>
      <c r="F3" s="234"/>
      <c r="G3" s="66"/>
    </row>
    <row r="4" spans="1:256" customFormat="1" ht="15" customHeight="1" x14ac:dyDescent="0.25">
      <c r="A4" s="21"/>
      <c r="B4" s="21"/>
      <c r="C4" s="21" t="str">
        <f>'WG Opening'!C4</f>
        <v>MEETING CALLED TO ORDER</v>
      </c>
      <c r="D4" s="2" t="str">
        <f>'WG Opening'!D4</f>
        <v>Powell</v>
      </c>
      <c r="E4" s="121"/>
      <c r="F4" s="127">
        <f>TIME(16,0,0)</f>
        <v>0.66666666666666663</v>
      </c>
      <c r="G4" s="77"/>
      <c r="H4" s="61"/>
      <c r="I4" s="61"/>
      <c r="J4" s="67"/>
    </row>
    <row r="5" spans="1:256" s="6" customFormat="1" ht="15" customHeight="1" x14ac:dyDescent="0.25">
      <c r="A5" s="21">
        <f>'WG Opening'!A5</f>
        <v>1</v>
      </c>
      <c r="B5" s="21"/>
      <c r="C5" s="21" t="str">
        <f>'WG Opening'!C5</f>
        <v>ANNOUNCEMENTS (Don’t forget to announce your name and affiliation before you speak)</v>
      </c>
      <c r="D5" s="238" t="str">
        <f>'WG Opening'!D5</f>
        <v>Beecher</v>
      </c>
      <c r="E5" s="248">
        <f>'WG Opening'!E5</f>
        <v>5</v>
      </c>
      <c r="F5" s="240">
        <f>F4+TIME(0,E4,0)</f>
        <v>0.66666666666666663</v>
      </c>
      <c r="G5" s="85"/>
      <c r="H5" s="62"/>
      <c r="I5" s="62"/>
      <c r="J5" s="68"/>
    </row>
    <row r="6" spans="1:256" s="6" customFormat="1" ht="30" customHeight="1" x14ac:dyDescent="0.25">
      <c r="A6" s="21">
        <f>'WG Opening'!A6</f>
        <v>1.1000000000000001</v>
      </c>
      <c r="B6" s="21" t="str">
        <f>'WG Opening'!B6</f>
        <v>II</v>
      </c>
      <c r="C6" s="70" t="s">
        <v>100</v>
      </c>
      <c r="D6" s="238"/>
      <c r="E6" s="248"/>
      <c r="F6" s="240"/>
      <c r="G6" s="85"/>
      <c r="H6" s="62"/>
      <c r="I6" s="62"/>
      <c r="J6" s="68"/>
    </row>
    <row r="7" spans="1:256" s="6" customFormat="1" ht="45" customHeight="1" x14ac:dyDescent="0.25">
      <c r="A7" s="21" t="str">
        <f>'WG Opening'!A7</f>
        <v>1.1a</v>
      </c>
      <c r="B7" s="21" t="str">
        <f>'WG Opening'!B7</f>
        <v>II</v>
      </c>
      <c r="C7" s="71" t="s">
        <v>99</v>
      </c>
      <c r="D7" s="238"/>
      <c r="E7" s="248"/>
      <c r="F7" s="240"/>
      <c r="G7" s="85"/>
      <c r="H7" s="62"/>
      <c r="I7" s="62"/>
      <c r="J7" s="68"/>
    </row>
    <row r="8" spans="1:256" s="6" customFormat="1" ht="15" customHeight="1" x14ac:dyDescent="0.25">
      <c r="A8" s="21" t="str">
        <f>'WG Opening'!A8</f>
        <v>1.1b</v>
      </c>
      <c r="B8" s="21" t="str">
        <f>'WG Opening'!B8</f>
        <v>II</v>
      </c>
      <c r="C8" s="53" t="str">
        <f>'WG Opening'!C8</f>
        <v>This Mtg. is being held Mixed-Mode as per the vote in the 802 LMSC</v>
      </c>
      <c r="D8" s="238"/>
      <c r="E8" s="248"/>
      <c r="F8" s="240"/>
      <c r="G8" s="85"/>
      <c r="H8" s="62"/>
      <c r="I8" s="62"/>
      <c r="J8" s="68"/>
    </row>
    <row r="9" spans="1:256" s="6" customFormat="1" ht="30" customHeight="1" x14ac:dyDescent="0.25">
      <c r="A9" s="21" t="str">
        <f>'WG Opening'!A9</f>
        <v>1.1c</v>
      </c>
      <c r="B9" s="21" t="str">
        <f>'WG Opening'!B9</f>
        <v>II</v>
      </c>
      <c r="C9" s="53" t="str">
        <f>'WG Opening'!C9</f>
        <v>DirectVoteLive (DVL) for Closing Plenary [rem: highly recomm. to use one email for all 802 items]</v>
      </c>
      <c r="D9" s="238"/>
      <c r="E9" s="248"/>
      <c r="F9" s="240"/>
      <c r="G9" s="85"/>
      <c r="H9" s="62"/>
      <c r="I9" s="62"/>
      <c r="J9" s="68"/>
    </row>
    <row r="10" spans="1:256"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38"/>
      <c r="E10" s="248"/>
      <c r="F10" s="240"/>
      <c r="G10" s="85"/>
      <c r="H10" s="62"/>
      <c r="I10" s="62"/>
      <c r="J10" s="68"/>
    </row>
    <row r="11" spans="1:256" s="6" customFormat="1" ht="15" customHeight="1" x14ac:dyDescent="0.25">
      <c r="A11" s="21" t="str">
        <f>'WG Opening'!A11</f>
        <v>1.1e</v>
      </c>
      <c r="B11" s="21" t="str">
        <f>'WG Opening'!B11</f>
        <v>II</v>
      </c>
      <c r="C11" s="53" t="str">
        <f>'WG Opening'!C11</f>
        <v>Mixed-Mode Meeting Ground Rules &amp; 75% Criteria</v>
      </c>
      <c r="D11" s="238"/>
      <c r="E11" s="248"/>
      <c r="F11" s="240"/>
      <c r="G11" s="85"/>
      <c r="H11" s="62"/>
      <c r="I11" s="62"/>
      <c r="J11" s="68"/>
    </row>
    <row r="12" spans="1:256" s="6" customFormat="1" ht="15" customHeight="1" x14ac:dyDescent="0.25">
      <c r="A12" s="21" t="str">
        <f>'WG Opening'!A12</f>
        <v>1.1f</v>
      </c>
      <c r="B12" s="21" t="str">
        <f>'WG Opening'!B12</f>
        <v>II</v>
      </c>
      <c r="C12" s="53">
        <f>'WG Opening'!C12</f>
        <v>0</v>
      </c>
      <c r="D12" s="21">
        <f>'WG Opening'!D12</f>
        <v>0</v>
      </c>
      <c r="E12" s="120">
        <f>'WG Opening'!E12</f>
        <v>0</v>
      </c>
      <c r="F12" s="126">
        <f>F5+TIME(0,E5,0)</f>
        <v>0.67013888888888884</v>
      </c>
      <c r="G12" s="85"/>
      <c r="H12" s="62"/>
      <c r="I12" s="62"/>
      <c r="J12" s="68"/>
    </row>
    <row r="13" spans="1:256" s="6" customFormat="1" ht="15" customHeight="1" x14ac:dyDescent="0.25">
      <c r="A13" s="21" t="str">
        <f>'WG Opening'!A13</f>
        <v>1.1g</v>
      </c>
      <c r="B13" s="21" t="str">
        <f>'WG Opening'!B13</f>
        <v>II</v>
      </c>
      <c r="C13" s="53">
        <f>'WG Opening'!C13</f>
        <v>0</v>
      </c>
      <c r="D13" s="21">
        <f>'WG Opening'!D13</f>
        <v>0</v>
      </c>
      <c r="E13" s="120">
        <f>'WG Opening'!E13</f>
        <v>0</v>
      </c>
      <c r="F13" s="126">
        <f t="shared" ref="F13:F19" si="0">F12+TIME(0,E12,0)</f>
        <v>0.67013888888888884</v>
      </c>
      <c r="G13" s="85"/>
      <c r="H13" s="62"/>
      <c r="I13" s="62"/>
      <c r="J13" s="68"/>
    </row>
    <row r="14" spans="1:256" customFormat="1" ht="15" customHeight="1" x14ac:dyDescent="0.25">
      <c r="A14" s="2"/>
      <c r="B14" s="2"/>
      <c r="C14" s="27"/>
      <c r="D14" s="2"/>
      <c r="E14" s="121"/>
      <c r="F14" s="126">
        <f t="shared" si="0"/>
        <v>0.67013888888888884</v>
      </c>
      <c r="G14" s="77"/>
      <c r="H14" s="61"/>
      <c r="I14" s="61"/>
      <c r="J14" s="67"/>
    </row>
    <row r="15" spans="1:256" s="6" customFormat="1" ht="15" customHeight="1" x14ac:dyDescent="0.25">
      <c r="A15" s="25">
        <f>'WG Opening'!A22</f>
        <v>2</v>
      </c>
      <c r="B15" s="25"/>
      <c r="C15" s="25" t="str">
        <f>'WG Opening'!C22</f>
        <v>GENERAL AND ADMINISTRATIVE</v>
      </c>
      <c r="D15" s="2" t="str">
        <f>'WG Opening'!D26</f>
        <v>Powell</v>
      </c>
      <c r="E15" s="120"/>
      <c r="F15" s="126">
        <f t="shared" si="0"/>
        <v>0.67013888888888884</v>
      </c>
      <c r="G15" s="85"/>
      <c r="H15" s="62"/>
      <c r="I15" s="62"/>
      <c r="J15" s="68"/>
    </row>
    <row r="16" spans="1:256" ht="15" customHeight="1" x14ac:dyDescent="0.25">
      <c r="A16" s="25">
        <f>'WG Opening'!A23</f>
        <v>2.1</v>
      </c>
      <c r="B16" s="25" t="str">
        <f>'WG Opening'!B23</f>
        <v>II</v>
      </c>
      <c r="C16" s="83" t="str">
        <f>'WG Opening'!C27</f>
        <v>WG ADMIN ITEMS AND ANOUNCEMENTS</v>
      </c>
      <c r="D16" s="2" t="str">
        <f>'WG Opening'!D27</f>
        <v>Powell</v>
      </c>
      <c r="E16" s="120">
        <v>0</v>
      </c>
      <c r="F16" s="126">
        <f t="shared" si="0"/>
        <v>0.67013888888888884</v>
      </c>
      <c r="G16" s="85"/>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25">
      <c r="A17" s="2"/>
      <c r="B17" s="2"/>
      <c r="C17" s="27"/>
      <c r="D17" s="2"/>
      <c r="E17" s="121"/>
      <c r="F17" s="126">
        <f t="shared" si="0"/>
        <v>0.67013888888888884</v>
      </c>
      <c r="G17" s="77"/>
      <c r="H17" s="61"/>
      <c r="I17" s="61"/>
      <c r="J17" s="67"/>
    </row>
    <row r="18" spans="1:256" ht="15" customHeight="1" x14ac:dyDescent="0.25">
      <c r="A18" s="2">
        <f>'WG Opening'!A35</f>
        <v>3</v>
      </c>
      <c r="B18" s="2"/>
      <c r="C18" s="2" t="str">
        <f>'WG Opening'!C35</f>
        <v>FUTURE MTGS AND POLLS</v>
      </c>
      <c r="D18" s="2" t="str">
        <f>'WG Opening'!D35</f>
        <v>Powell</v>
      </c>
      <c r="E18" s="121"/>
      <c r="F18" s="126">
        <f t="shared" si="0"/>
        <v>0.67013888888888884</v>
      </c>
      <c r="G18" s="85"/>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25">
      <c r="A19" s="2" t="str">
        <f>'WG Opening'!A36</f>
        <v>3.1</v>
      </c>
      <c r="B19" s="2" t="str">
        <f>'WG Opening'!B36</f>
        <v>II</v>
      </c>
      <c r="C19" s="1" t="str">
        <f>'WG Mid-Week'!C19</f>
        <v>NOV 2025 802 PLENARY MIXED MODE MTG. - PLAN OF RECORD AND MTG INFO</v>
      </c>
      <c r="D19" s="238" t="str">
        <f>'WG Opening'!D36</f>
        <v>Powell</v>
      </c>
      <c r="E19" s="249">
        <f>'WG Opening'!E36</f>
        <v>3</v>
      </c>
      <c r="F19" s="240">
        <f t="shared" si="0"/>
        <v>0.67013888888888884</v>
      </c>
      <c r="G19" s="77"/>
      <c r="H19" s="61"/>
      <c r="I19" s="61"/>
      <c r="J19" s="67"/>
    </row>
    <row r="20" spans="1:256" customFormat="1" ht="30" customHeight="1" x14ac:dyDescent="0.25">
      <c r="A20" s="2" t="str">
        <f>'WG Opening'!A37</f>
        <v>3.1a</v>
      </c>
      <c r="B20" s="2" t="str">
        <f>'WG Opening'!B37</f>
        <v>II</v>
      </c>
      <c r="C20" s="28" t="str">
        <f>'WG Mid-Week'!C20</f>
        <v>802.15 WG will hold its session Nov. 9 - Nov. 13, 2025, with the in-person part being held at the Marriott Marquis Queen's Park, Bangkok Thailand.</v>
      </c>
      <c r="D20" s="238"/>
      <c r="E20" s="249"/>
      <c r="F20" s="240"/>
      <c r="G20" s="77"/>
      <c r="H20" s="61"/>
      <c r="I20" s="61"/>
      <c r="J20" s="67"/>
    </row>
    <row r="21" spans="1:256" customFormat="1" ht="30" customHeight="1" x14ac:dyDescent="0.25">
      <c r="A21" s="2" t="str">
        <f>'WG Opening'!A38</f>
        <v>3.1b</v>
      </c>
      <c r="B21" s="2" t="str">
        <f>'WG Opening'!B38</f>
        <v>II</v>
      </c>
      <c r="C21" s="26" t="str">
        <f>'WG Mid-Week'!C21</f>
        <v>The 802 Wireless Chairs Adv. Committee will be held 4pm to 5:30pm on Sun. Nov. 9, 2025</v>
      </c>
      <c r="D21" s="238"/>
      <c r="E21" s="249"/>
      <c r="F21" s="240"/>
      <c r="G21" s="77"/>
      <c r="H21" s="61"/>
      <c r="I21" s="61"/>
      <c r="J21" s="67"/>
    </row>
    <row r="22" spans="1:256" customFormat="1" ht="15" customHeight="1" x14ac:dyDescent="0.25">
      <c r="A22" s="2" t="str">
        <f>'WG Opening'!A39</f>
        <v>3.1c</v>
      </c>
      <c r="B22" s="2" t="str">
        <f>'WG Opening'!B39</f>
        <v>II</v>
      </c>
      <c r="C22" s="26" t="str">
        <f>'WG Mid-Week'!C22</f>
        <v>The 802.15 AC will be held 5:45 to 6:45pm on Sun. Nov. 9, 2025</v>
      </c>
      <c r="D22" s="238"/>
      <c r="E22" s="249"/>
      <c r="F22" s="240"/>
      <c r="G22" s="77"/>
      <c r="H22" s="61"/>
      <c r="I22" s="61"/>
      <c r="J22" s="67"/>
    </row>
    <row r="23" spans="1:256" customFormat="1" ht="64.95" customHeight="1" x14ac:dyDescent="0.25">
      <c r="A23" s="2" t="str">
        <f>'WG Opening'!A40</f>
        <v>3.1d</v>
      </c>
      <c r="B23" s="2" t="str">
        <f>'WG Opening'!B40</f>
        <v>II</v>
      </c>
      <c r="C23" s="28" t="str">
        <f>'WG Mid-Week'!C23</f>
        <v>802 (in-person) Mtg. Registration Fees &amp; Deadlines have been set at $600 until Friday, July 11th, 2025, $800 through Friday, Aug. 29th, 2025, and $1000 after Friday, Aug. 29th, 2025 
Additional In Hotel Stay Discount of $300
Student Rate $100</v>
      </c>
      <c r="D23" s="238"/>
      <c r="E23" s="249"/>
      <c r="F23" s="240"/>
      <c r="G23" s="77"/>
      <c r="H23" s="61"/>
      <c r="I23" s="61"/>
      <c r="J23" s="67"/>
    </row>
    <row r="24" spans="1:256" customFormat="1" ht="15" customHeight="1" x14ac:dyDescent="0.25">
      <c r="A24" s="2" t="str">
        <f>'WG Opening'!A41</f>
        <v>3.1e</v>
      </c>
      <c r="B24" s="2" t="str">
        <f>'WG Opening'!B41</f>
        <v>II</v>
      </c>
      <c r="C24" s="28" t="str">
        <f>'WG Opening'!C41</f>
        <v>Future Venue Ad-Hoc - Thursday 8am</v>
      </c>
      <c r="D24" s="238"/>
      <c r="E24" s="249"/>
      <c r="F24" s="240"/>
      <c r="G24" s="77"/>
      <c r="H24" s="61"/>
      <c r="I24" s="61"/>
      <c r="J24" s="67"/>
    </row>
    <row r="25" spans="1:256" ht="15" customHeight="1" x14ac:dyDescent="0.25">
      <c r="A25" s="2" t="str">
        <f>'WG Opening'!A42</f>
        <v>3.2</v>
      </c>
      <c r="B25" s="2" t="str">
        <f>'WG Opening'!B42</f>
        <v>II</v>
      </c>
      <c r="C25" s="52" t="str">
        <f>'WG Opening'!C42</f>
        <v>POLLS - In person and ePolls</v>
      </c>
      <c r="D25" s="2" t="str">
        <f>'WG Opening'!D42</f>
        <v>Krieger</v>
      </c>
      <c r="E25" s="120">
        <f>'WG Mid-Week'!E25</f>
        <v>3</v>
      </c>
      <c r="F25" s="126">
        <f>F19+TIME(0,E19,0)</f>
        <v>0.67222222222222217</v>
      </c>
      <c r="G25" s="85"/>
      <c r="H25"/>
      <c r="I25"/>
      <c r="J25"/>
      <c r="K25"/>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25">
      <c r="A26" s="2" t="s">
        <v>234</v>
      </c>
      <c r="B26" s="2" t="s">
        <v>4</v>
      </c>
      <c r="C26" s="52" t="s">
        <v>249</v>
      </c>
      <c r="D26" s="2" t="s">
        <v>230</v>
      </c>
      <c r="E26" s="120">
        <v>1</v>
      </c>
      <c r="F26" s="126">
        <f>F25+TIME(0,E25,0)</f>
        <v>0.67430555555555549</v>
      </c>
      <c r="G26" s="85"/>
      <c r="H26"/>
      <c r="I26"/>
      <c r="J26"/>
      <c r="K2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
      <c r="A27" s="2" t="s">
        <v>235</v>
      </c>
      <c r="B27" s="2" t="s">
        <v>4</v>
      </c>
      <c r="C27" s="52" t="s">
        <v>250</v>
      </c>
      <c r="D27" s="2" t="s">
        <v>230</v>
      </c>
      <c r="E27" s="120">
        <v>1</v>
      </c>
      <c r="F27" s="126">
        <f t="shared" ref="F27:F28" si="1">F26+TIME(0,E26,0)</f>
        <v>0.67499999999999993</v>
      </c>
      <c r="G27" s="85"/>
      <c r="H27"/>
      <c r="I27"/>
      <c r="J27"/>
      <c r="K27"/>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ht="15" customHeight="1" thickBot="1" x14ac:dyDescent="0.3">
      <c r="A28" s="2" t="s">
        <v>236</v>
      </c>
      <c r="B28" s="2" t="s">
        <v>4</v>
      </c>
      <c r="C28" s="52" t="s">
        <v>251</v>
      </c>
      <c r="D28" s="2" t="s">
        <v>230</v>
      </c>
      <c r="E28" s="120">
        <v>1</v>
      </c>
      <c r="F28" s="126">
        <f t="shared" si="1"/>
        <v>0.67569444444444438</v>
      </c>
      <c r="G28" s="85"/>
      <c r="H28" s="243" t="s">
        <v>206</v>
      </c>
      <c r="I28" s="244"/>
      <c r="J28" s="244"/>
      <c r="K28" s="245"/>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row>
    <row r="29" spans="1:256" ht="15" customHeight="1" x14ac:dyDescent="0.25">
      <c r="A29" s="4"/>
      <c r="B29" s="2"/>
      <c r="C29" s="55"/>
      <c r="D29" s="2"/>
      <c r="E29" s="120"/>
      <c r="F29" s="126">
        <f t="shared" ref="F29:F61" si="2">F28+TIME(0,E28,0)</f>
        <v>0.67638888888888882</v>
      </c>
      <c r="G29" s="85"/>
      <c r="H29" s="246" t="s">
        <v>113</v>
      </c>
      <c r="I29" s="246" t="s">
        <v>204</v>
      </c>
      <c r="J29" s="241" t="s">
        <v>205</v>
      </c>
      <c r="K29" s="241" t="s">
        <v>151</v>
      </c>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row>
    <row r="30" spans="1:256" ht="15" customHeight="1" thickBot="1" x14ac:dyDescent="0.3">
      <c r="A30" s="2">
        <f>'WG Opening'!A44</f>
        <v>4</v>
      </c>
      <c r="B30" s="4"/>
      <c r="C30" s="2" t="s">
        <v>83</v>
      </c>
      <c r="D30" s="2" t="str">
        <f>'WG Opening'!D44</f>
        <v>Powell</v>
      </c>
      <c r="E30" s="120"/>
      <c r="F30" s="126">
        <f t="shared" si="2"/>
        <v>0.67638888888888882</v>
      </c>
      <c r="G30" s="85"/>
      <c r="H30" s="247"/>
      <c r="I30" s="247"/>
      <c r="J30" s="242"/>
      <c r="K30" s="242"/>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row>
    <row r="31" spans="1:256" customFormat="1" ht="15" customHeight="1" x14ac:dyDescent="0.25">
      <c r="A31" s="2" t="str">
        <f>'WG Opening'!A45</f>
        <v>4.1</v>
      </c>
      <c r="B31" s="4" t="str">
        <f>'WG Opening'!B45</f>
        <v>DT</v>
      </c>
      <c r="C31" s="8" t="str">
        <f>'WG Opening'!C45</f>
        <v>TG 4ab NG UWB Amendment</v>
      </c>
      <c r="D31" s="2" t="str">
        <f>'WG Opening'!D45</f>
        <v>Rolfe</v>
      </c>
      <c r="E31" s="120">
        <v>6</v>
      </c>
      <c r="F31" s="126">
        <f t="shared" si="2"/>
        <v>0.67638888888888882</v>
      </c>
      <c r="G31" s="84" t="str">
        <f>LEFT(C31,14)</f>
        <v xml:space="preserve">TG 4ab NG UWB </v>
      </c>
      <c r="H31" s="138">
        <v>8</v>
      </c>
      <c r="I31" s="138"/>
      <c r="J31" s="2"/>
      <c r="K31" s="2" t="s">
        <v>190</v>
      </c>
    </row>
    <row r="32" spans="1:256" customFormat="1" ht="15" customHeight="1" x14ac:dyDescent="0.25">
      <c r="A32" s="2">
        <f>'WG Opening'!A46</f>
        <v>4.2</v>
      </c>
      <c r="B32" s="4" t="str">
        <f>'WG Opening'!B46</f>
        <v>DT</v>
      </c>
      <c r="C32" s="8" t="str">
        <f>'WG Opening'!C46</f>
        <v>SC WNG</v>
      </c>
      <c r="D32" s="2" t="str">
        <f>'WG Opening'!D46</f>
        <v>Rolfe</v>
      </c>
      <c r="E32" s="120">
        <v>6</v>
      </c>
      <c r="F32" s="126">
        <f t="shared" si="2"/>
        <v>0.68055555555555547</v>
      </c>
      <c r="G32" s="84" t="str">
        <f t="shared" ref="G32:G50" si="3">LEFT(C32,14)</f>
        <v>SC WNG</v>
      </c>
      <c r="H32" s="138">
        <v>1</v>
      </c>
      <c r="I32" s="138"/>
      <c r="J32" s="2"/>
      <c r="K32" s="2" t="s">
        <v>190</v>
      </c>
    </row>
    <row r="33" spans="1:256" customFormat="1" ht="15" customHeight="1" x14ac:dyDescent="0.25">
      <c r="A33" s="2">
        <f>'WG Opening'!A47</f>
        <v>4.3</v>
      </c>
      <c r="B33" s="4" t="str">
        <f>'WG Opening'!B47</f>
        <v>DT</v>
      </c>
      <c r="C33" s="8" t="str">
        <f>'WG Opening'!C47</f>
        <v>IG Access</v>
      </c>
      <c r="D33" s="2" t="str">
        <f>'WG Opening'!D47</f>
        <v>Rolfe</v>
      </c>
      <c r="E33" s="120">
        <v>6</v>
      </c>
      <c r="F33" s="126">
        <f t="shared" si="2"/>
        <v>0.68472222222222212</v>
      </c>
      <c r="G33" s="84" t="str">
        <f t="shared" si="3"/>
        <v>IG Access</v>
      </c>
      <c r="H33" s="138">
        <v>1</v>
      </c>
      <c r="I33" s="138"/>
      <c r="J33" s="2" t="s">
        <v>164</v>
      </c>
      <c r="K33" s="2" t="s">
        <v>190</v>
      </c>
    </row>
    <row r="34" spans="1:256" customFormat="1" ht="15" customHeight="1" x14ac:dyDescent="0.25">
      <c r="A34" s="2">
        <f>'WG Opening'!A48</f>
        <v>4.4000000000000004</v>
      </c>
      <c r="B34" s="4" t="str">
        <f>'WG Opening'!B48</f>
        <v>DT</v>
      </c>
      <c r="C34" s="8" t="str">
        <f>'WG Opening'!C48</f>
        <v>Joint .15/.11 Mtg.</v>
      </c>
      <c r="D34" s="2" t="str">
        <f>'WG Opening'!D48</f>
        <v>Rolfe</v>
      </c>
      <c r="E34" s="120">
        <v>6</v>
      </c>
      <c r="F34" s="126">
        <f t="shared" si="2"/>
        <v>0.68888888888888877</v>
      </c>
      <c r="G34" s="84" t="str">
        <f t="shared" si="3"/>
        <v xml:space="preserve">Joint .15/.11 </v>
      </c>
      <c r="H34" s="138">
        <v>0</v>
      </c>
      <c r="I34" s="138"/>
      <c r="J34" s="2"/>
      <c r="K34" s="2" t="s">
        <v>190</v>
      </c>
    </row>
    <row r="35" spans="1:256" customFormat="1" ht="15" customHeight="1" x14ac:dyDescent="0.25">
      <c r="A35" s="2">
        <f>'WG Opening'!A49</f>
        <v>4.5</v>
      </c>
      <c r="B35" s="4" t="str">
        <f>'WG Opening'!B49</f>
        <v>DT</v>
      </c>
      <c r="C35" s="8" t="str">
        <f>'WG Opening'!C49</f>
        <v>TG 4ac Privacy Amendment</v>
      </c>
      <c r="D35" s="2" t="str">
        <f>'WG Opening'!D49</f>
        <v>Kivinen</v>
      </c>
      <c r="E35" s="120">
        <v>6</v>
      </c>
      <c r="F35" s="126">
        <f t="shared" si="2"/>
        <v>0.69305555555555542</v>
      </c>
      <c r="G35" s="84" t="str">
        <f t="shared" si="3"/>
        <v>TG 4ac Privacy</v>
      </c>
      <c r="H35" s="138">
        <v>2</v>
      </c>
      <c r="I35" s="138"/>
      <c r="J35" s="2" t="s">
        <v>196</v>
      </c>
      <c r="K35" s="2" t="s">
        <v>190</v>
      </c>
    </row>
    <row r="36" spans="1:256" customFormat="1" ht="15" customHeight="1" x14ac:dyDescent="0.25">
      <c r="A36" s="2">
        <f>'WG Opening'!A50</f>
        <v>4.5999999999999996</v>
      </c>
      <c r="B36" s="4" t="str">
        <f>'WG Opening'!B50</f>
        <v>DT</v>
      </c>
      <c r="C36" s="8" t="str">
        <f>'WG Opening'!C50</f>
        <v>SC IETF - update at WG15 Mid-Week</v>
      </c>
      <c r="D36" s="2" t="str">
        <f>'WG Opening'!D50</f>
        <v>Kivinen</v>
      </c>
      <c r="E36" s="120">
        <v>0</v>
      </c>
      <c r="F36" s="126">
        <f t="shared" si="2"/>
        <v>0.69722222222222208</v>
      </c>
      <c r="G36" s="84" t="str">
        <f t="shared" si="3"/>
        <v>SC IETF - upda</v>
      </c>
      <c r="H36" s="138">
        <v>0</v>
      </c>
      <c r="I36" s="138"/>
      <c r="J36" s="2" t="s">
        <v>138</v>
      </c>
      <c r="K36" s="2" t="s">
        <v>190</v>
      </c>
    </row>
    <row r="37" spans="1:256" customFormat="1" ht="15" customHeight="1" x14ac:dyDescent="0.25">
      <c r="A37" s="2">
        <f>'WG Opening'!A51</f>
        <v>4.7</v>
      </c>
      <c r="B37" s="4" t="str">
        <f>'WG Opening'!B51</f>
        <v>DT</v>
      </c>
      <c r="C37" s="8" t="str">
        <f>'WG Opening'!C51</f>
        <v>TG 4ae Ascon Cryptographic Algorithms Amendment</v>
      </c>
      <c r="D37" s="2" t="str">
        <f>'WG Opening'!D51</f>
        <v>Kivinen</v>
      </c>
      <c r="E37" s="120">
        <v>6</v>
      </c>
      <c r="F37" s="126">
        <f t="shared" si="2"/>
        <v>0.69722222222222208</v>
      </c>
      <c r="G37" s="84" t="str">
        <f t="shared" si="3"/>
        <v>TG 4ae Ascon C</v>
      </c>
      <c r="H37" s="138">
        <v>2</v>
      </c>
      <c r="I37" s="138"/>
      <c r="J37" s="2"/>
      <c r="K37" s="2" t="s">
        <v>190</v>
      </c>
    </row>
    <row r="38" spans="1:256" customFormat="1" ht="15" customHeight="1" x14ac:dyDescent="0.25">
      <c r="A38" s="2" t="str">
        <f>'WG Opening'!A52</f>
        <v>4.8</v>
      </c>
      <c r="B38" s="4" t="str">
        <f>'WG Opening'!B52</f>
        <v>DT</v>
      </c>
      <c r="C38" s="8" t="str">
        <f>'WG Opening'!C52</f>
        <v>TG 9a EDHOC KMP Amendment</v>
      </c>
      <c r="D38" s="2" t="str">
        <f>'WG Opening'!D52</f>
        <v>Kivinen</v>
      </c>
      <c r="E38" s="120">
        <v>6</v>
      </c>
      <c r="F38" s="126">
        <f t="shared" si="2"/>
        <v>0.70138888888888873</v>
      </c>
      <c r="G38" s="84" t="str">
        <f t="shared" si="3"/>
        <v>TG 9a EDHOC KM</v>
      </c>
      <c r="H38" s="138">
        <v>2</v>
      </c>
      <c r="I38" s="138"/>
      <c r="J38" s="2"/>
      <c r="K38" s="2" t="s">
        <v>190</v>
      </c>
    </row>
    <row r="39" spans="1:256" customFormat="1" ht="15" customHeight="1" x14ac:dyDescent="0.25">
      <c r="A39" s="2">
        <f>'WG Opening'!A53</f>
        <v>4.9000000000000004</v>
      </c>
      <c r="B39" s="4" t="str">
        <f>'WG Opening'!B53</f>
        <v>DT</v>
      </c>
      <c r="C39" s="8" t="str">
        <f>'WG Opening'!C53</f>
        <v>TG 4ad NG SUN PHYs Amendment</v>
      </c>
      <c r="D39" s="2" t="str">
        <f>'WG Opening'!D53</f>
        <v>Beecher</v>
      </c>
      <c r="E39" s="120">
        <v>6</v>
      </c>
      <c r="F39" s="126">
        <f t="shared" si="2"/>
        <v>0.70555555555555538</v>
      </c>
      <c r="G39" s="84" t="str">
        <f t="shared" si="3"/>
        <v xml:space="preserve">TG 4ad NG SUN </v>
      </c>
      <c r="H39" s="138">
        <v>3</v>
      </c>
      <c r="I39" s="138"/>
      <c r="J39" s="2" t="s">
        <v>191</v>
      </c>
      <c r="K39" s="2" t="s">
        <v>190</v>
      </c>
    </row>
    <row r="40" spans="1:256" customFormat="1" ht="15" customHeight="1" x14ac:dyDescent="0.25">
      <c r="A40" s="2" t="str">
        <f>'WG Opening'!A54</f>
        <v>4.10</v>
      </c>
      <c r="B40" s="4" t="str">
        <f>'WG Opening'!B54</f>
        <v>DT</v>
      </c>
      <c r="C40" s="8" t="str">
        <f>'WG Opening'!C54</f>
        <v>Joint .15/.1 Mtg.</v>
      </c>
      <c r="D40" s="2" t="str">
        <f>'WG Opening'!D54</f>
        <v>Beecher</v>
      </c>
      <c r="E40" s="120">
        <v>6</v>
      </c>
      <c r="F40" s="126">
        <f t="shared" si="2"/>
        <v>0.70972222222222203</v>
      </c>
      <c r="G40" s="84" t="str">
        <f t="shared" si="3"/>
        <v>Joint .15/.1 M</v>
      </c>
      <c r="H40" s="138">
        <v>0</v>
      </c>
      <c r="I40" s="138"/>
      <c r="J40" s="66"/>
      <c r="K40" s="2" t="s">
        <v>190</v>
      </c>
    </row>
    <row r="41" spans="1:256" customFormat="1" ht="15" customHeight="1" x14ac:dyDescent="0.25">
      <c r="A41" s="2">
        <f>'WG Opening'!A55</f>
        <v>4.1100000000000003</v>
      </c>
      <c r="B41" s="4" t="str">
        <f>'WG Opening'!B55</f>
        <v>DT</v>
      </c>
      <c r="C41" s="8" t="str">
        <f>'WG Opening'!C55</f>
        <v>SC MAINT/RULES</v>
      </c>
      <c r="D41" s="2" t="str">
        <f>'WG Opening'!D55</f>
        <v>Beecher</v>
      </c>
      <c r="E41" s="120">
        <v>6</v>
      </c>
      <c r="F41" s="126">
        <f t="shared" si="2"/>
        <v>0.71388888888888868</v>
      </c>
      <c r="G41" s="84" t="str">
        <f t="shared" si="3"/>
        <v>SC MAINT/RULES</v>
      </c>
      <c r="H41" s="138">
        <v>2</v>
      </c>
      <c r="I41" s="138"/>
      <c r="J41" s="2"/>
      <c r="K41" s="2" t="s">
        <v>190</v>
      </c>
    </row>
    <row r="42" spans="1:256" customFormat="1" ht="15" customHeight="1" x14ac:dyDescent="0.25">
      <c r="A42" s="2" t="s">
        <v>237</v>
      </c>
      <c r="B42" s="4" t="s">
        <v>3</v>
      </c>
      <c r="C42" s="8" t="s">
        <v>238</v>
      </c>
      <c r="D42" s="2" t="s">
        <v>26</v>
      </c>
      <c r="E42" s="120">
        <v>2</v>
      </c>
      <c r="F42" s="126">
        <f t="shared" si="2"/>
        <v>0.71805555555555534</v>
      </c>
      <c r="G42" s="84" t="str">
        <f t="shared" si="3"/>
        <v>802 Rules Mtg.</v>
      </c>
      <c r="H42" s="138">
        <v>0</v>
      </c>
      <c r="I42" s="138"/>
      <c r="J42" s="2"/>
      <c r="K42" s="2"/>
    </row>
    <row r="43" spans="1:256" ht="15" customHeight="1" x14ac:dyDescent="0.25">
      <c r="A43" s="2">
        <f>'WG Opening'!A56</f>
        <v>4.12</v>
      </c>
      <c r="B43" s="4" t="str">
        <f>'WG Opening'!B56</f>
        <v>DT</v>
      </c>
      <c r="C43" s="8" t="str">
        <f>'WG Opening'!C56</f>
        <v>TG 6ma BAN/VAN Revision</v>
      </c>
      <c r="D43" s="2" t="str">
        <f>'WG Opening'!D56</f>
        <v>Kohno</v>
      </c>
      <c r="E43" s="120">
        <v>6</v>
      </c>
      <c r="F43" s="126">
        <f t="shared" si="2"/>
        <v>0.71944444444444422</v>
      </c>
      <c r="G43" s="84" t="str">
        <f t="shared" si="3"/>
        <v>TG 6ma BAN/VAN</v>
      </c>
      <c r="H43" s="138">
        <v>5</v>
      </c>
      <c r="I43" s="138"/>
      <c r="J43" s="2" t="s">
        <v>239</v>
      </c>
      <c r="K43" s="2" t="s">
        <v>190</v>
      </c>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row>
    <row r="44" spans="1:256" customFormat="1" ht="15" customHeight="1" x14ac:dyDescent="0.25">
      <c r="A44" s="2" t="str">
        <f>'WG Opening'!A57</f>
        <v>4.13</v>
      </c>
      <c r="B44" s="4" t="str">
        <f>'WG Opening'!B57</f>
        <v>DT</v>
      </c>
      <c r="C44" s="8" t="str">
        <f>'WG Opening'!C57</f>
        <v>IG NG OWC</v>
      </c>
      <c r="D44" s="2" t="str">
        <f>'WG Opening'!D57</f>
        <v>Jang</v>
      </c>
      <c r="E44" s="120">
        <v>6</v>
      </c>
      <c r="F44" s="126">
        <f t="shared" si="2"/>
        <v>0.72361111111111087</v>
      </c>
      <c r="G44" s="84" t="str">
        <f t="shared" si="3"/>
        <v>IG NG OWC</v>
      </c>
      <c r="H44" s="138">
        <v>2</v>
      </c>
      <c r="I44" s="138"/>
      <c r="J44" s="2" t="s">
        <v>240</v>
      </c>
      <c r="K44" s="2" t="s">
        <v>190</v>
      </c>
    </row>
    <row r="45" spans="1:256" customFormat="1" ht="15" customHeight="1" x14ac:dyDescent="0.25">
      <c r="A45" s="2">
        <f>'WG Opening'!A58</f>
        <v>4.1399999999999997</v>
      </c>
      <c r="B45" s="4" t="str">
        <f>'WG Opening'!B58</f>
        <v>DT</v>
      </c>
      <c r="C45" s="8" t="str">
        <f>'WG Opening'!C58</f>
        <v>TG 14 IR UWB AHN New Standard - IN HIBERNATION</v>
      </c>
      <c r="D45" s="2" t="str">
        <f>'WG Opening'!D58</f>
        <v>Beecher</v>
      </c>
      <c r="E45" s="120">
        <v>1</v>
      </c>
      <c r="F45" s="126">
        <f t="shared" si="2"/>
        <v>0.72777777777777752</v>
      </c>
      <c r="G45" s="84" t="str">
        <f t="shared" si="3"/>
        <v>TG 14 IR UWB A</v>
      </c>
      <c r="H45" s="138">
        <v>0</v>
      </c>
      <c r="I45" s="138"/>
      <c r="J45" s="2"/>
      <c r="K45" s="2" t="s">
        <v>190</v>
      </c>
    </row>
    <row r="46" spans="1:256" s="22" customFormat="1" ht="15" customHeight="1" x14ac:dyDescent="0.25">
      <c r="A46" s="2" t="str">
        <f>'WG Opening'!A59</f>
        <v>4.15</v>
      </c>
      <c r="B46" s="4" t="str">
        <f>'WG Opening'!B59</f>
        <v>DT</v>
      </c>
      <c r="C46" s="8" t="str">
        <f>'WG Opening'!C59</f>
        <v>TG 15 NB AHN New Standard - IN HIBERNATION</v>
      </c>
      <c r="D46" s="2" t="str">
        <f>'WG Opening'!D59</f>
        <v>Beecher</v>
      </c>
      <c r="E46" s="120">
        <v>1</v>
      </c>
      <c r="F46" s="126">
        <f t="shared" si="2"/>
        <v>0.72847222222222197</v>
      </c>
      <c r="G46" s="84" t="str">
        <f t="shared" si="3"/>
        <v>TG 15 NB AHN N</v>
      </c>
      <c r="H46" s="138">
        <v>0</v>
      </c>
      <c r="I46" s="138"/>
      <c r="J46" s="2"/>
      <c r="K46" s="2" t="s">
        <v>190</v>
      </c>
    </row>
    <row r="47" spans="1:256" s="22" customFormat="1" ht="15" customHeight="1" x14ac:dyDescent="0.25">
      <c r="A47" s="2" t="str">
        <f>'WG Opening'!A60</f>
        <v>4.16</v>
      </c>
      <c r="B47" s="4" t="str">
        <f>'WG Opening'!B60</f>
        <v>DT</v>
      </c>
      <c r="C47" s="8" t="str">
        <f>'WG Opening'!C60</f>
        <v>TG 16t Lic NB Amendment</v>
      </c>
      <c r="D47" s="2" t="str">
        <f>'WG Opening'!D60</f>
        <v>Godfrey</v>
      </c>
      <c r="E47" s="120">
        <v>0</v>
      </c>
      <c r="F47" s="126">
        <f t="shared" si="2"/>
        <v>0.72916666666666641</v>
      </c>
      <c r="G47" s="84" t="str">
        <f t="shared" si="3"/>
        <v xml:space="preserve">TG 16t Lic NB </v>
      </c>
      <c r="H47" s="138">
        <v>0</v>
      </c>
      <c r="I47" s="138"/>
      <c r="J47" s="2" t="s">
        <v>192</v>
      </c>
      <c r="K47" s="2" t="s">
        <v>190</v>
      </c>
    </row>
    <row r="48" spans="1:256" s="22" customFormat="1" ht="15" customHeight="1" x14ac:dyDescent="0.25">
      <c r="A48" s="2" t="str">
        <f>'WG Opening'!A61</f>
        <v>4.17</v>
      </c>
      <c r="B48" s="4" t="str">
        <f>'WG Opening'!B61</f>
        <v>DT</v>
      </c>
      <c r="C48" s="8" t="str">
        <f>'WG Opening'!C61</f>
        <v>TG 16me Lic NB Revision</v>
      </c>
      <c r="D48" s="2" t="str">
        <f>'WG Opening'!D61</f>
        <v>Godfrey</v>
      </c>
      <c r="E48" s="120">
        <v>6</v>
      </c>
      <c r="F48" s="126">
        <f t="shared" si="2"/>
        <v>0.72916666666666641</v>
      </c>
      <c r="G48" s="84" t="str">
        <f t="shared" si="3"/>
        <v>TG 16me Lic NB</v>
      </c>
      <c r="H48" s="138">
        <v>4</v>
      </c>
      <c r="I48" s="138"/>
      <c r="J48" s="2" t="s">
        <v>241</v>
      </c>
      <c r="K48" s="2" t="s">
        <v>190</v>
      </c>
    </row>
    <row r="49" spans="1:256" s="22" customFormat="1" ht="15" customHeight="1" x14ac:dyDescent="0.25">
      <c r="A49" s="2" t="str">
        <f>'WG Opening'!A62</f>
        <v>4.18</v>
      </c>
      <c r="B49" s="4" t="str">
        <f>'WG Opening'!B62</f>
        <v>DT</v>
      </c>
      <c r="C49" s="8" t="str">
        <f>'WG Opening'!C62</f>
        <v>SC THz</v>
      </c>
      <c r="D49" s="2" t="str">
        <f>'WG Opening'!D62</f>
        <v>Kurner</v>
      </c>
      <c r="E49" s="120">
        <v>0</v>
      </c>
      <c r="F49" s="126">
        <f t="shared" si="2"/>
        <v>0.73333333333333306</v>
      </c>
      <c r="G49" s="84" t="str">
        <f t="shared" si="3"/>
        <v>SC THz</v>
      </c>
      <c r="H49" s="138">
        <v>0</v>
      </c>
      <c r="I49" s="138"/>
      <c r="J49" s="2"/>
      <c r="K49" s="84"/>
    </row>
    <row r="50" spans="1:256" s="22" customFormat="1" ht="15" customHeight="1" x14ac:dyDescent="0.25">
      <c r="A50" s="2" t="str">
        <f>'WG Opening'!A63</f>
        <v>4.19</v>
      </c>
      <c r="B50" s="4" t="str">
        <f>'WG Opening'!B63</f>
        <v>DT</v>
      </c>
      <c r="C50" s="8" t="str">
        <f>'WG Opening'!C63</f>
        <v>IG SWC</v>
      </c>
      <c r="D50" s="2" t="str">
        <f>'WG Opening'!D63</f>
        <v>TBD</v>
      </c>
      <c r="E50" s="120">
        <v>0</v>
      </c>
      <c r="F50" s="126">
        <f t="shared" ref="F50" si="4">F49+TIME(0,E49,0)</f>
        <v>0.73333333333333306</v>
      </c>
      <c r="G50" s="84" t="str">
        <f t="shared" si="3"/>
        <v>IG SWC</v>
      </c>
      <c r="H50" s="139">
        <v>2</v>
      </c>
      <c r="I50" s="139"/>
      <c r="J50" s="2"/>
      <c r="K50" s="84"/>
    </row>
    <row r="51" spans="1:256" s="22" customFormat="1" ht="15" customHeight="1" x14ac:dyDescent="0.25">
      <c r="A51" s="128" t="s">
        <v>146</v>
      </c>
      <c r="B51" s="4" t="s">
        <v>3</v>
      </c>
      <c r="C51" s="23" t="str">
        <f>'WG Mid-Week'!C47</f>
        <v xml:space="preserve">LIAISON REPORT: 802.11 </v>
      </c>
      <c r="D51" s="23" t="str">
        <f>'WG Mid-Week'!D47</f>
        <v>Petrick</v>
      </c>
      <c r="E51" s="125">
        <v>0</v>
      </c>
      <c r="F51" s="126">
        <f>F49+TIME(0,E49,0)</f>
        <v>0.73333333333333306</v>
      </c>
      <c r="G51" s="84"/>
      <c r="H51" s="64"/>
      <c r="I51" s="64"/>
      <c r="J51" s="2"/>
    </row>
    <row r="52" spans="1:256" customFormat="1" ht="15" customHeight="1" x14ac:dyDescent="0.25">
      <c r="A52" s="2">
        <v>4.21</v>
      </c>
      <c r="B52" s="4" t="s">
        <v>3</v>
      </c>
      <c r="C52" s="23" t="str">
        <f>'WG Mid-Week'!C48</f>
        <v xml:space="preserve">LIAISON REPORT: 802.18 </v>
      </c>
      <c r="D52" s="23" t="str">
        <f>'WG Mid-Week'!D48</f>
        <v>Au</v>
      </c>
      <c r="E52" s="125">
        <v>0</v>
      </c>
      <c r="F52" s="126">
        <f t="shared" si="2"/>
        <v>0.73333333333333306</v>
      </c>
      <c r="G52" s="77"/>
      <c r="H52" s="64"/>
      <c r="I52" s="64"/>
      <c r="J52" s="2"/>
    </row>
    <row r="53" spans="1:256" customFormat="1" ht="15" customHeight="1" x14ac:dyDescent="0.25">
      <c r="A53" s="2">
        <v>4.22</v>
      </c>
      <c r="B53" s="4" t="s">
        <v>3</v>
      </c>
      <c r="C53" s="23" t="str">
        <f>'WG Mid-Week'!C49</f>
        <v xml:space="preserve">LIAISON REPORT: 802.19 </v>
      </c>
      <c r="D53" s="23" t="str">
        <f>'WG Mid-Week'!D49</f>
        <v>Rolfe</v>
      </c>
      <c r="E53" s="125">
        <v>5</v>
      </c>
      <c r="F53" s="126">
        <f t="shared" si="2"/>
        <v>0.73333333333333306</v>
      </c>
      <c r="G53" s="77"/>
      <c r="H53" s="64"/>
      <c r="I53" s="64"/>
      <c r="J53" s="2"/>
    </row>
    <row r="54" spans="1:256" customFormat="1" ht="15" customHeight="1" x14ac:dyDescent="0.25">
      <c r="A54" s="2">
        <v>4.2300000000000004</v>
      </c>
      <c r="B54" s="4" t="s">
        <v>3</v>
      </c>
      <c r="C54" s="23" t="str">
        <f>'WG Mid-Week'!C50</f>
        <v>LIAISON REPORT: 802.24</v>
      </c>
      <c r="D54" s="23" t="str">
        <f>'WG Mid-Week'!D50</f>
        <v>Godfrey</v>
      </c>
      <c r="E54" s="125">
        <v>5</v>
      </c>
      <c r="F54" s="126">
        <f t="shared" si="2"/>
        <v>0.73680555555555527</v>
      </c>
      <c r="G54" s="77"/>
      <c r="H54" s="64"/>
      <c r="I54" s="64"/>
      <c r="J54" s="2"/>
    </row>
    <row r="55" spans="1:256" customFormat="1" ht="15" customHeight="1" x14ac:dyDescent="0.25">
      <c r="A55" s="4"/>
      <c r="B55" s="8"/>
      <c r="D55" s="2"/>
      <c r="E55" s="121"/>
      <c r="F55" s="126">
        <f t="shared" si="2"/>
        <v>0.74027777777777748</v>
      </c>
      <c r="G55" s="14"/>
      <c r="H55" s="64"/>
      <c r="I55" s="64"/>
      <c r="J55" s="2"/>
    </row>
    <row r="56" spans="1:256" customFormat="1" ht="15" customHeight="1" x14ac:dyDescent="0.25">
      <c r="A56" s="2" t="str">
        <f>'WG Opening'!A65</f>
        <v>5</v>
      </c>
      <c r="B56" s="2"/>
      <c r="C56" s="2" t="str">
        <f>'WG Opening'!C65</f>
        <v>NEW BUSINESS</v>
      </c>
      <c r="D56" s="2" t="str">
        <f>'WG Opening'!D65</f>
        <v>Powell</v>
      </c>
      <c r="E56" s="121">
        <v>1</v>
      </c>
      <c r="F56" s="126">
        <f t="shared" si="2"/>
        <v>0.74027777777777748</v>
      </c>
      <c r="G56" s="77"/>
      <c r="H56" s="61"/>
      <c r="I56" s="61"/>
      <c r="J56" s="67"/>
    </row>
    <row r="57" spans="1:256" customFormat="1" ht="15" customHeight="1" x14ac:dyDescent="0.25">
      <c r="B57" s="2"/>
      <c r="C57" s="20"/>
      <c r="D57" s="2"/>
      <c r="E57" s="121"/>
      <c r="F57" s="126">
        <f t="shared" si="2"/>
        <v>0.74097222222222192</v>
      </c>
      <c r="G57" s="77"/>
      <c r="H57" s="61"/>
      <c r="I57" s="61"/>
      <c r="J57" s="67"/>
    </row>
    <row r="58" spans="1:256" customFormat="1" ht="15" customHeight="1" x14ac:dyDescent="0.25">
      <c r="A58" s="2">
        <f>'WG Opening'!A69</f>
        <v>6</v>
      </c>
      <c r="B58" s="2"/>
      <c r="C58" s="2" t="str">
        <f>'WG Opening'!C69</f>
        <v>AOB</v>
      </c>
      <c r="D58" s="2" t="str">
        <f>'WG Opening'!D69</f>
        <v>Powell</v>
      </c>
      <c r="E58" s="121">
        <v>1</v>
      </c>
      <c r="F58" s="126">
        <f t="shared" si="2"/>
        <v>0.74097222222222192</v>
      </c>
      <c r="G58" s="77"/>
      <c r="H58" s="61"/>
      <c r="I58" s="61"/>
      <c r="J58" s="67"/>
    </row>
    <row r="59" spans="1:256" customFormat="1" ht="15" x14ac:dyDescent="0.25">
      <c r="A59" s="4"/>
      <c r="B59" s="2"/>
      <c r="C59" s="28"/>
      <c r="D59" s="2"/>
      <c r="E59" s="121"/>
      <c r="F59" s="126">
        <f t="shared" si="2"/>
        <v>0.74166666666666636</v>
      </c>
      <c r="G59" s="77"/>
      <c r="H59" s="61"/>
      <c r="I59" s="61"/>
      <c r="J59" s="67"/>
    </row>
    <row r="60" spans="1:256" customFormat="1" ht="15" x14ac:dyDescent="0.25">
      <c r="A60" s="2" t="str">
        <f>'WG Opening'!A71</f>
        <v>7</v>
      </c>
      <c r="B60" s="2"/>
      <c r="C60" s="2" t="s">
        <v>7</v>
      </c>
      <c r="D60" s="2" t="str">
        <f>'WG Opening'!D71</f>
        <v>Powell</v>
      </c>
      <c r="E60" s="121">
        <v>1</v>
      </c>
      <c r="F60" s="126">
        <f t="shared" si="2"/>
        <v>0.74166666666666636</v>
      </c>
      <c r="G60" s="77"/>
      <c r="H60" s="61"/>
      <c r="I60" s="61"/>
      <c r="J60" s="67"/>
    </row>
    <row r="61" spans="1:256" customFormat="1" ht="15" x14ac:dyDescent="0.25">
      <c r="A61" s="4"/>
      <c r="B61" s="2"/>
      <c r="C61" s="20"/>
      <c r="D61" s="20"/>
      <c r="E61" s="121"/>
      <c r="F61" s="126">
        <f t="shared" si="2"/>
        <v>0.74236111111111081</v>
      </c>
      <c r="G61" s="77"/>
      <c r="H61" s="61"/>
      <c r="I61" s="61"/>
      <c r="J61" s="67"/>
    </row>
    <row r="62" spans="1:256" customFormat="1" ht="15" x14ac:dyDescent="0.25">
      <c r="A62" s="3"/>
      <c r="B62" s="2"/>
      <c r="C62" s="1"/>
      <c r="D62" s="1"/>
      <c r="E62" s="121"/>
      <c r="F62" s="127"/>
      <c r="G62" s="14"/>
      <c r="H62" s="16"/>
      <c r="I62" s="61"/>
      <c r="J62" s="67"/>
    </row>
    <row r="63" spans="1:256" customFormat="1" ht="15" x14ac:dyDescent="0.25">
      <c r="A63" s="19"/>
      <c r="B63" s="2" t="s">
        <v>5</v>
      </c>
      <c r="C63" s="13" t="str">
        <f>'WG Opening'!C74</f>
        <v>ME - Motion, External        MI - Motion, Internal</v>
      </c>
      <c r="D63" s="2"/>
      <c r="E63" s="120" t="s">
        <v>5</v>
      </c>
      <c r="F63" s="126"/>
      <c r="G63" s="77"/>
      <c r="H63" s="61"/>
      <c r="I63" s="61"/>
      <c r="J63" s="67"/>
    </row>
    <row r="64" spans="1:256" ht="15" customHeight="1" x14ac:dyDescent="0.25">
      <c r="A64" s="19" t="s">
        <v>5</v>
      </c>
      <c r="B64" s="2"/>
      <c r="C64" s="13" t="str">
        <f>'WG Opening'!C75</f>
        <v>DT - Discussion Topic         II - Information Item</v>
      </c>
      <c r="D64" s="2"/>
      <c r="E64" s="120"/>
      <c r="F64" s="120"/>
      <c r="G64" s="17"/>
      <c r="H64" s="63"/>
      <c r="I64" s="63"/>
      <c r="J64" s="69"/>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c r="IH64" s="17"/>
      <c r="II64" s="17"/>
      <c r="IJ64" s="17"/>
      <c r="IK64" s="17"/>
      <c r="IL64" s="17"/>
      <c r="IM64" s="17"/>
      <c r="IN64" s="17"/>
      <c r="IO64" s="17"/>
      <c r="IP64" s="17"/>
      <c r="IQ64" s="17"/>
      <c r="IR64" s="17"/>
      <c r="IS64" s="17"/>
      <c r="IT64" s="17"/>
      <c r="IU64" s="17"/>
      <c r="IV64" s="17"/>
    </row>
    <row r="65" spans="1:256" ht="15" customHeight="1" x14ac:dyDescent="0.25">
      <c r="A65" s="19"/>
      <c r="B65" s="2"/>
      <c r="C65" s="13" t="str">
        <f>'WG Opening'!C76</f>
        <v>Category  (* = consent agenda)</v>
      </c>
      <c r="D65" s="2"/>
      <c r="E65" s="120"/>
      <c r="F65" s="126"/>
      <c r="G65" s="17"/>
      <c r="H65" s="63"/>
      <c r="I65" s="63"/>
      <c r="J65" s="69"/>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c r="IH65" s="17"/>
      <c r="II65" s="17"/>
      <c r="IJ65" s="17"/>
      <c r="IK65" s="17"/>
      <c r="IL65" s="17"/>
      <c r="IM65" s="17"/>
      <c r="IN65" s="17"/>
      <c r="IO65" s="17"/>
      <c r="IP65" s="17"/>
      <c r="IQ65" s="17"/>
      <c r="IR65" s="17"/>
      <c r="IS65" s="17"/>
      <c r="IT65" s="17"/>
      <c r="IU65" s="17"/>
      <c r="IV65" s="17"/>
    </row>
    <row r="66" spans="1:256" ht="15.6" x14ac:dyDescent="0.25">
      <c r="G66" s="17"/>
      <c r="H66" s="63"/>
      <c r="I66" s="63"/>
      <c r="J66" s="69"/>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c r="IH66" s="17"/>
      <c r="II66" s="17"/>
      <c r="IJ66" s="17"/>
      <c r="IK66" s="17"/>
      <c r="IL66" s="17"/>
      <c r="IM66" s="17"/>
      <c r="IN66" s="17"/>
      <c r="IO66" s="17"/>
      <c r="IP66" s="17"/>
      <c r="IQ66" s="17"/>
      <c r="IR66" s="17"/>
      <c r="IS66" s="17"/>
      <c r="IT66" s="17"/>
      <c r="IU66" s="17"/>
      <c r="IV66" s="17"/>
    </row>
    <row r="67" spans="1:256" x14ac:dyDescent="0.25">
      <c r="C67" s="14"/>
      <c r="E67" s="122"/>
    </row>
    <row r="68" spans="1:256" x14ac:dyDescent="0.25">
      <c r="C68" s="14"/>
      <c r="E68" s="122"/>
    </row>
    <row r="69" spans="1:256" x14ac:dyDescent="0.25">
      <c r="C69" s="14"/>
      <c r="E69" s="122"/>
    </row>
    <row r="70" spans="1:256" x14ac:dyDescent="0.25">
      <c r="A70" s="14"/>
      <c r="C70" s="14"/>
      <c r="E70" s="122"/>
    </row>
    <row r="71" spans="1:256" x14ac:dyDescent="0.25">
      <c r="A71" s="14"/>
      <c r="C71" s="14"/>
      <c r="E71" s="122"/>
    </row>
    <row r="72" spans="1:256" x14ac:dyDescent="0.25">
      <c r="A72" s="14"/>
    </row>
    <row r="73" spans="1:256" x14ac:dyDescent="0.25">
      <c r="A73" s="14"/>
    </row>
    <row r="74" spans="1:256" x14ac:dyDescent="0.25">
      <c r="A74" s="14"/>
    </row>
    <row r="85" spans="1:5" x14ac:dyDescent="0.25">
      <c r="A85" s="14"/>
    </row>
    <row r="86" spans="1:5" ht="16.5" customHeight="1" x14ac:dyDescent="0.25">
      <c r="A86" s="14"/>
    </row>
    <row r="87" spans="1:5" ht="16.5" customHeight="1" x14ac:dyDescent="0.25">
      <c r="A87" s="14"/>
      <c r="C87" s="14"/>
      <c r="E87" s="122"/>
    </row>
    <row r="88" spans="1:5" ht="16.5" customHeight="1" x14ac:dyDescent="0.25">
      <c r="A88" s="14"/>
      <c r="C88" s="14"/>
      <c r="E88" s="122"/>
    </row>
    <row r="89" spans="1:5" ht="16.5" customHeight="1" x14ac:dyDescent="0.25">
      <c r="A89" s="14"/>
      <c r="C89" s="14"/>
      <c r="E89" s="122"/>
    </row>
    <row r="90" spans="1:5" ht="16.5" customHeight="1" x14ac:dyDescent="0.25">
      <c r="A90" s="14"/>
      <c r="C90" s="14"/>
      <c r="E90" s="122"/>
    </row>
    <row r="91" spans="1:5" x14ac:dyDescent="0.25">
      <c r="A91" s="14"/>
      <c r="C91" s="14"/>
      <c r="E91" s="122"/>
    </row>
  </sheetData>
  <mergeCells count="14">
    <mergeCell ref="K29:K30"/>
    <mergeCell ref="H28:K28"/>
    <mergeCell ref="J29:J30"/>
    <mergeCell ref="E3:F3"/>
    <mergeCell ref="A1:F1"/>
    <mergeCell ref="A2:F2"/>
    <mergeCell ref="H29:H30"/>
    <mergeCell ref="D5:D11"/>
    <mergeCell ref="E5:E11"/>
    <mergeCell ref="F5:F11"/>
    <mergeCell ref="D19:D24"/>
    <mergeCell ref="E19:E24"/>
    <mergeCell ref="F19:F24"/>
    <mergeCell ref="I29:I30"/>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675A4-3F18-426F-B818-85218EA8FE11}">
  <dimension ref="A1:AH77"/>
  <sheetViews>
    <sheetView tabSelected="1" topLeftCell="A2" zoomScale="70" zoomScaleNormal="70" workbookViewId="0">
      <pane ySplit="8" topLeftCell="A10" activePane="bottomLeft" state="frozen"/>
      <selection activeCell="A2" sqref="A2"/>
      <selection pane="bottomLeft" activeCell="A2" sqref="A2:B4"/>
    </sheetView>
  </sheetViews>
  <sheetFormatPr defaultRowHeight="15" x14ac:dyDescent="0.25"/>
  <cols>
    <col min="1" max="2" width="5.58203125" customWidth="1"/>
    <col min="3" max="3" width="13.58203125" customWidth="1"/>
    <col min="4" max="4" width="7.4140625" customWidth="1"/>
    <col min="5" max="5" width="7.33203125" customWidth="1"/>
    <col min="6" max="6" width="7.9140625" customWidth="1"/>
    <col min="7" max="7" width="7.1640625" customWidth="1"/>
    <col min="8" max="8" width="6.08203125" customWidth="1"/>
    <col min="9" max="9" width="7.6640625" customWidth="1"/>
    <col min="10" max="10" width="7.1640625" customWidth="1"/>
    <col min="11" max="11" width="8" customWidth="1"/>
    <col min="12" max="12" width="7.33203125" customWidth="1"/>
    <col min="13" max="13" width="6.08203125" customWidth="1"/>
    <col min="14" max="14" width="7.4140625" customWidth="1"/>
    <col min="15" max="15" width="7.5" customWidth="1"/>
    <col min="16" max="16" width="7.9140625" customWidth="1"/>
    <col min="17" max="17" width="7.6640625" customWidth="1"/>
    <col min="18" max="18" width="6.08203125" customWidth="1"/>
    <col min="19" max="19" width="7.33203125" customWidth="1"/>
    <col min="20" max="20" width="7.4140625" customWidth="1"/>
    <col min="21" max="21" width="8.33203125" customWidth="1"/>
    <col min="22" max="22" width="7.33203125" customWidth="1"/>
    <col min="23" max="23" width="6.08203125" customWidth="1"/>
    <col min="24" max="26" width="4.58203125" customWidth="1"/>
    <col min="27" max="29" width="3.1640625" style="1" customWidth="1"/>
  </cols>
  <sheetData>
    <row r="1" spans="1:34" ht="15.6" hidden="1" customHeight="1" thickBot="1" x14ac:dyDescent="0.3">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43"/>
      <c r="AE1" s="43"/>
      <c r="AF1" s="43"/>
      <c r="AG1" s="43"/>
      <c r="AH1" s="43"/>
    </row>
    <row r="2" spans="1:34" ht="18.45" customHeight="1" x14ac:dyDescent="0.25">
      <c r="A2" s="259" t="s">
        <v>259</v>
      </c>
      <c r="B2" s="260"/>
      <c r="C2" s="109" t="s">
        <v>257</v>
      </c>
      <c r="D2" s="110"/>
      <c r="E2" s="110"/>
      <c r="F2" s="110"/>
      <c r="G2" s="110"/>
      <c r="H2" s="110"/>
      <c r="I2" s="110"/>
      <c r="J2" s="110"/>
      <c r="K2" s="110"/>
      <c r="L2" s="110"/>
      <c r="M2" s="110"/>
      <c r="N2" s="110"/>
      <c r="O2" s="110"/>
      <c r="P2" s="110"/>
      <c r="Q2" s="110"/>
      <c r="R2" s="110"/>
      <c r="S2" s="110"/>
      <c r="T2" s="110"/>
      <c r="U2" s="110"/>
      <c r="V2" s="110"/>
      <c r="W2" s="110"/>
      <c r="X2" s="110"/>
      <c r="Y2" s="111"/>
      <c r="Z2" s="111"/>
      <c r="AA2" s="110"/>
      <c r="AB2" s="111"/>
      <c r="AC2" s="112"/>
      <c r="AD2" s="43"/>
      <c r="AE2" s="43"/>
      <c r="AF2" s="43"/>
      <c r="AG2" s="43"/>
      <c r="AH2" s="43"/>
    </row>
    <row r="3" spans="1:34" ht="18.45" customHeight="1" x14ac:dyDescent="0.4">
      <c r="A3" s="261"/>
      <c r="B3" s="262"/>
      <c r="C3" s="113" t="s">
        <v>258</v>
      </c>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5"/>
      <c r="AD3" s="35"/>
      <c r="AE3" s="35"/>
      <c r="AH3" s="43"/>
    </row>
    <row r="4" spans="1:34" ht="15.6" customHeight="1" thickBot="1" x14ac:dyDescent="0.3">
      <c r="A4" s="263"/>
      <c r="B4" s="264"/>
      <c r="C4" s="116" t="s">
        <v>125</v>
      </c>
      <c r="D4" s="117"/>
      <c r="E4" s="117"/>
      <c r="F4" s="117"/>
      <c r="G4" s="117"/>
      <c r="H4" s="117"/>
      <c r="I4" s="117"/>
      <c r="J4" s="117"/>
      <c r="K4" s="117"/>
      <c r="L4" s="117"/>
      <c r="M4" s="117"/>
      <c r="N4" s="117"/>
      <c r="O4" s="117"/>
      <c r="P4" s="117"/>
      <c r="Q4" s="117"/>
      <c r="R4" s="117"/>
      <c r="S4" s="117"/>
      <c r="T4" s="117"/>
      <c r="U4" s="117"/>
      <c r="V4" s="117"/>
      <c r="W4" s="117"/>
      <c r="X4" s="117"/>
      <c r="Y4" s="117"/>
      <c r="Z4" s="118"/>
      <c r="AA4" s="117"/>
      <c r="AB4" s="117"/>
      <c r="AC4" s="119"/>
      <c r="AD4" s="43"/>
      <c r="AE4" s="43"/>
      <c r="AF4" s="43"/>
      <c r="AG4" s="43"/>
      <c r="AH4" s="43"/>
    </row>
    <row r="5" spans="1:34" ht="15" customHeight="1" x14ac:dyDescent="0.25">
      <c r="A5" s="265" t="s">
        <v>114</v>
      </c>
      <c r="B5" s="266"/>
      <c r="C5" s="209" t="s">
        <v>43</v>
      </c>
      <c r="D5" s="251" t="s">
        <v>44</v>
      </c>
      <c r="E5" s="251"/>
      <c r="F5" s="251"/>
      <c r="G5" s="251"/>
      <c r="H5" s="252"/>
      <c r="I5" s="250" t="s">
        <v>45</v>
      </c>
      <c r="J5" s="251"/>
      <c r="K5" s="251"/>
      <c r="L5" s="251"/>
      <c r="M5" s="252"/>
      <c r="N5" s="250" t="s">
        <v>46</v>
      </c>
      <c r="O5" s="251"/>
      <c r="P5" s="251"/>
      <c r="Q5" s="251"/>
      <c r="R5" s="252"/>
      <c r="S5" s="250" t="s">
        <v>47</v>
      </c>
      <c r="T5" s="251"/>
      <c r="U5" s="251"/>
      <c r="V5" s="251"/>
      <c r="W5" s="252"/>
      <c r="X5" s="250" t="s">
        <v>48</v>
      </c>
      <c r="Y5" s="251"/>
      <c r="Z5" s="252"/>
      <c r="AA5" s="250" t="s">
        <v>49</v>
      </c>
      <c r="AB5" s="251"/>
      <c r="AC5" s="252"/>
    </row>
    <row r="6" spans="1:34" ht="15.6" customHeight="1" thickBot="1" x14ac:dyDescent="0.3">
      <c r="A6" s="267"/>
      <c r="B6" s="268"/>
      <c r="C6" s="210">
        <v>45914</v>
      </c>
      <c r="D6" s="253">
        <f>C6+1</f>
        <v>45915</v>
      </c>
      <c r="E6" s="253"/>
      <c r="F6" s="253"/>
      <c r="G6" s="253"/>
      <c r="H6" s="254"/>
      <c r="I6" s="255">
        <f>D6+1</f>
        <v>45916</v>
      </c>
      <c r="J6" s="253"/>
      <c r="K6" s="253"/>
      <c r="L6" s="253"/>
      <c r="M6" s="254"/>
      <c r="N6" s="255">
        <f>I6+1</f>
        <v>45917</v>
      </c>
      <c r="O6" s="253"/>
      <c r="P6" s="253"/>
      <c r="Q6" s="253"/>
      <c r="R6" s="254"/>
      <c r="S6" s="255">
        <f>N6+1</f>
        <v>45918</v>
      </c>
      <c r="T6" s="253"/>
      <c r="U6" s="253"/>
      <c r="V6" s="253"/>
      <c r="W6" s="254"/>
      <c r="X6" s="256">
        <f>S6+1</f>
        <v>45919</v>
      </c>
      <c r="Y6" s="257"/>
      <c r="Z6" s="258"/>
      <c r="AA6" s="256">
        <f>X6+1</f>
        <v>45920</v>
      </c>
      <c r="AB6" s="257"/>
      <c r="AC6" s="258"/>
    </row>
    <row r="7" spans="1:34" ht="15" customHeight="1" x14ac:dyDescent="0.25">
      <c r="A7" s="267"/>
      <c r="B7" s="268"/>
      <c r="C7" s="271" t="s">
        <v>212</v>
      </c>
      <c r="D7" s="272"/>
      <c r="E7" s="272"/>
      <c r="F7" s="272"/>
      <c r="G7" s="272"/>
      <c r="H7" s="272"/>
      <c r="I7" s="272"/>
      <c r="J7" s="272"/>
      <c r="K7" s="272"/>
      <c r="L7" s="272"/>
      <c r="M7" s="272"/>
      <c r="N7" s="272"/>
      <c r="O7" s="272"/>
      <c r="P7" s="272"/>
      <c r="Q7" s="272"/>
      <c r="R7" s="272"/>
      <c r="S7" s="272"/>
      <c r="T7" s="272"/>
      <c r="U7" s="272"/>
      <c r="V7" s="272"/>
      <c r="W7" s="273"/>
      <c r="X7" s="87"/>
      <c r="Y7" s="88"/>
      <c r="Z7" s="89"/>
      <c r="AA7" s="87"/>
      <c r="AB7" s="88"/>
      <c r="AC7" s="89"/>
    </row>
    <row r="8" spans="1:34" ht="19.95" customHeight="1" x14ac:dyDescent="0.25">
      <c r="A8" s="269"/>
      <c r="B8" s="270"/>
      <c r="C8" s="207" t="s">
        <v>214</v>
      </c>
      <c r="D8" s="157" t="s">
        <v>213</v>
      </c>
      <c r="E8" s="158" t="s">
        <v>214</v>
      </c>
      <c r="F8" s="158" t="s">
        <v>215</v>
      </c>
      <c r="G8" s="158" t="s">
        <v>216</v>
      </c>
      <c r="H8" s="274" t="s">
        <v>179</v>
      </c>
      <c r="I8" s="157" t="s">
        <v>213</v>
      </c>
      <c r="J8" s="158" t="s">
        <v>214</v>
      </c>
      <c r="K8" s="158" t="s">
        <v>215</v>
      </c>
      <c r="L8" s="158" t="s">
        <v>216</v>
      </c>
      <c r="M8" s="274" t="s">
        <v>179</v>
      </c>
      <c r="N8" s="157" t="s">
        <v>213</v>
      </c>
      <c r="O8" s="158" t="s">
        <v>214</v>
      </c>
      <c r="P8" s="158" t="s">
        <v>215</v>
      </c>
      <c r="Q8" s="158" t="s">
        <v>216</v>
      </c>
      <c r="R8" s="274" t="s">
        <v>179</v>
      </c>
      <c r="S8" s="157" t="s">
        <v>213</v>
      </c>
      <c r="T8" s="158" t="s">
        <v>214</v>
      </c>
      <c r="U8" s="158" t="s">
        <v>215</v>
      </c>
      <c r="V8" s="158" t="s">
        <v>216</v>
      </c>
      <c r="W8" s="274" t="s">
        <v>179</v>
      </c>
      <c r="X8" s="87"/>
      <c r="Y8" s="88"/>
      <c r="Z8" s="89"/>
      <c r="AA8" s="87"/>
      <c r="AB8" s="88"/>
      <c r="AC8" s="89"/>
      <c r="AD8" s="43"/>
      <c r="AE8" s="43"/>
      <c r="AF8" s="43"/>
      <c r="AG8" s="43"/>
      <c r="AH8" s="43"/>
    </row>
    <row r="9" spans="1:34" ht="34.5" customHeight="1" thickBot="1" x14ac:dyDescent="0.3">
      <c r="A9" s="205" t="s">
        <v>262</v>
      </c>
      <c r="B9" s="206" t="s">
        <v>263</v>
      </c>
      <c r="C9" s="208"/>
      <c r="D9" s="161" t="s">
        <v>264</v>
      </c>
      <c r="E9" s="162" t="s">
        <v>265</v>
      </c>
      <c r="F9" s="162" t="s">
        <v>266</v>
      </c>
      <c r="G9" s="162" t="s">
        <v>267</v>
      </c>
      <c r="H9" s="275"/>
      <c r="I9" s="161" t="s">
        <v>264</v>
      </c>
      <c r="J9" s="162" t="s">
        <v>265</v>
      </c>
      <c r="K9" s="162" t="s">
        <v>266</v>
      </c>
      <c r="L9" s="162" t="s">
        <v>267</v>
      </c>
      <c r="M9" s="275"/>
      <c r="N9" s="161" t="s">
        <v>264</v>
      </c>
      <c r="O9" s="162" t="s">
        <v>265</v>
      </c>
      <c r="P9" s="162" t="s">
        <v>266</v>
      </c>
      <c r="Q9" s="162" t="s">
        <v>267</v>
      </c>
      <c r="R9" s="275"/>
      <c r="S9" s="161" t="s">
        <v>264</v>
      </c>
      <c r="T9" s="162" t="s">
        <v>265</v>
      </c>
      <c r="U9" s="162" t="s">
        <v>266</v>
      </c>
      <c r="V9" s="162" t="s">
        <v>267</v>
      </c>
      <c r="W9" s="275"/>
      <c r="X9" s="87"/>
      <c r="Y9" s="88"/>
      <c r="Z9" s="89"/>
      <c r="AA9" s="87"/>
      <c r="AB9" s="88"/>
      <c r="AC9" s="89"/>
      <c r="AD9" s="43"/>
      <c r="AE9" s="43"/>
      <c r="AF9" s="43"/>
      <c r="AG9" s="43"/>
      <c r="AH9" s="43"/>
    </row>
    <row r="10" spans="1:34" ht="16.05" customHeight="1" x14ac:dyDescent="0.25">
      <c r="A10" s="176">
        <f>TIME(7,0,0)</f>
        <v>0.29166666666666669</v>
      </c>
      <c r="B10" s="172">
        <f>A10+TIME(0,30,0)</f>
        <v>0.3125</v>
      </c>
      <c r="C10" s="140"/>
      <c r="D10" s="276" t="s">
        <v>269</v>
      </c>
      <c r="E10" s="277"/>
      <c r="F10" s="277"/>
      <c r="G10" s="278"/>
      <c r="H10" s="279"/>
      <c r="I10" s="277" t="str">
        <f>D10</f>
        <v>Continental Breakfast</v>
      </c>
      <c r="J10" s="277"/>
      <c r="K10" s="277"/>
      <c r="L10" s="278"/>
      <c r="M10" s="279"/>
      <c r="N10" s="277" t="str">
        <f>D10</f>
        <v>Continental Breakfast</v>
      </c>
      <c r="O10" s="277"/>
      <c r="P10" s="277"/>
      <c r="Q10" s="278"/>
      <c r="R10" s="279"/>
      <c r="S10" s="277" t="str">
        <f>D10</f>
        <v>Continental Breakfast</v>
      </c>
      <c r="T10" s="277"/>
      <c r="U10" s="277"/>
      <c r="V10" s="278"/>
      <c r="W10" s="279"/>
      <c r="X10" s="87"/>
      <c r="Y10" s="88"/>
      <c r="Z10" s="89"/>
      <c r="AA10" s="87"/>
      <c r="AB10" s="88"/>
      <c r="AC10" s="89"/>
    </row>
    <row r="11" spans="1:34" ht="16.05" customHeight="1" thickBot="1" x14ac:dyDescent="0.3">
      <c r="A11" s="177">
        <f>B10</f>
        <v>0.3125</v>
      </c>
      <c r="B11" s="173">
        <f>A11+TIME(0,30,0)</f>
        <v>0.33333333333333331</v>
      </c>
      <c r="C11" s="140"/>
      <c r="D11" s="280"/>
      <c r="E11" s="281"/>
      <c r="F11" s="281"/>
      <c r="G11" s="281"/>
      <c r="H11" s="282"/>
      <c r="I11" s="281"/>
      <c r="J11" s="281"/>
      <c r="K11" s="281"/>
      <c r="L11" s="281"/>
      <c r="M11" s="282"/>
      <c r="N11" s="281"/>
      <c r="O11" s="281"/>
      <c r="P11" s="281"/>
      <c r="Q11" s="281"/>
      <c r="R11" s="282"/>
      <c r="S11" s="281"/>
      <c r="T11" s="281"/>
      <c r="U11" s="281"/>
      <c r="V11" s="281"/>
      <c r="W11" s="282"/>
      <c r="X11" s="87"/>
      <c r="Y11" s="88"/>
      <c r="Z11" s="89"/>
      <c r="AA11" s="87"/>
      <c r="AB11" s="88"/>
      <c r="AC11" s="89"/>
    </row>
    <row r="12" spans="1:34" ht="16.05" customHeight="1" x14ac:dyDescent="0.25">
      <c r="A12" s="178">
        <f t="shared" ref="A12:A41" si="0">B11</f>
        <v>0.33333333333333331</v>
      </c>
      <c r="B12" s="174">
        <f t="shared" ref="B12:B41" si="1">A12+TIME(0,30,0)</f>
        <v>0.35416666666666663</v>
      </c>
      <c r="C12" s="140"/>
      <c r="D12" s="304" t="s">
        <v>268</v>
      </c>
      <c r="E12" s="305"/>
      <c r="F12" s="305"/>
      <c r="G12" s="305"/>
      <c r="H12" s="306"/>
      <c r="I12" s="298" t="s">
        <v>181</v>
      </c>
      <c r="J12" s="300" t="s">
        <v>180</v>
      </c>
      <c r="K12" s="289"/>
      <c r="L12" s="289"/>
      <c r="M12" s="289"/>
      <c r="N12" s="283" t="s">
        <v>222</v>
      </c>
      <c r="O12" s="284"/>
      <c r="P12" s="284"/>
      <c r="Q12" s="284"/>
      <c r="R12" s="285"/>
      <c r="S12" s="289"/>
      <c r="T12" s="292" t="s">
        <v>89</v>
      </c>
      <c r="U12" s="151"/>
      <c r="V12" s="289"/>
      <c r="W12" s="295">
        <v>802.18</v>
      </c>
      <c r="X12" s="87"/>
      <c r="Y12" s="88"/>
      <c r="Z12" s="89"/>
      <c r="AA12" s="87"/>
      <c r="AB12" s="88"/>
      <c r="AC12" s="89"/>
    </row>
    <row r="13" spans="1:34" ht="16.05" customHeight="1" thickBot="1" x14ac:dyDescent="0.3">
      <c r="A13" s="178">
        <f t="shared" si="0"/>
        <v>0.35416666666666663</v>
      </c>
      <c r="B13" s="174">
        <f t="shared" si="1"/>
        <v>0.37499999999999994</v>
      </c>
      <c r="C13" s="140"/>
      <c r="D13" s="307"/>
      <c r="E13" s="308"/>
      <c r="F13" s="308"/>
      <c r="G13" s="308"/>
      <c r="H13" s="309"/>
      <c r="I13" s="313"/>
      <c r="J13" s="301"/>
      <c r="K13" s="290"/>
      <c r="L13" s="290"/>
      <c r="M13" s="290"/>
      <c r="N13" s="286"/>
      <c r="O13" s="287"/>
      <c r="P13" s="287"/>
      <c r="Q13" s="287"/>
      <c r="R13" s="288"/>
      <c r="S13" s="290"/>
      <c r="T13" s="293"/>
      <c r="U13" s="152"/>
      <c r="V13" s="290"/>
      <c r="W13" s="296"/>
      <c r="X13" s="87"/>
      <c r="Y13" s="88"/>
      <c r="Z13" s="89"/>
      <c r="AA13" s="87"/>
      <c r="AB13" s="88"/>
      <c r="AC13" s="89"/>
    </row>
    <row r="14" spans="1:34" ht="16.05" customHeight="1" x14ac:dyDescent="0.25">
      <c r="A14" s="178">
        <f t="shared" si="0"/>
        <v>0.37499999999999994</v>
      </c>
      <c r="B14" s="174">
        <f t="shared" si="1"/>
        <v>0.39583333333333326</v>
      </c>
      <c r="C14" s="140"/>
      <c r="D14" s="307"/>
      <c r="E14" s="308"/>
      <c r="F14" s="308"/>
      <c r="G14" s="308"/>
      <c r="H14" s="309"/>
      <c r="I14" s="314"/>
      <c r="J14" s="301"/>
      <c r="K14" s="290"/>
      <c r="L14" s="290"/>
      <c r="M14" s="290"/>
      <c r="N14" s="298" t="s">
        <v>181</v>
      </c>
      <c r="O14" s="300" t="s">
        <v>180</v>
      </c>
      <c r="P14" s="289"/>
      <c r="Q14" s="289"/>
      <c r="R14" s="289"/>
      <c r="S14" s="290"/>
      <c r="T14" s="293"/>
      <c r="U14" s="302" t="s">
        <v>177</v>
      </c>
      <c r="V14" s="290"/>
      <c r="W14" s="296"/>
      <c r="X14" s="87"/>
      <c r="Y14" s="88"/>
      <c r="Z14" s="89"/>
      <c r="AA14" s="87"/>
      <c r="AB14" s="88"/>
      <c r="AC14" s="89"/>
    </row>
    <row r="15" spans="1:34" ht="16.05" customHeight="1" thickBot="1" x14ac:dyDescent="0.3">
      <c r="A15" s="178">
        <f t="shared" si="0"/>
        <v>0.39583333333333326</v>
      </c>
      <c r="B15" s="174">
        <f t="shared" si="1"/>
        <v>0.41666666666666657</v>
      </c>
      <c r="C15" s="150"/>
      <c r="D15" s="310"/>
      <c r="E15" s="311"/>
      <c r="F15" s="311"/>
      <c r="G15" s="311"/>
      <c r="H15" s="312"/>
      <c r="I15" s="315"/>
      <c r="J15" s="316"/>
      <c r="K15" s="291"/>
      <c r="L15" s="291"/>
      <c r="M15" s="291"/>
      <c r="N15" s="299"/>
      <c r="O15" s="301"/>
      <c r="P15" s="291"/>
      <c r="Q15" s="291"/>
      <c r="R15" s="291"/>
      <c r="S15" s="291"/>
      <c r="T15" s="294"/>
      <c r="U15" s="303"/>
      <c r="V15" s="291"/>
      <c r="W15" s="297"/>
      <c r="X15" s="87"/>
      <c r="Y15" s="88"/>
      <c r="Z15" s="89"/>
      <c r="AA15" s="87"/>
      <c r="AB15" s="88"/>
      <c r="AC15" s="89"/>
    </row>
    <row r="16" spans="1:34" ht="16.05" customHeight="1" thickBot="1" x14ac:dyDescent="0.3">
      <c r="A16" s="179">
        <f t="shared" si="0"/>
        <v>0.41666666666666657</v>
      </c>
      <c r="B16" s="175">
        <f t="shared" si="1"/>
        <v>0.43749999999999989</v>
      </c>
      <c r="C16" s="140"/>
      <c r="D16" s="320" t="s">
        <v>51</v>
      </c>
      <c r="E16" s="321"/>
      <c r="F16" s="321"/>
      <c r="G16" s="321"/>
      <c r="H16" s="322"/>
      <c r="I16" s="318" t="s">
        <v>51</v>
      </c>
      <c r="J16" s="318"/>
      <c r="K16" s="318"/>
      <c r="L16" s="318"/>
      <c r="M16" s="319"/>
      <c r="N16" s="317" t="s">
        <v>51</v>
      </c>
      <c r="O16" s="318"/>
      <c r="P16" s="318"/>
      <c r="Q16" s="318"/>
      <c r="R16" s="319"/>
      <c r="S16" s="317" t="s">
        <v>51</v>
      </c>
      <c r="T16" s="318"/>
      <c r="U16" s="318"/>
      <c r="V16" s="318"/>
      <c r="W16" s="319"/>
      <c r="X16" s="87"/>
      <c r="Y16" s="88"/>
      <c r="Z16" s="89"/>
      <c r="AA16" s="87"/>
      <c r="AB16" s="88"/>
      <c r="AC16" s="89"/>
    </row>
    <row r="17" spans="1:29" ht="16.05" customHeight="1" x14ac:dyDescent="0.25">
      <c r="A17" s="178">
        <f t="shared" si="0"/>
        <v>0.43749999999999989</v>
      </c>
      <c r="B17" s="174">
        <f t="shared" si="1"/>
        <v>0.4583333333333332</v>
      </c>
      <c r="C17" s="140"/>
      <c r="D17" s="323" t="s">
        <v>224</v>
      </c>
      <c r="E17" s="324"/>
      <c r="F17" s="324"/>
      <c r="G17" s="324"/>
      <c r="H17" s="325"/>
      <c r="I17" s="289"/>
      <c r="J17" s="289"/>
      <c r="K17" s="326" t="s">
        <v>176</v>
      </c>
      <c r="L17" s="289"/>
      <c r="M17" s="295">
        <v>802.18</v>
      </c>
      <c r="N17" s="323" t="s">
        <v>225</v>
      </c>
      <c r="O17" s="324"/>
      <c r="P17" s="324"/>
      <c r="Q17" s="324"/>
      <c r="R17" s="325"/>
      <c r="S17" s="298" t="s">
        <v>181</v>
      </c>
      <c r="T17" s="300" t="s">
        <v>180</v>
      </c>
      <c r="U17" s="338" t="s">
        <v>167</v>
      </c>
      <c r="V17" s="289"/>
      <c r="W17" s="289"/>
      <c r="X17" s="87"/>
      <c r="Y17" s="88"/>
      <c r="Z17" s="89"/>
      <c r="AA17" s="87"/>
      <c r="AB17" s="88"/>
      <c r="AC17" s="89"/>
    </row>
    <row r="18" spans="1:29" ht="16.05" customHeight="1" thickBot="1" x14ac:dyDescent="0.3">
      <c r="A18" s="178">
        <f t="shared" si="0"/>
        <v>0.4583333333333332</v>
      </c>
      <c r="B18" s="174">
        <f t="shared" si="1"/>
        <v>0.47916666666666652</v>
      </c>
      <c r="C18" s="140"/>
      <c r="D18" s="283"/>
      <c r="E18" s="284"/>
      <c r="F18" s="284"/>
      <c r="G18" s="284"/>
      <c r="H18" s="285"/>
      <c r="I18" s="290"/>
      <c r="J18" s="290"/>
      <c r="K18" s="327"/>
      <c r="L18" s="290"/>
      <c r="M18" s="296"/>
      <c r="N18" s="286"/>
      <c r="O18" s="287"/>
      <c r="P18" s="287"/>
      <c r="Q18" s="287"/>
      <c r="R18" s="288"/>
      <c r="S18" s="313"/>
      <c r="T18" s="301"/>
      <c r="U18" s="339"/>
      <c r="V18" s="290"/>
      <c r="W18" s="290"/>
      <c r="X18" s="87"/>
      <c r="Y18" s="88"/>
      <c r="Z18" s="89"/>
      <c r="AA18" s="87"/>
      <c r="AB18" s="88"/>
      <c r="AC18" s="89"/>
    </row>
    <row r="19" spans="1:29" ht="16.05" customHeight="1" x14ac:dyDescent="0.25">
      <c r="A19" s="178">
        <f t="shared" si="0"/>
        <v>0.47916666666666652</v>
      </c>
      <c r="B19" s="174">
        <f t="shared" si="1"/>
        <v>0.49999999999999983</v>
      </c>
      <c r="C19" s="140"/>
      <c r="D19" s="283"/>
      <c r="E19" s="284"/>
      <c r="F19" s="284"/>
      <c r="G19" s="284"/>
      <c r="H19" s="285"/>
      <c r="I19" s="290"/>
      <c r="J19" s="290"/>
      <c r="K19" s="327"/>
      <c r="L19" s="290"/>
      <c r="M19" s="296"/>
      <c r="N19" s="323" t="s">
        <v>226</v>
      </c>
      <c r="O19" s="324"/>
      <c r="P19" s="324"/>
      <c r="Q19" s="324"/>
      <c r="R19" s="325"/>
      <c r="S19" s="313"/>
      <c r="T19" s="301"/>
      <c r="U19" s="339"/>
      <c r="V19" s="290"/>
      <c r="W19" s="290"/>
      <c r="X19" s="87"/>
      <c r="Y19" s="88"/>
      <c r="Z19" s="89"/>
      <c r="AA19" s="87"/>
      <c r="AB19" s="88"/>
      <c r="AC19" s="89"/>
    </row>
    <row r="20" spans="1:29" ht="16.05" customHeight="1" thickBot="1" x14ac:dyDescent="0.3">
      <c r="A20" s="178">
        <f t="shared" si="0"/>
        <v>0.49999999999999983</v>
      </c>
      <c r="B20" s="174">
        <f t="shared" si="1"/>
        <v>0.52083333333333315</v>
      </c>
      <c r="C20" s="140"/>
      <c r="D20" s="286"/>
      <c r="E20" s="287"/>
      <c r="F20" s="287"/>
      <c r="G20" s="287"/>
      <c r="H20" s="288"/>
      <c r="I20" s="291"/>
      <c r="J20" s="291"/>
      <c r="K20" s="328"/>
      <c r="L20" s="291"/>
      <c r="M20" s="297"/>
      <c r="N20" s="286"/>
      <c r="O20" s="287"/>
      <c r="P20" s="287"/>
      <c r="Q20" s="287"/>
      <c r="R20" s="288"/>
      <c r="S20" s="299"/>
      <c r="T20" s="316"/>
      <c r="U20" s="340"/>
      <c r="V20" s="291"/>
      <c r="W20" s="291"/>
      <c r="X20" s="87"/>
      <c r="Y20" s="88"/>
      <c r="Z20" s="89"/>
      <c r="AA20" s="87"/>
      <c r="AB20" s="88"/>
      <c r="AC20" s="89"/>
    </row>
    <row r="21" spans="1:29" ht="16.05" customHeight="1" x14ac:dyDescent="0.25">
      <c r="A21" s="177">
        <f t="shared" si="0"/>
        <v>0.52083333333333315</v>
      </c>
      <c r="B21" s="173">
        <f t="shared" si="1"/>
        <v>0.54166666666666652</v>
      </c>
      <c r="C21" s="140"/>
      <c r="D21" s="276" t="s">
        <v>93</v>
      </c>
      <c r="E21" s="277"/>
      <c r="F21" s="277"/>
      <c r="G21" s="277"/>
      <c r="H21" s="279"/>
      <c r="I21" s="277" t="s">
        <v>93</v>
      </c>
      <c r="J21" s="277"/>
      <c r="K21" s="277"/>
      <c r="L21" s="277"/>
      <c r="M21" s="279"/>
      <c r="N21" s="276" t="s">
        <v>93</v>
      </c>
      <c r="O21" s="277"/>
      <c r="P21" s="277"/>
      <c r="Q21" s="277"/>
      <c r="R21" s="279"/>
      <c r="S21" s="277" t="s">
        <v>93</v>
      </c>
      <c r="T21" s="277"/>
      <c r="U21" s="277"/>
      <c r="V21" s="277"/>
      <c r="W21" s="279"/>
      <c r="X21" s="87"/>
      <c r="Y21" s="88"/>
      <c r="Z21" s="89"/>
      <c r="AA21" s="87"/>
      <c r="AB21" s="88"/>
      <c r="AC21" s="89"/>
    </row>
    <row r="22" spans="1:29" ht="16.05" customHeight="1" thickBot="1" x14ac:dyDescent="0.3">
      <c r="A22" s="177">
        <f t="shared" si="0"/>
        <v>0.54166666666666652</v>
      </c>
      <c r="B22" s="173">
        <f t="shared" si="1"/>
        <v>0.56249999999999989</v>
      </c>
      <c r="C22" s="140"/>
      <c r="D22" s="280"/>
      <c r="E22" s="281"/>
      <c r="F22" s="281"/>
      <c r="G22" s="281"/>
      <c r="H22" s="282"/>
      <c r="I22" s="281"/>
      <c r="J22" s="281"/>
      <c r="K22" s="281"/>
      <c r="L22" s="281"/>
      <c r="M22" s="282"/>
      <c r="N22" s="280"/>
      <c r="O22" s="281"/>
      <c r="P22" s="281"/>
      <c r="Q22" s="281"/>
      <c r="R22" s="282"/>
      <c r="S22" s="281"/>
      <c r="T22" s="281"/>
      <c r="U22" s="281"/>
      <c r="V22" s="281"/>
      <c r="W22" s="282"/>
      <c r="X22" s="87"/>
      <c r="Y22" s="88"/>
      <c r="Z22" s="89"/>
      <c r="AA22" s="87"/>
      <c r="AB22" s="88"/>
      <c r="AC22" s="89"/>
    </row>
    <row r="23" spans="1:29" ht="16.05" customHeight="1" thickBot="1" x14ac:dyDescent="0.3">
      <c r="A23" s="178">
        <f t="shared" si="0"/>
        <v>0.56249999999999989</v>
      </c>
      <c r="B23" s="174">
        <f t="shared" si="1"/>
        <v>0.58333333333333326</v>
      </c>
      <c r="C23" s="140"/>
      <c r="D23" s="298" t="s">
        <v>181</v>
      </c>
      <c r="E23" s="300" t="s">
        <v>180</v>
      </c>
      <c r="F23" s="329" t="s">
        <v>211</v>
      </c>
      <c r="G23" s="332" t="s">
        <v>50</v>
      </c>
      <c r="H23" s="289"/>
      <c r="I23" s="335" t="s">
        <v>160</v>
      </c>
      <c r="J23" s="292" t="s">
        <v>89</v>
      </c>
      <c r="K23" s="329" t="s">
        <v>211</v>
      </c>
      <c r="L23" s="332" t="s">
        <v>50</v>
      </c>
      <c r="M23" s="289"/>
      <c r="N23" s="298" t="s">
        <v>181</v>
      </c>
      <c r="O23" s="300" t="s">
        <v>180</v>
      </c>
      <c r="P23" s="329" t="s">
        <v>211</v>
      </c>
      <c r="Q23" s="332" t="s">
        <v>50</v>
      </c>
      <c r="R23" s="289"/>
      <c r="S23" s="298" t="s">
        <v>181</v>
      </c>
      <c r="T23" s="289"/>
      <c r="U23" s="329" t="s">
        <v>211</v>
      </c>
      <c r="V23" s="289"/>
      <c r="W23" s="289"/>
      <c r="X23" s="87"/>
      <c r="Y23" s="88"/>
      <c r="Z23" s="89"/>
      <c r="AA23" s="87"/>
      <c r="AB23" s="88"/>
      <c r="AC23" s="89"/>
    </row>
    <row r="24" spans="1:29" ht="16.05" customHeight="1" x14ac:dyDescent="0.25">
      <c r="A24" s="178">
        <f t="shared" si="0"/>
        <v>0.58333333333333326</v>
      </c>
      <c r="B24" s="174">
        <f t="shared" si="1"/>
        <v>0.60416666666666663</v>
      </c>
      <c r="C24" s="341" t="s">
        <v>272</v>
      </c>
      <c r="D24" s="313"/>
      <c r="E24" s="301"/>
      <c r="F24" s="330"/>
      <c r="G24" s="333"/>
      <c r="H24" s="290"/>
      <c r="I24" s="336"/>
      <c r="J24" s="293"/>
      <c r="K24" s="330"/>
      <c r="L24" s="333"/>
      <c r="M24" s="290"/>
      <c r="N24" s="313"/>
      <c r="O24" s="301"/>
      <c r="P24" s="330"/>
      <c r="Q24" s="333"/>
      <c r="R24" s="290"/>
      <c r="S24" s="313"/>
      <c r="T24" s="290"/>
      <c r="U24" s="330"/>
      <c r="V24" s="290"/>
      <c r="W24" s="290"/>
      <c r="X24" s="87"/>
      <c r="Y24" s="88"/>
      <c r="Z24" s="89"/>
      <c r="AA24" s="87"/>
      <c r="AB24" s="88"/>
      <c r="AC24" s="89"/>
    </row>
    <row r="25" spans="1:29" ht="16.05" customHeight="1" thickBot="1" x14ac:dyDescent="0.3">
      <c r="A25" s="178">
        <f t="shared" si="0"/>
        <v>0.60416666666666663</v>
      </c>
      <c r="B25" s="174">
        <f t="shared" si="1"/>
        <v>0.625</v>
      </c>
      <c r="C25" s="342"/>
      <c r="D25" s="313"/>
      <c r="E25" s="301"/>
      <c r="F25" s="330"/>
      <c r="G25" s="333"/>
      <c r="H25" s="290"/>
      <c r="I25" s="336"/>
      <c r="J25" s="293"/>
      <c r="K25" s="330"/>
      <c r="L25" s="333"/>
      <c r="M25" s="290"/>
      <c r="N25" s="313"/>
      <c r="O25" s="301"/>
      <c r="P25" s="330"/>
      <c r="Q25" s="333"/>
      <c r="R25" s="290"/>
      <c r="S25" s="313"/>
      <c r="T25" s="290"/>
      <c r="U25" s="330"/>
      <c r="V25" s="290"/>
      <c r="W25" s="290"/>
      <c r="X25" s="87"/>
      <c r="Y25" s="88"/>
      <c r="Z25" s="89"/>
      <c r="AA25" s="87"/>
      <c r="AB25" s="88"/>
      <c r="AC25" s="89"/>
    </row>
    <row r="26" spans="1:29" ht="16.05" customHeight="1" thickBot="1" x14ac:dyDescent="0.3">
      <c r="A26" s="178">
        <f t="shared" si="0"/>
        <v>0.625</v>
      </c>
      <c r="B26" s="174">
        <f t="shared" si="1"/>
        <v>0.64583333333333337</v>
      </c>
      <c r="C26" s="140"/>
      <c r="D26" s="299"/>
      <c r="E26" s="316"/>
      <c r="F26" s="331"/>
      <c r="G26" s="334"/>
      <c r="H26" s="291"/>
      <c r="I26" s="337"/>
      <c r="J26" s="294"/>
      <c r="K26" s="331"/>
      <c r="L26" s="334"/>
      <c r="M26" s="291"/>
      <c r="N26" s="299"/>
      <c r="O26" s="316"/>
      <c r="P26" s="331"/>
      <c r="Q26" s="334"/>
      <c r="R26" s="291"/>
      <c r="S26" s="299"/>
      <c r="T26" s="291"/>
      <c r="U26" s="331"/>
      <c r="V26" s="291"/>
      <c r="W26" s="291"/>
      <c r="X26" s="87"/>
      <c r="Y26" s="88"/>
      <c r="Z26" s="89"/>
      <c r="AA26" s="87"/>
      <c r="AB26" s="88"/>
      <c r="AC26" s="89"/>
    </row>
    <row r="27" spans="1:29" ht="16.05" customHeight="1" thickBot="1" x14ac:dyDescent="0.3">
      <c r="A27" s="179">
        <f t="shared" si="0"/>
        <v>0.64583333333333337</v>
      </c>
      <c r="B27" s="175">
        <f t="shared" si="1"/>
        <v>0.66666666666666674</v>
      </c>
      <c r="C27" s="140"/>
      <c r="D27" s="317" t="s">
        <v>51</v>
      </c>
      <c r="E27" s="318"/>
      <c r="F27" s="318"/>
      <c r="G27" s="318"/>
      <c r="H27" s="319"/>
      <c r="I27" s="317" t="s">
        <v>51</v>
      </c>
      <c r="J27" s="318"/>
      <c r="K27" s="318"/>
      <c r="L27" s="318"/>
      <c r="M27" s="319"/>
      <c r="N27" s="317" t="s">
        <v>51</v>
      </c>
      <c r="O27" s="318"/>
      <c r="P27" s="318"/>
      <c r="Q27" s="318"/>
      <c r="R27" s="319"/>
      <c r="S27" s="317" t="s">
        <v>51</v>
      </c>
      <c r="T27" s="318"/>
      <c r="U27" s="318"/>
      <c r="V27" s="318"/>
      <c r="W27" s="319"/>
      <c r="X27" s="87"/>
      <c r="Y27" s="88"/>
      <c r="Z27" s="89"/>
      <c r="AA27" s="87"/>
      <c r="AB27" s="88"/>
      <c r="AC27" s="89"/>
    </row>
    <row r="28" spans="1:29" ht="16.05" customHeight="1" x14ac:dyDescent="0.25">
      <c r="A28" s="178">
        <f t="shared" si="0"/>
        <v>0.66666666666666674</v>
      </c>
      <c r="B28" s="174">
        <f t="shared" si="1"/>
        <v>0.68750000000000011</v>
      </c>
      <c r="C28" s="353" t="s">
        <v>171</v>
      </c>
      <c r="D28" s="298" t="s">
        <v>181</v>
      </c>
      <c r="E28" s="356" t="s">
        <v>261</v>
      </c>
      <c r="F28" s="326" t="s">
        <v>176</v>
      </c>
      <c r="G28" s="289"/>
      <c r="H28" s="289"/>
      <c r="I28" s="289"/>
      <c r="J28" s="300" t="s">
        <v>180</v>
      </c>
      <c r="K28" s="350" t="s">
        <v>223</v>
      </c>
      <c r="L28" s="289"/>
      <c r="M28" s="295" t="s">
        <v>152</v>
      </c>
      <c r="N28" s="298" t="s">
        <v>181</v>
      </c>
      <c r="O28" s="356" t="s">
        <v>261</v>
      </c>
      <c r="P28" s="350" t="s">
        <v>223</v>
      </c>
      <c r="Q28" s="289"/>
      <c r="R28" s="295">
        <v>802.24</v>
      </c>
      <c r="S28" s="423" t="s">
        <v>227</v>
      </c>
      <c r="T28" s="424"/>
      <c r="U28" s="424"/>
      <c r="V28" s="424"/>
      <c r="W28" s="425"/>
      <c r="X28" s="87"/>
      <c r="Y28" s="88"/>
      <c r="Z28" s="89"/>
      <c r="AA28" s="87"/>
      <c r="AB28" s="88"/>
      <c r="AC28" s="89"/>
    </row>
    <row r="29" spans="1:29" ht="16.05" customHeight="1" x14ac:dyDescent="0.25">
      <c r="A29" s="178">
        <f t="shared" si="0"/>
        <v>0.68750000000000011</v>
      </c>
      <c r="B29" s="174">
        <f t="shared" si="1"/>
        <v>0.70833333333333348</v>
      </c>
      <c r="C29" s="354"/>
      <c r="D29" s="313"/>
      <c r="E29" s="357"/>
      <c r="F29" s="327"/>
      <c r="G29" s="290"/>
      <c r="H29" s="290"/>
      <c r="I29" s="290"/>
      <c r="J29" s="301"/>
      <c r="K29" s="351"/>
      <c r="L29" s="290"/>
      <c r="M29" s="296"/>
      <c r="N29" s="313"/>
      <c r="O29" s="357"/>
      <c r="P29" s="351"/>
      <c r="Q29" s="290"/>
      <c r="R29" s="296"/>
      <c r="S29" s="426"/>
      <c r="T29" s="427"/>
      <c r="U29" s="427"/>
      <c r="V29" s="427"/>
      <c r="W29" s="428"/>
      <c r="X29" s="87"/>
      <c r="Y29" s="88"/>
      <c r="Z29" s="89"/>
      <c r="AA29" s="87"/>
      <c r="AB29" s="88"/>
      <c r="AC29" s="89"/>
    </row>
    <row r="30" spans="1:29" ht="16.05" customHeight="1" thickBot="1" x14ac:dyDescent="0.3">
      <c r="A30" s="178">
        <f t="shared" si="0"/>
        <v>0.70833333333333348</v>
      </c>
      <c r="B30" s="174">
        <f t="shared" si="1"/>
        <v>0.72916666666666685</v>
      </c>
      <c r="C30" s="355"/>
      <c r="D30" s="313"/>
      <c r="E30" s="357"/>
      <c r="F30" s="327"/>
      <c r="G30" s="290"/>
      <c r="H30" s="290"/>
      <c r="I30" s="290"/>
      <c r="J30" s="301"/>
      <c r="K30" s="351"/>
      <c r="L30" s="290"/>
      <c r="M30" s="296"/>
      <c r="N30" s="313"/>
      <c r="O30" s="357"/>
      <c r="P30" s="351"/>
      <c r="Q30" s="290"/>
      <c r="R30" s="296"/>
      <c r="S30" s="426"/>
      <c r="T30" s="427"/>
      <c r="U30" s="427"/>
      <c r="V30" s="427"/>
      <c r="W30" s="428"/>
      <c r="X30" s="88"/>
      <c r="Y30" s="88"/>
      <c r="Z30" s="89"/>
      <c r="AA30" s="87"/>
      <c r="AB30" s="88"/>
      <c r="AC30" s="89"/>
    </row>
    <row r="31" spans="1:29" ht="16.05" customHeight="1" thickBot="1" x14ac:dyDescent="0.3">
      <c r="A31" s="178">
        <f t="shared" si="0"/>
        <v>0.72916666666666685</v>
      </c>
      <c r="B31" s="174">
        <f t="shared" si="1"/>
        <v>0.75000000000000022</v>
      </c>
      <c r="C31" s="341" t="s">
        <v>271</v>
      </c>
      <c r="D31" s="299"/>
      <c r="E31" s="358"/>
      <c r="F31" s="328"/>
      <c r="G31" s="291"/>
      <c r="H31" s="291"/>
      <c r="I31" s="291"/>
      <c r="J31" s="316"/>
      <c r="K31" s="352"/>
      <c r="L31" s="291"/>
      <c r="M31" s="297"/>
      <c r="N31" s="299"/>
      <c r="O31" s="358"/>
      <c r="P31" s="352"/>
      <c r="Q31" s="291"/>
      <c r="R31" s="297"/>
      <c r="S31" s="429"/>
      <c r="T31" s="430"/>
      <c r="U31" s="430"/>
      <c r="V31" s="430"/>
      <c r="W31" s="431"/>
      <c r="X31" s="88"/>
      <c r="Y31" s="88"/>
      <c r="Z31" s="89"/>
      <c r="AA31" s="87"/>
      <c r="AB31" s="88"/>
      <c r="AC31" s="89"/>
    </row>
    <row r="32" spans="1:29" ht="16.05" customHeight="1" thickBot="1" x14ac:dyDescent="0.3">
      <c r="A32" s="177">
        <f t="shared" si="0"/>
        <v>0.75000000000000022</v>
      </c>
      <c r="B32" s="173">
        <f t="shared" si="1"/>
        <v>0.77083333333333359</v>
      </c>
      <c r="C32" s="342"/>
      <c r="D32" s="147"/>
      <c r="E32" s="163"/>
      <c r="F32" s="343" t="s">
        <v>170</v>
      </c>
      <c r="G32" s="148"/>
      <c r="H32" s="149"/>
      <c r="I32" s="145"/>
      <c r="J32" s="164"/>
      <c r="K32" s="164"/>
      <c r="L32" s="164"/>
      <c r="M32" s="149"/>
      <c r="N32" s="147"/>
      <c r="O32" s="148"/>
      <c r="P32" s="148"/>
      <c r="Q32" s="148"/>
      <c r="R32" s="149"/>
      <c r="S32" s="147"/>
      <c r="T32" s="148"/>
      <c r="U32" s="148"/>
      <c r="V32" s="148"/>
      <c r="W32" s="149"/>
      <c r="X32" s="88"/>
      <c r="Y32" s="88"/>
      <c r="Z32" s="89"/>
      <c r="AA32" s="87"/>
      <c r="AB32" s="88"/>
      <c r="AC32" s="89"/>
    </row>
    <row r="33" spans="1:29" ht="16.05" customHeight="1" thickBot="1" x14ac:dyDescent="0.3">
      <c r="A33" s="177">
        <f t="shared" si="0"/>
        <v>0.77083333333333359</v>
      </c>
      <c r="B33" s="173">
        <f t="shared" si="1"/>
        <v>0.79166666666666696</v>
      </c>
      <c r="C33" s="345" t="s">
        <v>153</v>
      </c>
      <c r="D33" s="145"/>
      <c r="E33" s="163"/>
      <c r="F33" s="344"/>
      <c r="G33" s="142"/>
      <c r="H33" s="295">
        <v>802.19</v>
      </c>
      <c r="I33" s="145"/>
      <c r="J33" s="163"/>
      <c r="K33" s="163"/>
      <c r="L33" s="343" t="s">
        <v>233</v>
      </c>
      <c r="M33" s="159"/>
      <c r="N33" s="143"/>
      <c r="O33" s="142"/>
      <c r="P33" s="142"/>
      <c r="Q33" s="142"/>
      <c r="R33" s="159"/>
      <c r="S33" s="143"/>
      <c r="T33" s="142"/>
      <c r="U33" s="142"/>
      <c r="V33" s="142"/>
      <c r="W33" s="295">
        <v>802.19</v>
      </c>
      <c r="X33" s="88"/>
      <c r="Y33" s="88"/>
      <c r="Z33" s="89"/>
      <c r="AA33" s="87"/>
      <c r="AB33" s="88"/>
      <c r="AC33" s="89"/>
    </row>
    <row r="34" spans="1:29" ht="16.05" customHeight="1" x14ac:dyDescent="0.25">
      <c r="A34" s="177">
        <f t="shared" si="0"/>
        <v>0.79166666666666696</v>
      </c>
      <c r="B34" s="173">
        <f t="shared" si="1"/>
        <v>0.81250000000000033</v>
      </c>
      <c r="C34" s="346"/>
      <c r="D34" s="145"/>
      <c r="E34" s="142"/>
      <c r="F34" s="142"/>
      <c r="G34" s="142"/>
      <c r="H34" s="296"/>
      <c r="I34" s="145"/>
      <c r="J34" s="163"/>
      <c r="K34" s="163"/>
      <c r="L34" s="348"/>
      <c r="M34" s="141"/>
      <c r="N34" s="409" t="s">
        <v>122</v>
      </c>
      <c r="O34" s="410"/>
      <c r="P34" s="410"/>
      <c r="Q34" s="410"/>
      <c r="R34" s="411"/>
      <c r="S34" s="143"/>
      <c r="T34" s="142"/>
      <c r="U34" s="142"/>
      <c r="V34" s="142"/>
      <c r="W34" s="296"/>
      <c r="X34" s="88"/>
      <c r="Y34" s="129"/>
      <c r="Z34" s="89"/>
      <c r="AA34" s="87"/>
      <c r="AB34" s="88"/>
      <c r="AC34" s="89"/>
    </row>
    <row r="35" spans="1:29" ht="16.05" customHeight="1" x14ac:dyDescent="0.25">
      <c r="A35" s="177">
        <f t="shared" si="0"/>
        <v>0.81250000000000033</v>
      </c>
      <c r="B35" s="173">
        <f t="shared" si="1"/>
        <v>0.8333333333333337</v>
      </c>
      <c r="C35" s="346"/>
      <c r="D35" s="145"/>
      <c r="E35" s="142"/>
      <c r="F35" s="142"/>
      <c r="G35" s="142"/>
      <c r="H35" s="296"/>
      <c r="I35" s="145"/>
      <c r="J35" s="163"/>
      <c r="K35" s="163"/>
      <c r="L35" s="348"/>
      <c r="M35" s="159"/>
      <c r="N35" s="412"/>
      <c r="O35" s="413"/>
      <c r="P35" s="413"/>
      <c r="Q35" s="413"/>
      <c r="R35" s="414"/>
      <c r="S35" s="143"/>
      <c r="T35" s="142"/>
      <c r="U35" s="142"/>
      <c r="V35" s="142"/>
      <c r="W35" s="296"/>
      <c r="X35" s="88"/>
      <c r="Y35" s="88"/>
      <c r="Z35" s="89"/>
      <c r="AA35" s="87"/>
      <c r="AB35" s="88"/>
      <c r="AC35" s="89"/>
    </row>
    <row r="36" spans="1:29" ht="16.05" customHeight="1" thickBot="1" x14ac:dyDescent="0.3">
      <c r="A36" s="177">
        <f t="shared" si="0"/>
        <v>0.8333333333333337</v>
      </c>
      <c r="B36" s="173">
        <f t="shared" si="1"/>
        <v>0.85416666666666707</v>
      </c>
      <c r="C36" s="346"/>
      <c r="D36" s="145"/>
      <c r="E36" s="377" t="s">
        <v>52</v>
      </c>
      <c r="F36" s="377"/>
      <c r="G36" s="377"/>
      <c r="H36" s="297"/>
      <c r="I36" s="145"/>
      <c r="J36" s="165"/>
      <c r="K36" s="165"/>
      <c r="L36" s="349"/>
      <c r="M36" s="159"/>
      <c r="N36" s="412"/>
      <c r="O36" s="413"/>
      <c r="P36" s="413"/>
      <c r="Q36" s="413"/>
      <c r="R36" s="414"/>
      <c r="S36" s="418"/>
      <c r="T36" s="377" t="s">
        <v>52</v>
      </c>
      <c r="U36" s="377"/>
      <c r="V36" s="377"/>
      <c r="W36" s="297"/>
      <c r="X36" s="88"/>
      <c r="Y36" s="88"/>
      <c r="Z36" s="89"/>
      <c r="AA36" s="87"/>
      <c r="AB36" s="88"/>
      <c r="AC36" s="89"/>
    </row>
    <row r="37" spans="1:29" ht="16.05" customHeight="1" thickBot="1" x14ac:dyDescent="0.3">
      <c r="A37" s="177">
        <f t="shared" si="0"/>
        <v>0.85416666666666707</v>
      </c>
      <c r="B37" s="173">
        <f t="shared" si="1"/>
        <v>0.87500000000000044</v>
      </c>
      <c r="C37" s="346"/>
      <c r="D37" s="143"/>
      <c r="E37" s="377"/>
      <c r="F37" s="377"/>
      <c r="G37" s="377"/>
      <c r="H37" s="141"/>
      <c r="I37" s="145"/>
      <c r="J37" s="378" t="s">
        <v>52</v>
      </c>
      <c r="K37" s="378"/>
      <c r="L37" s="378"/>
      <c r="M37" s="159"/>
      <c r="N37" s="415"/>
      <c r="O37" s="416"/>
      <c r="P37" s="416"/>
      <c r="Q37" s="416"/>
      <c r="R37" s="417"/>
      <c r="S37" s="418"/>
      <c r="T37" s="377"/>
      <c r="U37" s="377"/>
      <c r="V37" s="377"/>
      <c r="W37" s="141"/>
      <c r="X37" s="88"/>
      <c r="Y37" s="88"/>
      <c r="Z37" s="89"/>
      <c r="AA37" s="87"/>
      <c r="AB37" s="88"/>
      <c r="AC37" s="89"/>
    </row>
    <row r="38" spans="1:29" ht="16.05" customHeight="1" x14ac:dyDescent="0.25">
      <c r="A38" s="177">
        <f t="shared" si="0"/>
        <v>0.87500000000000044</v>
      </c>
      <c r="B38" s="173">
        <f t="shared" si="1"/>
        <v>0.89583333333333381</v>
      </c>
      <c r="C38" s="346"/>
      <c r="D38" s="379"/>
      <c r="E38" s="380"/>
      <c r="F38" s="380"/>
      <c r="G38" s="380"/>
      <c r="H38" s="381"/>
      <c r="I38" s="145"/>
      <c r="J38" s="142"/>
      <c r="K38" s="153"/>
      <c r="L38" s="142"/>
      <c r="M38" s="159"/>
      <c r="N38" s="142"/>
      <c r="O38" s="142"/>
      <c r="P38" s="142"/>
      <c r="Q38" s="142"/>
      <c r="R38" s="142"/>
      <c r="S38" s="418"/>
      <c r="T38" s="377"/>
      <c r="U38" s="377"/>
      <c r="V38" s="377"/>
      <c r="W38" s="419"/>
      <c r="X38" s="88"/>
      <c r="Y38" s="88"/>
      <c r="Z38" s="89"/>
      <c r="AA38" s="87"/>
      <c r="AB38" s="88"/>
      <c r="AC38" s="89"/>
    </row>
    <row r="39" spans="1:29" ht="16.05" customHeight="1" x14ac:dyDescent="0.25">
      <c r="A39" s="177">
        <f t="shared" si="0"/>
        <v>0.89583333333333381</v>
      </c>
      <c r="B39" s="173">
        <f t="shared" si="1"/>
        <v>0.91666666666666718</v>
      </c>
      <c r="C39" s="346"/>
      <c r="D39" s="379"/>
      <c r="E39" s="380"/>
      <c r="F39" s="380"/>
      <c r="G39" s="380"/>
      <c r="H39" s="381"/>
      <c r="I39" s="145"/>
      <c r="J39" s="142"/>
      <c r="K39" s="142"/>
      <c r="L39" s="142"/>
      <c r="M39" s="419"/>
      <c r="N39" s="142"/>
      <c r="O39" s="142"/>
      <c r="P39" s="142"/>
      <c r="Q39" s="142"/>
      <c r="R39" s="142"/>
      <c r="S39" s="418"/>
      <c r="T39" s="377"/>
      <c r="U39" s="377"/>
      <c r="V39" s="377"/>
      <c r="W39" s="419"/>
      <c r="X39" s="88"/>
      <c r="Y39" s="88"/>
      <c r="Z39" s="89"/>
      <c r="AA39" s="87"/>
      <c r="AB39" s="88"/>
      <c r="AC39" s="89"/>
    </row>
    <row r="40" spans="1:29" ht="16.05" customHeight="1" x14ac:dyDescent="0.25">
      <c r="A40" s="177">
        <f t="shared" si="0"/>
        <v>0.91666666666666718</v>
      </c>
      <c r="B40" s="173">
        <f t="shared" si="1"/>
        <v>0.93750000000000056</v>
      </c>
      <c r="C40" s="346"/>
      <c r="D40" s="379"/>
      <c r="E40" s="380"/>
      <c r="F40" s="380"/>
      <c r="G40" s="380"/>
      <c r="H40" s="381"/>
      <c r="I40" s="145"/>
      <c r="J40" s="142"/>
      <c r="K40" s="142"/>
      <c r="L40" s="142"/>
      <c r="M40" s="419"/>
      <c r="N40" s="143"/>
      <c r="O40" s="142"/>
      <c r="P40" s="142"/>
      <c r="Q40" s="142"/>
      <c r="R40" s="141"/>
      <c r="S40" s="418"/>
      <c r="T40" s="377"/>
      <c r="U40" s="377"/>
      <c r="V40" s="377"/>
      <c r="W40" s="419"/>
      <c r="X40" s="88"/>
      <c r="Y40" s="88"/>
      <c r="Z40" s="89"/>
      <c r="AA40" s="87"/>
      <c r="AB40" s="88"/>
      <c r="AC40" s="89"/>
    </row>
    <row r="41" spans="1:29" ht="16.05" customHeight="1" thickBot="1" x14ac:dyDescent="0.3">
      <c r="A41" s="180">
        <f t="shared" si="0"/>
        <v>0.93750000000000056</v>
      </c>
      <c r="B41" s="181">
        <f t="shared" si="1"/>
        <v>0.95833333333333393</v>
      </c>
      <c r="C41" s="347"/>
      <c r="D41" s="382"/>
      <c r="E41" s="383"/>
      <c r="F41" s="383"/>
      <c r="G41" s="383"/>
      <c r="H41" s="384"/>
      <c r="I41" s="146"/>
      <c r="J41" s="144"/>
      <c r="K41" s="144"/>
      <c r="L41" s="144"/>
      <c r="M41" s="422"/>
      <c r="N41" s="142"/>
      <c r="O41" s="142"/>
      <c r="P41" s="142"/>
      <c r="Q41" s="142"/>
      <c r="R41" s="142"/>
      <c r="S41" s="420"/>
      <c r="T41" s="421"/>
      <c r="U41" s="421"/>
      <c r="V41" s="421"/>
      <c r="W41" s="422"/>
      <c r="X41" s="91"/>
      <c r="Y41" s="91"/>
      <c r="Z41" s="92"/>
      <c r="AA41" s="90"/>
      <c r="AB41" s="91"/>
      <c r="AC41" s="92"/>
    </row>
    <row r="42" spans="1:29" x14ac:dyDescent="0.25">
      <c r="A42" s="367"/>
      <c r="B42" s="368"/>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3"/>
    </row>
    <row r="43" spans="1:29" ht="15.6" thickBot="1" x14ac:dyDescent="0.3">
      <c r="A43" s="369" t="s">
        <v>53</v>
      </c>
      <c r="B43" s="370"/>
      <c r="C43" s="193"/>
      <c r="D43" s="193"/>
      <c r="E43" s="193"/>
      <c r="F43" s="193"/>
      <c r="G43" s="193"/>
      <c r="H43" s="193"/>
      <c r="I43" s="193"/>
      <c r="J43" s="193"/>
      <c r="K43" s="193"/>
      <c r="L43" s="193"/>
      <c r="M43" s="193"/>
      <c r="N43" s="193"/>
      <c r="O43" s="193"/>
      <c r="P43" s="193"/>
      <c r="Q43" s="193"/>
      <c r="R43" s="193"/>
      <c r="S43" s="193"/>
      <c r="T43" s="193"/>
      <c r="U43" s="193"/>
      <c r="V43" s="193"/>
      <c r="W43" s="193"/>
      <c r="X43" s="193"/>
      <c r="Y43" s="193"/>
      <c r="Z43" s="193"/>
      <c r="AA43" s="193"/>
      <c r="AB43" s="193"/>
      <c r="AC43" s="204"/>
    </row>
    <row r="44" spans="1:29" x14ac:dyDescent="0.25">
      <c r="A44" s="359" t="s">
        <v>29</v>
      </c>
      <c r="B44" s="360"/>
      <c r="C44" s="371" t="s">
        <v>182</v>
      </c>
      <c r="D44" s="372"/>
      <c r="E44" s="372"/>
      <c r="F44" s="372"/>
      <c r="G44" s="372"/>
      <c r="H44" s="372"/>
      <c r="I44" s="372"/>
      <c r="J44" s="373"/>
      <c r="K44" s="186">
        <v>8</v>
      </c>
      <c r="L44" s="186"/>
      <c r="M44" s="186"/>
      <c r="N44" s="191" t="s">
        <v>144</v>
      </c>
      <c r="O44" s="403" t="s">
        <v>159</v>
      </c>
      <c r="P44" s="404"/>
      <c r="Q44" s="404"/>
      <c r="R44" s="404"/>
      <c r="S44" s="404"/>
      <c r="T44" s="404"/>
      <c r="U44" s="404"/>
      <c r="V44" s="404"/>
      <c r="W44" s="404"/>
      <c r="X44" s="405"/>
      <c r="Y44" s="193"/>
      <c r="Z44" s="186"/>
      <c r="AA44" s="186"/>
      <c r="AB44" s="193"/>
      <c r="AC44" s="96"/>
    </row>
    <row r="45" spans="1:29" x14ac:dyDescent="0.25">
      <c r="A45" s="359" t="s">
        <v>107</v>
      </c>
      <c r="B45" s="360"/>
      <c r="C45" s="374" t="s">
        <v>108</v>
      </c>
      <c r="D45" s="375"/>
      <c r="E45" s="375"/>
      <c r="F45" s="375"/>
      <c r="G45" s="375"/>
      <c r="H45" s="375"/>
      <c r="I45" s="375"/>
      <c r="J45" s="376"/>
      <c r="K45" s="186">
        <v>2</v>
      </c>
      <c r="L45" s="186"/>
      <c r="M45" s="186"/>
      <c r="N45" s="191" t="s">
        <v>54</v>
      </c>
      <c r="O45" s="406" t="s">
        <v>149</v>
      </c>
      <c r="P45" s="407"/>
      <c r="Q45" s="407"/>
      <c r="R45" s="407"/>
      <c r="S45" s="407"/>
      <c r="T45" s="407"/>
      <c r="U45" s="407"/>
      <c r="V45" s="407"/>
      <c r="W45" s="407"/>
      <c r="X45" s="408"/>
      <c r="Y45" s="193"/>
      <c r="Z45" s="186"/>
      <c r="AA45" s="186"/>
      <c r="AB45" s="193"/>
      <c r="AC45" s="96"/>
    </row>
    <row r="46" spans="1:29" x14ac:dyDescent="0.25">
      <c r="A46" s="359" t="s">
        <v>140</v>
      </c>
      <c r="B46" s="360"/>
      <c r="C46" s="391" t="s">
        <v>141</v>
      </c>
      <c r="D46" s="392"/>
      <c r="E46" s="392"/>
      <c r="F46" s="392"/>
      <c r="G46" s="392"/>
      <c r="H46" s="392"/>
      <c r="I46" s="392"/>
      <c r="J46" s="393"/>
      <c r="K46" s="186">
        <v>5</v>
      </c>
      <c r="L46" s="186"/>
      <c r="M46" s="186"/>
      <c r="N46" s="191" t="s">
        <v>55</v>
      </c>
      <c r="O46" s="394" t="s">
        <v>56</v>
      </c>
      <c r="P46" s="395"/>
      <c r="Q46" s="395"/>
      <c r="R46" s="395"/>
      <c r="S46" s="395"/>
      <c r="T46" s="395"/>
      <c r="U46" s="395"/>
      <c r="V46" s="395"/>
      <c r="W46" s="395"/>
      <c r="X46" s="396"/>
      <c r="Y46" s="193">
        <v>2</v>
      </c>
      <c r="Z46" s="186"/>
      <c r="AA46" s="186"/>
      <c r="AB46" s="193"/>
      <c r="AC46" s="96"/>
    </row>
    <row r="47" spans="1:29" x14ac:dyDescent="0.25">
      <c r="A47" s="359" t="s">
        <v>165</v>
      </c>
      <c r="B47" s="360"/>
      <c r="C47" s="397" t="s">
        <v>172</v>
      </c>
      <c r="D47" s="398"/>
      <c r="E47" s="398"/>
      <c r="F47" s="398"/>
      <c r="G47" s="398"/>
      <c r="H47" s="398"/>
      <c r="I47" s="398"/>
      <c r="J47" s="399"/>
      <c r="K47" s="186">
        <v>2</v>
      </c>
      <c r="L47" s="186"/>
      <c r="M47" s="186"/>
      <c r="N47" s="191" t="s">
        <v>58</v>
      </c>
      <c r="O47" s="400" t="s">
        <v>59</v>
      </c>
      <c r="P47" s="401"/>
      <c r="Q47" s="401"/>
      <c r="R47" s="401"/>
      <c r="S47" s="401"/>
      <c r="T47" s="401"/>
      <c r="U47" s="401"/>
      <c r="V47" s="401"/>
      <c r="W47" s="401"/>
      <c r="X47" s="402"/>
      <c r="Y47" s="193">
        <v>0</v>
      </c>
      <c r="Z47" s="186"/>
      <c r="AA47" s="186"/>
      <c r="AB47" s="193"/>
      <c r="AC47" s="96"/>
    </row>
    <row r="48" spans="1:29" x14ac:dyDescent="0.25">
      <c r="A48" s="359" t="s">
        <v>207</v>
      </c>
      <c r="B48" s="360"/>
      <c r="C48" s="364" t="s">
        <v>207</v>
      </c>
      <c r="D48" s="365"/>
      <c r="E48" s="365"/>
      <c r="F48" s="365"/>
      <c r="G48" s="365"/>
      <c r="H48" s="365"/>
      <c r="I48" s="365"/>
      <c r="J48" s="366"/>
      <c r="K48" s="186">
        <v>0</v>
      </c>
      <c r="L48" s="186"/>
      <c r="M48" s="186"/>
      <c r="N48" s="191" t="s">
        <v>17</v>
      </c>
      <c r="O48" s="385" t="s">
        <v>145</v>
      </c>
      <c r="P48" s="386"/>
      <c r="Q48" s="386"/>
      <c r="R48" s="386"/>
      <c r="S48" s="386"/>
      <c r="T48" s="386"/>
      <c r="U48" s="386"/>
      <c r="V48" s="386"/>
      <c r="W48" s="386"/>
      <c r="X48" s="387"/>
      <c r="Y48" s="193">
        <v>1</v>
      </c>
      <c r="Z48" s="186"/>
      <c r="AA48" s="186"/>
      <c r="AB48" s="193"/>
      <c r="AC48" s="96"/>
    </row>
    <row r="49" spans="1:29" x14ac:dyDescent="0.25">
      <c r="A49" s="359" t="s">
        <v>57</v>
      </c>
      <c r="B49" s="360"/>
      <c r="C49" s="131" t="s">
        <v>109</v>
      </c>
      <c r="D49" s="182"/>
      <c r="E49" s="182"/>
      <c r="F49" s="182"/>
      <c r="G49" s="182"/>
      <c r="H49" s="182"/>
      <c r="I49" s="182"/>
      <c r="J49" s="132"/>
      <c r="K49" s="186">
        <v>3</v>
      </c>
      <c r="L49" s="186"/>
      <c r="M49" s="186"/>
      <c r="N49" s="191">
        <v>802</v>
      </c>
      <c r="O49" s="388" t="s">
        <v>154</v>
      </c>
      <c r="P49" s="389"/>
      <c r="Q49" s="389"/>
      <c r="R49" s="389"/>
      <c r="S49" s="389"/>
      <c r="T49" s="389"/>
      <c r="U49" s="389"/>
      <c r="V49" s="389"/>
      <c r="W49" s="389"/>
      <c r="X49" s="390"/>
      <c r="Y49" s="193"/>
      <c r="Z49" s="186"/>
      <c r="AA49" s="186"/>
      <c r="AB49" s="193"/>
      <c r="AC49" s="96"/>
    </row>
    <row r="50" spans="1:29" x14ac:dyDescent="0.25">
      <c r="A50" s="359" t="s">
        <v>110</v>
      </c>
      <c r="B50" s="360"/>
      <c r="C50" s="133" t="s">
        <v>127</v>
      </c>
      <c r="D50" s="183"/>
      <c r="E50" s="183"/>
      <c r="F50" s="183"/>
      <c r="G50" s="183"/>
      <c r="H50" s="183"/>
      <c r="I50" s="183"/>
      <c r="J50" s="134"/>
      <c r="K50" s="186">
        <v>0</v>
      </c>
      <c r="L50" s="186"/>
      <c r="M50" s="186"/>
      <c r="N50" s="191" t="s">
        <v>155</v>
      </c>
      <c r="O50" s="93" t="s">
        <v>156</v>
      </c>
      <c r="P50" s="187"/>
      <c r="Q50" s="187"/>
      <c r="R50" s="187"/>
      <c r="S50" s="188"/>
      <c r="T50" s="189"/>
      <c r="U50" s="189"/>
      <c r="V50" s="189"/>
      <c r="W50" s="189"/>
      <c r="X50" s="95"/>
      <c r="Y50" s="193"/>
      <c r="Z50" s="186"/>
      <c r="AA50" s="186"/>
      <c r="AB50" s="193"/>
      <c r="AC50" s="96"/>
    </row>
    <row r="51" spans="1:29" x14ac:dyDescent="0.25">
      <c r="A51" s="359" t="s">
        <v>166</v>
      </c>
      <c r="B51" s="360"/>
      <c r="C51" s="361" t="s">
        <v>175</v>
      </c>
      <c r="D51" s="362"/>
      <c r="E51" s="362"/>
      <c r="F51" s="362"/>
      <c r="G51" s="362"/>
      <c r="H51" s="362"/>
      <c r="I51" s="362"/>
      <c r="J51" s="363"/>
      <c r="K51" s="186">
        <v>2</v>
      </c>
      <c r="L51" s="186"/>
      <c r="M51" s="186"/>
      <c r="N51" s="191"/>
      <c r="O51" s="93"/>
      <c r="P51" s="187"/>
      <c r="Q51" s="187"/>
      <c r="R51" s="187"/>
      <c r="S51" s="188"/>
      <c r="T51" s="189"/>
      <c r="U51" s="189"/>
      <c r="V51" s="189"/>
      <c r="W51" s="189"/>
      <c r="X51" s="95"/>
      <c r="Y51" s="193"/>
      <c r="Z51" s="186"/>
      <c r="AA51" s="186"/>
      <c r="AB51" s="193"/>
      <c r="AC51" s="96"/>
    </row>
    <row r="52" spans="1:29" x14ac:dyDescent="0.25">
      <c r="A52" s="359" t="s">
        <v>60</v>
      </c>
      <c r="B52" s="360"/>
      <c r="C52" s="93" t="s">
        <v>188</v>
      </c>
      <c r="D52" s="187"/>
      <c r="E52" s="188"/>
      <c r="F52" s="189"/>
      <c r="G52" s="189"/>
      <c r="H52" s="189"/>
      <c r="I52" s="189"/>
      <c r="J52" s="95"/>
      <c r="K52" s="186">
        <v>0</v>
      </c>
      <c r="L52" s="186"/>
      <c r="M52" s="186"/>
      <c r="N52" s="191"/>
      <c r="O52" s="93"/>
      <c r="P52" s="194"/>
      <c r="Q52" s="194"/>
      <c r="R52" s="194"/>
      <c r="S52" s="189"/>
      <c r="T52" s="189"/>
      <c r="U52" s="189"/>
      <c r="V52" s="189"/>
      <c r="W52" s="189"/>
      <c r="X52" s="95"/>
      <c r="Y52" s="193"/>
      <c r="Z52" s="186"/>
      <c r="AA52" s="186"/>
      <c r="AB52" s="193"/>
      <c r="AC52" s="96"/>
    </row>
    <row r="53" spans="1:29" x14ac:dyDescent="0.25">
      <c r="A53" s="359" t="s">
        <v>61</v>
      </c>
      <c r="B53" s="360"/>
      <c r="C53" s="93" t="s">
        <v>189</v>
      </c>
      <c r="D53" s="188"/>
      <c r="E53" s="190"/>
      <c r="F53" s="189"/>
      <c r="G53" s="188"/>
      <c r="H53" s="188"/>
      <c r="I53" s="190"/>
      <c r="J53" s="94"/>
      <c r="K53" s="186">
        <v>0</v>
      </c>
      <c r="L53" s="186"/>
      <c r="M53" s="186"/>
      <c r="N53" s="191"/>
      <c r="O53" s="93"/>
      <c r="P53" s="195"/>
      <c r="Q53" s="195"/>
      <c r="R53" s="195"/>
      <c r="S53" s="189"/>
      <c r="T53" s="189"/>
      <c r="U53" s="189"/>
      <c r="V53" s="189"/>
      <c r="W53" s="189"/>
      <c r="X53" s="95"/>
      <c r="Y53" s="193"/>
      <c r="Z53" s="186"/>
      <c r="AA53" s="186"/>
      <c r="AB53" s="193"/>
      <c r="AC53" s="96"/>
    </row>
    <row r="54" spans="1:29" x14ac:dyDescent="0.25">
      <c r="A54" s="359" t="s">
        <v>210</v>
      </c>
      <c r="B54" s="360"/>
      <c r="C54" s="155" t="s">
        <v>217</v>
      </c>
      <c r="D54" s="184"/>
      <c r="E54" s="184"/>
      <c r="F54" s="184"/>
      <c r="G54" s="184"/>
      <c r="H54" s="184"/>
      <c r="I54" s="184"/>
      <c r="J54" s="156"/>
      <c r="K54" s="186">
        <v>5</v>
      </c>
      <c r="L54" s="186"/>
      <c r="M54" s="186"/>
      <c r="N54" s="191"/>
      <c r="O54" s="93"/>
      <c r="P54" s="196"/>
      <c r="Q54" s="196"/>
      <c r="R54" s="196"/>
      <c r="S54" s="189"/>
      <c r="T54" s="189"/>
      <c r="U54" s="189"/>
      <c r="V54" s="189"/>
      <c r="W54" s="189"/>
      <c r="X54" s="95"/>
      <c r="Y54" s="193"/>
      <c r="Z54" s="186"/>
      <c r="AA54" s="186"/>
      <c r="AB54" s="193"/>
      <c r="AC54" s="96"/>
    </row>
    <row r="55" spans="1:29" x14ac:dyDescent="0.25">
      <c r="A55" s="359" t="s">
        <v>183</v>
      </c>
      <c r="B55" s="360"/>
      <c r="C55" s="135" t="s">
        <v>163</v>
      </c>
      <c r="D55" s="185"/>
      <c r="E55" s="185"/>
      <c r="F55" s="185"/>
      <c r="G55" s="185"/>
      <c r="H55" s="185"/>
      <c r="I55" s="185"/>
      <c r="J55" s="136"/>
      <c r="K55" s="186">
        <v>2</v>
      </c>
      <c r="L55" s="186"/>
      <c r="M55" s="186"/>
      <c r="N55" s="197"/>
      <c r="O55" s="93"/>
      <c r="P55" s="195"/>
      <c r="Q55" s="195"/>
      <c r="R55" s="195"/>
      <c r="S55" s="189"/>
      <c r="T55" s="189"/>
      <c r="U55" s="189"/>
      <c r="V55" s="189"/>
      <c r="W55" s="189"/>
      <c r="X55" s="95"/>
      <c r="Y55" s="193"/>
      <c r="Z55" s="186"/>
      <c r="AA55" s="186"/>
      <c r="AB55" s="193"/>
      <c r="AC55" s="96"/>
    </row>
    <row r="56" spans="1:29" ht="15.6" thickBot="1" x14ac:dyDescent="0.3">
      <c r="A56" s="359" t="s">
        <v>157</v>
      </c>
      <c r="B56" s="360"/>
      <c r="C56" s="198" t="s">
        <v>158</v>
      </c>
      <c r="D56" s="199"/>
      <c r="E56" s="199"/>
      <c r="F56" s="199"/>
      <c r="G56" s="199"/>
      <c r="H56" s="199"/>
      <c r="I56" s="199"/>
      <c r="J56" s="200"/>
      <c r="K56" s="186">
        <v>1</v>
      </c>
      <c r="L56" s="186"/>
      <c r="M56" s="186"/>
      <c r="N56" s="197"/>
      <c r="O56" s="97"/>
      <c r="P56" s="98"/>
      <c r="Q56" s="98"/>
      <c r="R56" s="98"/>
      <c r="S56" s="99"/>
      <c r="T56" s="99"/>
      <c r="U56" s="99"/>
      <c r="V56" s="99"/>
      <c r="W56" s="99"/>
      <c r="X56" s="100"/>
      <c r="Y56" s="193"/>
      <c r="Z56" s="186"/>
      <c r="AA56" s="186"/>
      <c r="AB56" s="193"/>
      <c r="AC56" s="96"/>
    </row>
    <row r="57" spans="1:29" ht="15.6" thickBot="1" x14ac:dyDescent="0.3">
      <c r="A57" s="359" t="s">
        <v>242</v>
      </c>
      <c r="B57" s="360"/>
      <c r="C57" s="201" t="s">
        <v>260</v>
      </c>
      <c r="D57" s="202"/>
      <c r="E57" s="202"/>
      <c r="F57" s="202"/>
      <c r="G57" s="202"/>
      <c r="H57" s="202"/>
      <c r="I57" s="202"/>
      <c r="J57" s="203"/>
      <c r="K57" s="186">
        <v>2</v>
      </c>
      <c r="L57" s="186"/>
      <c r="M57" s="186"/>
      <c r="N57" s="197"/>
      <c r="O57" s="154"/>
      <c r="P57" s="154"/>
      <c r="Q57" s="154"/>
      <c r="R57" s="154"/>
      <c r="S57" s="154"/>
      <c r="T57" s="154"/>
      <c r="U57" s="154"/>
      <c r="V57" s="154"/>
      <c r="W57" s="154"/>
      <c r="X57" s="102"/>
      <c r="Y57" s="193"/>
      <c r="Z57" s="186"/>
      <c r="AA57" s="186"/>
      <c r="AB57" s="193"/>
      <c r="AC57" s="96"/>
    </row>
    <row r="58" spans="1:29" x14ac:dyDescent="0.25">
      <c r="A58" s="170"/>
      <c r="B58" s="186"/>
      <c r="C58" s="186"/>
      <c r="D58" s="186"/>
      <c r="E58" s="186"/>
      <c r="F58" s="186"/>
      <c r="G58" s="186"/>
      <c r="H58" s="186"/>
      <c r="I58" s="186"/>
      <c r="J58" s="186"/>
      <c r="K58" s="186"/>
      <c r="L58" s="186"/>
      <c r="M58" s="186"/>
      <c r="N58" s="197"/>
      <c r="O58" s="192"/>
      <c r="P58" s="192"/>
      <c r="Q58" s="192"/>
      <c r="R58" s="192"/>
      <c r="S58" s="192"/>
      <c r="T58" s="192"/>
      <c r="U58" s="192"/>
      <c r="V58" s="192"/>
      <c r="W58" s="192"/>
      <c r="X58" s="193"/>
      <c r="Y58" s="193"/>
      <c r="Z58" s="186"/>
      <c r="AA58" s="186"/>
      <c r="AB58" s="193"/>
      <c r="AC58" s="96"/>
    </row>
    <row r="59" spans="1:29" ht="15.6" thickBot="1" x14ac:dyDescent="0.3">
      <c r="A59" s="171"/>
      <c r="B59" s="137"/>
      <c r="C59" s="137"/>
      <c r="D59" s="137"/>
      <c r="E59" s="137"/>
      <c r="F59" s="137"/>
      <c r="G59" s="137"/>
      <c r="H59" s="137"/>
      <c r="I59" s="137"/>
      <c r="J59" s="137"/>
      <c r="K59" s="137"/>
      <c r="L59" s="104"/>
      <c r="M59" s="104"/>
      <c r="N59" s="105"/>
      <c r="O59" s="105"/>
      <c r="P59" s="105"/>
      <c r="Q59" s="105"/>
      <c r="R59" s="105"/>
      <c r="S59" s="105"/>
      <c r="T59" s="105"/>
      <c r="U59" s="105"/>
      <c r="V59" s="105"/>
      <c r="W59" s="105"/>
      <c r="X59" s="106"/>
      <c r="Y59" s="106"/>
      <c r="Z59" s="105"/>
      <c r="AA59" s="106"/>
      <c r="AB59" s="106"/>
      <c r="AC59" s="107"/>
    </row>
    <row r="60" spans="1:29" x14ac:dyDescent="0.25">
      <c r="B60" s="43"/>
      <c r="C60" s="43"/>
      <c r="D60" s="43"/>
      <c r="E60" s="43"/>
      <c r="F60" s="43"/>
      <c r="G60" s="43"/>
      <c r="H60" s="43"/>
      <c r="I60" s="43"/>
      <c r="J60" s="43"/>
      <c r="K60" s="43"/>
      <c r="L60" s="43"/>
      <c r="M60" s="43"/>
      <c r="N60" s="101"/>
      <c r="O60" s="101"/>
      <c r="P60" s="101"/>
      <c r="Q60" s="101"/>
      <c r="R60" s="101"/>
      <c r="S60" s="101"/>
      <c r="T60" s="101"/>
      <c r="U60" s="101"/>
      <c r="V60" s="101"/>
      <c r="W60" s="101"/>
      <c r="X60" s="43"/>
      <c r="Y60" s="43"/>
      <c r="Z60" s="43"/>
      <c r="AA60" s="43"/>
      <c r="AB60" s="43"/>
      <c r="AC60" s="43"/>
    </row>
    <row r="61" spans="1:29" x14ac:dyDescent="0.25">
      <c r="B61" s="43"/>
      <c r="C61" s="43"/>
      <c r="D61" s="43"/>
      <c r="E61" s="43"/>
      <c r="F61" s="43"/>
      <c r="G61" s="43"/>
      <c r="H61" s="43"/>
      <c r="I61" s="43"/>
      <c r="J61" s="43"/>
      <c r="K61" s="43"/>
      <c r="L61" s="43"/>
      <c r="M61" s="43"/>
      <c r="N61" s="101"/>
      <c r="O61" s="101"/>
      <c r="P61" s="101"/>
      <c r="Q61" s="101"/>
      <c r="R61" s="101"/>
      <c r="S61" s="101"/>
      <c r="T61" s="101"/>
      <c r="U61" s="101"/>
      <c r="V61" s="101"/>
      <c r="W61" s="101"/>
      <c r="X61" s="43"/>
      <c r="Y61" s="43"/>
      <c r="Z61" s="43"/>
      <c r="AA61" s="43"/>
      <c r="AB61" s="43"/>
      <c r="AC61" s="43"/>
    </row>
    <row r="62" spans="1:29" x14ac:dyDescent="0.25">
      <c r="B62" s="43"/>
      <c r="C62" s="43"/>
      <c r="D62" s="43"/>
      <c r="E62" s="43"/>
      <c r="F62" s="43"/>
      <c r="G62" s="43"/>
      <c r="H62" s="43"/>
      <c r="I62" s="43"/>
      <c r="J62" s="43"/>
      <c r="K62" s="43"/>
      <c r="L62" s="43"/>
      <c r="M62" s="43"/>
      <c r="N62" s="101"/>
      <c r="O62" s="101"/>
      <c r="P62" s="101"/>
      <c r="Q62" s="101"/>
      <c r="R62" s="101"/>
      <c r="S62" s="101"/>
      <c r="T62" s="101"/>
      <c r="U62" s="101"/>
      <c r="V62" s="101"/>
      <c r="W62" s="101"/>
      <c r="X62" s="43"/>
      <c r="Y62" s="43"/>
      <c r="Z62" s="43"/>
      <c r="AA62" s="43"/>
      <c r="AB62" s="43"/>
      <c r="AC62" s="43"/>
    </row>
    <row r="63" spans="1:29" x14ac:dyDescent="0.25">
      <c r="B63" s="43"/>
      <c r="C63" s="43"/>
      <c r="D63" s="43"/>
      <c r="E63" s="43"/>
      <c r="F63" s="43"/>
      <c r="G63" s="43"/>
      <c r="H63" s="43"/>
      <c r="I63" s="43"/>
      <c r="J63" s="43"/>
      <c r="K63" s="43"/>
      <c r="L63" s="43"/>
      <c r="M63" s="43"/>
      <c r="N63" s="101"/>
      <c r="O63" s="101"/>
      <c r="P63" s="101"/>
      <c r="Q63" s="101"/>
      <c r="R63" s="101"/>
      <c r="S63" s="101"/>
      <c r="T63" s="101"/>
      <c r="U63" s="101"/>
      <c r="V63" s="101"/>
      <c r="W63" s="101"/>
      <c r="X63" s="43"/>
      <c r="Y63" s="43"/>
      <c r="Z63" s="43"/>
      <c r="AA63" s="43"/>
      <c r="AB63" s="43"/>
      <c r="AC63" s="43"/>
    </row>
    <row r="64" spans="1:29" x14ac:dyDescent="0.25">
      <c r="B64" s="43"/>
      <c r="C64" s="43"/>
      <c r="D64" s="43"/>
      <c r="E64" s="43"/>
      <c r="F64" s="43"/>
      <c r="G64" s="43"/>
      <c r="H64" s="43"/>
      <c r="I64" s="43"/>
      <c r="J64" s="43"/>
      <c r="K64" s="43"/>
      <c r="L64" s="43"/>
      <c r="M64" s="43"/>
      <c r="N64" s="101"/>
      <c r="O64" s="101"/>
      <c r="P64" s="101"/>
      <c r="Q64" s="101"/>
      <c r="R64" s="101"/>
      <c r="S64" s="101"/>
      <c r="T64" s="101"/>
      <c r="U64" s="101"/>
      <c r="V64" s="101"/>
      <c r="W64" s="101"/>
      <c r="X64" s="43"/>
      <c r="Y64" s="43"/>
      <c r="Z64" s="43"/>
      <c r="AA64" s="43"/>
      <c r="AB64" s="43"/>
      <c r="AC64" s="43"/>
    </row>
    <row r="65" spans="2:29" x14ac:dyDescent="0.25">
      <c r="B65" s="43"/>
      <c r="C65" s="43"/>
      <c r="D65" s="43"/>
      <c r="E65" s="43"/>
      <c r="F65" s="43"/>
      <c r="G65" s="43"/>
      <c r="H65" s="43"/>
      <c r="I65" s="43"/>
      <c r="J65" s="43"/>
      <c r="K65" s="43"/>
      <c r="L65" s="43"/>
      <c r="M65" s="43"/>
      <c r="N65" s="101"/>
      <c r="O65" s="101"/>
      <c r="P65" s="101"/>
      <c r="Q65" s="101"/>
      <c r="R65" s="101"/>
      <c r="S65" s="101"/>
      <c r="T65" s="101"/>
      <c r="U65" s="101"/>
      <c r="V65" s="101"/>
      <c r="W65" s="101"/>
      <c r="X65" s="43"/>
      <c r="Y65" s="43"/>
      <c r="Z65" s="43"/>
      <c r="AA65" s="43"/>
      <c r="AB65" s="43"/>
      <c r="AC65" s="43"/>
    </row>
    <row r="66" spans="2:29" x14ac:dyDescent="0.25">
      <c r="B66" s="43"/>
      <c r="C66" s="43"/>
      <c r="D66" s="43"/>
      <c r="E66" s="43"/>
      <c r="F66" s="43"/>
      <c r="G66" s="43"/>
      <c r="H66" s="43"/>
      <c r="I66" s="43"/>
      <c r="J66" s="43"/>
      <c r="K66" s="43"/>
      <c r="L66" s="43"/>
      <c r="M66" s="43"/>
      <c r="N66" s="101"/>
      <c r="O66" s="101"/>
      <c r="P66" s="101"/>
      <c r="Q66" s="101"/>
      <c r="R66" s="101"/>
      <c r="S66" s="101"/>
      <c r="T66" s="101"/>
      <c r="U66" s="101"/>
      <c r="V66" s="101"/>
      <c r="W66" s="101"/>
      <c r="X66" s="43"/>
      <c r="Y66" s="43"/>
      <c r="Z66" s="43"/>
      <c r="AA66" s="43"/>
      <c r="AB66" s="43"/>
      <c r="AC66" s="43"/>
    </row>
    <row r="67" spans="2:29" x14ac:dyDescent="0.25">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2:29" x14ac:dyDescent="0.25">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2:29" x14ac:dyDescent="0.25">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2:29" x14ac:dyDescent="0.25">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2:29" x14ac:dyDescent="0.25">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2:29" x14ac:dyDescent="0.25">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2:29" x14ac:dyDescent="0.25">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2:29" x14ac:dyDescent="0.25">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2:29" x14ac:dyDescent="0.25">
      <c r="C75" s="43"/>
      <c r="D75" s="43"/>
      <c r="E75" s="43"/>
      <c r="F75" s="43"/>
      <c r="G75" s="43"/>
      <c r="H75" s="43"/>
      <c r="I75" s="43"/>
      <c r="J75" s="43"/>
      <c r="K75" s="43"/>
      <c r="L75" s="43"/>
      <c r="M75" s="43"/>
      <c r="N75" s="43"/>
      <c r="O75" s="43"/>
      <c r="P75" s="43"/>
      <c r="Q75" s="43"/>
      <c r="R75" s="43"/>
      <c r="S75" s="43"/>
      <c r="T75" s="43"/>
      <c r="U75" s="43"/>
      <c r="V75" s="43"/>
      <c r="W75" s="43"/>
      <c r="X75" s="43"/>
      <c r="AA75" s="43"/>
    </row>
    <row r="76" spans="2:29" x14ac:dyDescent="0.25">
      <c r="C76" s="43"/>
      <c r="D76" s="43"/>
      <c r="E76" s="43"/>
    </row>
    <row r="77" spans="2:29" x14ac:dyDescent="0.25">
      <c r="C77" s="43"/>
      <c r="D77" s="43"/>
      <c r="E77" s="43"/>
    </row>
  </sheetData>
  <mergeCells count="145">
    <mergeCell ref="C24:C25"/>
    <mergeCell ref="D21:H22"/>
    <mergeCell ref="I21:M22"/>
    <mergeCell ref="O48:X48"/>
    <mergeCell ref="A49:B49"/>
    <mergeCell ref="O49:X49"/>
    <mergeCell ref="A50:B50"/>
    <mergeCell ref="A46:B46"/>
    <mergeCell ref="C46:J46"/>
    <mergeCell ref="O46:X46"/>
    <mergeCell ref="A47:B47"/>
    <mergeCell ref="C47:J47"/>
    <mergeCell ref="O47:X47"/>
    <mergeCell ref="O44:X44"/>
    <mergeCell ref="O45:X45"/>
    <mergeCell ref="N34:R37"/>
    <mergeCell ref="S36:S37"/>
    <mergeCell ref="T36:V37"/>
    <mergeCell ref="S38:W41"/>
    <mergeCell ref="M39:M41"/>
    <mergeCell ref="O28:O31"/>
    <mergeCell ref="Q28:Q31"/>
    <mergeCell ref="R28:R31"/>
    <mergeCell ref="S28:W31"/>
    <mergeCell ref="A56:B56"/>
    <mergeCell ref="A57:B57"/>
    <mergeCell ref="H33:H36"/>
    <mergeCell ref="A51:B51"/>
    <mergeCell ref="C51:J51"/>
    <mergeCell ref="A52:B52"/>
    <mergeCell ref="A53:B53"/>
    <mergeCell ref="A54:B54"/>
    <mergeCell ref="A55:B55"/>
    <mergeCell ref="A48:B48"/>
    <mergeCell ref="C48:J48"/>
    <mergeCell ref="A42:B42"/>
    <mergeCell ref="A43:B43"/>
    <mergeCell ref="A44:B44"/>
    <mergeCell ref="C44:J44"/>
    <mergeCell ref="A45:B45"/>
    <mergeCell ref="C45:J45"/>
    <mergeCell ref="E36:G37"/>
    <mergeCell ref="J37:L37"/>
    <mergeCell ref="D38:H41"/>
    <mergeCell ref="C31:C32"/>
    <mergeCell ref="F32:F33"/>
    <mergeCell ref="C33:C41"/>
    <mergeCell ref="L33:L36"/>
    <mergeCell ref="W33:W36"/>
    <mergeCell ref="I28:I31"/>
    <mergeCell ref="J28:J31"/>
    <mergeCell ref="M28:M31"/>
    <mergeCell ref="N28:N31"/>
    <mergeCell ref="P28:P31"/>
    <mergeCell ref="G28:G31"/>
    <mergeCell ref="K28:K31"/>
    <mergeCell ref="C28:C30"/>
    <mergeCell ref="D28:D31"/>
    <mergeCell ref="F28:F31"/>
    <mergeCell ref="E28:E31"/>
    <mergeCell ref="H28:H31"/>
    <mergeCell ref="L28:L31"/>
    <mergeCell ref="N21:R22"/>
    <mergeCell ref="S21:W22"/>
    <mergeCell ref="D23:D26"/>
    <mergeCell ref="E23:E26"/>
    <mergeCell ref="F23:F26"/>
    <mergeCell ref="M17:M20"/>
    <mergeCell ref="N17:R18"/>
    <mergeCell ref="S17:S20"/>
    <mergeCell ref="T17:T20"/>
    <mergeCell ref="U17:U20"/>
    <mergeCell ref="V17:V20"/>
    <mergeCell ref="S23:S26"/>
    <mergeCell ref="T23:T26"/>
    <mergeCell ref="U23:U26"/>
    <mergeCell ref="V23:V26"/>
    <mergeCell ref="W23:W26"/>
    <mergeCell ref="M23:M26"/>
    <mergeCell ref="N23:N26"/>
    <mergeCell ref="O23:O26"/>
    <mergeCell ref="D27:H27"/>
    <mergeCell ref="I27:M27"/>
    <mergeCell ref="N27:R27"/>
    <mergeCell ref="S27:W27"/>
    <mergeCell ref="D16:H16"/>
    <mergeCell ref="I16:M16"/>
    <mergeCell ref="N16:R16"/>
    <mergeCell ref="S16:W16"/>
    <mergeCell ref="D17:H20"/>
    <mergeCell ref="I17:I20"/>
    <mergeCell ref="K17:K20"/>
    <mergeCell ref="P23:P26"/>
    <mergeCell ref="Q23:Q26"/>
    <mergeCell ref="R23:R26"/>
    <mergeCell ref="G23:G26"/>
    <mergeCell ref="H23:H26"/>
    <mergeCell ref="I23:I26"/>
    <mergeCell ref="J23:J26"/>
    <mergeCell ref="K23:K26"/>
    <mergeCell ref="L23:L26"/>
    <mergeCell ref="W17:W20"/>
    <mergeCell ref="N19:R20"/>
    <mergeCell ref="J17:J20"/>
    <mergeCell ref="L17:L20"/>
    <mergeCell ref="D10:H11"/>
    <mergeCell ref="I10:M11"/>
    <mergeCell ref="N10:R11"/>
    <mergeCell ref="S10:W11"/>
    <mergeCell ref="S5:W5"/>
    <mergeCell ref="X5:Z5"/>
    <mergeCell ref="N12:R13"/>
    <mergeCell ref="S12:S15"/>
    <mergeCell ref="T12:T15"/>
    <mergeCell ref="V12:V15"/>
    <mergeCell ref="W12:W15"/>
    <mergeCell ref="N14:N15"/>
    <mergeCell ref="O14:O15"/>
    <mergeCell ref="P14:P15"/>
    <mergeCell ref="Q14:Q15"/>
    <mergeCell ref="R14:R15"/>
    <mergeCell ref="U14:U15"/>
    <mergeCell ref="D12:H15"/>
    <mergeCell ref="I12:I15"/>
    <mergeCell ref="J12:J15"/>
    <mergeCell ref="K12:K15"/>
    <mergeCell ref="L12:L15"/>
    <mergeCell ref="M12:M15"/>
    <mergeCell ref="AA5:AC5"/>
    <mergeCell ref="D6:H6"/>
    <mergeCell ref="I6:M6"/>
    <mergeCell ref="N6:R6"/>
    <mergeCell ref="S6:W6"/>
    <mergeCell ref="X6:Z6"/>
    <mergeCell ref="AA6:AC6"/>
    <mergeCell ref="A2:B4"/>
    <mergeCell ref="A5:B8"/>
    <mergeCell ref="D5:H5"/>
    <mergeCell ref="I5:M5"/>
    <mergeCell ref="N5:R5"/>
    <mergeCell ref="C7:W7"/>
    <mergeCell ref="H8:H9"/>
    <mergeCell ref="M8:M9"/>
    <mergeCell ref="R8:R9"/>
    <mergeCell ref="W8:W9"/>
  </mergeCells>
  <hyperlinks>
    <hyperlink ref="E8" r:id="rId1" xr:uid="{A050F9BC-C3F2-4A1A-B60F-33E6679B21CD}"/>
    <hyperlink ref="D8" r:id="rId2" xr:uid="{CCA38DB9-3396-483B-A7E4-44C41950170C}"/>
    <hyperlink ref="F8" r:id="rId3" xr:uid="{F0FD685E-3649-4907-ACE5-A926DE31DE50}"/>
    <hyperlink ref="G8" r:id="rId4" xr:uid="{25E53327-0265-4B83-B887-F0D03BC36283}"/>
    <hyperlink ref="C8" r:id="rId5" xr:uid="{7928C3C3-6AB6-4877-9B20-385329CA5CAB}"/>
    <hyperlink ref="J8" r:id="rId6" xr:uid="{F14D09C4-9039-41E6-B6F9-CBE346C144F7}"/>
    <hyperlink ref="I8" r:id="rId7" xr:uid="{0EB408C3-A59D-4308-B4BA-66C40F27B7DB}"/>
    <hyperlink ref="K8" r:id="rId8" xr:uid="{58EC17B5-041C-4376-9B61-06A5E12BCB79}"/>
    <hyperlink ref="L8" r:id="rId9" xr:uid="{0CF0687F-99C4-4ADE-B7E1-8F7995FE5F5E}"/>
    <hyperlink ref="O8" r:id="rId10" xr:uid="{5712565F-0A33-45E4-8D07-364C015ABA0D}"/>
    <hyperlink ref="N8" r:id="rId11" xr:uid="{BC19D492-F204-4726-92BD-47AD1D8200AC}"/>
    <hyperlink ref="P8" r:id="rId12" xr:uid="{4EA728F1-6416-4FDE-A665-25C660D555B0}"/>
    <hyperlink ref="Q8" r:id="rId13" xr:uid="{8699E685-319E-402B-B779-DE72CA91B7DA}"/>
    <hyperlink ref="T8" r:id="rId14" xr:uid="{61B27C4D-FE05-443A-B669-098B91CBCBD4}"/>
    <hyperlink ref="S8" r:id="rId15" xr:uid="{6384210F-2F0F-43FD-8842-78FC190E09B3}"/>
    <hyperlink ref="U8" r:id="rId16" xr:uid="{FE4E76CE-9A29-45E5-B702-60574DB7D55E}"/>
    <hyperlink ref="V8" r:id="rId17" xr:uid="{064D729B-B676-4341-8646-22A3DB80085F}"/>
  </hyperlinks>
  <pageMargins left="0.7" right="0.7" top="0.75" bottom="0.75" header="0.3" footer="0.3"/>
  <pageSetup orientation="portrait" r:id="rId18"/>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2025 &amp; 2026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2025-08-20T16:55:44Z</dcterms:modified>
  <cp:category/>
</cp:coreProperties>
</file>