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D\"/>
    </mc:Choice>
  </mc:AlternateContent>
  <xr:revisionPtr revIDLastSave="0" documentId="13_ncr:1_{924393CB-D5D6-49F1-8C30-C9A58A429D32}" xr6:coauthVersionLast="47" xr6:coauthVersionMax="47" xr10:uidLastSave="{00000000-0000-0000-0000-000000000000}"/>
  <bookViews>
    <workbookView xWindow="2745" yWindow="4215" windowWidth="21600" windowHeight="11385" xr2:uid="{00000000-000D-0000-FFFF-FFFF00000000}"/>
  </bookViews>
  <sheets>
    <sheet name="FASWAN_M2_IEEE_PROP_OBW1" sheetId="5" r:id="rId1"/>
    <sheet name="FASWAN_M2_MCS_2025" sheetId="4" r:id="rId2"/>
  </sheets>
  <definedNames>
    <definedName name="CBW_opt1">FASWAN_M2_IEEE_PROP_OBW1!$V$62</definedName>
    <definedName name="CBW_opt2">FASWAN_M2_IEEE_PROP_OBW1!$V$38</definedName>
    <definedName name="CBW_opt3">FASWAN_M2_IEEE_PROP_OBW1!$V$26</definedName>
    <definedName name="CBW_opt4">FASWAN_M2_IEEE_PROP_OBW1!$V$14</definedName>
    <definedName name="FreqRes">FASWAN_M2_IEEE_PROP_OBW1!$B$8</definedName>
    <definedName name="OBWratio">FASWAN_M2_IEEE_PROP_OBW1!$K$11</definedName>
    <definedName name="OBWratio_vopt1">#REF!</definedName>
    <definedName name="OBWratio_vopt2">#REF!</definedName>
    <definedName name="OBWratio_vopt3">#REF!</definedName>
    <definedName name="OBWratio_vopt4">#REF!</definedName>
    <definedName name="_xlnm.Print_Area" localSheetId="0">FASWAN_M2_IEEE_PROP_OBW1!$A$1:$AW$93</definedName>
    <definedName name="_xlnm.Print_Area" localSheetId="1">FASWAN_M2_MCS_2025!$A$1:$Z$61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B125" i="5"/>
  <c r="G125" i="5" s="1"/>
  <c r="E124" i="5"/>
  <c r="B124" i="5"/>
  <c r="E123" i="5"/>
  <c r="B123" i="5"/>
  <c r="E122" i="5"/>
  <c r="B122" i="5"/>
  <c r="E121" i="5"/>
  <c r="B121" i="5"/>
  <c r="G121" i="5" s="1"/>
  <c r="E120" i="5"/>
  <c r="B120" i="5"/>
  <c r="E119" i="5"/>
  <c r="B119" i="5"/>
  <c r="G119" i="5" s="1"/>
  <c r="E118" i="5"/>
  <c r="B118" i="5"/>
  <c r="G118" i="5" s="1"/>
  <c r="E117" i="5"/>
  <c r="B117" i="5"/>
  <c r="G117" i="5" s="1"/>
  <c r="E116" i="5"/>
  <c r="B116" i="5"/>
  <c r="G116" i="5" s="1"/>
  <c r="E115" i="5"/>
  <c r="B115" i="5"/>
  <c r="E114" i="5"/>
  <c r="B114" i="5"/>
  <c r="G114" i="5" s="1"/>
  <c r="E113" i="5"/>
  <c r="B113" i="5"/>
  <c r="E112" i="5"/>
  <c r="B112" i="5"/>
  <c r="G112" i="5" s="1"/>
  <c r="E111" i="5"/>
  <c r="B111" i="5"/>
  <c r="G111" i="5" s="1"/>
  <c r="E110" i="5"/>
  <c r="B110" i="5"/>
  <c r="G110" i="5" s="1"/>
  <c r="E109" i="5"/>
  <c r="B109" i="5"/>
  <c r="G109" i="5" s="1"/>
  <c r="E108" i="5"/>
  <c r="B108" i="5"/>
  <c r="AF62" i="5"/>
  <c r="AE62" i="5"/>
  <c r="AD62" i="5"/>
  <c r="AC62" i="5"/>
  <c r="AB62" i="5"/>
  <c r="AF38" i="5"/>
  <c r="AE38" i="5"/>
  <c r="AD38" i="5"/>
  <c r="AC38" i="5"/>
  <c r="AB38" i="5"/>
  <c r="AF26" i="5"/>
  <c r="AE26" i="5"/>
  <c r="AD26" i="5"/>
  <c r="AC26" i="5"/>
  <c r="AB26" i="5"/>
  <c r="AF14" i="5"/>
  <c r="AE14" i="5"/>
  <c r="AD14" i="5"/>
  <c r="AC14" i="5"/>
  <c r="AB14" i="5"/>
  <c r="AK62" i="5"/>
  <c r="AJ62" i="5"/>
  <c r="AI62" i="5"/>
  <c r="AH62" i="5"/>
  <c r="AG62" i="5"/>
  <c r="AK38" i="5"/>
  <c r="AJ38" i="5"/>
  <c r="AI38" i="5"/>
  <c r="AH38" i="5"/>
  <c r="AG38" i="5"/>
  <c r="AK26" i="5"/>
  <c r="AJ26" i="5"/>
  <c r="AI26" i="5"/>
  <c r="AH26" i="5"/>
  <c r="AG26" i="5"/>
  <c r="AK14" i="5"/>
  <c r="AJ14" i="5"/>
  <c r="AI14" i="5"/>
  <c r="AH14" i="5"/>
  <c r="AG14" i="5"/>
  <c r="AP62" i="5"/>
  <c r="AO62" i="5"/>
  <c r="AN62" i="5"/>
  <c r="AM62" i="5"/>
  <c r="AL62" i="5"/>
  <c r="AP38" i="5"/>
  <c r="AO38" i="5"/>
  <c r="AN38" i="5"/>
  <c r="AM38" i="5"/>
  <c r="AL38" i="5"/>
  <c r="AP26" i="5"/>
  <c r="AO26" i="5"/>
  <c r="AN26" i="5"/>
  <c r="AM26" i="5"/>
  <c r="AL26" i="5"/>
  <c r="AP14" i="5"/>
  <c r="AO14" i="5"/>
  <c r="AN14" i="5"/>
  <c r="AM14" i="5"/>
  <c r="AL14" i="5"/>
  <c r="AU62" i="5"/>
  <c r="AT62" i="5"/>
  <c r="AS62" i="5"/>
  <c r="AR62" i="5"/>
  <c r="AQ62" i="5"/>
  <c r="AU38" i="5"/>
  <c r="AT38" i="5"/>
  <c r="AS38" i="5"/>
  <c r="AR38" i="5"/>
  <c r="AQ38" i="5"/>
  <c r="AU26" i="5"/>
  <c r="AT26" i="5"/>
  <c r="AS26" i="5"/>
  <c r="AR26" i="5"/>
  <c r="AQ26" i="5"/>
  <c r="Y62" i="5"/>
  <c r="Y38" i="5"/>
  <c r="Y26" i="5"/>
  <c r="Y14" i="5"/>
  <c r="B8" i="5"/>
  <c r="F1" i="5"/>
  <c r="F1" i="4"/>
  <c r="E32" i="4"/>
  <c r="B32" i="4"/>
  <c r="E31" i="4"/>
  <c r="B31" i="4"/>
  <c r="E30" i="4"/>
  <c r="E29" i="4"/>
  <c r="B30" i="4"/>
  <c r="B29" i="4"/>
  <c r="E28" i="4"/>
  <c r="E27" i="4"/>
  <c r="E26" i="4"/>
  <c r="E25" i="4"/>
  <c r="E24" i="4"/>
  <c r="E22" i="4"/>
  <c r="E21" i="4"/>
  <c r="E20" i="4"/>
  <c r="E18" i="4"/>
  <c r="E17" i="4"/>
  <c r="E16" i="4"/>
  <c r="E23" i="4"/>
  <c r="E19" i="4"/>
  <c r="E15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G27" i="4" l="1"/>
  <c r="G122" i="5"/>
  <c r="G123" i="5"/>
  <c r="G113" i="5"/>
  <c r="G124" i="5"/>
  <c r="G120" i="5"/>
  <c r="G115" i="5"/>
  <c r="G108" i="5"/>
  <c r="G19" i="4"/>
  <c r="G31" i="4"/>
  <c r="G29" i="4"/>
  <c r="G26" i="4"/>
  <c r="G18" i="4"/>
  <c r="G30" i="4"/>
  <c r="G32" i="4"/>
  <c r="C79" i="5"/>
  <c r="C51" i="5"/>
  <c r="C44" i="5"/>
  <c r="C50" i="5"/>
  <c r="C62" i="5"/>
  <c r="C23" i="5"/>
  <c r="C25" i="5"/>
  <c r="C66" i="5"/>
  <c r="C67" i="5"/>
  <c r="C68" i="5"/>
  <c r="C29" i="5"/>
  <c r="C69" i="5"/>
  <c r="C30" i="5"/>
  <c r="C70" i="5"/>
  <c r="C31" i="5"/>
  <c r="C80" i="5"/>
  <c r="C40" i="5"/>
  <c r="C85" i="5"/>
  <c r="C61" i="5"/>
  <c r="C24" i="5"/>
  <c r="C26" i="5"/>
  <c r="C27" i="5"/>
  <c r="C28" i="5"/>
  <c r="C41" i="5"/>
  <c r="C60" i="5"/>
  <c r="C21" i="5"/>
  <c r="C22" i="5"/>
  <c r="C63" i="5"/>
  <c r="C64" i="5"/>
  <c r="C65" i="5"/>
  <c r="C42" i="5"/>
  <c r="C46" i="5"/>
  <c r="C49" i="5"/>
  <c r="C43" i="5"/>
  <c r="C71" i="5"/>
  <c r="C45" i="5"/>
  <c r="C81" i="5"/>
  <c r="C82" i="5"/>
  <c r="C47" i="5"/>
  <c r="C83" i="5"/>
  <c r="C20" i="5"/>
  <c r="C48" i="5"/>
  <c r="C84" i="5"/>
  <c r="C32" i="5"/>
  <c r="C52" i="5"/>
  <c r="C72" i="5"/>
  <c r="C14" i="5"/>
  <c r="C34" i="5"/>
  <c r="C54" i="5"/>
  <c r="C74" i="5"/>
  <c r="C15" i="5"/>
  <c r="C35" i="5"/>
  <c r="C55" i="5"/>
  <c r="C75" i="5"/>
  <c r="C73" i="5"/>
  <c r="C16" i="5"/>
  <c r="C36" i="5"/>
  <c r="C56" i="5"/>
  <c r="C76" i="5"/>
  <c r="C17" i="5"/>
  <c r="C37" i="5"/>
  <c r="C57" i="5"/>
  <c r="C77" i="5"/>
  <c r="C53" i="5"/>
  <c r="C18" i="5"/>
  <c r="C38" i="5"/>
  <c r="C58" i="5"/>
  <c r="C78" i="5"/>
  <c r="C33" i="5"/>
  <c r="C19" i="5"/>
  <c r="C39" i="5"/>
  <c r="C59" i="5"/>
  <c r="G20" i="4"/>
  <c r="G23" i="4"/>
  <c r="G25" i="4"/>
  <c r="G21" i="4"/>
  <c r="G22" i="4"/>
  <c r="G24" i="4"/>
  <c r="G15" i="4"/>
  <c r="G17" i="4"/>
  <c r="G16" i="4"/>
  <c r="G28" i="4"/>
  <c r="V84" i="5" l="1"/>
  <c r="V80" i="5"/>
  <c r="V75" i="5"/>
  <c r="V70" i="5"/>
  <c r="V73" i="5"/>
  <c r="V69" i="5"/>
  <c r="V74" i="5"/>
  <c r="V68" i="5"/>
  <c r="V65" i="5"/>
  <c r="V64" i="5"/>
  <c r="V67" i="5"/>
  <c r="V78" i="5"/>
  <c r="V66" i="5"/>
  <c r="V79" i="5"/>
  <c r="V71" i="5"/>
  <c r="V77" i="5"/>
  <c r="V72" i="5"/>
  <c r="AS64" i="5"/>
  <c r="V83" i="5"/>
  <c r="V76" i="5"/>
  <c r="V82" i="5"/>
  <c r="V85" i="5"/>
  <c r="V81" i="5"/>
  <c r="V17" i="5"/>
  <c r="V50" i="5"/>
  <c r="V57" i="5"/>
  <c r="V30" i="5"/>
  <c r="V35" i="5"/>
  <c r="V42" i="5"/>
  <c r="V19" i="5"/>
  <c r="V15" i="5"/>
  <c r="V49" i="5"/>
  <c r="V46" i="5"/>
  <c r="V33" i="5"/>
  <c r="V34" i="5"/>
  <c r="V63" i="5"/>
  <c r="V59" i="5"/>
  <c r="V29" i="5"/>
  <c r="V54" i="5"/>
  <c r="V58" i="5"/>
  <c r="V22" i="5"/>
  <c r="V25" i="5"/>
  <c r="V27" i="5"/>
  <c r="V39" i="5"/>
  <c r="V21" i="5"/>
  <c r="V23" i="5"/>
  <c r="V24" i="5"/>
  <c r="V55" i="5"/>
  <c r="V18" i="5"/>
  <c r="V52" i="5"/>
  <c r="V60" i="5"/>
  <c r="V20" i="5"/>
  <c r="V53" i="5"/>
  <c r="V32" i="5"/>
  <c r="V41" i="5"/>
  <c r="V28" i="5"/>
  <c r="V47" i="5"/>
  <c r="V61" i="5"/>
  <c r="V44" i="5"/>
  <c r="V56" i="5"/>
  <c r="V51" i="5"/>
  <c r="V37" i="5"/>
  <c r="V31" i="5"/>
  <c r="V48" i="5"/>
  <c r="V36" i="5"/>
  <c r="V40" i="5"/>
  <c r="V16" i="5"/>
  <c r="V45" i="5"/>
  <c r="V43" i="5"/>
  <c r="T13" i="5"/>
  <c r="S13" i="5"/>
  <c r="H85" i="5"/>
  <c r="AQ85" i="5" s="1"/>
  <c r="H84" i="5"/>
  <c r="L84" i="5" s="1"/>
  <c r="F82" i="5"/>
  <c r="AJ82" i="5" s="1"/>
  <c r="E81" i="5"/>
  <c r="AE81" i="5" s="1"/>
  <c r="G80" i="5"/>
  <c r="AL80" i="5" s="1"/>
  <c r="F79" i="5"/>
  <c r="J79" i="5" s="1"/>
  <c r="H78" i="5"/>
  <c r="AQ78" i="5" s="1"/>
  <c r="F77" i="5"/>
  <c r="J77" i="5" s="1"/>
  <c r="E76" i="5"/>
  <c r="AB76" i="5" s="1"/>
  <c r="H75" i="5"/>
  <c r="AQ75" i="5" s="1"/>
  <c r="G74" i="5"/>
  <c r="AP74" i="5" s="1"/>
  <c r="H73" i="5"/>
  <c r="AT73" i="5" s="1"/>
  <c r="G72" i="5"/>
  <c r="E71" i="5"/>
  <c r="AE71" i="5" s="1"/>
  <c r="H70" i="5"/>
  <c r="AR70" i="5" s="1"/>
  <c r="H83" i="5"/>
  <c r="L83" i="5" s="1"/>
  <c r="G69" i="5"/>
  <c r="K69" i="5" s="1"/>
  <c r="H68" i="5"/>
  <c r="AU68" i="5" s="1"/>
  <c r="H67" i="5"/>
  <c r="AS67" i="5" s="1"/>
  <c r="E66" i="5"/>
  <c r="AC66" i="5" s="1"/>
  <c r="H65" i="5"/>
  <c r="AT65" i="5" s="1"/>
  <c r="H64" i="5"/>
  <c r="AR64" i="5" s="1"/>
  <c r="H63" i="5"/>
  <c r="AQ63" i="5" s="1"/>
  <c r="E61" i="5"/>
  <c r="I61" i="5" s="1"/>
  <c r="H60" i="5"/>
  <c r="AS60" i="5" s="1"/>
  <c r="G59" i="5"/>
  <c r="K59" i="5" s="1"/>
  <c r="H58" i="5"/>
  <c r="AT58" i="5" s="1"/>
  <c r="H57" i="5"/>
  <c r="AS57" i="5" s="1"/>
  <c r="E56" i="5"/>
  <c r="AD56" i="5" s="1"/>
  <c r="H55" i="5"/>
  <c r="AS55" i="5" s="1"/>
  <c r="G54" i="5"/>
  <c r="AP54" i="5" s="1"/>
  <c r="H53" i="5"/>
  <c r="AT53" i="5" s="1"/>
  <c r="F52" i="5"/>
  <c r="J52" i="5" s="1"/>
  <c r="E51" i="5"/>
  <c r="AF51" i="5" s="1"/>
  <c r="G50" i="5"/>
  <c r="AN50" i="5" s="1"/>
  <c r="F49" i="5"/>
  <c r="J49" i="5" s="1"/>
  <c r="H48" i="5"/>
  <c r="AU48" i="5" s="1"/>
  <c r="E47" i="5"/>
  <c r="AF47" i="5" s="1"/>
  <c r="E46" i="5"/>
  <c r="AE46" i="5" s="1"/>
  <c r="H45" i="5"/>
  <c r="AQ45" i="5" s="1"/>
  <c r="G44" i="5"/>
  <c r="AN44" i="5" s="1"/>
  <c r="H43" i="5"/>
  <c r="AQ43" i="5" s="1"/>
  <c r="H16" i="5"/>
  <c r="L16" i="5" s="1"/>
  <c r="H18" i="5"/>
  <c r="L18" i="5" s="1"/>
  <c r="G20" i="5"/>
  <c r="AP20" i="5" s="1"/>
  <c r="E21" i="5"/>
  <c r="AB21" i="5" s="1"/>
  <c r="H23" i="5"/>
  <c r="L23" i="5" s="1"/>
  <c r="F24" i="5"/>
  <c r="J24" i="5" s="1"/>
  <c r="G25" i="5"/>
  <c r="E26" i="5"/>
  <c r="H27" i="5"/>
  <c r="AR27" i="5" s="1"/>
  <c r="H28" i="5"/>
  <c r="AS28" i="5" s="1"/>
  <c r="G29" i="5"/>
  <c r="AL29" i="5" s="1"/>
  <c r="H30" i="5"/>
  <c r="AQ30" i="5" s="1"/>
  <c r="E31" i="5"/>
  <c r="AC31" i="5" s="1"/>
  <c r="G32" i="5"/>
  <c r="K32" i="5" s="1"/>
  <c r="H33" i="5"/>
  <c r="AQ33" i="5" s="1"/>
  <c r="G34" i="5"/>
  <c r="G35" i="5"/>
  <c r="AO35" i="5" s="1"/>
  <c r="E36" i="5"/>
  <c r="I36" i="5" s="1"/>
  <c r="F37" i="5"/>
  <c r="J37" i="5" s="1"/>
  <c r="H38" i="5"/>
  <c r="H39" i="5"/>
  <c r="H40" i="5"/>
  <c r="AQ40" i="5" s="1"/>
  <c r="E41" i="5"/>
  <c r="AF41" i="5" s="1"/>
  <c r="H15" i="5"/>
  <c r="L15" i="5" s="1"/>
  <c r="H14" i="5"/>
  <c r="L14" i="5" s="1"/>
  <c r="AP32" i="5" l="1"/>
  <c r="AH37" i="5"/>
  <c r="AT85" i="5"/>
  <c r="AS30" i="5"/>
  <c r="AP44" i="5"/>
  <c r="AR57" i="5"/>
  <c r="AS65" i="5"/>
  <c r="AD61" i="5"/>
  <c r="AP80" i="5"/>
  <c r="AQ70" i="5"/>
  <c r="AS85" i="5"/>
  <c r="AU85" i="5"/>
  <c r="AH77" i="5"/>
  <c r="AF66" i="5"/>
  <c r="AB66" i="5"/>
  <c r="AS73" i="5"/>
  <c r="AE76" i="5"/>
  <c r="AB36" i="5"/>
  <c r="AF76" i="5"/>
  <c r="AE66" i="5"/>
  <c r="AU55" i="5"/>
  <c r="AD76" i="5"/>
  <c r="AT78" i="5"/>
  <c r="AE36" i="5"/>
  <c r="AS43" i="5"/>
  <c r="AU78" i="5"/>
  <c r="AS70" i="5"/>
  <c r="AT55" i="5"/>
  <c r="AI49" i="5"/>
  <c r="AU83" i="5"/>
  <c r="AS78" i="5"/>
  <c r="AD36" i="5"/>
  <c r="AS45" i="5"/>
  <c r="AN74" i="5"/>
  <c r="AD66" i="5"/>
  <c r="AS75" i="5"/>
  <c r="AQ64" i="5"/>
  <c r="AT64" i="5"/>
  <c r="AT28" i="5"/>
  <c r="AG77" i="5"/>
  <c r="AM50" i="5"/>
  <c r="AE61" i="5"/>
  <c r="AR78" i="5"/>
  <c r="AB81" i="5"/>
  <c r="AP35" i="5"/>
  <c r="AT57" i="5"/>
  <c r="AF61" i="5"/>
  <c r="AO32" i="5"/>
  <c r="AL35" i="5"/>
  <c r="AR43" i="5"/>
  <c r="AM35" i="5"/>
  <c r="AG79" i="5"/>
  <c r="AT67" i="5"/>
  <c r="AJ79" i="5"/>
  <c r="L73" i="5"/>
  <c r="AU73" i="5"/>
  <c r="AQ73" i="5"/>
  <c r="AR68" i="5"/>
  <c r="AQ83" i="5"/>
  <c r="AU27" i="5"/>
  <c r="AO74" i="5"/>
  <c r="AJ24" i="5"/>
  <c r="AF36" i="5"/>
  <c r="AC76" i="5"/>
  <c r="AK77" i="5"/>
  <c r="AC71" i="5"/>
  <c r="AU63" i="5"/>
  <c r="AP69" i="5"/>
  <c r="AU75" i="5"/>
  <c r="AG49" i="5"/>
  <c r="AU70" i="5"/>
  <c r="K72" i="5"/>
  <c r="AN72" i="5"/>
  <c r="AP72" i="5"/>
  <c r="AO72" i="5"/>
  <c r="AM72" i="5"/>
  <c r="AI52" i="5"/>
  <c r="AT70" i="5"/>
  <c r="AI77" i="5"/>
  <c r="AK49" i="5"/>
  <c r="AU53" i="5"/>
  <c r="AI37" i="5"/>
  <c r="AU30" i="5"/>
  <c r="AT68" i="5"/>
  <c r="AQ68" i="5"/>
  <c r="AO69" i="5"/>
  <c r="K80" i="5"/>
  <c r="AN80" i="5"/>
  <c r="AR28" i="5"/>
  <c r="AF21" i="5"/>
  <c r="AQ27" i="5"/>
  <c r="AF81" i="5"/>
  <c r="AI79" i="5"/>
  <c r="AM80" i="5"/>
  <c r="K74" i="5"/>
  <c r="AM74" i="5"/>
  <c r="AS27" i="5"/>
  <c r="AO80" i="5"/>
  <c r="AJ77" i="5"/>
  <c r="AD71" i="5"/>
  <c r="AK79" i="5"/>
  <c r="AR83" i="5"/>
  <c r="AS63" i="5"/>
  <c r="AR63" i="5"/>
  <c r="J82" i="5"/>
  <c r="AG82" i="5"/>
  <c r="AH82" i="5"/>
  <c r="AI82" i="5"/>
  <c r="AH49" i="5"/>
  <c r="AU57" i="5"/>
  <c r="AR53" i="5"/>
  <c r="AQ57" i="5"/>
  <c r="AS84" i="5"/>
  <c r="AS68" i="5"/>
  <c r="AT83" i="5"/>
  <c r="AI24" i="5"/>
  <c r="L64" i="5"/>
  <c r="AU64" i="5"/>
  <c r="AB46" i="5"/>
  <c r="AU84" i="5"/>
  <c r="AB71" i="5"/>
  <c r="AD81" i="5"/>
  <c r="AL69" i="5"/>
  <c r="AC81" i="5"/>
  <c r="AR48" i="5"/>
  <c r="AM69" i="5"/>
  <c r="AN69" i="5"/>
  <c r="AU65" i="5"/>
  <c r="AQ65" i="5"/>
  <c r="AR65" i="5"/>
  <c r="L85" i="5"/>
  <c r="AR85" i="5"/>
  <c r="AD51" i="5"/>
  <c r="AC46" i="5"/>
  <c r="AR73" i="5"/>
  <c r="AH79" i="5"/>
  <c r="AR84" i="5"/>
  <c r="AK82" i="5"/>
  <c r="AQ67" i="5"/>
  <c r="AT63" i="5"/>
  <c r="AR67" i="5"/>
  <c r="AT75" i="5"/>
  <c r="AR75" i="5"/>
  <c r="AB51" i="5"/>
  <c r="AQ53" i="5"/>
  <c r="AM20" i="5"/>
  <c r="AF71" i="5"/>
  <c r="AU67" i="5"/>
  <c r="AL74" i="5"/>
  <c r="AL72" i="5"/>
  <c r="AQ84" i="5"/>
  <c r="AS83" i="5"/>
  <c r="AE51" i="5"/>
  <c r="AS53" i="5"/>
  <c r="AU33" i="5"/>
  <c r="AT84" i="5"/>
  <c r="AB61" i="5"/>
  <c r="AD47" i="5"/>
  <c r="AM59" i="5"/>
  <c r="L60" i="5"/>
  <c r="AR60" i="5"/>
  <c r="AQ60" i="5"/>
  <c r="AN20" i="5"/>
  <c r="K50" i="5"/>
  <c r="AO50" i="5"/>
  <c r="AO44" i="5"/>
  <c r="AJ37" i="5"/>
  <c r="AC21" i="5"/>
  <c r="AB47" i="5"/>
  <c r="AH52" i="5"/>
  <c r="AT27" i="5"/>
  <c r="AQ48" i="5"/>
  <c r="AR30" i="5"/>
  <c r="AK37" i="5"/>
  <c r="AR58" i="5"/>
  <c r="I31" i="5"/>
  <c r="AF31" i="5"/>
  <c r="AB31" i="5"/>
  <c r="AD31" i="5"/>
  <c r="K29" i="5"/>
  <c r="AP29" i="5"/>
  <c r="AN29" i="5"/>
  <c r="AT48" i="5"/>
  <c r="AN32" i="5"/>
  <c r="AM32" i="5"/>
  <c r="AC36" i="5"/>
  <c r="AG52" i="5"/>
  <c r="AP59" i="5"/>
  <c r="AE21" i="5"/>
  <c r="AT60" i="5"/>
  <c r="K34" i="5"/>
  <c r="AO34" i="5"/>
  <c r="AN34" i="5"/>
  <c r="AL34" i="5"/>
  <c r="AM34" i="5"/>
  <c r="AS33" i="5"/>
  <c r="AR33" i="5"/>
  <c r="AT33" i="5"/>
  <c r="AS48" i="5"/>
  <c r="AM29" i="5"/>
  <c r="AU43" i="5"/>
  <c r="AT30" i="5"/>
  <c r="AC47" i="5"/>
  <c r="AO59" i="5"/>
  <c r="AL20" i="5"/>
  <c r="AL50" i="5"/>
  <c r="AO20" i="5"/>
  <c r="AP50" i="5"/>
  <c r="AE31" i="5"/>
  <c r="AN59" i="5"/>
  <c r="AT45" i="5"/>
  <c r="AK24" i="5"/>
  <c r="AD21" i="5"/>
  <c r="K54" i="5"/>
  <c r="AL54" i="5"/>
  <c r="AO54" i="5"/>
  <c r="AN54" i="5"/>
  <c r="AS40" i="5"/>
  <c r="AM54" i="5"/>
  <c r="AJ52" i="5"/>
  <c r="AT40" i="5"/>
  <c r="AG37" i="5"/>
  <c r="AE47" i="5"/>
  <c r="AJ49" i="5"/>
  <c r="AL32" i="5"/>
  <c r="AK52" i="5"/>
  <c r="AQ58" i="5"/>
  <c r="AL59" i="5"/>
  <c r="L39" i="5"/>
  <c r="AS39" i="5"/>
  <c r="AU39" i="5"/>
  <c r="AT39" i="5"/>
  <c r="K25" i="5"/>
  <c r="AN25" i="5"/>
  <c r="AP25" i="5"/>
  <c r="AM25" i="5"/>
  <c r="AL25" i="5"/>
  <c r="AO25" i="5"/>
  <c r="AB56" i="5"/>
  <c r="AC56" i="5"/>
  <c r="AE56" i="5"/>
  <c r="AF56" i="5"/>
  <c r="AU40" i="5"/>
  <c r="AC61" i="5"/>
  <c r="AQ55" i="5"/>
  <c r="AR39" i="5"/>
  <c r="AH24" i="5"/>
  <c r="AR55" i="5"/>
  <c r="AC41" i="5"/>
  <c r="AB41" i="5"/>
  <c r="AS58" i="5"/>
  <c r="AU58" i="5"/>
  <c r="L45" i="5"/>
  <c r="AR45" i="5"/>
  <c r="AU45" i="5"/>
  <c r="AC51" i="5"/>
  <c r="AQ39" i="5"/>
  <c r="AD41" i="5"/>
  <c r="AG24" i="5"/>
  <c r="AR40" i="5"/>
  <c r="AP34" i="5"/>
  <c r="AD46" i="5"/>
  <c r="AT43" i="5"/>
  <c r="K44" i="5"/>
  <c r="AL44" i="5"/>
  <c r="AM44" i="5"/>
  <c r="AU60" i="5"/>
  <c r="K35" i="5"/>
  <c r="AN35" i="5"/>
  <c r="AQ28" i="5"/>
  <c r="AE41" i="5"/>
  <c r="AO29" i="5"/>
  <c r="AF46" i="5"/>
  <c r="AU28" i="5"/>
  <c r="M78" i="5"/>
  <c r="O78" i="5" s="1"/>
  <c r="L78" i="5"/>
  <c r="P41" i="5"/>
  <c r="Q41" i="5" s="1"/>
  <c r="T41" i="5" s="1"/>
  <c r="I41" i="5"/>
  <c r="M20" i="5"/>
  <c r="O20" i="5" s="1"/>
  <c r="K20" i="5"/>
  <c r="M58" i="5"/>
  <c r="O58" i="5" s="1"/>
  <c r="L58" i="5"/>
  <c r="P21" i="5"/>
  <c r="Q21" i="5" s="1"/>
  <c r="T21" i="5" s="1"/>
  <c r="I21" i="5"/>
  <c r="M40" i="5"/>
  <c r="O40" i="5" s="1"/>
  <c r="L40" i="5"/>
  <c r="M38" i="5"/>
  <c r="O38" i="5" s="1"/>
  <c r="L38" i="5"/>
  <c r="M43" i="5"/>
  <c r="O43" i="5" s="1"/>
  <c r="L43" i="5"/>
  <c r="P81" i="5"/>
  <c r="Q81" i="5" s="1"/>
  <c r="T81" i="5" s="1"/>
  <c r="I81" i="5"/>
  <c r="M48" i="5"/>
  <c r="O48" i="5" s="1"/>
  <c r="L48" i="5"/>
  <c r="M63" i="5"/>
  <c r="N63" i="5" s="1"/>
  <c r="S63" i="5" s="1"/>
  <c r="L63" i="5"/>
  <c r="P46" i="5"/>
  <c r="Q46" i="5" s="1"/>
  <c r="T46" i="5" s="1"/>
  <c r="I46" i="5"/>
  <c r="M67" i="5"/>
  <c r="O67" i="5" s="1"/>
  <c r="L67" i="5"/>
  <c r="M65" i="5"/>
  <c r="O65" i="5" s="1"/>
  <c r="L65" i="5"/>
  <c r="P66" i="5"/>
  <c r="Q66" i="5" s="1"/>
  <c r="T66" i="5" s="1"/>
  <c r="I66" i="5"/>
  <c r="P47" i="5"/>
  <c r="Q47" i="5" s="1"/>
  <c r="T47" i="5" s="1"/>
  <c r="I47" i="5"/>
  <c r="M68" i="5"/>
  <c r="O68" i="5" s="1"/>
  <c r="L68" i="5"/>
  <c r="M28" i="5"/>
  <c r="O28" i="5" s="1"/>
  <c r="L28" i="5"/>
  <c r="M53" i="5"/>
  <c r="O53" i="5" s="1"/>
  <c r="L53" i="5"/>
  <c r="M70" i="5"/>
  <c r="N70" i="5" s="1"/>
  <c r="S70" i="5" s="1"/>
  <c r="L70" i="5"/>
  <c r="P51" i="5"/>
  <c r="Q51" i="5" s="1"/>
  <c r="T51" i="5" s="1"/>
  <c r="I51" i="5"/>
  <c r="M27" i="5"/>
  <c r="N27" i="5" s="1"/>
  <c r="S27" i="5" s="1"/>
  <c r="L27" i="5"/>
  <c r="M33" i="5"/>
  <c r="O33" i="5" s="1"/>
  <c r="L33" i="5"/>
  <c r="M30" i="5"/>
  <c r="N30" i="5" s="1"/>
  <c r="S30" i="5" s="1"/>
  <c r="L30" i="5"/>
  <c r="P71" i="5"/>
  <c r="Q71" i="5" s="1"/>
  <c r="T71" i="5" s="1"/>
  <c r="I71" i="5"/>
  <c r="M75" i="5"/>
  <c r="O75" i="5" s="1"/>
  <c r="L75" i="5"/>
  <c r="P56" i="5"/>
  <c r="Q56" i="5" s="1"/>
  <c r="T56" i="5" s="1"/>
  <c r="I56" i="5"/>
  <c r="P26" i="5"/>
  <c r="Q26" i="5" s="1"/>
  <c r="T26" i="5" s="1"/>
  <c r="I26" i="5"/>
  <c r="M55" i="5"/>
  <c r="O55" i="5" s="1"/>
  <c r="L55" i="5"/>
  <c r="P76" i="5"/>
  <c r="Q76" i="5" s="1"/>
  <c r="T76" i="5" s="1"/>
  <c r="I76" i="5"/>
  <c r="M57" i="5"/>
  <c r="O57" i="5" s="1"/>
  <c r="L57" i="5"/>
  <c r="P31" i="5"/>
  <c r="Q31" i="5" s="1"/>
  <c r="T31" i="5" s="1"/>
  <c r="T14" i="4"/>
  <c r="M45" i="5"/>
  <c r="O45" i="5" s="1"/>
  <c r="S14" i="4"/>
  <c r="M73" i="5"/>
  <c r="O73" i="5" s="1"/>
  <c r="O14" i="4"/>
  <c r="E37" i="5"/>
  <c r="G82" i="5"/>
  <c r="H82" i="5"/>
  <c r="H31" i="5"/>
  <c r="F41" i="5"/>
  <c r="H41" i="5"/>
  <c r="G57" i="5"/>
  <c r="E67" i="5"/>
  <c r="M64" i="5"/>
  <c r="O64" i="5" s="1"/>
  <c r="E14" i="5"/>
  <c r="I14" i="5" s="1"/>
  <c r="M39" i="5"/>
  <c r="G30" i="5"/>
  <c r="G61" i="5"/>
  <c r="H61" i="5"/>
  <c r="E38" i="5"/>
  <c r="I38" i="5" s="1"/>
  <c r="E16" i="5"/>
  <c r="F71" i="5"/>
  <c r="E17" i="5"/>
  <c r="G41" i="5"/>
  <c r="H71" i="5"/>
  <c r="G16" i="5"/>
  <c r="H17" i="5"/>
  <c r="L17" i="5" s="1"/>
  <c r="G77" i="5"/>
  <c r="E19" i="5"/>
  <c r="H77" i="5"/>
  <c r="G19" i="5"/>
  <c r="H19" i="5"/>
  <c r="L19" i="5" s="1"/>
  <c r="F21" i="5"/>
  <c r="E58" i="5"/>
  <c r="G78" i="5"/>
  <c r="G17" i="5"/>
  <c r="G37" i="5"/>
  <c r="E62" i="5"/>
  <c r="I62" i="5" s="1"/>
  <c r="E18" i="5"/>
  <c r="E78" i="5"/>
  <c r="F78" i="5"/>
  <c r="G21" i="5"/>
  <c r="F58" i="5"/>
  <c r="F81" i="5"/>
  <c r="H26" i="5"/>
  <c r="L26" i="5" s="1"/>
  <c r="E59" i="5"/>
  <c r="G81" i="5"/>
  <c r="H44" i="5"/>
  <c r="F30" i="5"/>
  <c r="F59" i="5"/>
  <c r="E82" i="5"/>
  <c r="H59" i="5"/>
  <c r="H37" i="5"/>
  <c r="F62" i="5"/>
  <c r="J62" i="5" s="1"/>
  <c r="H62" i="5"/>
  <c r="L62" i="5" s="1"/>
  <c r="E39" i="5"/>
  <c r="E63" i="5"/>
  <c r="F39" i="5"/>
  <c r="E15" i="5"/>
  <c r="G39" i="5"/>
  <c r="E68" i="5"/>
  <c r="G65" i="5"/>
  <c r="E32" i="5"/>
  <c r="E42" i="5"/>
  <c r="H21" i="5"/>
  <c r="L21" i="5" s="1"/>
  <c r="E34" i="5"/>
  <c r="F42" i="5"/>
  <c r="F51" i="5"/>
  <c r="G62" i="5"/>
  <c r="K62" i="5" s="1"/>
  <c r="G71" i="5"/>
  <c r="E84" i="5"/>
  <c r="E33" i="5"/>
  <c r="E22" i="5"/>
  <c r="F34" i="5"/>
  <c r="G42" i="5"/>
  <c r="G51" i="5"/>
  <c r="F84" i="5"/>
  <c r="F66" i="5"/>
  <c r="G48" i="5"/>
  <c r="F22" i="5"/>
  <c r="G22" i="5"/>
  <c r="H34" i="5"/>
  <c r="E43" i="5"/>
  <c r="G56" i="5"/>
  <c r="F63" i="5"/>
  <c r="F76" i="5"/>
  <c r="G85" i="5"/>
  <c r="H47" i="5"/>
  <c r="F56" i="5"/>
  <c r="E72" i="5"/>
  <c r="H22" i="5"/>
  <c r="L22" i="5" s="1"/>
  <c r="F36" i="5"/>
  <c r="F43" i="5"/>
  <c r="H56" i="5"/>
  <c r="E64" i="5"/>
  <c r="G76" i="5"/>
  <c r="F15" i="5"/>
  <c r="H46" i="5"/>
  <c r="F67" i="5"/>
  <c r="F68" i="5"/>
  <c r="F48" i="5"/>
  <c r="G33" i="5"/>
  <c r="F26" i="5"/>
  <c r="J26" i="5" s="1"/>
  <c r="G36" i="5"/>
  <c r="E44" i="5"/>
  <c r="E57" i="5"/>
  <c r="F64" i="5"/>
  <c r="H76" i="5"/>
  <c r="F16" i="5"/>
  <c r="G45" i="5"/>
  <c r="H32" i="5"/>
  <c r="F33" i="5"/>
  <c r="G68" i="5"/>
  <c r="H42" i="5"/>
  <c r="G84" i="5"/>
  <c r="G26" i="5"/>
  <c r="K26" i="5" s="1"/>
  <c r="H36" i="5"/>
  <c r="F44" i="5"/>
  <c r="F57" i="5"/>
  <c r="G64" i="5"/>
  <c r="E77" i="5"/>
  <c r="F17" i="5"/>
  <c r="G14" i="5"/>
  <c r="K14" i="5" s="1"/>
  <c r="F31" i="5"/>
  <c r="F46" i="5"/>
  <c r="G66" i="5"/>
  <c r="G31" i="5"/>
  <c r="G46" i="5"/>
  <c r="H66" i="5"/>
  <c r="F32" i="5"/>
  <c r="F47" i="5"/>
  <c r="G67" i="5"/>
  <c r="F19" i="5"/>
  <c r="G47" i="5"/>
  <c r="F61" i="5"/>
  <c r="H81" i="5"/>
  <c r="E48" i="5"/>
  <c r="H72" i="5"/>
  <c r="E23" i="5"/>
  <c r="E53" i="5"/>
  <c r="E24" i="5"/>
  <c r="E74" i="5"/>
  <c r="H69" i="5"/>
  <c r="H74" i="5"/>
  <c r="E27" i="5"/>
  <c r="G52" i="5"/>
  <c r="E49" i="5"/>
  <c r="E69" i="5"/>
  <c r="F74" i="5"/>
  <c r="G24" i="5"/>
  <c r="G49" i="5"/>
  <c r="G79" i="5"/>
  <c r="H29" i="5"/>
  <c r="H49" i="5"/>
  <c r="H54" i="5"/>
  <c r="H79" i="5"/>
  <c r="E20" i="5"/>
  <c r="E25" i="5"/>
  <c r="E30" i="5"/>
  <c r="E35" i="5"/>
  <c r="E40" i="5"/>
  <c r="E45" i="5"/>
  <c r="E50" i="5"/>
  <c r="E55" i="5"/>
  <c r="E60" i="5"/>
  <c r="E65" i="5"/>
  <c r="E70" i="5"/>
  <c r="E75" i="5"/>
  <c r="E80" i="5"/>
  <c r="E85" i="5"/>
  <c r="E52" i="5"/>
  <c r="H52" i="5"/>
  <c r="E73" i="5"/>
  <c r="E29" i="5"/>
  <c r="E54" i="5"/>
  <c r="E79" i="5"/>
  <c r="F29" i="5"/>
  <c r="F54" i="5"/>
  <c r="H24" i="5"/>
  <c r="L24" i="5" s="1"/>
  <c r="F20" i="5"/>
  <c r="F25" i="5"/>
  <c r="F35" i="5"/>
  <c r="F40" i="5"/>
  <c r="F45" i="5"/>
  <c r="F50" i="5"/>
  <c r="F55" i="5"/>
  <c r="F60" i="5"/>
  <c r="F65" i="5"/>
  <c r="F70" i="5"/>
  <c r="F75" i="5"/>
  <c r="F80" i="5"/>
  <c r="F85" i="5"/>
  <c r="H51" i="5"/>
  <c r="F27" i="5"/>
  <c r="F72" i="5"/>
  <c r="G40" i="5"/>
  <c r="G55" i="5"/>
  <c r="G60" i="5"/>
  <c r="G70" i="5"/>
  <c r="G75" i="5"/>
  <c r="H20" i="5"/>
  <c r="L20" i="5" s="1"/>
  <c r="H25" i="5"/>
  <c r="L25" i="5" s="1"/>
  <c r="H35" i="5"/>
  <c r="H50" i="5"/>
  <c r="H80" i="5"/>
  <c r="G27" i="5"/>
  <c r="F69" i="5"/>
  <c r="F14" i="5"/>
  <c r="J14" i="5" s="1"/>
  <c r="G15" i="5"/>
  <c r="E28" i="5"/>
  <c r="E83" i="5"/>
  <c r="F18" i="5"/>
  <c r="F23" i="5"/>
  <c r="F28" i="5"/>
  <c r="F38" i="5"/>
  <c r="J38" i="5" s="1"/>
  <c r="F53" i="5"/>
  <c r="F73" i="5"/>
  <c r="F83" i="5"/>
  <c r="G18" i="5"/>
  <c r="G23" i="5"/>
  <c r="G28" i="5"/>
  <c r="G38" i="5"/>
  <c r="K38" i="5" s="1"/>
  <c r="G43" i="5"/>
  <c r="G53" i="5"/>
  <c r="G58" i="5"/>
  <c r="G63" i="5"/>
  <c r="G73" i="5"/>
  <c r="G83" i="5"/>
  <c r="O27" i="5" l="1"/>
  <c r="AQ82" i="5"/>
  <c r="AT82" i="5"/>
  <c r="AR82" i="5"/>
  <c r="AU82" i="5"/>
  <c r="AS82" i="5"/>
  <c r="L74" i="5"/>
  <c r="AQ74" i="5"/>
  <c r="AR74" i="5"/>
  <c r="AS74" i="5"/>
  <c r="AU74" i="5"/>
  <c r="AT74" i="5"/>
  <c r="I68" i="5"/>
  <c r="AC68" i="5"/>
  <c r="AB68" i="5"/>
  <c r="AD68" i="5"/>
  <c r="AF68" i="5"/>
  <c r="AE68" i="5"/>
  <c r="J68" i="5"/>
  <c r="AG68" i="5"/>
  <c r="AH68" i="5"/>
  <c r="AJ68" i="5"/>
  <c r="AK68" i="5"/>
  <c r="AI68" i="5"/>
  <c r="L72" i="5"/>
  <c r="AU72" i="5"/>
  <c r="AQ72" i="5"/>
  <c r="AS72" i="5"/>
  <c r="AR72" i="5"/>
  <c r="AT72" i="5"/>
  <c r="J66" i="5"/>
  <c r="AG66" i="5"/>
  <c r="AK66" i="5"/>
  <c r="AI66" i="5"/>
  <c r="AH66" i="5"/>
  <c r="AJ66" i="5"/>
  <c r="J63" i="5"/>
  <c r="AJ63" i="5"/>
  <c r="AG63" i="5"/>
  <c r="AI63" i="5"/>
  <c r="AK63" i="5"/>
  <c r="AH63" i="5"/>
  <c r="J71" i="5"/>
  <c r="AH71" i="5"/>
  <c r="AI71" i="5"/>
  <c r="AJ71" i="5"/>
  <c r="AG71" i="5"/>
  <c r="AK71" i="5"/>
  <c r="J78" i="5"/>
  <c r="AI78" i="5"/>
  <c r="AH78" i="5"/>
  <c r="AG78" i="5"/>
  <c r="AK78" i="5"/>
  <c r="AJ78" i="5"/>
  <c r="K75" i="5"/>
  <c r="AM75" i="5"/>
  <c r="AO75" i="5"/>
  <c r="AN75" i="5"/>
  <c r="AL75" i="5"/>
  <c r="AP75" i="5"/>
  <c r="J73" i="5"/>
  <c r="AH73" i="5"/>
  <c r="AJ73" i="5"/>
  <c r="AK73" i="5"/>
  <c r="AI73" i="5"/>
  <c r="AG73" i="5"/>
  <c r="J84" i="5"/>
  <c r="AJ84" i="5"/>
  <c r="AI84" i="5"/>
  <c r="AK84" i="5"/>
  <c r="AH84" i="5"/>
  <c r="AG84" i="5"/>
  <c r="AE63" i="5"/>
  <c r="AF63" i="5"/>
  <c r="AD63" i="5"/>
  <c r="AC63" i="5"/>
  <c r="L80" i="5"/>
  <c r="AT80" i="5"/>
  <c r="AS80" i="5"/>
  <c r="AU80" i="5"/>
  <c r="AR80" i="5"/>
  <c r="AQ80" i="5"/>
  <c r="I74" i="5"/>
  <c r="AE74" i="5"/>
  <c r="AB74" i="5"/>
  <c r="AD74" i="5"/>
  <c r="AF74" i="5"/>
  <c r="AC74" i="5"/>
  <c r="J83" i="5"/>
  <c r="AI83" i="5"/>
  <c r="AK83" i="5"/>
  <c r="AJ83" i="5"/>
  <c r="AH83" i="5"/>
  <c r="AG83" i="5"/>
  <c r="I79" i="5"/>
  <c r="AF79" i="5"/>
  <c r="AE79" i="5"/>
  <c r="AB79" i="5"/>
  <c r="AC79" i="5"/>
  <c r="AD79" i="5"/>
  <c r="L79" i="5"/>
  <c r="AT79" i="5"/>
  <c r="AS79" i="5"/>
  <c r="AR79" i="5"/>
  <c r="AQ79" i="5"/>
  <c r="AU79" i="5"/>
  <c r="L81" i="5"/>
  <c r="AR81" i="5"/>
  <c r="AU81" i="5"/>
  <c r="AQ81" i="5"/>
  <c r="AS81" i="5"/>
  <c r="AT81" i="5"/>
  <c r="K76" i="5"/>
  <c r="AN76" i="5"/>
  <c r="AP76" i="5"/>
  <c r="AO76" i="5"/>
  <c r="AL76" i="5"/>
  <c r="AM76" i="5"/>
  <c r="J72" i="5"/>
  <c r="AH72" i="5"/>
  <c r="AJ72" i="5"/>
  <c r="AI72" i="5"/>
  <c r="AK72" i="5"/>
  <c r="AG72" i="5"/>
  <c r="K84" i="5"/>
  <c r="AN84" i="5"/>
  <c r="AM84" i="5"/>
  <c r="AP84" i="5"/>
  <c r="AL84" i="5"/>
  <c r="AO84" i="5"/>
  <c r="I64" i="5"/>
  <c r="AB64" i="5"/>
  <c r="AE64" i="5"/>
  <c r="AF64" i="5"/>
  <c r="AD64" i="5"/>
  <c r="AC64" i="5"/>
  <c r="K78" i="5"/>
  <c r="AM78" i="5"/>
  <c r="AN78" i="5"/>
  <c r="AL78" i="5"/>
  <c r="AO78" i="5"/>
  <c r="AP78" i="5"/>
  <c r="AE78" i="5"/>
  <c r="AF78" i="5"/>
  <c r="AC78" i="5"/>
  <c r="AD78" i="5"/>
  <c r="AB78" i="5"/>
  <c r="L71" i="5"/>
  <c r="AS71" i="5"/>
  <c r="AR71" i="5"/>
  <c r="AQ71" i="5"/>
  <c r="AT71" i="5"/>
  <c r="AU71" i="5"/>
  <c r="AB73" i="5"/>
  <c r="AC73" i="5"/>
  <c r="AF73" i="5"/>
  <c r="AD73" i="5"/>
  <c r="AE73" i="5"/>
  <c r="K68" i="5"/>
  <c r="AN68" i="5"/>
  <c r="AO68" i="5"/>
  <c r="AM68" i="5"/>
  <c r="AP68" i="5"/>
  <c r="AL68" i="5"/>
  <c r="K65" i="5"/>
  <c r="AM65" i="5"/>
  <c r="AL65" i="5"/>
  <c r="AP65" i="5"/>
  <c r="AO65" i="5"/>
  <c r="AN65" i="5"/>
  <c r="K64" i="5"/>
  <c r="AN64" i="5"/>
  <c r="AP64" i="5"/>
  <c r="AM64" i="5"/>
  <c r="AO64" i="5"/>
  <c r="AL64" i="5"/>
  <c r="J67" i="5"/>
  <c r="AK67" i="5"/>
  <c r="AH67" i="5"/>
  <c r="AJ67" i="5"/>
  <c r="AI67" i="5"/>
  <c r="AG67" i="5"/>
  <c r="J85" i="5"/>
  <c r="AI85" i="5"/>
  <c r="AH85" i="5"/>
  <c r="AJ85" i="5"/>
  <c r="AG85" i="5"/>
  <c r="AK85" i="5"/>
  <c r="K79" i="5"/>
  <c r="AP79" i="5"/>
  <c r="AL79" i="5"/>
  <c r="AN79" i="5"/>
  <c r="AO79" i="5"/>
  <c r="AM79" i="5"/>
  <c r="K67" i="5"/>
  <c r="AM67" i="5"/>
  <c r="AP67" i="5"/>
  <c r="AO67" i="5"/>
  <c r="AL67" i="5"/>
  <c r="AN67" i="5"/>
  <c r="N48" i="5"/>
  <c r="S48" i="5" s="1"/>
  <c r="I77" i="5"/>
  <c r="AF77" i="5"/>
  <c r="AD77" i="5"/>
  <c r="AB77" i="5"/>
  <c r="AC77" i="5"/>
  <c r="AE77" i="5"/>
  <c r="K70" i="5"/>
  <c r="AM70" i="5"/>
  <c r="AP70" i="5"/>
  <c r="AO70" i="5"/>
  <c r="AN70" i="5"/>
  <c r="AL70" i="5"/>
  <c r="I83" i="5"/>
  <c r="AF83" i="5"/>
  <c r="AD83" i="5"/>
  <c r="AC83" i="5"/>
  <c r="AB83" i="5"/>
  <c r="AE83" i="5"/>
  <c r="J80" i="5"/>
  <c r="AH80" i="5"/>
  <c r="AK80" i="5"/>
  <c r="AJ80" i="5"/>
  <c r="AG80" i="5"/>
  <c r="AI80" i="5"/>
  <c r="I84" i="5"/>
  <c r="AD84" i="5"/>
  <c r="AE84" i="5"/>
  <c r="AC84" i="5"/>
  <c r="AB84" i="5"/>
  <c r="AF84" i="5"/>
  <c r="I82" i="5"/>
  <c r="AF82" i="5"/>
  <c r="AB82" i="5"/>
  <c r="AC82" i="5"/>
  <c r="AD82" i="5"/>
  <c r="AE82" i="5"/>
  <c r="J75" i="5"/>
  <c r="AI75" i="5"/>
  <c r="AG75" i="5"/>
  <c r="AH75" i="5"/>
  <c r="AJ75" i="5"/>
  <c r="AK75" i="5"/>
  <c r="I72" i="5"/>
  <c r="AC72" i="5"/>
  <c r="AE72" i="5"/>
  <c r="AD72" i="5"/>
  <c r="AB72" i="5"/>
  <c r="AF72" i="5"/>
  <c r="I67" i="5"/>
  <c r="AC67" i="5"/>
  <c r="AE67" i="5"/>
  <c r="AB67" i="5"/>
  <c r="AF67" i="5"/>
  <c r="AD67" i="5"/>
  <c r="J70" i="5"/>
  <c r="AK70" i="5"/>
  <c r="AJ70" i="5"/>
  <c r="AG70" i="5"/>
  <c r="AH70" i="5"/>
  <c r="AI70" i="5"/>
  <c r="J65" i="5"/>
  <c r="AH65" i="5"/>
  <c r="AJ65" i="5"/>
  <c r="AG65" i="5"/>
  <c r="AK65" i="5"/>
  <c r="AI65" i="5"/>
  <c r="I69" i="5"/>
  <c r="AC69" i="5"/>
  <c r="AD69" i="5"/>
  <c r="AB69" i="5"/>
  <c r="AF69" i="5"/>
  <c r="AE69" i="5"/>
  <c r="L76" i="5"/>
  <c r="AU76" i="5"/>
  <c r="AR76" i="5"/>
  <c r="AQ76" i="5"/>
  <c r="AT76" i="5"/>
  <c r="AS76" i="5"/>
  <c r="K77" i="5"/>
  <c r="AP77" i="5"/>
  <c r="AM77" i="5"/>
  <c r="AL77" i="5"/>
  <c r="AN77" i="5"/>
  <c r="AO77" i="5"/>
  <c r="J81" i="5"/>
  <c r="AH81" i="5"/>
  <c r="AG81" i="5"/>
  <c r="AJ81" i="5"/>
  <c r="AI81" i="5"/>
  <c r="AK81" i="5"/>
  <c r="L77" i="5"/>
  <c r="AQ77" i="5"/>
  <c r="AT77" i="5"/>
  <c r="AS77" i="5"/>
  <c r="AR77" i="5"/>
  <c r="AU77" i="5"/>
  <c r="J74" i="5"/>
  <c r="AJ74" i="5"/>
  <c r="AH74" i="5"/>
  <c r="AI74" i="5"/>
  <c r="AK74" i="5"/>
  <c r="AG74" i="5"/>
  <c r="K83" i="5"/>
  <c r="AN83" i="5"/>
  <c r="AO83" i="5"/>
  <c r="AP83" i="5"/>
  <c r="AL83" i="5"/>
  <c r="AM83" i="5"/>
  <c r="I70" i="5"/>
  <c r="AD70" i="5"/>
  <c r="AF70" i="5"/>
  <c r="AE70" i="5"/>
  <c r="AC70" i="5"/>
  <c r="AB70" i="5"/>
  <c r="K82" i="5"/>
  <c r="AM82" i="5"/>
  <c r="AP82" i="5"/>
  <c r="AL82" i="5"/>
  <c r="AO82" i="5"/>
  <c r="AN82" i="5"/>
  <c r="L69" i="5"/>
  <c r="AU69" i="5"/>
  <c r="AQ69" i="5"/>
  <c r="AR69" i="5"/>
  <c r="AT69" i="5"/>
  <c r="AS69" i="5"/>
  <c r="I85" i="5"/>
  <c r="AE85" i="5"/>
  <c r="AF85" i="5"/>
  <c r="AD85" i="5"/>
  <c r="AC85" i="5"/>
  <c r="AB85" i="5"/>
  <c r="K71" i="5"/>
  <c r="AM71" i="5"/>
  <c r="AP71" i="5"/>
  <c r="AN71" i="5"/>
  <c r="AL71" i="5"/>
  <c r="AO71" i="5"/>
  <c r="I80" i="5"/>
  <c r="AE80" i="5"/>
  <c r="AD80" i="5"/>
  <c r="AF80" i="5"/>
  <c r="AB80" i="5"/>
  <c r="AC80" i="5"/>
  <c r="L66" i="5"/>
  <c r="AT66" i="5"/>
  <c r="AR66" i="5"/>
  <c r="AQ66" i="5"/>
  <c r="AS66" i="5"/>
  <c r="AU66" i="5"/>
  <c r="AF75" i="5"/>
  <c r="AE75" i="5"/>
  <c r="AD75" i="5"/>
  <c r="AB75" i="5"/>
  <c r="AC75" i="5"/>
  <c r="K73" i="5"/>
  <c r="AO73" i="5"/>
  <c r="AN73" i="5"/>
  <c r="AP73" i="5"/>
  <c r="AM73" i="5"/>
  <c r="AL73" i="5"/>
  <c r="J69" i="5"/>
  <c r="AH69" i="5"/>
  <c r="AJ69" i="5"/>
  <c r="AK69" i="5"/>
  <c r="AG69" i="5"/>
  <c r="AI69" i="5"/>
  <c r="J64" i="5"/>
  <c r="AI64" i="5"/>
  <c r="AK64" i="5"/>
  <c r="AJ64" i="5"/>
  <c r="AG64" i="5"/>
  <c r="AH64" i="5"/>
  <c r="K85" i="5"/>
  <c r="AL85" i="5"/>
  <c r="AN85" i="5"/>
  <c r="AO85" i="5"/>
  <c r="AM85" i="5"/>
  <c r="AP85" i="5"/>
  <c r="K81" i="5"/>
  <c r="AL81" i="5"/>
  <c r="AM81" i="5"/>
  <c r="AO81" i="5"/>
  <c r="AN81" i="5"/>
  <c r="AP81" i="5"/>
  <c r="K63" i="5"/>
  <c r="AM63" i="5"/>
  <c r="AP63" i="5"/>
  <c r="AO63" i="5"/>
  <c r="AN63" i="5"/>
  <c r="AL63" i="5"/>
  <c r="I65" i="5"/>
  <c r="AC65" i="5"/>
  <c r="AD65" i="5"/>
  <c r="AF65" i="5"/>
  <c r="AE65" i="5"/>
  <c r="AB65" i="5"/>
  <c r="K66" i="5"/>
  <c r="AO66" i="5"/>
  <c r="AN66" i="5"/>
  <c r="AL66" i="5"/>
  <c r="AP66" i="5"/>
  <c r="AM66" i="5"/>
  <c r="J76" i="5"/>
  <c r="AI76" i="5"/>
  <c r="AK76" i="5"/>
  <c r="AH76" i="5"/>
  <c r="AJ76" i="5"/>
  <c r="AG76" i="5"/>
  <c r="J22" i="5"/>
  <c r="AJ22" i="5"/>
  <c r="AH22" i="5"/>
  <c r="AI22" i="5"/>
  <c r="AG22" i="5"/>
  <c r="AK22" i="5"/>
  <c r="I52" i="5"/>
  <c r="AE52" i="5"/>
  <c r="AB52" i="5"/>
  <c r="AC52" i="5"/>
  <c r="AF52" i="5"/>
  <c r="AD52" i="5"/>
  <c r="K45" i="5"/>
  <c r="AN45" i="5"/>
  <c r="AL45" i="5"/>
  <c r="AM45" i="5"/>
  <c r="AP45" i="5"/>
  <c r="AO45" i="5"/>
  <c r="AO23" i="5"/>
  <c r="AL23" i="5"/>
  <c r="AP23" i="5"/>
  <c r="AN23" i="5"/>
  <c r="AM23" i="5"/>
  <c r="J36" i="5"/>
  <c r="AG36" i="5"/>
  <c r="AI36" i="5"/>
  <c r="AJ36" i="5"/>
  <c r="AK36" i="5"/>
  <c r="AH36" i="5"/>
  <c r="AE19" i="5"/>
  <c r="AD19" i="5"/>
  <c r="AB19" i="5"/>
  <c r="AF19" i="5"/>
  <c r="AC19" i="5"/>
  <c r="I35" i="5"/>
  <c r="AE35" i="5"/>
  <c r="AD35" i="5"/>
  <c r="AF35" i="5"/>
  <c r="AB35" i="5"/>
  <c r="AC35" i="5"/>
  <c r="L59" i="5"/>
  <c r="AS59" i="5"/>
  <c r="AR59" i="5"/>
  <c r="AU59" i="5"/>
  <c r="AT59" i="5"/>
  <c r="AQ59" i="5"/>
  <c r="K46" i="5"/>
  <c r="AO46" i="5"/>
  <c r="AL46" i="5"/>
  <c r="AM46" i="5"/>
  <c r="AP46" i="5"/>
  <c r="AN46" i="5"/>
  <c r="J51" i="5"/>
  <c r="AJ51" i="5"/>
  <c r="AK51" i="5"/>
  <c r="AH51" i="5"/>
  <c r="AG51" i="5"/>
  <c r="AI51" i="5"/>
  <c r="K48" i="5"/>
  <c r="AL48" i="5"/>
  <c r="AO48" i="5"/>
  <c r="AN48" i="5"/>
  <c r="AM48" i="5"/>
  <c r="AP48" i="5"/>
  <c r="J18" i="5"/>
  <c r="AJ18" i="5"/>
  <c r="AH18" i="5"/>
  <c r="AG18" i="5"/>
  <c r="AK18" i="5"/>
  <c r="AI18" i="5"/>
  <c r="I28" i="5"/>
  <c r="AD28" i="5"/>
  <c r="AE28" i="5"/>
  <c r="AB28" i="5"/>
  <c r="AC28" i="5"/>
  <c r="AF28" i="5"/>
  <c r="J59" i="5"/>
  <c r="AI59" i="5"/>
  <c r="AK59" i="5"/>
  <c r="AH59" i="5"/>
  <c r="AG59" i="5"/>
  <c r="AJ59" i="5"/>
  <c r="J30" i="5"/>
  <c r="AI30" i="5"/>
  <c r="AH30" i="5"/>
  <c r="AG30" i="5"/>
  <c r="AK30" i="5"/>
  <c r="AJ30" i="5"/>
  <c r="L44" i="5"/>
  <c r="AR44" i="5"/>
  <c r="AS44" i="5"/>
  <c r="AT44" i="5"/>
  <c r="AQ44" i="5"/>
  <c r="AU44" i="5"/>
  <c r="J60" i="5"/>
  <c r="AJ60" i="5"/>
  <c r="AH60" i="5"/>
  <c r="AK60" i="5"/>
  <c r="AI60" i="5"/>
  <c r="AG60" i="5"/>
  <c r="I49" i="5"/>
  <c r="AC49" i="5"/>
  <c r="AB49" i="5"/>
  <c r="AD49" i="5"/>
  <c r="AF49" i="5"/>
  <c r="AE49" i="5"/>
  <c r="J42" i="5"/>
  <c r="AH42" i="5"/>
  <c r="AK42" i="5"/>
  <c r="AG42" i="5"/>
  <c r="AJ42" i="5"/>
  <c r="AI42" i="5"/>
  <c r="K27" i="5"/>
  <c r="AL27" i="5"/>
  <c r="AP27" i="5"/>
  <c r="AN27" i="5"/>
  <c r="AM27" i="5"/>
  <c r="AO27" i="5"/>
  <c r="J55" i="5"/>
  <c r="AI55" i="5"/>
  <c r="AJ55" i="5"/>
  <c r="AH55" i="5"/>
  <c r="AG55" i="5"/>
  <c r="AK55" i="5"/>
  <c r="K52" i="5"/>
  <c r="AL52" i="5"/>
  <c r="AO52" i="5"/>
  <c r="AM52" i="5"/>
  <c r="AP52" i="5"/>
  <c r="AN52" i="5"/>
  <c r="I57" i="5"/>
  <c r="AE57" i="5"/>
  <c r="AD57" i="5"/>
  <c r="AF57" i="5"/>
  <c r="AC57" i="5"/>
  <c r="AB57" i="5"/>
  <c r="I34" i="5"/>
  <c r="AD34" i="5"/>
  <c r="AC34" i="5"/>
  <c r="AE34" i="5"/>
  <c r="AB34" i="5"/>
  <c r="AF34" i="5"/>
  <c r="I59" i="5"/>
  <c r="AF59" i="5"/>
  <c r="AB59" i="5"/>
  <c r="AE59" i="5"/>
  <c r="AC59" i="5"/>
  <c r="AD59" i="5"/>
  <c r="K16" i="5"/>
  <c r="AN16" i="5"/>
  <c r="AM16" i="5"/>
  <c r="AP16" i="5"/>
  <c r="AO16" i="5"/>
  <c r="AL16" i="5"/>
  <c r="L41" i="5"/>
  <c r="AU41" i="5"/>
  <c r="AQ41" i="5"/>
  <c r="AT41" i="5"/>
  <c r="AS41" i="5"/>
  <c r="AR41" i="5"/>
  <c r="J20" i="5"/>
  <c r="AJ20" i="5"/>
  <c r="AK20" i="5"/>
  <c r="AG20" i="5"/>
  <c r="AH20" i="5"/>
  <c r="AI20" i="5"/>
  <c r="I23" i="5"/>
  <c r="AE23" i="5"/>
  <c r="AF23" i="5"/>
  <c r="AB23" i="5"/>
  <c r="AC23" i="5"/>
  <c r="AD23" i="5"/>
  <c r="I15" i="5"/>
  <c r="AE15" i="5"/>
  <c r="AC15" i="5"/>
  <c r="AD15" i="5"/>
  <c r="AF15" i="5"/>
  <c r="AB15" i="5"/>
  <c r="K49" i="5"/>
  <c r="AN49" i="5"/>
  <c r="AP49" i="5"/>
  <c r="AL49" i="5"/>
  <c r="AO49" i="5"/>
  <c r="AM49" i="5"/>
  <c r="J16" i="5"/>
  <c r="AJ16" i="5"/>
  <c r="AH16" i="5"/>
  <c r="AI16" i="5"/>
  <c r="AK16" i="5"/>
  <c r="AG16" i="5"/>
  <c r="AT47" i="5"/>
  <c r="AS47" i="5"/>
  <c r="AQ47" i="5"/>
  <c r="AR47" i="5"/>
  <c r="AU47" i="5"/>
  <c r="K57" i="5"/>
  <c r="AM57" i="5"/>
  <c r="AN57" i="5"/>
  <c r="AP57" i="5"/>
  <c r="AO57" i="5"/>
  <c r="AL57" i="5"/>
  <c r="J50" i="5"/>
  <c r="AG50" i="5"/>
  <c r="AH50" i="5"/>
  <c r="AJ50" i="5"/>
  <c r="AK50" i="5"/>
  <c r="AI50" i="5"/>
  <c r="I60" i="5"/>
  <c r="AF60" i="5"/>
  <c r="AE60" i="5"/>
  <c r="AB60" i="5"/>
  <c r="AD60" i="5"/>
  <c r="AC60" i="5"/>
  <c r="I27" i="5"/>
  <c r="AC27" i="5"/>
  <c r="AE27" i="5"/>
  <c r="AF27" i="5"/>
  <c r="AD27" i="5"/>
  <c r="AB27" i="5"/>
  <c r="J46" i="5"/>
  <c r="AG46" i="5"/>
  <c r="AJ46" i="5"/>
  <c r="AK46" i="5"/>
  <c r="AI46" i="5"/>
  <c r="AH46" i="5"/>
  <c r="I44" i="5"/>
  <c r="AE44" i="5"/>
  <c r="AB44" i="5"/>
  <c r="AC44" i="5"/>
  <c r="AF44" i="5"/>
  <c r="AD44" i="5"/>
  <c r="J41" i="5"/>
  <c r="AK41" i="5"/>
  <c r="AJ41" i="5"/>
  <c r="AI41" i="5"/>
  <c r="AG41" i="5"/>
  <c r="AH41" i="5"/>
  <c r="I53" i="5"/>
  <c r="AC53" i="5"/>
  <c r="AF53" i="5"/>
  <c r="AB53" i="5"/>
  <c r="AE53" i="5"/>
  <c r="AD53" i="5"/>
  <c r="K39" i="5"/>
  <c r="AL39" i="5"/>
  <c r="AO39" i="5"/>
  <c r="AN39" i="5"/>
  <c r="AP39" i="5"/>
  <c r="AM39" i="5"/>
  <c r="AS52" i="5"/>
  <c r="AT52" i="5"/>
  <c r="AR52" i="5"/>
  <c r="AQ52" i="5"/>
  <c r="AU52" i="5"/>
  <c r="I33" i="5"/>
  <c r="AD33" i="5"/>
  <c r="AF33" i="5"/>
  <c r="AB33" i="5"/>
  <c r="AC33" i="5"/>
  <c r="AE33" i="5"/>
  <c r="J32" i="5"/>
  <c r="AJ32" i="5"/>
  <c r="AH32" i="5"/>
  <c r="AK32" i="5"/>
  <c r="AG32" i="5"/>
  <c r="AI32" i="5"/>
  <c r="K15" i="5"/>
  <c r="AL15" i="5"/>
  <c r="AM15" i="5"/>
  <c r="AO15" i="5"/>
  <c r="AP15" i="5"/>
  <c r="AN15" i="5"/>
  <c r="K58" i="5"/>
  <c r="AM58" i="5"/>
  <c r="AN58" i="5"/>
  <c r="AP58" i="5"/>
  <c r="AO58" i="5"/>
  <c r="AL58" i="5"/>
  <c r="K53" i="5"/>
  <c r="AO53" i="5"/>
  <c r="AP53" i="5"/>
  <c r="AN53" i="5"/>
  <c r="AM53" i="5"/>
  <c r="AL53" i="5"/>
  <c r="L50" i="5"/>
  <c r="AT50" i="5"/>
  <c r="AQ50" i="5"/>
  <c r="AR50" i="5"/>
  <c r="AS50" i="5"/>
  <c r="AU50" i="5"/>
  <c r="J45" i="5"/>
  <c r="AG45" i="5"/>
  <c r="AK45" i="5"/>
  <c r="AH45" i="5"/>
  <c r="AJ45" i="5"/>
  <c r="AI45" i="5"/>
  <c r="I55" i="5"/>
  <c r="AB55" i="5"/>
  <c r="AF55" i="5"/>
  <c r="AE55" i="5"/>
  <c r="AD55" i="5"/>
  <c r="AC55" i="5"/>
  <c r="J31" i="5"/>
  <c r="AJ31" i="5"/>
  <c r="AK31" i="5"/>
  <c r="AH31" i="5"/>
  <c r="AI31" i="5"/>
  <c r="AG31" i="5"/>
  <c r="K36" i="5"/>
  <c r="AN36" i="5"/>
  <c r="AP36" i="5"/>
  <c r="AM36" i="5"/>
  <c r="AO36" i="5"/>
  <c r="AL36" i="5"/>
  <c r="K56" i="5"/>
  <c r="AO56" i="5"/>
  <c r="AL56" i="5"/>
  <c r="AP56" i="5"/>
  <c r="AN56" i="5"/>
  <c r="AM56" i="5"/>
  <c r="I42" i="5"/>
  <c r="AE42" i="5"/>
  <c r="AF42" i="5"/>
  <c r="AD42" i="5"/>
  <c r="AC42" i="5"/>
  <c r="AB42" i="5"/>
  <c r="K41" i="5"/>
  <c r="AM41" i="5"/>
  <c r="AN41" i="5"/>
  <c r="AO41" i="5"/>
  <c r="AL41" i="5"/>
  <c r="AP41" i="5"/>
  <c r="L31" i="5"/>
  <c r="AS31" i="5"/>
  <c r="AU31" i="5"/>
  <c r="AQ31" i="5"/>
  <c r="AT31" i="5"/>
  <c r="AR31" i="5"/>
  <c r="K18" i="5"/>
  <c r="AM18" i="5"/>
  <c r="AL18" i="5"/>
  <c r="AP18" i="5"/>
  <c r="AO18" i="5"/>
  <c r="AN18" i="5"/>
  <c r="J57" i="5"/>
  <c r="AJ57" i="5"/>
  <c r="AG57" i="5"/>
  <c r="AK57" i="5"/>
  <c r="AH57" i="5"/>
  <c r="AI57" i="5"/>
  <c r="J47" i="5"/>
  <c r="AJ47" i="5"/>
  <c r="AK47" i="5"/>
  <c r="AI47" i="5"/>
  <c r="AG47" i="5"/>
  <c r="AH47" i="5"/>
  <c r="K24" i="5"/>
  <c r="AL24" i="5"/>
  <c r="AN24" i="5"/>
  <c r="AP24" i="5"/>
  <c r="AO24" i="5"/>
  <c r="AM24" i="5"/>
  <c r="J56" i="5"/>
  <c r="AG56" i="5"/>
  <c r="AH56" i="5"/>
  <c r="AK56" i="5"/>
  <c r="AJ56" i="5"/>
  <c r="AI56" i="5"/>
  <c r="K31" i="5"/>
  <c r="AN31" i="5"/>
  <c r="AP31" i="5"/>
  <c r="AO31" i="5"/>
  <c r="AM31" i="5"/>
  <c r="AL31" i="5"/>
  <c r="K43" i="5"/>
  <c r="AL43" i="5"/>
  <c r="AP43" i="5"/>
  <c r="AO43" i="5"/>
  <c r="AN43" i="5"/>
  <c r="AM43" i="5"/>
  <c r="L35" i="5"/>
  <c r="AS35" i="5"/>
  <c r="AR35" i="5"/>
  <c r="AU35" i="5"/>
  <c r="AT35" i="5"/>
  <c r="AQ35" i="5"/>
  <c r="J40" i="5"/>
  <c r="AJ40" i="5"/>
  <c r="AG40" i="5"/>
  <c r="AI40" i="5"/>
  <c r="AH40" i="5"/>
  <c r="AK40" i="5"/>
  <c r="I50" i="5"/>
  <c r="AD50" i="5"/>
  <c r="AB50" i="5"/>
  <c r="AF50" i="5"/>
  <c r="AC50" i="5"/>
  <c r="AE50" i="5"/>
  <c r="I43" i="5"/>
  <c r="AF43" i="5"/>
  <c r="AB43" i="5"/>
  <c r="AC43" i="5"/>
  <c r="AE43" i="5"/>
  <c r="AD43" i="5"/>
  <c r="AC32" i="5"/>
  <c r="AF32" i="5"/>
  <c r="AB32" i="5"/>
  <c r="AD32" i="5"/>
  <c r="AE32" i="5"/>
  <c r="J58" i="5"/>
  <c r="AI58" i="5"/>
  <c r="AH58" i="5"/>
  <c r="AG58" i="5"/>
  <c r="AJ58" i="5"/>
  <c r="AK58" i="5"/>
  <c r="I17" i="5"/>
  <c r="AC17" i="5"/>
  <c r="AB17" i="5"/>
  <c r="AE17" i="5"/>
  <c r="AF17" i="5"/>
  <c r="AD17" i="5"/>
  <c r="AQ32" i="5"/>
  <c r="AS32" i="5"/>
  <c r="AR32" i="5"/>
  <c r="AT32" i="5"/>
  <c r="AU32" i="5"/>
  <c r="K19" i="5"/>
  <c r="AL19" i="5"/>
  <c r="AO19" i="5"/>
  <c r="AN19" i="5"/>
  <c r="AP19" i="5"/>
  <c r="AM19" i="5"/>
  <c r="AC45" i="5"/>
  <c r="AB45" i="5"/>
  <c r="AF45" i="5"/>
  <c r="AE45" i="5"/>
  <c r="AD45" i="5"/>
  <c r="J17" i="5"/>
  <c r="AJ17" i="5"/>
  <c r="AK17" i="5"/>
  <c r="AG17" i="5"/>
  <c r="AH17" i="5"/>
  <c r="AI17" i="5"/>
  <c r="K21" i="5"/>
  <c r="AO21" i="5"/>
  <c r="AN21" i="5"/>
  <c r="AM21" i="5"/>
  <c r="AL21" i="5"/>
  <c r="AP21" i="5"/>
  <c r="J33" i="5"/>
  <c r="AJ33" i="5"/>
  <c r="AG33" i="5"/>
  <c r="AH33" i="5"/>
  <c r="AK33" i="5"/>
  <c r="AI33" i="5"/>
  <c r="J35" i="5"/>
  <c r="AK35" i="5"/>
  <c r="AI35" i="5"/>
  <c r="AH35" i="5"/>
  <c r="AJ35" i="5"/>
  <c r="AG35" i="5"/>
  <c r="K33" i="5"/>
  <c r="AO33" i="5"/>
  <c r="AM33" i="5"/>
  <c r="AP33" i="5"/>
  <c r="AN33" i="5"/>
  <c r="AL33" i="5"/>
  <c r="L34" i="5"/>
  <c r="AU34" i="5"/>
  <c r="AR34" i="5"/>
  <c r="AS34" i="5"/>
  <c r="AQ34" i="5"/>
  <c r="AT34" i="5"/>
  <c r="K28" i="5"/>
  <c r="AN28" i="5"/>
  <c r="AM28" i="5"/>
  <c r="AO28" i="5"/>
  <c r="AP28" i="5"/>
  <c r="AL28" i="5"/>
  <c r="J25" i="5"/>
  <c r="AK25" i="5"/>
  <c r="AJ25" i="5"/>
  <c r="AH25" i="5"/>
  <c r="AG25" i="5"/>
  <c r="AI25" i="5"/>
  <c r="I40" i="5"/>
  <c r="AD40" i="5"/>
  <c r="AF40" i="5"/>
  <c r="AC40" i="5"/>
  <c r="AE40" i="5"/>
  <c r="AB40" i="5"/>
  <c r="I24" i="5"/>
  <c r="AC24" i="5"/>
  <c r="AF24" i="5"/>
  <c r="AE24" i="5"/>
  <c r="AD24" i="5"/>
  <c r="AB24" i="5"/>
  <c r="J48" i="5"/>
  <c r="AG48" i="5"/>
  <c r="AK48" i="5"/>
  <c r="AI48" i="5"/>
  <c r="AJ48" i="5"/>
  <c r="AH48" i="5"/>
  <c r="AM22" i="5"/>
  <c r="AN22" i="5"/>
  <c r="AP22" i="5"/>
  <c r="AL22" i="5"/>
  <c r="AO22" i="5"/>
  <c r="I16" i="5"/>
  <c r="AB16" i="5"/>
  <c r="AD16" i="5"/>
  <c r="AE16" i="5"/>
  <c r="AC16" i="5"/>
  <c r="AF16" i="5"/>
  <c r="I37" i="5"/>
  <c r="AD37" i="5"/>
  <c r="AE37" i="5"/>
  <c r="AC37" i="5"/>
  <c r="AF37" i="5"/>
  <c r="AB37" i="5"/>
  <c r="I30" i="5"/>
  <c r="AF30" i="5"/>
  <c r="AB30" i="5"/>
  <c r="AD30" i="5"/>
  <c r="AC30" i="5"/>
  <c r="AE30" i="5"/>
  <c r="L61" i="5"/>
  <c r="AT61" i="5"/>
  <c r="AS61" i="5"/>
  <c r="AU61" i="5"/>
  <c r="AQ61" i="5"/>
  <c r="AR61" i="5"/>
  <c r="I25" i="5"/>
  <c r="AC25" i="5"/>
  <c r="AB25" i="5"/>
  <c r="AF25" i="5"/>
  <c r="AE25" i="5"/>
  <c r="AD25" i="5"/>
  <c r="J44" i="5"/>
  <c r="AI44" i="5"/>
  <c r="AH44" i="5"/>
  <c r="AK44" i="5"/>
  <c r="AG44" i="5"/>
  <c r="AJ44" i="5"/>
  <c r="J29" i="5"/>
  <c r="AG29" i="5"/>
  <c r="AH29" i="5"/>
  <c r="AK29" i="5"/>
  <c r="AJ29" i="5"/>
  <c r="AI29" i="5"/>
  <c r="I48" i="5"/>
  <c r="AE48" i="5"/>
  <c r="AB48" i="5"/>
  <c r="AD48" i="5"/>
  <c r="AC48" i="5"/>
  <c r="AF48" i="5"/>
  <c r="J15" i="5"/>
  <c r="AK15" i="5"/>
  <c r="AH15" i="5"/>
  <c r="AJ15" i="5"/>
  <c r="AI15" i="5"/>
  <c r="AG15" i="5"/>
  <c r="N33" i="5"/>
  <c r="S33" i="5" s="1"/>
  <c r="J53" i="5"/>
  <c r="AJ53" i="5"/>
  <c r="AG53" i="5"/>
  <c r="AH53" i="5"/>
  <c r="AI53" i="5"/>
  <c r="AK53" i="5"/>
  <c r="K40" i="5"/>
  <c r="AO40" i="5"/>
  <c r="AM40" i="5"/>
  <c r="AN40" i="5"/>
  <c r="AL40" i="5"/>
  <c r="AP40" i="5"/>
  <c r="K51" i="5"/>
  <c r="AL51" i="5"/>
  <c r="AM51" i="5"/>
  <c r="AN51" i="5"/>
  <c r="AP51" i="5"/>
  <c r="AO51" i="5"/>
  <c r="I39" i="5"/>
  <c r="AB39" i="5"/>
  <c r="AC39" i="5"/>
  <c r="AE39" i="5"/>
  <c r="AF39" i="5"/>
  <c r="AD39" i="5"/>
  <c r="K17" i="5"/>
  <c r="AL17" i="5"/>
  <c r="AO17" i="5"/>
  <c r="AM17" i="5"/>
  <c r="AN17" i="5"/>
  <c r="AP17" i="5"/>
  <c r="N43" i="5"/>
  <c r="S43" i="5" s="1"/>
  <c r="K60" i="5"/>
  <c r="AP60" i="5"/>
  <c r="AO60" i="5"/>
  <c r="AN60" i="5"/>
  <c r="AM60" i="5"/>
  <c r="AL60" i="5"/>
  <c r="L46" i="5"/>
  <c r="AU46" i="5"/>
  <c r="AT46" i="5"/>
  <c r="AQ46" i="5"/>
  <c r="AR46" i="5"/>
  <c r="AS46" i="5"/>
  <c r="K37" i="5"/>
  <c r="AN37" i="5"/>
  <c r="AL37" i="5"/>
  <c r="AM37" i="5"/>
  <c r="AO37" i="5"/>
  <c r="AP37" i="5"/>
  <c r="I29" i="5"/>
  <c r="AE29" i="5"/>
  <c r="AB29" i="5"/>
  <c r="AD29" i="5"/>
  <c r="AF29" i="5"/>
  <c r="AC29" i="5"/>
  <c r="I18" i="5"/>
  <c r="AC18" i="5"/>
  <c r="AB18" i="5"/>
  <c r="AD18" i="5"/>
  <c r="AF18" i="5"/>
  <c r="AE18" i="5"/>
  <c r="J54" i="5"/>
  <c r="AG54" i="5"/>
  <c r="AH54" i="5"/>
  <c r="AK54" i="5"/>
  <c r="AJ54" i="5"/>
  <c r="AI54" i="5"/>
  <c r="J39" i="5"/>
  <c r="AJ39" i="5"/>
  <c r="AG39" i="5"/>
  <c r="AK39" i="5"/>
  <c r="AI39" i="5"/>
  <c r="AH39" i="5"/>
  <c r="K61" i="5"/>
  <c r="AO61" i="5"/>
  <c r="AP61" i="5"/>
  <c r="AN61" i="5"/>
  <c r="AL61" i="5"/>
  <c r="AM61" i="5"/>
  <c r="K55" i="5"/>
  <c r="AL55" i="5"/>
  <c r="AP55" i="5"/>
  <c r="AM55" i="5"/>
  <c r="AO55" i="5"/>
  <c r="AN55" i="5"/>
  <c r="AB20" i="5"/>
  <c r="AF20" i="5"/>
  <c r="AE20" i="5"/>
  <c r="AD20" i="5"/>
  <c r="AC20" i="5"/>
  <c r="L36" i="5"/>
  <c r="AT36" i="5"/>
  <c r="AR36" i="5"/>
  <c r="AU36" i="5"/>
  <c r="AS36" i="5"/>
  <c r="AQ36" i="5"/>
  <c r="I63" i="5"/>
  <c r="AB63" i="5"/>
  <c r="AE54" i="5"/>
  <c r="AB54" i="5"/>
  <c r="AF54" i="5"/>
  <c r="AC54" i="5"/>
  <c r="AD54" i="5"/>
  <c r="L54" i="5"/>
  <c r="AU54" i="5"/>
  <c r="AT54" i="5"/>
  <c r="AS54" i="5"/>
  <c r="AR54" i="5"/>
  <c r="AQ54" i="5"/>
  <c r="J61" i="5"/>
  <c r="AH61" i="5"/>
  <c r="AG61" i="5"/>
  <c r="AI61" i="5"/>
  <c r="AK61" i="5"/>
  <c r="AJ61" i="5"/>
  <c r="K42" i="5"/>
  <c r="AO42" i="5"/>
  <c r="AM42" i="5"/>
  <c r="AL42" i="5"/>
  <c r="AN42" i="5"/>
  <c r="AP42" i="5"/>
  <c r="K30" i="5"/>
  <c r="AL30" i="5"/>
  <c r="AN30" i="5"/>
  <c r="AM30" i="5"/>
  <c r="AP30" i="5"/>
  <c r="AO30" i="5"/>
  <c r="J28" i="5"/>
  <c r="AK28" i="5"/>
  <c r="AJ28" i="5"/>
  <c r="AH28" i="5"/>
  <c r="AG28" i="5"/>
  <c r="AI28" i="5"/>
  <c r="J27" i="5"/>
  <c r="AI27" i="5"/>
  <c r="AK27" i="5"/>
  <c r="AJ27" i="5"/>
  <c r="AH27" i="5"/>
  <c r="AG27" i="5"/>
  <c r="AU49" i="5"/>
  <c r="AT49" i="5"/>
  <c r="AS49" i="5"/>
  <c r="AR49" i="5"/>
  <c r="AQ49" i="5"/>
  <c r="K47" i="5"/>
  <c r="AL47" i="5"/>
  <c r="AO47" i="5"/>
  <c r="AN47" i="5"/>
  <c r="AP47" i="5"/>
  <c r="AM47" i="5"/>
  <c r="L42" i="5"/>
  <c r="AS42" i="5"/>
  <c r="AU42" i="5"/>
  <c r="AQ42" i="5"/>
  <c r="AR42" i="5"/>
  <c r="AT42" i="5"/>
  <c r="L56" i="5"/>
  <c r="AR56" i="5"/>
  <c r="AQ56" i="5"/>
  <c r="AT56" i="5"/>
  <c r="AU56" i="5"/>
  <c r="AS56" i="5"/>
  <c r="J34" i="5"/>
  <c r="AK34" i="5"/>
  <c r="AG34" i="5"/>
  <c r="AI34" i="5"/>
  <c r="AH34" i="5"/>
  <c r="AJ34" i="5"/>
  <c r="I58" i="5"/>
  <c r="AD58" i="5"/>
  <c r="AC58" i="5"/>
  <c r="AB58" i="5"/>
  <c r="AE58" i="5"/>
  <c r="AF58" i="5"/>
  <c r="J23" i="5"/>
  <c r="AH23" i="5"/>
  <c r="AI23" i="5"/>
  <c r="AG23" i="5"/>
  <c r="AK23" i="5"/>
  <c r="AJ23" i="5"/>
  <c r="AT51" i="5"/>
  <c r="AQ51" i="5"/>
  <c r="AS51" i="5"/>
  <c r="AU51" i="5"/>
  <c r="AR51" i="5"/>
  <c r="AR29" i="5"/>
  <c r="AT29" i="5"/>
  <c r="AQ29" i="5"/>
  <c r="AS29" i="5"/>
  <c r="AU29" i="5"/>
  <c r="J19" i="5"/>
  <c r="AH19" i="5"/>
  <c r="AI19" i="5"/>
  <c r="AG19" i="5"/>
  <c r="AJ19" i="5"/>
  <c r="AK19" i="5"/>
  <c r="J43" i="5"/>
  <c r="AK43" i="5"/>
  <c r="AJ43" i="5"/>
  <c r="AH43" i="5"/>
  <c r="AI43" i="5"/>
  <c r="AG43" i="5"/>
  <c r="AD22" i="5"/>
  <c r="AB22" i="5"/>
  <c r="AF22" i="5"/>
  <c r="AE22" i="5"/>
  <c r="AC22" i="5"/>
  <c r="L37" i="5"/>
  <c r="AQ37" i="5"/>
  <c r="AU37" i="5"/>
  <c r="AS37" i="5"/>
  <c r="AT37" i="5"/>
  <c r="AR37" i="5"/>
  <c r="J21" i="5"/>
  <c r="AG21" i="5"/>
  <c r="AJ21" i="5"/>
  <c r="AK21" i="5"/>
  <c r="AH21" i="5"/>
  <c r="AI21" i="5"/>
  <c r="O30" i="5"/>
  <c r="N53" i="5"/>
  <c r="S53" i="5" s="1"/>
  <c r="N28" i="5"/>
  <c r="S28" i="5" s="1"/>
  <c r="N68" i="5"/>
  <c r="S68" i="5" s="1"/>
  <c r="N78" i="5"/>
  <c r="S78" i="5" s="1"/>
  <c r="N45" i="5"/>
  <c r="S45" i="5" s="1"/>
  <c r="N55" i="5"/>
  <c r="S55" i="5" s="1"/>
  <c r="O70" i="5"/>
  <c r="N40" i="5"/>
  <c r="S40" i="5" s="1"/>
  <c r="N58" i="5"/>
  <c r="S58" i="5" s="1"/>
  <c r="N67" i="5"/>
  <c r="S67" i="5" s="1"/>
  <c r="N57" i="5"/>
  <c r="S57" i="5" s="1"/>
  <c r="M22" i="5"/>
  <c r="N22" i="5" s="1"/>
  <c r="S22" i="5" s="1"/>
  <c r="K22" i="5"/>
  <c r="Z14" i="4"/>
  <c r="Z16" i="4" s="1"/>
  <c r="K23" i="5"/>
  <c r="P78" i="5"/>
  <c r="Q78" i="5" s="1"/>
  <c r="T78" i="5" s="1"/>
  <c r="I78" i="5"/>
  <c r="O63" i="5"/>
  <c r="P75" i="5"/>
  <c r="Q75" i="5" s="1"/>
  <c r="T75" i="5" s="1"/>
  <c r="I75" i="5"/>
  <c r="N73" i="5"/>
  <c r="S73" i="5" s="1"/>
  <c r="P54" i="5"/>
  <c r="Q54" i="5" s="1"/>
  <c r="T54" i="5" s="1"/>
  <c r="I54" i="5"/>
  <c r="M49" i="5"/>
  <c r="O49" i="5" s="1"/>
  <c r="L49" i="5"/>
  <c r="N65" i="5"/>
  <c r="S65" i="5" s="1"/>
  <c r="M82" i="5"/>
  <c r="O82" i="5" s="1"/>
  <c r="L82" i="5"/>
  <c r="L14" i="4"/>
  <c r="L22" i="4" s="1"/>
  <c r="I73" i="5"/>
  <c r="M29" i="5"/>
  <c r="O29" i="5" s="1"/>
  <c r="L29" i="5"/>
  <c r="P22" i="5"/>
  <c r="Q22" i="5" s="1"/>
  <c r="T22" i="5" s="1"/>
  <c r="I22" i="5"/>
  <c r="M51" i="5"/>
  <c r="N51" i="5" s="1"/>
  <c r="S51" i="5" s="1"/>
  <c r="L51" i="5"/>
  <c r="M52" i="5"/>
  <c r="O52" i="5" s="1"/>
  <c r="L52" i="5"/>
  <c r="P20" i="5"/>
  <c r="Q20" i="5" s="1"/>
  <c r="T20" i="5" s="1"/>
  <c r="I20" i="5"/>
  <c r="M32" i="5"/>
  <c r="O32" i="5" s="1"/>
  <c r="L32" i="5"/>
  <c r="N75" i="5"/>
  <c r="S75" i="5" s="1"/>
  <c r="N38" i="5"/>
  <c r="S38" i="5" s="1"/>
  <c r="P19" i="5"/>
  <c r="Q19" i="5" s="1"/>
  <c r="T19" i="5" s="1"/>
  <c r="I19" i="5"/>
  <c r="P32" i="5"/>
  <c r="Q32" i="5" s="1"/>
  <c r="T32" i="5" s="1"/>
  <c r="I32" i="5"/>
  <c r="N20" i="5"/>
  <c r="S20" i="5" s="1"/>
  <c r="M47" i="5"/>
  <c r="O47" i="5" s="1"/>
  <c r="L47" i="5"/>
  <c r="P14" i="4"/>
  <c r="P18" i="4" s="1"/>
  <c r="I45" i="5"/>
  <c r="M14" i="4"/>
  <c r="U14" i="4"/>
  <c r="M31" i="5"/>
  <c r="O31" i="5" s="1"/>
  <c r="W14" i="4"/>
  <c r="R14" i="4"/>
  <c r="Y14" i="4"/>
  <c r="O30" i="4"/>
  <c r="O27" i="4"/>
  <c r="O29" i="4"/>
  <c r="O19" i="4"/>
  <c r="O18" i="4"/>
  <c r="O20" i="4"/>
  <c r="O32" i="4"/>
  <c r="O31" i="4"/>
  <c r="O26" i="4"/>
  <c r="O23" i="4"/>
  <c r="O15" i="4"/>
  <c r="O25" i="4"/>
  <c r="O21" i="4"/>
  <c r="O16" i="4"/>
  <c r="O28" i="4"/>
  <c r="O22" i="4"/>
  <c r="O24" i="4"/>
  <c r="O17" i="4"/>
  <c r="V14" i="4"/>
  <c r="Q14" i="4"/>
  <c r="S18" i="4"/>
  <c r="S29" i="4"/>
  <c r="S27" i="4"/>
  <c r="S32" i="4"/>
  <c r="S31" i="4"/>
  <c r="S26" i="4"/>
  <c r="S20" i="4"/>
  <c r="S30" i="4"/>
  <c r="S19" i="4"/>
  <c r="S25" i="4"/>
  <c r="S28" i="4"/>
  <c r="S21" i="4"/>
  <c r="S24" i="4"/>
  <c r="S17" i="4"/>
  <c r="S22" i="4"/>
  <c r="S23" i="4"/>
  <c r="S15" i="4"/>
  <c r="S16" i="4"/>
  <c r="N14" i="4"/>
  <c r="T27" i="4"/>
  <c r="T29" i="4"/>
  <c r="T18" i="4"/>
  <c r="T32" i="4"/>
  <c r="T26" i="4"/>
  <c r="T31" i="4"/>
  <c r="T30" i="4"/>
  <c r="T19" i="4"/>
  <c r="T16" i="4"/>
  <c r="T22" i="4"/>
  <c r="T24" i="4"/>
  <c r="T20" i="4"/>
  <c r="T28" i="4"/>
  <c r="T17" i="4"/>
  <c r="T21" i="4"/>
  <c r="T25" i="4"/>
  <c r="T23" i="4"/>
  <c r="T15" i="4"/>
  <c r="P23" i="5"/>
  <c r="Q23" i="5" s="1"/>
  <c r="T23" i="5" s="1"/>
  <c r="X14" i="4"/>
  <c r="P50" i="5"/>
  <c r="Q50" i="5" s="1"/>
  <c r="T50" i="5" s="1"/>
  <c r="P64" i="5"/>
  <c r="Q64" i="5" s="1"/>
  <c r="T64" i="5" s="1"/>
  <c r="P79" i="5"/>
  <c r="Q79" i="5" s="1"/>
  <c r="T79" i="5" s="1"/>
  <c r="P82" i="5"/>
  <c r="Q82" i="5" s="1"/>
  <c r="T82" i="5" s="1"/>
  <c r="P48" i="5"/>
  <c r="Q48" i="5" s="1"/>
  <c r="T48" i="5" s="1"/>
  <c r="P67" i="5"/>
  <c r="Q67" i="5" s="1"/>
  <c r="T67" i="5" s="1"/>
  <c r="P43" i="5"/>
  <c r="Q43" i="5" s="1"/>
  <c r="T43" i="5" s="1"/>
  <c r="P74" i="5"/>
  <c r="Q74" i="5" s="1"/>
  <c r="T74" i="5" s="1"/>
  <c r="P38" i="5"/>
  <c r="Q38" i="5" s="1"/>
  <c r="T38" i="5" s="1"/>
  <c r="P44" i="5"/>
  <c r="Q44" i="5" s="1"/>
  <c r="T44" i="5" s="1"/>
  <c r="P77" i="5"/>
  <c r="Q77" i="5" s="1"/>
  <c r="T77" i="5" s="1"/>
  <c r="P63" i="5"/>
  <c r="Q63" i="5" s="1"/>
  <c r="T63" i="5" s="1"/>
  <c r="P58" i="5"/>
  <c r="Q58" i="5" s="1"/>
  <c r="T58" i="5" s="1"/>
  <c r="P45" i="5"/>
  <c r="Q45" i="5" s="1"/>
  <c r="T45" i="5" s="1"/>
  <c r="P40" i="5"/>
  <c r="Q40" i="5" s="1"/>
  <c r="T40" i="5" s="1"/>
  <c r="P68" i="5"/>
  <c r="Q68" i="5" s="1"/>
  <c r="T68" i="5" s="1"/>
  <c r="P69" i="5"/>
  <c r="Q69" i="5" s="1"/>
  <c r="T69" i="5" s="1"/>
  <c r="P53" i="5"/>
  <c r="Q53" i="5" s="1"/>
  <c r="T53" i="5" s="1"/>
  <c r="P80" i="5"/>
  <c r="Q80" i="5" s="1"/>
  <c r="T80" i="5" s="1"/>
  <c r="P70" i="5"/>
  <c r="Q70" i="5" s="1"/>
  <c r="T70" i="5" s="1"/>
  <c r="P49" i="5"/>
  <c r="Q49" i="5" s="1"/>
  <c r="T49" i="5" s="1"/>
  <c r="P39" i="5"/>
  <c r="Q39" i="5" s="1"/>
  <c r="T39" i="5" s="1"/>
  <c r="P57" i="5"/>
  <c r="Q57" i="5" s="1"/>
  <c r="T57" i="5" s="1"/>
  <c r="P73" i="5"/>
  <c r="Q73" i="5" s="1"/>
  <c r="T73" i="5" s="1"/>
  <c r="P52" i="5"/>
  <c r="Q52" i="5" s="1"/>
  <c r="T52" i="5" s="1"/>
  <c r="P65" i="5"/>
  <c r="Q65" i="5" s="1"/>
  <c r="T65" i="5" s="1"/>
  <c r="P55" i="5"/>
  <c r="Q55" i="5" s="1"/>
  <c r="T55" i="5" s="1"/>
  <c r="P42" i="5"/>
  <c r="Q42" i="5" s="1"/>
  <c r="T42" i="5" s="1"/>
  <c r="P62" i="5"/>
  <c r="Q62" i="5" s="1"/>
  <c r="T62" i="5" s="1"/>
  <c r="P72" i="5"/>
  <c r="Q72" i="5" s="1"/>
  <c r="T72" i="5" s="1"/>
  <c r="M66" i="5"/>
  <c r="M79" i="5"/>
  <c r="N64" i="5"/>
  <c r="S64" i="5" s="1"/>
  <c r="P29" i="5"/>
  <c r="Q29" i="5" s="1"/>
  <c r="T29" i="5" s="1"/>
  <c r="P33" i="5"/>
  <c r="Q33" i="5" s="1"/>
  <c r="T33" i="5" s="1"/>
  <c r="M81" i="5"/>
  <c r="M62" i="5"/>
  <c r="P30" i="5"/>
  <c r="Q30" i="5" s="1"/>
  <c r="T30" i="5" s="1"/>
  <c r="P28" i="5"/>
  <c r="Q28" i="5" s="1"/>
  <c r="T28" i="5" s="1"/>
  <c r="M71" i="5"/>
  <c r="M77" i="5"/>
  <c r="P27" i="5"/>
  <c r="Q27" i="5" s="1"/>
  <c r="T27" i="5" s="1"/>
  <c r="M74" i="5"/>
  <c r="M80" i="5"/>
  <c r="M69" i="5"/>
  <c r="M41" i="5"/>
  <c r="M72" i="5"/>
  <c r="M76" i="5"/>
  <c r="N39" i="5"/>
  <c r="S39" i="5" s="1"/>
  <c r="O39" i="5"/>
  <c r="M54" i="5"/>
  <c r="M46" i="5"/>
  <c r="M21" i="5"/>
  <c r="M42" i="5"/>
  <c r="M56" i="5"/>
  <c r="M26" i="5"/>
  <c r="M23" i="5"/>
  <c r="M44" i="5"/>
  <c r="M50" i="5"/>
  <c r="M19" i="5"/>
  <c r="O51" i="5" l="1"/>
  <c r="Z23" i="4"/>
  <c r="Z15" i="4"/>
  <c r="Z17" i="4"/>
  <c r="Z28" i="4"/>
  <c r="Z21" i="4"/>
  <c r="Z22" i="4"/>
  <c r="Z31" i="4"/>
  <c r="Z30" i="4"/>
  <c r="P28" i="4"/>
  <c r="P21" i="4"/>
  <c r="Z25" i="4"/>
  <c r="Z20" i="4"/>
  <c r="Z29" i="4"/>
  <c r="Z26" i="4"/>
  <c r="N52" i="5"/>
  <c r="S52" i="5" s="1"/>
  <c r="Z32" i="4"/>
  <c r="Z27" i="4"/>
  <c r="N49" i="5"/>
  <c r="S49" i="5" s="1"/>
  <c r="Z19" i="4"/>
  <c r="Z18" i="4"/>
  <c r="O22" i="5"/>
  <c r="L30" i="4"/>
  <c r="P22" i="4"/>
  <c r="P26" i="4"/>
  <c r="P19" i="4"/>
  <c r="P24" i="4"/>
  <c r="P17" i="4"/>
  <c r="L26" i="4"/>
  <c r="P23" i="4"/>
  <c r="P15" i="4"/>
  <c r="P16" i="4"/>
  <c r="P30" i="4"/>
  <c r="P20" i="4"/>
  <c r="P31" i="4"/>
  <c r="L17" i="4"/>
  <c r="P29" i="4"/>
  <c r="L20" i="4"/>
  <c r="P32" i="4"/>
  <c r="L23" i="4"/>
  <c r="P27" i="4"/>
  <c r="L24" i="4"/>
  <c r="P25" i="4"/>
  <c r="Z24" i="4"/>
  <c r="L25" i="4"/>
  <c r="L19" i="4"/>
  <c r="L31" i="4"/>
  <c r="N32" i="5"/>
  <c r="S32" i="5" s="1"/>
  <c r="L29" i="4"/>
  <c r="L32" i="4"/>
  <c r="N29" i="5"/>
  <c r="S29" i="5" s="1"/>
  <c r="L18" i="4"/>
  <c r="L27" i="4"/>
  <c r="L16" i="4"/>
  <c r="L28" i="4"/>
  <c r="N47" i="5"/>
  <c r="S47" i="5" s="1"/>
  <c r="L15" i="4"/>
  <c r="N82" i="5"/>
  <c r="S82" i="5" s="1"/>
  <c r="L21" i="4"/>
  <c r="N31" i="5"/>
  <c r="S31" i="5" s="1"/>
  <c r="N27" i="4"/>
  <c r="N30" i="4"/>
  <c r="N18" i="4"/>
  <c r="N20" i="4"/>
  <c r="N29" i="4"/>
  <c r="N31" i="4"/>
  <c r="N26" i="4"/>
  <c r="N19" i="4"/>
  <c r="N32" i="4"/>
  <c r="N23" i="4"/>
  <c r="N15" i="4"/>
  <c r="N21" i="4"/>
  <c r="N25" i="4"/>
  <c r="N28" i="4"/>
  <c r="N16" i="4"/>
  <c r="N17" i="4"/>
  <c r="N22" i="4"/>
  <c r="N24" i="4"/>
  <c r="Q19" i="4"/>
  <c r="Q18" i="4"/>
  <c r="Q26" i="4"/>
  <c r="Q32" i="4"/>
  <c r="Q29" i="4"/>
  <c r="Q31" i="4"/>
  <c r="Q30" i="4"/>
  <c r="Q27" i="4"/>
  <c r="Q20" i="4"/>
  <c r="Q21" i="4"/>
  <c r="Q25" i="4"/>
  <c r="Q16" i="4"/>
  <c r="Q28" i="4"/>
  <c r="Q15" i="4"/>
  <c r="Q17" i="4"/>
  <c r="Q22" i="4"/>
  <c r="Q24" i="4"/>
  <c r="Q23" i="4"/>
  <c r="Y32" i="4"/>
  <c r="Y19" i="4"/>
  <c r="Y29" i="4"/>
  <c r="Y30" i="4"/>
  <c r="Y27" i="4"/>
  <c r="Y18" i="4"/>
  <c r="Y26" i="4"/>
  <c r="Y31" i="4"/>
  <c r="Y17" i="4"/>
  <c r="Y22" i="4"/>
  <c r="Y23" i="4"/>
  <c r="Y24" i="4"/>
  <c r="Y20" i="4"/>
  <c r="Y15" i="4"/>
  <c r="Y21" i="4"/>
  <c r="Y28" i="4"/>
  <c r="Y16" i="4"/>
  <c r="Y25" i="4"/>
  <c r="X32" i="4"/>
  <c r="X29" i="4"/>
  <c r="X30" i="4"/>
  <c r="X18" i="4"/>
  <c r="X26" i="4"/>
  <c r="X27" i="4"/>
  <c r="X19" i="4"/>
  <c r="X31" i="4"/>
  <c r="X17" i="4"/>
  <c r="X22" i="4"/>
  <c r="X15" i="4"/>
  <c r="X20" i="4"/>
  <c r="X23" i="4"/>
  <c r="X21" i="4"/>
  <c r="X28" i="4"/>
  <c r="X25" i="4"/>
  <c r="X24" i="4"/>
  <c r="X16" i="4"/>
  <c r="W32" i="4"/>
  <c r="W31" i="4"/>
  <c r="W30" i="4"/>
  <c r="W18" i="4"/>
  <c r="W19" i="4"/>
  <c r="W26" i="4"/>
  <c r="W29" i="4"/>
  <c r="W27" i="4"/>
  <c r="W28" i="4"/>
  <c r="W16" i="4"/>
  <c r="W17" i="4"/>
  <c r="W24" i="4"/>
  <c r="W23" i="4"/>
  <c r="W22" i="4"/>
  <c r="W20" i="4"/>
  <c r="W21" i="4"/>
  <c r="W15" i="4"/>
  <c r="W25" i="4"/>
  <c r="U29" i="4"/>
  <c r="U32" i="4"/>
  <c r="U18" i="4"/>
  <c r="U31" i="4"/>
  <c r="U26" i="4"/>
  <c r="U19" i="4"/>
  <c r="U30" i="4"/>
  <c r="U20" i="4"/>
  <c r="U27" i="4"/>
  <c r="U28" i="4"/>
  <c r="U24" i="4"/>
  <c r="U21" i="4"/>
  <c r="U22" i="4"/>
  <c r="U17" i="4"/>
  <c r="U15" i="4"/>
  <c r="U23" i="4"/>
  <c r="U16" i="4"/>
  <c r="U25" i="4"/>
  <c r="R18" i="4"/>
  <c r="R30" i="4"/>
  <c r="R29" i="4"/>
  <c r="R26" i="4"/>
  <c r="R32" i="4"/>
  <c r="R31" i="4"/>
  <c r="R19" i="4"/>
  <c r="R27" i="4"/>
  <c r="R20" i="4"/>
  <c r="R17" i="4"/>
  <c r="R28" i="4"/>
  <c r="R25" i="4"/>
  <c r="R22" i="4"/>
  <c r="R21" i="4"/>
  <c r="R15" i="4"/>
  <c r="R24" i="4"/>
  <c r="R16" i="4"/>
  <c r="R23" i="4"/>
  <c r="V20" i="4"/>
  <c r="V32" i="4"/>
  <c r="V31" i="4"/>
  <c r="V18" i="4"/>
  <c r="V30" i="4"/>
  <c r="V26" i="4"/>
  <c r="V27" i="4"/>
  <c r="V19" i="4"/>
  <c r="V29" i="4"/>
  <c r="V28" i="4"/>
  <c r="V21" i="4"/>
  <c r="V17" i="4"/>
  <c r="V24" i="4"/>
  <c r="V22" i="4"/>
  <c r="V23" i="4"/>
  <c r="V15" i="4"/>
  <c r="V16" i="4"/>
  <c r="V25" i="4"/>
  <c r="M29" i="4"/>
  <c r="M27" i="4"/>
  <c r="M18" i="4"/>
  <c r="M20" i="4"/>
  <c r="M19" i="4"/>
  <c r="M31" i="4"/>
  <c r="M32" i="4"/>
  <c r="M26" i="4"/>
  <c r="M30" i="4"/>
  <c r="M17" i="4"/>
  <c r="M15" i="4"/>
  <c r="M25" i="4"/>
  <c r="M21" i="4"/>
  <c r="M28" i="4"/>
  <c r="M16" i="4"/>
  <c r="M22" i="4"/>
  <c r="M24" i="4"/>
  <c r="M23" i="4"/>
  <c r="O74" i="5"/>
  <c r="N74" i="5"/>
  <c r="S74" i="5" s="1"/>
  <c r="N72" i="5"/>
  <c r="S72" i="5" s="1"/>
  <c r="O72" i="5"/>
  <c r="O71" i="5"/>
  <c r="N71" i="5"/>
  <c r="S71" i="5" s="1"/>
  <c r="N62" i="5"/>
  <c r="S62" i="5" s="1"/>
  <c r="O62" i="5"/>
  <c r="O76" i="5"/>
  <c r="N76" i="5"/>
  <c r="S76" i="5" s="1"/>
  <c r="O79" i="5"/>
  <c r="N79" i="5"/>
  <c r="S79" i="5" s="1"/>
  <c r="O81" i="5"/>
  <c r="N81" i="5"/>
  <c r="S81" i="5" s="1"/>
  <c r="O41" i="5"/>
  <c r="N41" i="5"/>
  <c r="S41" i="5" s="1"/>
  <c r="O80" i="5"/>
  <c r="N80" i="5"/>
  <c r="S80" i="5" s="1"/>
  <c r="O69" i="5"/>
  <c r="N69" i="5"/>
  <c r="S69" i="5" s="1"/>
  <c r="N77" i="5"/>
  <c r="S77" i="5" s="1"/>
  <c r="O77" i="5"/>
  <c r="O66" i="5"/>
  <c r="N66" i="5"/>
  <c r="S66" i="5" s="1"/>
  <c r="O56" i="5"/>
  <c r="N56" i="5"/>
  <c r="S56" i="5" s="1"/>
  <c r="O19" i="5"/>
  <c r="N19" i="5"/>
  <c r="S19" i="5" s="1"/>
  <c r="N46" i="5"/>
  <c r="S46" i="5" s="1"/>
  <c r="O46" i="5"/>
  <c r="O42" i="5"/>
  <c r="N42" i="5"/>
  <c r="S42" i="5" s="1"/>
  <c r="O44" i="5"/>
  <c r="N44" i="5"/>
  <c r="S44" i="5" s="1"/>
  <c r="O21" i="5"/>
  <c r="N21" i="5"/>
  <c r="S21" i="5" s="1"/>
  <c r="O50" i="5"/>
  <c r="N50" i="5"/>
  <c r="S50" i="5" s="1"/>
  <c r="O54" i="5"/>
  <c r="N54" i="5"/>
  <c r="S54" i="5" s="1"/>
  <c r="O23" i="5"/>
  <c r="N23" i="5"/>
  <c r="S23" i="5" s="1"/>
  <c r="N26" i="5"/>
  <c r="S26" i="5" s="1"/>
  <c r="O26" i="5"/>
</calcChain>
</file>

<file path=xl/sharedStrings.xml><?xml version="1.0" encoding="utf-8"?>
<sst xmlns="http://schemas.openxmlformats.org/spreadsheetml/2006/main" count="225" uniqueCount="95">
  <si>
    <t>PHR1</t>
  </si>
  <si>
    <t>PHR2</t>
  </si>
  <si>
    <t>DATA</t>
  </si>
  <si>
    <t>FEC-rate</t>
  </si>
  <si>
    <t>RANGE AND RATE BASIS FOR FASWAN M2 (BATSWAN)</t>
  </si>
  <si>
    <t>Generic sampling rate basis (minimal digital baseband sampling)</t>
  </si>
  <si>
    <t>Fs0</t>
  </si>
  <si>
    <t>Fs0 in 16.666 to 2133.333kHz</t>
  </si>
  <si>
    <t>Rbw</t>
  </si>
  <si>
    <t>Rbw in (0:127)</t>
  </si>
  <si>
    <t>= (1+Rbw)*100e3/6</t>
  </si>
  <si>
    <t>Hz</t>
  </si>
  <si>
    <t>OPTIONS AND SAMPLING RATES</t>
  </si>
  <si>
    <t>Sampling Frequency (kHz)</t>
  </si>
  <si>
    <t>x</t>
  </si>
  <si>
    <t>* duration are given in µs</t>
  </si>
  <si>
    <t>* slopes are given in kHz/µs (=10^9 Hz/s)</t>
  </si>
  <si>
    <t>Max duration FSME</t>
  </si>
  <si>
    <t>Related FSS duration = f(N0); µs</t>
  </si>
  <si>
    <t>Considered (std)</t>
  </si>
  <si>
    <t>Bold lines are the proposed default values for each option. Those with dashed border are the current chosen ones for default UL.</t>
  </si>
  <si>
    <t xml:space="preserve">min duration FSME </t>
  </si>
  <si>
    <t>L=4, N0min</t>
  </si>
  <si>
    <t>L=6, N0max</t>
  </si>
  <si>
    <t>Tput 4b/FSME</t>
  </si>
  <si>
    <t>Tput 1b/FSME</t>
  </si>
  <si>
    <t>kb/s</t>
  </si>
  <si>
    <t>Note that we can define an upper-virtual-RateScheme to PHY-MCS mapping depending on the network (req in terms of Range/chn vs NbNodes vs Rates…) for usual dynamic rate alloc</t>
  </si>
  <si>
    <t>Min</t>
  </si>
  <si>
    <t>Max</t>
  </si>
  <si>
    <t>DataRates with FEC</t>
  </si>
  <si>
    <r>
      <t>Typ. Option</t>
    </r>
    <r>
      <rPr>
        <b/>
        <sz val="10"/>
        <color theme="0" tint="-0.34998626667073579"/>
        <rFont val="Calibri"/>
        <family val="2"/>
        <scheme val="minor"/>
      </rPr>
      <t xml:space="preserve"> (SUN-OFDM)</t>
    </r>
  </si>
  <si>
    <t>FASWAN M2 RANGE AND RATES BASIS</t>
  </si>
  <si>
    <t>2025A</t>
  </si>
  <si>
    <t>RBW-Option (BandWidth-Option)</t>
  </si>
  <si>
    <t>FSS length from Range Subset</t>
  </si>
  <si>
    <t>MCS index</t>
  </si>
  <si>
    <t>FSME-rate</t>
  </si>
  <si>
    <t>Rm</t>
  </si>
  <si>
    <t>Rc</t>
  </si>
  <si>
    <t>Rep L</t>
  </si>
  <si>
    <t>Recipes capabilities</t>
  </si>
  <si>
    <t>Global Rate</t>
  </si>
  <si>
    <t>init slope</t>
  </si>
  <si>
    <t>init misc</t>
  </si>
  <si>
    <t>vec(slopes)</t>
  </si>
  <si>
    <t>vec(freqo)</t>
  </si>
  <si>
    <t>1/Rr</t>
  </si>
  <si>
    <t>O1-32</t>
  </si>
  <si>
    <t>O1-64</t>
  </si>
  <si>
    <t>O1-128</t>
  </si>
  <si>
    <t>O1-256</t>
  </si>
  <si>
    <t>O2-32</t>
  </si>
  <si>
    <t>O2-64</t>
  </si>
  <si>
    <t>O2-128</t>
  </si>
  <si>
    <t>O2-256</t>
  </si>
  <si>
    <t>O3-32</t>
  </si>
  <si>
    <t>O3-64</t>
  </si>
  <si>
    <t>O3-128</t>
  </si>
  <si>
    <t>O3-256</t>
  </si>
  <si>
    <t>O4-32</t>
  </si>
  <si>
    <t>O4-64</t>
  </si>
  <si>
    <t>O4-128</t>
  </si>
  <si>
    <t>Related DataRates (kb/s)  for different FSS durations (µs)</t>
  </si>
  <si>
    <t>Pr0, Qr0</t>
  </si>
  <si>
    <r>
      <t>Nb</t>
    </r>
    <r>
      <rPr>
        <b/>
        <sz val="10"/>
        <color theme="1"/>
        <rFont val="Calibri"/>
        <family val="2"/>
        <scheme val="minor"/>
      </rPr>
      <t>it</t>
    </r>
    <r>
      <rPr>
        <b/>
        <sz val="11"/>
        <color theme="1"/>
        <rFont val="Calibri"/>
        <family val="2"/>
        <scheme val="minor"/>
      </rPr>
      <t>Slope</t>
    </r>
  </si>
  <si>
    <r>
      <t>Nb</t>
    </r>
    <r>
      <rPr>
        <b/>
        <sz val="10"/>
        <color theme="1"/>
        <rFont val="Calibri"/>
        <family val="2"/>
        <scheme val="minor"/>
      </rPr>
      <t>it</t>
    </r>
    <r>
      <rPr>
        <b/>
        <sz val="11"/>
        <color theme="1"/>
        <rFont val="Calibri"/>
        <family val="2"/>
        <scheme val="minor"/>
      </rPr>
      <t>FreqS</t>
    </r>
  </si>
  <si>
    <t>Example selection: note that we could favor robustness in nb nodes by favoring longer L (6 or more) and lowest MCS and FEC rates (1/3...)</t>
  </si>
  <si>
    <t xml:space="preserve">Example selection: note that we could favor throughput with low nb nodes and low interf, e.g. favoring max nb bit/FSME, shorter L (4 or less) and/or higher MCS (esp. odd index) &amp; FEC (1/2) </t>
  </si>
  <si>
    <t>OWBratio=</t>
  </si>
  <si>
    <t>Slopes for</t>
  </si>
  <si>
    <t>FreqRes</t>
  </si>
  <si>
    <t>TABLE FOR OBWratio=1 (OBW/Fs0 ratio, for all Options&amp;RBW)</t>
  </si>
  <si>
    <t>vs chn</t>
  </si>
  <si>
    <t>Margin</t>
  </si>
  <si>
    <t>SLOPES FOR DIFFERENT U considered, N0=64</t>
  </si>
  <si>
    <t>SLOPES FOR DIFFERENT U considered, N0=32</t>
  </si>
  <si>
    <t>SLOPES FOR DIFFERENT U considered, N0=128</t>
  </si>
  <si>
    <t>SLOPES FOR DIFFERENT U considered, N0=256</t>
  </si>
  <si>
    <t>SLOPES FOR DATA PART IN kHz/ms</t>
  </si>
  <si>
    <t xml:space="preserve">* the standard could consider up to 4 possible Rbw values for Option1, 8 values for Option2, and 16 values for Options 3 and 4. </t>
  </si>
  <si>
    <t>Different coexisting networks (and UL/DL) can (should) consider different values (-&gt; different slopes in the chosen Option*Range) to further improve capacity</t>
  </si>
  <si>
    <t>Related Max Slopes = f(N0) ; kHz/µs</t>
  </si>
  <si>
    <t>FSME and datarates (without FEC) examples</t>
  </si>
  <si>
    <t>Subset from Data MCS ?</t>
  </si>
  <si>
    <t>Note that lower MCSs could be proposed to integrate a subset with "null slope" signals</t>
  </si>
  <si>
    <t>Note that higher MCSs could be proposed with more bits per FSME</t>
  </si>
  <si>
    <t>But this set already covers all the requirements of the current TG guidance - future extensions are still possible</t>
  </si>
  <si>
    <t>DATA MCS FOR FASWAN M2 (BATSWAN)</t>
  </si>
  <si>
    <r>
      <t>Ur0</t>
    </r>
    <r>
      <rPr>
        <sz val="8"/>
        <color theme="0" tint="-0.14999847407452621"/>
        <rFont val="Calibri"/>
        <family val="2"/>
        <scheme val="minor"/>
      </rPr>
      <t xml:space="preserve"> (Nu values =f(Rbw,N0))</t>
    </r>
  </si>
  <si>
    <r>
      <rPr>
        <sz val="10"/>
        <color theme="0" tint="-0.14999847407452621"/>
        <rFont val="Calibri"/>
        <family val="2"/>
        <scheme val="minor"/>
      </rPr>
      <t>Ur(l)</t>
    </r>
    <r>
      <rPr>
        <sz val="7"/>
        <color theme="0" tint="-0.14999847407452621"/>
        <rFont val="Calibri"/>
        <family val="2"/>
        <scheme val="minor"/>
      </rPr>
      <t>=</t>
    </r>
    <r>
      <rPr>
        <sz val="8"/>
        <color theme="0" tint="-0.14999847407452621"/>
        <rFont val="Calibri"/>
        <family val="2"/>
        <scheme val="minor"/>
      </rPr>
      <t>+/-1</t>
    </r>
    <r>
      <rPr>
        <sz val="7"/>
        <color theme="0" tint="-0.14999847407452621"/>
        <rFont val="Calibri"/>
        <family val="2"/>
        <scheme val="minor"/>
      </rPr>
      <t xml:space="preserve"> factor</t>
    </r>
  </si>
  <si>
    <r>
      <t>Qr(l)</t>
    </r>
    <r>
      <rPr>
        <sz val="7"/>
        <color theme="0" tint="-0.14999847407452621"/>
        <rFont val="Calibri"/>
        <family val="2"/>
        <scheme val="minor"/>
      </rPr>
      <t xml:space="preserve"> favors disjoint N.Dq</t>
    </r>
  </si>
  <si>
    <r>
      <rPr>
        <sz val="10"/>
        <color theme="0" tint="-0.14999847407452621"/>
        <rFont val="Calibri"/>
        <family val="2"/>
        <scheme val="minor"/>
      </rPr>
      <t>Ur(l)</t>
    </r>
    <r>
      <rPr>
        <sz val="7"/>
        <color theme="0" tint="-0.14999847407452621"/>
        <rFont val="Calibri"/>
        <family val="2"/>
        <scheme val="minor"/>
      </rPr>
      <t>=+/-1 factor</t>
    </r>
  </si>
  <si>
    <r>
      <t>Qr(l)</t>
    </r>
    <r>
      <rPr>
        <sz val="7"/>
        <color theme="0" tint="-0.14999847407452621"/>
        <rFont val="Calibri"/>
        <family val="2"/>
        <scheme val="minor"/>
      </rPr>
      <t xml:space="preserve"> favors disjoint N.Dq</t>
    </r>
    <r>
      <rPr>
        <sz val="10"/>
        <color theme="0" tint="-0.14999847407452621"/>
        <rFont val="Calibri"/>
        <family val="2"/>
        <scheme val="minor"/>
      </rPr>
      <t xml:space="preserve"> and halfBW?</t>
    </r>
  </si>
  <si>
    <t>See related rate details in the next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</si>
</sst>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1"/>
      <color theme="4" tint="0.59999389629810485"/>
      <name val="Calibri"/>
      <family val="2"/>
      <scheme val="minor"/>
    </font>
    <font>
      <sz val="12"/>
      <color theme="4" tint="0.59999389629810485"/>
      <name val="Calibri"/>
      <family val="2"/>
      <scheme val="minor"/>
    </font>
    <font>
      <b/>
      <sz val="12"/>
      <color theme="4" tint="0.59999389629810485"/>
      <name val="Calibri"/>
      <family val="2"/>
      <scheme val="minor"/>
    </font>
    <font>
      <sz val="10"/>
      <color theme="4" tint="0.59999389629810485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7"/>
      <color theme="0" tint="-0.149998474074526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6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fgColor rgb="FFFFFF00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4" xfId="0" applyBorder="1"/>
    <xf numFmtId="0" fontId="0" fillId="2" borderId="0" xfId="0" applyFill="1"/>
    <xf numFmtId="1" fontId="5" fillId="0" borderId="0" xfId="0" applyNumberFormat="1" applyFont="1"/>
    <xf numFmtId="1" fontId="8" fillId="0" borderId="0" xfId="0" applyNumberFormat="1" applyFont="1"/>
    <xf numFmtId="0" fontId="0" fillId="0" borderId="0" xfId="0" applyAlignment="1">
      <alignment horizontal="left"/>
    </xf>
    <xf numFmtId="0" fontId="1" fillId="2" borderId="0" xfId="0" applyFont="1" applyFill="1"/>
    <xf numFmtId="0" fontId="10" fillId="4" borderId="0" xfId="0" applyFont="1" applyFill="1"/>
    <xf numFmtId="0" fontId="6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5" borderId="26" xfId="0" applyFont="1" applyFill="1" applyBorder="1"/>
    <xf numFmtId="0" fontId="1" fillId="5" borderId="27" xfId="0" applyFont="1" applyFill="1" applyBorder="1"/>
    <xf numFmtId="0" fontId="1" fillId="5" borderId="28" xfId="0" applyFont="1" applyFill="1" applyBorder="1"/>
    <xf numFmtId="0" fontId="13" fillId="0" borderId="21" xfId="0" applyFont="1" applyBorder="1"/>
    <xf numFmtId="0" fontId="1" fillId="5" borderId="16" xfId="0" applyFont="1" applyFill="1" applyBorder="1"/>
    <xf numFmtId="0" fontId="0" fillId="0" borderId="15" xfId="0" applyBorder="1" applyAlignment="1">
      <alignment wrapText="1"/>
    </xf>
    <xf numFmtId="0" fontId="14" fillId="0" borderId="0" xfId="0" applyFont="1"/>
    <xf numFmtId="0" fontId="15" fillId="0" borderId="21" xfId="0" applyFont="1" applyBorder="1"/>
    <xf numFmtId="164" fontId="15" fillId="0" borderId="22" xfId="0" applyNumberFormat="1" applyFont="1" applyBorder="1"/>
    <xf numFmtId="0" fontId="15" fillId="0" borderId="15" xfId="0" applyFont="1" applyBorder="1"/>
    <xf numFmtId="2" fontId="15" fillId="0" borderId="9" xfId="0" applyNumberFormat="1" applyFont="1" applyBorder="1"/>
    <xf numFmtId="0" fontId="15" fillId="0" borderId="0" xfId="0" applyFont="1"/>
    <xf numFmtId="2" fontId="16" fillId="0" borderId="9" xfId="0" applyNumberFormat="1" applyFont="1" applyBorder="1"/>
    <xf numFmtId="164" fontId="13" fillId="0" borderId="22" xfId="0" applyNumberFormat="1" applyFont="1" applyBorder="1"/>
    <xf numFmtId="0" fontId="13" fillId="0" borderId="15" xfId="0" applyFont="1" applyBorder="1"/>
    <xf numFmtId="2" fontId="13" fillId="0" borderId="9" xfId="0" applyNumberFormat="1" applyFont="1" applyBorder="1"/>
    <xf numFmtId="0" fontId="13" fillId="0" borderId="0" xfId="0" applyFont="1"/>
    <xf numFmtId="0" fontId="17" fillId="0" borderId="21" xfId="0" applyFont="1" applyBorder="1"/>
    <xf numFmtId="164" fontId="17" fillId="0" borderId="22" xfId="0" applyNumberFormat="1" applyFont="1" applyBorder="1"/>
    <xf numFmtId="0" fontId="17" fillId="0" borderId="15" xfId="0" applyFont="1" applyBorder="1"/>
    <xf numFmtId="0" fontId="17" fillId="0" borderId="0" xfId="0" applyFont="1"/>
    <xf numFmtId="0" fontId="18" fillId="0" borderId="21" xfId="0" applyFont="1" applyBorder="1"/>
    <xf numFmtId="164" fontId="18" fillId="0" borderId="22" xfId="0" applyNumberFormat="1" applyFont="1" applyBorder="1"/>
    <xf numFmtId="2" fontId="18" fillId="0" borderId="9" xfId="0" applyNumberFormat="1" applyFont="1" applyBorder="1"/>
    <xf numFmtId="2" fontId="15" fillId="0" borderId="0" xfId="0" applyNumberFormat="1" applyFont="1"/>
    <xf numFmtId="2" fontId="15" fillId="0" borderId="10" xfId="0" applyNumberFormat="1" applyFont="1" applyBorder="1"/>
    <xf numFmtId="2" fontId="13" fillId="0" borderId="0" xfId="0" applyNumberFormat="1" applyFont="1"/>
    <xf numFmtId="2" fontId="13" fillId="0" borderId="10" xfId="0" applyNumberFormat="1" applyFon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15" fillId="6" borderId="10" xfId="0" applyNumberFormat="1" applyFont="1" applyFill="1" applyBorder="1"/>
    <xf numFmtId="0" fontId="13" fillId="0" borderId="33" xfId="0" applyFont="1" applyBorder="1"/>
    <xf numFmtId="164" fontId="15" fillId="0" borderId="35" xfId="0" applyNumberFormat="1" applyFont="1" applyBorder="1"/>
    <xf numFmtId="2" fontId="16" fillId="0" borderId="0" xfId="0" applyNumberFormat="1" applyFont="1"/>
    <xf numFmtId="2" fontId="16" fillId="0" borderId="10" xfId="0" applyNumberFormat="1" applyFont="1" applyBorder="1"/>
    <xf numFmtId="0" fontId="19" fillId="0" borderId="15" xfId="0" applyFont="1" applyBorder="1"/>
    <xf numFmtId="2" fontId="18" fillId="0" borderId="0" xfId="0" applyNumberFormat="1" applyFont="1"/>
    <xf numFmtId="0" fontId="20" fillId="0" borderId="21" xfId="0" applyFont="1" applyBorder="1"/>
    <xf numFmtId="164" fontId="20" fillId="0" borderId="22" xfId="0" applyNumberFormat="1" applyFont="1" applyBorder="1"/>
    <xf numFmtId="0" fontId="20" fillId="0" borderId="15" xfId="0" applyFont="1" applyBorder="1"/>
    <xf numFmtId="2" fontId="20" fillId="0" borderId="9" xfId="0" applyNumberFormat="1" applyFont="1" applyBorder="1"/>
    <xf numFmtId="2" fontId="20" fillId="0" borderId="0" xfId="0" applyNumberFormat="1" applyFont="1"/>
    <xf numFmtId="2" fontId="21" fillId="6" borderId="10" xfId="0" applyNumberFormat="1" applyFont="1" applyFill="1" applyBorder="1"/>
    <xf numFmtId="0" fontId="20" fillId="0" borderId="0" xfId="0" applyFont="1"/>
    <xf numFmtId="0" fontId="20" fillId="0" borderId="29" xfId="0" applyFont="1" applyBorder="1"/>
    <xf numFmtId="164" fontId="20" fillId="0" borderId="31" xfId="0" applyNumberFormat="1" applyFont="1" applyBorder="1"/>
    <xf numFmtId="0" fontId="22" fillId="0" borderId="36" xfId="0" applyFont="1" applyBorder="1"/>
    <xf numFmtId="164" fontId="22" fillId="0" borderId="38" xfId="0" applyNumberFormat="1" applyFont="1" applyBorder="1"/>
    <xf numFmtId="0" fontId="22" fillId="0" borderId="39" xfId="0" applyFont="1" applyBorder="1"/>
    <xf numFmtId="2" fontId="22" fillId="0" borderId="32" xfId="0" applyNumberFormat="1" applyFont="1" applyBorder="1"/>
    <xf numFmtId="2" fontId="22" fillId="0" borderId="40" xfId="0" applyNumberFormat="1" applyFont="1" applyBorder="1"/>
    <xf numFmtId="2" fontId="23" fillId="6" borderId="41" xfId="0" applyNumberFormat="1" applyFont="1" applyFill="1" applyBorder="1"/>
    <xf numFmtId="0" fontId="22" fillId="0" borderId="0" xfId="0" applyFont="1"/>
    <xf numFmtId="2" fontId="20" fillId="0" borderId="10" xfId="0" applyNumberFormat="1" applyFont="1" applyBorder="1"/>
    <xf numFmtId="2" fontId="22" fillId="0" borderId="41" xfId="0" applyNumberFormat="1" applyFont="1" applyBorder="1"/>
    <xf numFmtId="0" fontId="20" fillId="0" borderId="33" xfId="0" applyFont="1" applyBorder="1"/>
    <xf numFmtId="164" fontId="20" fillId="0" borderId="35" xfId="0" applyNumberFormat="1" applyFont="1" applyBorder="1"/>
    <xf numFmtId="2" fontId="18" fillId="0" borderId="10" xfId="0" applyNumberFormat="1" applyFont="1" applyBorder="1"/>
    <xf numFmtId="0" fontId="22" fillId="0" borderId="21" xfId="0" applyFont="1" applyBorder="1"/>
    <xf numFmtId="164" fontId="22" fillId="0" borderId="22" xfId="0" applyNumberFormat="1" applyFont="1" applyBorder="1"/>
    <xf numFmtId="0" fontId="22" fillId="0" borderId="15" xfId="0" applyFont="1" applyBorder="1"/>
    <xf numFmtId="2" fontId="22" fillId="0" borderId="9" xfId="0" applyNumberFormat="1" applyFont="1" applyBorder="1"/>
    <xf numFmtId="2" fontId="22" fillId="0" borderId="0" xfId="0" applyNumberFormat="1" applyFont="1"/>
    <xf numFmtId="2" fontId="22" fillId="0" borderId="10" xfId="0" applyNumberFormat="1" applyFont="1" applyBorder="1"/>
    <xf numFmtId="2" fontId="23" fillId="6" borderId="10" xfId="0" applyNumberFormat="1" applyFont="1" applyFill="1" applyBorder="1"/>
    <xf numFmtId="164" fontId="16" fillId="0" borderId="9" xfId="0" applyNumberFormat="1" applyFont="1" applyBorder="1"/>
    <xf numFmtId="164" fontId="16" fillId="0" borderId="0" xfId="0" applyNumberFormat="1" applyFont="1"/>
    <xf numFmtId="164" fontId="16" fillId="0" borderId="10" xfId="0" applyNumberFormat="1" applyFont="1" applyBorder="1"/>
    <xf numFmtId="164" fontId="18" fillId="0" borderId="9" xfId="0" applyNumberFormat="1" applyFont="1" applyBorder="1"/>
    <xf numFmtId="164" fontId="18" fillId="0" borderId="0" xfId="0" applyNumberFormat="1" applyFont="1"/>
    <xf numFmtId="164" fontId="18" fillId="0" borderId="10" xfId="0" applyNumberFormat="1" applyFont="1" applyBorder="1"/>
    <xf numFmtId="164" fontId="20" fillId="0" borderId="9" xfId="0" applyNumberFormat="1" applyFont="1" applyBorder="1"/>
    <xf numFmtId="164" fontId="20" fillId="0" borderId="0" xfId="0" applyNumberFormat="1" applyFont="1"/>
    <xf numFmtId="164" fontId="20" fillId="0" borderId="10" xfId="0" applyNumberFormat="1" applyFont="1" applyBorder="1"/>
    <xf numFmtId="164" fontId="22" fillId="0" borderId="9" xfId="0" applyNumberFormat="1" applyFont="1" applyBorder="1"/>
    <xf numFmtId="164" fontId="22" fillId="0" borderId="0" xfId="0" applyNumberFormat="1" applyFont="1"/>
    <xf numFmtId="164" fontId="22" fillId="0" borderId="10" xfId="0" applyNumberFormat="1" applyFont="1" applyBorder="1"/>
    <xf numFmtId="164" fontId="22" fillId="0" borderId="32" xfId="0" applyNumberFormat="1" applyFont="1" applyBorder="1"/>
    <xf numFmtId="164" fontId="22" fillId="0" borderId="40" xfId="0" applyNumberFormat="1" applyFont="1" applyBorder="1"/>
    <xf numFmtId="164" fontId="22" fillId="0" borderId="41" xfId="0" applyNumberFormat="1" applyFont="1" applyBorder="1"/>
    <xf numFmtId="164" fontId="15" fillId="0" borderId="9" xfId="0" applyNumberFormat="1" applyFont="1" applyBorder="1"/>
    <xf numFmtId="164" fontId="15" fillId="0" borderId="0" xfId="0" applyNumberFormat="1" applyFont="1"/>
    <xf numFmtId="164" fontId="15" fillId="0" borderId="10" xfId="0" applyNumberFormat="1" applyFont="1" applyBorder="1"/>
    <xf numFmtId="164" fontId="13" fillId="0" borderId="9" xfId="0" applyNumberFormat="1" applyFont="1" applyBorder="1"/>
    <xf numFmtId="164" fontId="13" fillId="0" borderId="0" xfId="0" applyNumberFormat="1" applyFont="1"/>
    <xf numFmtId="164" fontId="13" fillId="0" borderId="10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17" fillId="0" borderId="0" xfId="0" applyNumberFormat="1" applyFont="1"/>
    <xf numFmtId="164" fontId="14" fillId="0" borderId="0" xfId="0" applyNumberFormat="1" applyFont="1"/>
    <xf numFmtId="164" fontId="0" fillId="0" borderId="0" xfId="0" applyNumberFormat="1" applyAlignment="1">
      <alignment horizontal="center" wrapText="1"/>
    </xf>
    <xf numFmtId="2" fontId="17" fillId="0" borderId="0" xfId="0" applyNumberFormat="1" applyFont="1"/>
    <xf numFmtId="2" fontId="14" fillId="0" borderId="0" xfId="0" applyNumberFormat="1" applyFont="1"/>
    <xf numFmtId="0" fontId="25" fillId="2" borderId="0" xfId="0" applyFont="1" applyFill="1"/>
    <xf numFmtId="0" fontId="25" fillId="0" borderId="0" xfId="0" applyFont="1"/>
    <xf numFmtId="0" fontId="26" fillId="4" borderId="0" xfId="0" applyFont="1" applyFill="1"/>
    <xf numFmtId="0" fontId="26" fillId="0" borderId="0" xfId="0" applyFont="1"/>
    <xf numFmtId="2" fontId="25" fillId="0" borderId="0" xfId="0" applyNumberFormat="1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11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7" fillId="8" borderId="17" xfId="0" applyFont="1" applyFill="1" applyBorder="1"/>
    <xf numFmtId="0" fontId="18" fillId="8" borderId="17" xfId="0" applyFont="1" applyFill="1" applyBorder="1"/>
    <xf numFmtId="0" fontId="20" fillId="8" borderId="17" xfId="0" applyFont="1" applyFill="1" applyBorder="1"/>
    <xf numFmtId="0" fontId="22" fillId="8" borderId="17" xfId="0" applyFont="1" applyFill="1" applyBorder="1"/>
    <xf numFmtId="0" fontId="20" fillId="8" borderId="30" xfId="0" applyFont="1" applyFill="1" applyBorder="1"/>
    <xf numFmtId="0" fontId="22" fillId="8" borderId="37" xfId="0" applyFont="1" applyFill="1" applyBorder="1"/>
    <xf numFmtId="0" fontId="15" fillId="8" borderId="34" xfId="0" applyFont="1" applyFill="1" applyBorder="1"/>
    <xf numFmtId="0" fontId="15" fillId="8" borderId="17" xfId="0" applyFont="1" applyFill="1" applyBorder="1"/>
    <xf numFmtId="0" fontId="20" fillId="8" borderId="34" xfId="0" applyFont="1" applyFill="1" applyBorder="1"/>
    <xf numFmtId="0" fontId="13" fillId="8" borderId="17" xfId="0" applyFont="1" applyFill="1" applyBorder="1"/>
    <xf numFmtId="0" fontId="1" fillId="8" borderId="5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horizontal="center" wrapText="1"/>
    </xf>
    <xf numFmtId="0" fontId="13" fillId="0" borderId="29" xfId="0" applyFont="1" applyBorder="1"/>
    <xf numFmtId="0" fontId="15" fillId="8" borderId="30" xfId="0" applyFont="1" applyFill="1" applyBorder="1"/>
    <xf numFmtId="164" fontId="15" fillId="0" borderId="31" xfId="0" applyNumberFormat="1" applyFont="1" applyBorder="1"/>
    <xf numFmtId="0" fontId="1" fillId="9" borderId="6" xfId="0" applyFont="1" applyFill="1" applyBorder="1"/>
    <xf numFmtId="0" fontId="1" fillId="9" borderId="1" xfId="0" applyFont="1" applyFill="1" applyBorder="1" applyAlignment="1">
      <alignment horizontal="center"/>
    </xf>
    <xf numFmtId="0" fontId="0" fillId="0" borderId="42" xfId="0" applyBorder="1"/>
    <xf numFmtId="0" fontId="0" fillId="0" borderId="44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31" fillId="9" borderId="1" xfId="0" applyFont="1" applyFill="1" applyBorder="1" applyAlignment="1">
      <alignment horizontal="center"/>
    </xf>
    <xf numFmtId="164" fontId="0" fillId="0" borderId="58" xfId="0" applyNumberFormat="1" applyBorder="1"/>
    <xf numFmtId="164" fontId="0" fillId="0" borderId="59" xfId="0" applyNumberFormat="1" applyBorder="1"/>
    <xf numFmtId="164" fontId="0" fillId="0" borderId="60" xfId="0" applyNumberFormat="1" applyBorder="1"/>
    <xf numFmtId="0" fontId="31" fillId="9" borderId="6" xfId="0" applyFont="1" applyFill="1" applyBorder="1"/>
    <xf numFmtId="0" fontId="19" fillId="2" borderId="0" xfId="0" applyFont="1" applyFill="1"/>
    <xf numFmtId="0" fontId="19" fillId="0" borderId="0" xfId="0" applyFont="1"/>
    <xf numFmtId="0" fontId="34" fillId="4" borderId="0" xfId="0" applyFont="1" applyFill="1"/>
    <xf numFmtId="0" fontId="34" fillId="0" borderId="0" xfId="0" applyFont="1"/>
    <xf numFmtId="0" fontId="34" fillId="3" borderId="5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4" fillId="3" borderId="61" xfId="0" applyFont="1" applyFill="1" applyBorder="1" applyAlignment="1">
      <alignment horizontal="center"/>
    </xf>
    <xf numFmtId="0" fontId="34" fillId="3" borderId="67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165" fontId="34" fillId="3" borderId="9" xfId="0" applyNumberFormat="1" applyFont="1" applyFill="1" applyBorder="1" applyAlignment="1">
      <alignment horizontal="center"/>
    </xf>
    <xf numFmtId="165" fontId="34" fillId="3" borderId="4" xfId="0" applyNumberFormat="1" applyFont="1" applyFill="1" applyBorder="1" applyAlignment="1">
      <alignment horizontal="center"/>
    </xf>
    <xf numFmtId="165" fontId="34" fillId="3" borderId="3" xfId="0" applyNumberFormat="1" applyFont="1" applyFill="1" applyBorder="1" applyAlignment="1">
      <alignment horizontal="center"/>
    </xf>
    <xf numFmtId="164" fontId="19" fillId="0" borderId="9" xfId="0" applyNumberFormat="1" applyFont="1" applyBorder="1"/>
    <xf numFmtId="164" fontId="19" fillId="0" borderId="4" xfId="0" applyNumberFormat="1" applyFont="1" applyBorder="1"/>
    <xf numFmtId="164" fontId="19" fillId="0" borderId="3" xfId="0" applyNumberFormat="1" applyFont="1" applyBorder="1"/>
    <xf numFmtId="164" fontId="19" fillId="0" borderId="10" xfId="0" applyNumberFormat="1" applyFont="1" applyBorder="1"/>
    <xf numFmtId="164" fontId="19" fillId="0" borderId="11" xfId="0" applyNumberFormat="1" applyFont="1" applyBorder="1"/>
    <xf numFmtId="164" fontId="19" fillId="0" borderId="12" xfId="0" applyNumberFormat="1" applyFont="1" applyBorder="1"/>
    <xf numFmtId="164" fontId="19" fillId="0" borderId="68" xfId="0" applyNumberFormat="1" applyFont="1" applyBorder="1"/>
    <xf numFmtId="164" fontId="19" fillId="0" borderId="69" xfId="0" applyNumberFormat="1" applyFont="1" applyBorder="1"/>
    <xf numFmtId="164" fontId="19" fillId="0" borderId="13" xfId="0" applyNumberFormat="1" applyFont="1" applyBorder="1"/>
    <xf numFmtId="0" fontId="1" fillId="0" borderId="62" xfId="0" applyFont="1" applyBorder="1"/>
    <xf numFmtId="0" fontId="1" fillId="0" borderId="63" xfId="0" applyFont="1" applyBorder="1"/>
    <xf numFmtId="0" fontId="1" fillId="0" borderId="64" xfId="0" applyFont="1" applyBorder="1"/>
    <xf numFmtId="0" fontId="3" fillId="0" borderId="44" xfId="0" applyFont="1" applyBorder="1"/>
    <xf numFmtId="0" fontId="3" fillId="0" borderId="55" xfId="0" applyFont="1" applyBorder="1"/>
    <xf numFmtId="0" fontId="3" fillId="0" borderId="66" xfId="0" applyFont="1" applyBorder="1"/>
    <xf numFmtId="0" fontId="30" fillId="0" borderId="44" xfId="0" quotePrefix="1" applyFont="1" applyBorder="1"/>
    <xf numFmtId="0" fontId="3" fillId="0" borderId="71" xfId="0" applyFont="1" applyBorder="1"/>
    <xf numFmtId="0" fontId="30" fillId="0" borderId="71" xfId="0" quotePrefix="1" applyFont="1" applyBorder="1"/>
    <xf numFmtId="0" fontId="3" fillId="0" borderId="72" xfId="0" applyFont="1" applyBorder="1"/>
    <xf numFmtId="0" fontId="3" fillId="0" borderId="45" xfId="0" applyFont="1" applyBorder="1"/>
    <xf numFmtId="164" fontId="32" fillId="0" borderId="58" xfId="0" applyNumberFormat="1" applyFont="1" applyBorder="1"/>
    <xf numFmtId="164" fontId="32" fillId="0" borderId="59" xfId="0" applyNumberFormat="1" applyFont="1" applyBorder="1"/>
    <xf numFmtId="164" fontId="32" fillId="0" borderId="60" xfId="0" applyNumberFormat="1" applyFont="1" applyBorder="1"/>
    <xf numFmtId="0" fontId="9" fillId="0" borderId="62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48" xfId="0" applyFont="1" applyBorder="1"/>
    <xf numFmtId="164" fontId="4" fillId="0" borderId="58" xfId="0" applyNumberFormat="1" applyFont="1" applyBorder="1"/>
    <xf numFmtId="0" fontId="4" fillId="0" borderId="58" xfId="0" applyFont="1" applyBorder="1"/>
    <xf numFmtId="164" fontId="35" fillId="0" borderId="58" xfId="0" applyNumberFormat="1" applyFont="1" applyBorder="1"/>
    <xf numFmtId="0" fontId="9" fillId="0" borderId="63" xfId="0" applyFont="1" applyBorder="1"/>
    <xf numFmtId="0" fontId="4" fillId="0" borderId="49" xfId="0" applyFont="1" applyBorder="1"/>
    <xf numFmtId="0" fontId="4" fillId="0" borderId="44" xfId="0" applyFont="1" applyBorder="1"/>
    <xf numFmtId="0" fontId="4" fillId="0" borderId="50" xfId="0" applyFont="1" applyBorder="1"/>
    <xf numFmtId="164" fontId="4" fillId="0" borderId="59" xfId="0" applyNumberFormat="1" applyFont="1" applyBorder="1"/>
    <xf numFmtId="0" fontId="4" fillId="0" borderId="59" xfId="0" applyFont="1" applyBorder="1"/>
    <xf numFmtId="164" fontId="35" fillId="0" borderId="59" xfId="0" applyNumberFormat="1" applyFont="1" applyBorder="1"/>
    <xf numFmtId="0" fontId="13" fillId="0" borderId="49" xfId="0" applyFont="1" applyBorder="1"/>
    <xf numFmtId="164" fontId="13" fillId="0" borderId="4" xfId="0" applyNumberFormat="1" applyFont="1" applyBorder="1"/>
    <xf numFmtId="164" fontId="13" fillId="0" borderId="3" xfId="0" applyNumberFormat="1" applyFont="1" applyBorder="1"/>
    <xf numFmtId="0" fontId="33" fillId="0" borderId="64" xfId="0" applyFont="1" applyBorder="1"/>
    <xf numFmtId="0" fontId="13" fillId="0" borderId="52" xfId="0" applyFont="1" applyBorder="1"/>
    <xf numFmtId="0" fontId="13" fillId="0" borderId="53" xfId="0" applyFont="1" applyBorder="1"/>
    <xf numFmtId="164" fontId="13" fillId="0" borderId="60" xfId="0" applyNumberFormat="1" applyFont="1" applyBorder="1"/>
    <xf numFmtId="0" fontId="13" fillId="0" borderId="60" xfId="0" applyFont="1" applyBorder="1"/>
    <xf numFmtId="164" fontId="36" fillId="0" borderId="60" xfId="0" applyNumberFormat="1" applyFont="1" applyBorder="1"/>
    <xf numFmtId="0" fontId="37" fillId="0" borderId="57" xfId="0" applyFont="1" applyBorder="1"/>
    <xf numFmtId="0" fontId="37" fillId="0" borderId="52" xfId="0" applyFont="1" applyBorder="1"/>
    <xf numFmtId="0" fontId="37" fillId="0" borderId="65" xfId="0" applyFont="1" applyBorder="1"/>
    <xf numFmtId="0" fontId="1" fillId="0" borderId="73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164" fontId="0" fillId="0" borderId="77" xfId="0" applyNumberFormat="1" applyBorder="1"/>
    <xf numFmtId="0" fontId="0" fillId="0" borderId="77" xfId="0" applyBorder="1"/>
    <xf numFmtId="164" fontId="32" fillId="0" borderId="77" xfId="0" applyNumberFormat="1" applyFont="1" applyBorder="1"/>
    <xf numFmtId="0" fontId="33" fillId="0" borderId="79" xfId="0" applyFont="1" applyBorder="1"/>
    <xf numFmtId="0" fontId="13" fillId="0" borderId="80" xfId="0" applyFont="1" applyBorder="1"/>
    <xf numFmtId="0" fontId="13" fillId="0" borderId="46" xfId="0" applyFont="1" applyBorder="1"/>
    <xf numFmtId="0" fontId="13" fillId="0" borderId="81" xfId="0" applyFont="1" applyBorder="1"/>
    <xf numFmtId="164" fontId="13" fillId="0" borderId="82" xfId="0" applyNumberFormat="1" applyFont="1" applyBorder="1"/>
    <xf numFmtId="0" fontId="13" fillId="0" borderId="82" xfId="0" applyFont="1" applyBorder="1"/>
    <xf numFmtId="164" fontId="36" fillId="0" borderId="82" xfId="0" applyNumberFormat="1" applyFont="1" applyBorder="1"/>
    <xf numFmtId="0" fontId="37" fillId="0" borderId="83" xfId="0" applyFont="1" applyBorder="1"/>
    <xf numFmtId="0" fontId="37" fillId="0" borderId="46" xfId="0" applyFont="1" applyBorder="1"/>
    <xf numFmtId="0" fontId="37" fillId="0" borderId="84" xfId="0" applyFont="1" applyBorder="1"/>
    <xf numFmtId="0" fontId="33" fillId="0" borderId="62" xfId="0" applyFont="1" applyBorder="1"/>
    <xf numFmtId="0" fontId="13" fillId="0" borderId="47" xfId="0" applyFont="1" applyBorder="1"/>
    <xf numFmtId="0" fontId="13" fillId="0" borderId="42" xfId="0" applyFont="1" applyBorder="1"/>
    <xf numFmtId="0" fontId="13" fillId="0" borderId="48" xfId="0" applyFont="1" applyBorder="1"/>
    <xf numFmtId="164" fontId="13" fillId="0" borderId="58" xfId="0" applyNumberFormat="1" applyFont="1" applyBorder="1"/>
    <xf numFmtId="0" fontId="13" fillId="0" borderId="58" xfId="0" applyFont="1" applyBorder="1"/>
    <xf numFmtId="164" fontId="36" fillId="0" borderId="58" xfId="0" applyNumberFormat="1" applyFont="1" applyBorder="1"/>
    <xf numFmtId="0" fontId="37" fillId="0" borderId="56" xfId="0" applyFont="1" applyBorder="1"/>
    <xf numFmtId="0" fontId="37" fillId="0" borderId="42" xfId="0" applyFont="1" applyBorder="1"/>
    <xf numFmtId="0" fontId="37" fillId="0" borderId="43" xfId="0" applyFont="1" applyBorder="1"/>
    <xf numFmtId="0" fontId="33" fillId="0" borderId="85" xfId="0" applyFont="1" applyBorder="1"/>
    <xf numFmtId="0" fontId="13" fillId="0" borderId="86" xfId="0" applyFont="1" applyBorder="1"/>
    <xf numFmtId="0" fontId="13" fillId="0" borderId="87" xfId="0" applyFont="1" applyBorder="1"/>
    <xf numFmtId="0" fontId="13" fillId="0" borderId="88" xfId="0" applyFont="1" applyBorder="1"/>
    <xf numFmtId="164" fontId="13" fillId="0" borderId="89" xfId="0" applyNumberFormat="1" applyFont="1" applyBorder="1"/>
    <xf numFmtId="0" fontId="13" fillId="0" borderId="89" xfId="0" applyFont="1" applyBorder="1"/>
    <xf numFmtId="164" fontId="36" fillId="0" borderId="89" xfId="0" applyNumberFormat="1" applyFont="1" applyBorder="1"/>
    <xf numFmtId="0" fontId="37" fillId="0" borderId="90" xfId="0" applyFont="1" applyBorder="1"/>
    <xf numFmtId="0" fontId="37" fillId="0" borderId="87" xfId="0" applyFont="1" applyBorder="1"/>
    <xf numFmtId="0" fontId="37" fillId="0" borderId="91" xfId="0" applyFont="1" applyBorder="1"/>
    <xf numFmtId="0" fontId="7" fillId="0" borderId="0" xfId="0" applyFont="1" applyAlignment="1">
      <alignment horizontal="center"/>
    </xf>
    <xf numFmtId="14" fontId="39" fillId="2" borderId="0" xfId="0" applyNumberFormat="1" applyFont="1" applyFill="1"/>
    <xf numFmtId="14" fontId="12" fillId="2" borderId="0" xfId="0" applyNumberFormat="1" applyFont="1" applyFill="1"/>
    <xf numFmtId="0" fontId="6" fillId="9" borderId="92" xfId="0" applyFont="1" applyFill="1" applyBorder="1"/>
    <xf numFmtId="0" fontId="6" fillId="9" borderId="92" xfId="0" applyFont="1" applyFill="1" applyBorder="1" applyAlignment="1">
      <alignment horizontal="center"/>
    </xf>
    <xf numFmtId="0" fontId="42" fillId="10" borderId="0" xfId="0" applyFont="1" applyFill="1"/>
    <xf numFmtId="0" fontId="41" fillId="10" borderId="0" xfId="0" applyFont="1" applyFill="1"/>
    <xf numFmtId="164" fontId="41" fillId="10" borderId="0" xfId="0" quotePrefix="1" applyNumberFormat="1" applyFont="1" applyFill="1"/>
    <xf numFmtId="0" fontId="0" fillId="0" borderId="94" xfId="0" applyBorder="1"/>
    <xf numFmtId="0" fontId="13" fillId="8" borderId="30" xfId="0" applyFont="1" applyFill="1" applyBorder="1"/>
    <xf numFmtId="164" fontId="13" fillId="0" borderId="31" xfId="0" applyNumberFormat="1" applyFont="1" applyBorder="1"/>
    <xf numFmtId="0" fontId="15" fillId="0" borderId="29" xfId="0" applyFont="1" applyBorder="1"/>
    <xf numFmtId="0" fontId="38" fillId="7" borderId="26" xfId="0" applyFont="1" applyFill="1" applyBorder="1"/>
    <xf numFmtId="0" fontId="38" fillId="7" borderId="27" xfId="0" applyFont="1" applyFill="1" applyBorder="1"/>
    <xf numFmtId="0" fontId="38" fillId="7" borderId="28" xfId="0" applyFont="1" applyFill="1" applyBorder="1"/>
    <xf numFmtId="0" fontId="1" fillId="0" borderId="95" xfId="0" applyFont="1" applyBorder="1" applyAlignment="1">
      <alignment wrapText="1"/>
    </xf>
    <xf numFmtId="0" fontId="1" fillId="8" borderId="96" xfId="0" applyFont="1" applyFill="1" applyBorder="1" applyAlignment="1">
      <alignment wrapText="1"/>
    </xf>
    <xf numFmtId="0" fontId="1" fillId="0" borderId="97" xfId="0" applyFont="1" applyBorder="1" applyAlignment="1">
      <alignment wrapText="1"/>
    </xf>
    <xf numFmtId="0" fontId="0" fillId="0" borderId="12" xfId="0" applyBorder="1"/>
    <xf numFmtId="0" fontId="25" fillId="0" borderId="12" xfId="0" applyFont="1" applyBorder="1"/>
    <xf numFmtId="0" fontId="40" fillId="0" borderId="94" xfId="0" applyFont="1" applyBorder="1"/>
    <xf numFmtId="0" fontId="0" fillId="2" borderId="30" xfId="0" applyFill="1" applyBorder="1"/>
    <xf numFmtId="0" fontId="0" fillId="0" borderId="93" xfId="0" applyBorder="1"/>
    <xf numFmtId="0" fontId="10" fillId="4" borderId="93" xfId="0" applyFont="1" applyFill="1" applyBorder="1"/>
    <xf numFmtId="0" fontId="1" fillId="0" borderId="96" xfId="0" applyFont="1" applyBorder="1" applyAlignment="1">
      <alignment horizontal="center"/>
    </xf>
    <xf numFmtId="0" fontId="1" fillId="0" borderId="98" xfId="0" applyFont="1" applyBorder="1" applyAlignment="1">
      <alignment horizontal="center" wrapText="1"/>
    </xf>
    <xf numFmtId="0" fontId="0" fillId="0" borderId="19" xfId="0" applyBorder="1"/>
    <xf numFmtId="1" fontId="15" fillId="0" borderId="93" xfId="0" applyNumberFormat="1" applyFont="1" applyBorder="1"/>
    <xf numFmtId="1" fontId="43" fillId="9" borderId="37" xfId="0" applyNumberFormat="1" applyFont="1" applyFill="1" applyBorder="1"/>
    <xf numFmtId="0" fontId="3" fillId="0" borderId="93" xfId="0" applyFont="1" applyBorder="1"/>
    <xf numFmtId="0" fontId="18" fillId="0" borderId="18" xfId="0" applyFont="1" applyBorder="1"/>
    <xf numFmtId="0" fontId="18" fillId="8" borderId="19" xfId="0" applyFont="1" applyFill="1" applyBorder="1"/>
    <xf numFmtId="164" fontId="18" fillId="0" borderId="20" xfId="0" applyNumberFormat="1" applyFont="1" applyBorder="1"/>
    <xf numFmtId="0" fontId="19" fillId="0" borderId="99" xfId="0" applyFont="1" applyBorder="1"/>
    <xf numFmtId="2" fontId="18" fillId="0" borderId="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164" fontId="18" fillId="0" borderId="5" xfId="0" applyNumberFormat="1" applyFont="1" applyBorder="1"/>
    <xf numFmtId="164" fontId="18" fillId="0" borderId="6" xfId="0" applyNumberFormat="1" applyFont="1" applyBorder="1"/>
    <xf numFmtId="164" fontId="18" fillId="0" borderId="7" xfId="0" applyNumberFormat="1" applyFont="1" applyBorder="1"/>
    <xf numFmtId="164" fontId="14" fillId="0" borderId="6" xfId="0" applyNumberFormat="1" applyFont="1" applyBorder="1"/>
    <xf numFmtId="2" fontId="14" fillId="0" borderId="6" xfId="0" applyNumberFormat="1" applyFont="1" applyBorder="1"/>
    <xf numFmtId="0" fontId="14" fillId="0" borderId="6" xfId="0" applyFont="1" applyBorder="1"/>
    <xf numFmtId="0" fontId="25" fillId="0" borderId="6" xfId="0" applyFont="1" applyBorder="1"/>
    <xf numFmtId="0" fontId="20" fillId="0" borderId="18" xfId="0" applyFont="1" applyBorder="1"/>
    <xf numFmtId="0" fontId="20" fillId="8" borderId="19" xfId="0" applyFont="1" applyFill="1" applyBorder="1"/>
    <xf numFmtId="164" fontId="20" fillId="0" borderId="20" xfId="0" applyNumberFormat="1" applyFont="1" applyBorder="1"/>
    <xf numFmtId="0" fontId="20" fillId="0" borderId="99" xfId="0" applyFont="1" applyBorder="1"/>
    <xf numFmtId="2" fontId="20" fillId="0" borderId="5" xfId="0" applyNumberFormat="1" applyFont="1" applyBorder="1"/>
    <xf numFmtId="2" fontId="20" fillId="0" borderId="6" xfId="0" applyNumberFormat="1" applyFont="1" applyBorder="1"/>
    <xf numFmtId="2" fontId="20" fillId="0" borderId="7" xfId="0" applyNumberFormat="1" applyFont="1" applyBorder="1"/>
    <xf numFmtId="164" fontId="20" fillId="0" borderId="5" xfId="0" applyNumberFormat="1" applyFont="1" applyBorder="1"/>
    <xf numFmtId="164" fontId="20" fillId="0" borderId="6" xfId="0" applyNumberFormat="1" applyFont="1" applyBorder="1"/>
    <xf numFmtId="164" fontId="20" fillId="0" borderId="7" xfId="0" applyNumberFormat="1" applyFont="1" applyBorder="1"/>
    <xf numFmtId="0" fontId="20" fillId="0" borderId="6" xfId="0" applyFont="1" applyBorder="1"/>
    <xf numFmtId="0" fontId="27" fillId="0" borderId="6" xfId="0" applyFont="1" applyBorder="1"/>
    <xf numFmtId="0" fontId="0" fillId="0" borderId="96" xfId="0" applyBorder="1"/>
    <xf numFmtId="0" fontId="44" fillId="2" borderId="101" xfId="0" applyFont="1" applyFill="1" applyBorder="1"/>
    <xf numFmtId="0" fontId="44" fillId="2" borderId="2" xfId="0" applyFont="1" applyFill="1" applyBorder="1"/>
    <xf numFmtId="0" fontId="44" fillId="2" borderId="100" xfId="0" applyFont="1" applyFill="1" applyBorder="1"/>
    <xf numFmtId="0" fontId="44" fillId="0" borderId="3" xfId="0" applyFont="1" applyBorder="1"/>
    <xf numFmtId="0" fontId="44" fillId="0" borderId="0" xfId="0" applyFont="1"/>
    <xf numFmtId="0" fontId="44" fillId="0" borderId="4" xfId="0" applyFont="1" applyBorder="1"/>
    <xf numFmtId="0" fontId="45" fillId="4" borderId="3" xfId="0" applyFont="1" applyFill="1" applyBorder="1"/>
    <xf numFmtId="0" fontId="45" fillId="4" borderId="0" xfId="0" applyFont="1" applyFill="1"/>
    <xf numFmtId="0" fontId="45" fillId="4" borderId="4" xfId="0" applyFont="1" applyFill="1" applyBorder="1"/>
    <xf numFmtId="0" fontId="46" fillId="0" borderId="3" xfId="0" applyFont="1" applyBorder="1"/>
    <xf numFmtId="0" fontId="46" fillId="0" borderId="0" xfId="0" applyFont="1"/>
    <xf numFmtId="0" fontId="46" fillId="0" borderId="4" xfId="0" applyFont="1" applyBorder="1"/>
    <xf numFmtId="1" fontId="15" fillId="0" borderId="98" xfId="0" applyNumberFormat="1" applyFont="1" applyBorder="1"/>
    <xf numFmtId="0" fontId="45" fillId="0" borderId="0" xfId="0" applyFont="1" applyAlignment="1">
      <alignment horizontal="center"/>
    </xf>
    <xf numFmtId="0" fontId="44" fillId="0" borderId="1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37" fillId="0" borderId="0" xfId="0" applyFont="1"/>
    <xf numFmtId="2" fontId="46" fillId="0" borderId="3" xfId="0" applyNumberFormat="1" applyFont="1" applyBorder="1"/>
    <xf numFmtId="2" fontId="37" fillId="0" borderId="0" xfId="0" applyNumberFormat="1" applyFont="1"/>
    <xf numFmtId="2" fontId="46" fillId="0" borderId="0" xfId="0" applyNumberFormat="1" applyFont="1"/>
    <xf numFmtId="2" fontId="46" fillId="0" borderId="4" xfId="0" applyNumberFormat="1" applyFont="1" applyBorder="1"/>
    <xf numFmtId="2" fontId="37" fillId="6" borderId="3" xfId="0" applyNumberFormat="1" applyFont="1" applyFill="1" applyBorder="1"/>
    <xf numFmtId="2" fontId="37" fillId="6" borderId="0" xfId="0" applyNumberFormat="1" applyFont="1" applyFill="1"/>
    <xf numFmtId="2" fontId="37" fillId="6" borderId="4" xfId="0" applyNumberFormat="1" applyFont="1" applyFill="1" applyBorder="1"/>
    <xf numFmtId="2" fontId="47" fillId="6" borderId="3" xfId="0" applyNumberFormat="1" applyFont="1" applyFill="1" applyBorder="1"/>
    <xf numFmtId="2" fontId="47" fillId="6" borderId="0" xfId="0" applyNumberFormat="1" applyFont="1" applyFill="1"/>
    <xf numFmtId="2" fontId="47" fillId="6" borderId="4" xfId="0" applyNumberFormat="1" applyFont="1" applyFill="1" applyBorder="1"/>
    <xf numFmtId="2" fontId="46" fillId="0" borderId="69" xfId="0" applyNumberFormat="1" applyFont="1" applyBorder="1"/>
    <xf numFmtId="2" fontId="37" fillId="0" borderId="12" xfId="0" applyNumberFormat="1" applyFont="1" applyBorder="1"/>
    <xf numFmtId="2" fontId="46" fillId="0" borderId="12" xfId="0" applyNumberFormat="1" applyFont="1" applyBorder="1"/>
    <xf numFmtId="2" fontId="46" fillId="0" borderId="68" xfId="0" applyNumberFormat="1" applyFont="1" applyBorder="1"/>
    <xf numFmtId="166" fontId="45" fillId="3" borderId="102" xfId="0" applyNumberFormat="1" applyFont="1" applyFill="1" applyBorder="1"/>
    <xf numFmtId="166" fontId="33" fillId="3" borderId="27" xfId="0" applyNumberFormat="1" applyFont="1" applyFill="1" applyBorder="1"/>
    <xf numFmtId="166" fontId="45" fillId="3" borderId="27" xfId="0" applyNumberFormat="1" applyFont="1" applyFill="1" applyBorder="1"/>
    <xf numFmtId="166" fontId="45" fillId="3" borderId="103" xfId="0" applyNumberFormat="1" applyFont="1" applyFill="1" applyBorder="1"/>
    <xf numFmtId="2" fontId="46" fillId="0" borderId="104" xfId="0" applyNumberFormat="1" applyFont="1" applyBorder="1"/>
    <xf numFmtId="2" fontId="37" fillId="0" borderId="40" xfId="0" applyNumberFormat="1" applyFont="1" applyBorder="1"/>
    <xf numFmtId="2" fontId="46" fillId="0" borderId="40" xfId="0" applyNumberFormat="1" applyFont="1" applyBorder="1"/>
    <xf numFmtId="2" fontId="46" fillId="0" borderId="105" xfId="0" applyNumberFormat="1" applyFont="1" applyBorder="1"/>
    <xf numFmtId="0" fontId="44" fillId="2" borderId="0" xfId="0" applyFont="1" applyFill="1"/>
    <xf numFmtId="0" fontId="45" fillId="3" borderId="0" xfId="0" applyFont="1" applyFill="1" applyAlignment="1">
      <alignment horizontal="center"/>
    </xf>
    <xf numFmtId="2" fontId="37" fillId="0" borderId="3" xfId="0" applyNumberFormat="1" applyFont="1" applyBorder="1"/>
    <xf numFmtId="2" fontId="37" fillId="0" borderId="4" xfId="0" applyNumberFormat="1" applyFont="1" applyBorder="1"/>
    <xf numFmtId="0" fontId="0" fillId="0" borderId="5" xfId="0" applyBorder="1"/>
    <xf numFmtId="0" fontId="0" fillId="0" borderId="6" xfId="0" applyBorder="1"/>
    <xf numFmtId="165" fontId="34" fillId="3" borderId="0" xfId="0" applyNumberFormat="1" applyFont="1" applyFill="1" applyAlignment="1">
      <alignment horizontal="center"/>
    </xf>
    <xf numFmtId="165" fontId="34" fillId="3" borderId="10" xfId="0" applyNumberFormat="1" applyFont="1" applyFill="1" applyBorder="1" applyAlignment="1">
      <alignment horizontal="center"/>
    </xf>
    <xf numFmtId="164" fontId="19" fillId="0" borderId="0" xfId="0" applyNumberFormat="1" applyFont="1"/>
    <xf numFmtId="0" fontId="48" fillId="4" borderId="0" xfId="0" applyFont="1" applyFill="1"/>
    <xf numFmtId="0" fontId="13" fillId="0" borderId="18" xfId="0" applyFont="1" applyBorder="1"/>
    <xf numFmtId="0" fontId="13" fillId="8" borderId="19" xfId="0" applyFont="1" applyFill="1" applyBorder="1"/>
    <xf numFmtId="164" fontId="13" fillId="0" borderId="20" xfId="0" applyNumberFormat="1" applyFont="1" applyBorder="1"/>
    <xf numFmtId="0" fontId="13" fillId="0" borderId="99" xfId="0" applyFont="1" applyBorder="1"/>
    <xf numFmtId="2" fontId="13" fillId="0" borderId="5" xfId="0" applyNumberFormat="1" applyFont="1" applyBorder="1"/>
    <xf numFmtId="2" fontId="13" fillId="0" borderId="6" xfId="0" applyNumberFormat="1" applyFont="1" applyBorder="1"/>
    <xf numFmtId="2" fontId="13" fillId="6" borderId="7" xfId="0" applyNumberFormat="1" applyFont="1" applyFill="1" applyBorder="1"/>
    <xf numFmtId="164" fontId="13" fillId="0" borderId="5" xfId="0" applyNumberFormat="1" applyFont="1" applyBorder="1"/>
    <xf numFmtId="164" fontId="13" fillId="0" borderId="6" xfId="0" applyNumberFormat="1" applyFont="1" applyBorder="1"/>
    <xf numFmtId="164" fontId="13" fillId="0" borderId="7" xfId="0" applyNumberFormat="1" applyFont="1" applyBorder="1"/>
    <xf numFmtId="0" fontId="13" fillId="0" borderId="6" xfId="0" applyFont="1" applyBorder="1"/>
    <xf numFmtId="0" fontId="13" fillId="0" borderId="19" xfId="0" applyFont="1" applyBorder="1"/>
    <xf numFmtId="0" fontId="13" fillId="0" borderId="94" xfId="0" applyFont="1" applyBorder="1"/>
    <xf numFmtId="2" fontId="13" fillId="6" borderId="10" xfId="0" applyNumberFormat="1" applyFont="1" applyFill="1" applyBorder="1"/>
    <xf numFmtId="1" fontId="13" fillId="0" borderId="93" xfId="0" applyNumberFormat="1" applyFont="1" applyBorder="1"/>
    <xf numFmtId="0" fontId="37" fillId="0" borderId="70" xfId="0" applyFont="1" applyBorder="1"/>
    <xf numFmtId="0" fontId="37" fillId="0" borderId="49" xfId="0" applyFont="1" applyBorder="1"/>
    <xf numFmtId="0" fontId="37" fillId="0" borderId="78" xfId="0" applyFont="1" applyBorder="1"/>
    <xf numFmtId="0" fontId="37" fillId="0" borderId="71" xfId="0" applyFont="1" applyBorder="1"/>
    <xf numFmtId="0" fontId="50" fillId="0" borderId="71" xfId="0" quotePrefix="1" applyFont="1" applyBorder="1"/>
    <xf numFmtId="0" fontId="37" fillId="0" borderId="72" xfId="0" applyFont="1" applyBorder="1"/>
    <xf numFmtId="0" fontId="37" fillId="0" borderId="44" xfId="0" applyFont="1" applyBorder="1"/>
    <xf numFmtId="0" fontId="50" fillId="0" borderId="44" xfId="0" quotePrefix="1" applyFont="1" applyBorder="1"/>
    <xf numFmtId="0" fontId="37" fillId="0" borderId="45" xfId="0" applyFont="1" applyBorder="1"/>
    <xf numFmtId="0" fontId="19" fillId="3" borderId="27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14" fontId="12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6" xfId="0" applyFont="1" applyBorder="1" applyAlignment="1">
      <alignment horizontal="center"/>
    </xf>
    <xf numFmtId="0" fontId="6" fillId="0" borderId="107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3" borderId="26" xfId="0" applyFont="1" applyFill="1" applyBorder="1" applyAlignment="1">
      <alignment horizontal="center"/>
    </xf>
    <xf numFmtId="0" fontId="45" fillId="3" borderId="27" xfId="0" applyFont="1" applyFill="1" applyBorder="1" applyAlignment="1">
      <alignment horizontal="center"/>
    </xf>
    <xf numFmtId="0" fontId="45" fillId="3" borderId="28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9678"/>
      <color rgb="FFD26C6C"/>
      <color rgb="FFFEF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Global DataRates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All MCS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FASWAN_M2_MCS_2025!$G$15:$G$28</c:f>
              <c:numCache>
                <c:formatCode>0.000</c:formatCode>
                <c:ptCount val="14"/>
                <c:pt idx="0">
                  <c:v>5.5555555555555552E-2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0.1111111111111111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0.25</c:v>
                </c:pt>
                <c:pt idx="8">
                  <c:v>0.22222222222222221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0.5</c:v>
                </c:pt>
                <c:pt idx="12">
                  <c:v>0.44444444444444442</c:v>
                </c:pt>
                <c:pt idx="13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E-4AB8-BF3D-B192C72FB797}"/>
            </c:ext>
          </c:extLst>
        </c:ser>
        <c:ser>
          <c:idx val="1"/>
          <c:order val="1"/>
          <c:tx>
            <c:v>Selection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(FASWAN_M2_MCS_2025!$G$15,FASWAN_M2_MCS_2025!$G$17,FASWAN_M2_MCS_2025!$G$18,FASWAN_M2_MCS_2025!$G$21,FASWAN_M2_MCS_2025!$G$22,FASWAN_M2_MCS_2025!$G$25,FASWAN_M2_MCS_2025!$G$26,FASWAN_M2_MCS_2025!$G$28)</c:f>
              <c:numCache>
                <c:formatCode>0.000</c:formatCode>
                <c:ptCount val="8"/>
                <c:pt idx="0">
                  <c:v>5.5555555555555552E-2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0.25</c:v>
                </c:pt>
                <c:pt idx="5">
                  <c:v>0.33333333333333331</c:v>
                </c:pt>
                <c:pt idx="6">
                  <c:v>0.5</c:v>
                </c:pt>
                <c:pt idx="7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E-4AB8-BF3D-B192C72F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418559"/>
        <c:axId val="1855417599"/>
      </c:lineChart>
      <c:catAx>
        <c:axId val="18554185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417599"/>
        <c:crosses val="autoZero"/>
        <c:auto val="1"/>
        <c:lblAlgn val="ctr"/>
        <c:lblOffset val="100"/>
        <c:noMultiLvlLbl val="0"/>
      </c:catAx>
      <c:valAx>
        <c:axId val="185541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41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173566</xdr:rowOff>
    </xdr:from>
    <xdr:to>
      <xdr:col>7</xdr:col>
      <xdr:colOff>624417</xdr:colOff>
      <xdr:row>54</xdr:row>
      <xdr:rowOff>59266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71785C-C36B-BDCA-4137-022AE48C2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D120-77AE-455F-A62D-EEBDB2541659}">
  <sheetPr>
    <pageSetUpPr fitToPage="1"/>
  </sheetPr>
  <dimension ref="A1:AV176"/>
  <sheetViews>
    <sheetView tabSelected="1" zoomScale="90" zoomScaleNormal="90" workbookViewId="0"/>
  </sheetViews>
  <sheetFormatPr defaultRowHeight="15" x14ac:dyDescent="0.25"/>
  <cols>
    <col min="1" max="2" width="12.7109375" customWidth="1"/>
    <col min="3" max="3" width="14.7109375" customWidth="1"/>
    <col min="4" max="4" width="8.7109375" customWidth="1"/>
    <col min="5" max="8" width="10.7109375" customWidth="1"/>
    <col min="9" max="12" width="10.7109375" hidden="1" customWidth="1"/>
    <col min="13" max="13" width="10.7109375" customWidth="1"/>
    <col min="14" max="15" width="9.7109375" customWidth="1"/>
    <col min="16" max="16" width="10.7109375" customWidth="1"/>
    <col min="17" max="17" width="9.7109375" customWidth="1"/>
    <col min="18" max="18" width="1.7109375" customWidth="1"/>
    <col min="19" max="20" width="8.7109375" style="112" customWidth="1"/>
    <col min="21" max="21" width="1.7109375" customWidth="1"/>
    <col min="22" max="22" width="7.7109375" style="280" customWidth="1"/>
    <col min="23" max="23" width="1.7109375" customWidth="1"/>
    <col min="24" max="24" width="5.7109375" customWidth="1"/>
    <col min="25" max="25" width="6.7109375" customWidth="1"/>
    <col min="26" max="26" width="5.7109375" customWidth="1"/>
    <col min="27" max="27" width="1.7109375" customWidth="1"/>
    <col min="28" max="28" width="7.7109375" style="318" customWidth="1"/>
    <col min="29" max="31" width="7.7109375" style="319" customWidth="1"/>
    <col min="32" max="32" width="7.7109375" style="320" customWidth="1"/>
    <col min="33" max="33" width="7.7109375" style="318" customWidth="1"/>
    <col min="34" max="36" width="7.7109375" style="319" customWidth="1"/>
    <col min="37" max="37" width="7.7109375" style="320" customWidth="1"/>
    <col min="38" max="38" width="7.7109375" style="318" customWidth="1"/>
    <col min="39" max="41" width="7.7109375" style="319" customWidth="1"/>
    <col min="42" max="42" width="7.7109375" style="320" customWidth="1"/>
    <col min="43" max="43" width="7.7109375" style="318" customWidth="1"/>
    <col min="44" max="46" width="7.7109375" style="319" customWidth="1"/>
    <col min="47" max="47" width="7.7109375" style="320" customWidth="1"/>
    <col min="48" max="48" width="4.7109375" style="319" customWidth="1"/>
    <col min="49" max="49" width="2.7109375" customWidth="1"/>
  </cols>
  <sheetData>
    <row r="1" spans="1:48" s="4" customFormat="1" x14ac:dyDescent="0.25">
      <c r="A1" s="8" t="s">
        <v>32</v>
      </c>
      <c r="C1" s="259"/>
      <c r="D1" s="398">
        <v>45772</v>
      </c>
      <c r="E1" s="398"/>
      <c r="F1" s="397">
        <f ca="1">TODAY()</f>
        <v>45793</v>
      </c>
      <c r="G1" s="397"/>
      <c r="S1" s="111"/>
      <c r="T1" s="111"/>
      <c r="V1" s="279"/>
      <c r="AB1" s="315"/>
      <c r="AC1" s="316"/>
      <c r="AD1" s="316"/>
      <c r="AE1" s="316"/>
      <c r="AF1" s="317"/>
      <c r="AG1" s="315"/>
      <c r="AH1" s="316"/>
      <c r="AI1" s="316"/>
      <c r="AJ1" s="316"/>
      <c r="AK1" s="317"/>
      <c r="AL1" s="315"/>
      <c r="AM1" s="316"/>
      <c r="AN1" s="316"/>
      <c r="AO1" s="316"/>
      <c r="AP1" s="317"/>
      <c r="AQ1" s="315"/>
      <c r="AR1" s="316"/>
      <c r="AS1" s="316"/>
      <c r="AT1" s="316"/>
      <c r="AU1" s="317"/>
      <c r="AV1" s="355"/>
    </row>
    <row r="2" spans="1:48" ht="12" customHeight="1" x14ac:dyDescent="0.25">
      <c r="A2" s="119" t="s">
        <v>33</v>
      </c>
    </row>
    <row r="3" spans="1:48" s="9" customFormat="1" ht="15.75" x14ac:dyDescent="0.25">
      <c r="A3" s="364" t="s">
        <v>4</v>
      </c>
      <c r="S3" s="113"/>
      <c r="T3" s="113"/>
      <c r="V3" s="281"/>
      <c r="AB3" s="321"/>
      <c r="AC3" s="322"/>
      <c r="AD3" s="322"/>
      <c r="AE3" s="322"/>
      <c r="AF3" s="323"/>
      <c r="AG3" s="321"/>
      <c r="AH3" s="322"/>
      <c r="AI3" s="322"/>
      <c r="AJ3" s="322"/>
      <c r="AK3" s="323"/>
      <c r="AL3" s="321"/>
      <c r="AM3" s="322"/>
      <c r="AN3" s="322"/>
      <c r="AO3" s="322"/>
      <c r="AP3" s="323"/>
      <c r="AQ3" s="321"/>
      <c r="AR3" s="322"/>
      <c r="AS3" s="322"/>
      <c r="AT3" s="322"/>
      <c r="AU3" s="323"/>
      <c r="AV3" s="322"/>
    </row>
    <row r="4" spans="1:48" ht="9.9499999999999993" customHeight="1" x14ac:dyDescent="0.25"/>
    <row r="5" spans="1:48" x14ac:dyDescent="0.25">
      <c r="A5" t="s">
        <v>5</v>
      </c>
    </row>
    <row r="6" spans="1:48" x14ac:dyDescent="0.25">
      <c r="A6" t="s">
        <v>8</v>
      </c>
      <c r="F6" t="s">
        <v>9</v>
      </c>
    </row>
    <row r="7" spans="1:48" x14ac:dyDescent="0.25">
      <c r="A7" t="s">
        <v>6</v>
      </c>
      <c r="B7" s="11" t="s">
        <v>10</v>
      </c>
      <c r="D7" t="s">
        <v>11</v>
      </c>
      <c r="F7" t="s">
        <v>7</v>
      </c>
    </row>
    <row r="8" spans="1:48" x14ac:dyDescent="0.25">
      <c r="A8" s="264" t="s">
        <v>71</v>
      </c>
      <c r="B8" s="265">
        <f>100000/6</f>
        <v>16666.666666666668</v>
      </c>
    </row>
    <row r="9" spans="1:48" ht="9.9499999999999993" customHeight="1" x14ac:dyDescent="0.25">
      <c r="M9" s="399"/>
      <c r="N9" s="399"/>
      <c r="O9" s="399"/>
      <c r="P9" s="399"/>
      <c r="Q9" s="399"/>
      <c r="S9" s="400"/>
      <c r="T9" s="400"/>
    </row>
    <row r="10" spans="1:48" ht="15" customHeight="1" thickBot="1" x14ac:dyDescent="0.3">
      <c r="A10" s="261" t="s">
        <v>72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2"/>
      <c r="N10" s="262"/>
      <c r="O10" s="262"/>
      <c r="P10" s="262"/>
      <c r="Q10" s="262"/>
      <c r="S10" s="258"/>
      <c r="T10" s="258"/>
    </row>
    <row r="11" spans="1:48" ht="15" customHeight="1" thickBot="1" x14ac:dyDescent="0.3">
      <c r="A11" s="401" t="s">
        <v>34</v>
      </c>
      <c r="B11" s="401"/>
      <c r="C11" s="401"/>
      <c r="E11" s="402" t="s">
        <v>35</v>
      </c>
      <c r="F11" s="403"/>
      <c r="G11" s="403"/>
      <c r="H11" s="404"/>
      <c r="I11" s="10" t="s">
        <v>70</v>
      </c>
      <c r="J11" s="263" t="s">
        <v>69</v>
      </c>
      <c r="K11" s="263">
        <v>1</v>
      </c>
      <c r="L11" s="10"/>
      <c r="M11" s="405" t="s">
        <v>83</v>
      </c>
      <c r="N11" s="406"/>
      <c r="O11" s="406"/>
      <c r="P11" s="406"/>
      <c r="Q11" s="407"/>
      <c r="S11" s="400" t="s">
        <v>30</v>
      </c>
      <c r="T11" s="400"/>
      <c r="V11" s="282" t="s">
        <v>74</v>
      </c>
      <c r="AB11" s="411" t="s">
        <v>79</v>
      </c>
      <c r="AC11" s="412"/>
      <c r="AD11" s="412"/>
      <c r="AE11" s="412"/>
      <c r="AF11" s="412"/>
      <c r="AG11" s="412"/>
      <c r="AH11" s="412"/>
      <c r="AI11" s="412"/>
      <c r="AJ11" s="412"/>
      <c r="AK11" s="412"/>
      <c r="AL11" s="412"/>
      <c r="AM11" s="412"/>
      <c r="AN11" s="412"/>
      <c r="AO11" s="412"/>
      <c r="AP11" s="412"/>
      <c r="AQ11" s="412"/>
      <c r="AR11" s="412"/>
      <c r="AS11" s="412"/>
      <c r="AT11" s="412"/>
      <c r="AU11" s="413"/>
      <c r="AV11" s="356"/>
    </row>
    <row r="12" spans="1:48" s="1" customFormat="1" ht="15.75" thickBot="1" x14ac:dyDescent="0.3">
      <c r="A12" s="16" t="s">
        <v>12</v>
      </c>
      <c r="B12" s="17"/>
      <c r="C12" s="18"/>
      <c r="D12" s="20" t="s">
        <v>19</v>
      </c>
      <c r="E12" s="394" t="s">
        <v>18</v>
      </c>
      <c r="F12" s="395"/>
      <c r="G12" s="395"/>
      <c r="H12" s="396"/>
      <c r="I12" s="394" t="s">
        <v>82</v>
      </c>
      <c r="J12" s="395"/>
      <c r="K12" s="395"/>
      <c r="L12" s="396"/>
      <c r="M12" s="270" t="s">
        <v>17</v>
      </c>
      <c r="N12" s="271" t="s">
        <v>25</v>
      </c>
      <c r="O12" s="271" t="s">
        <v>24</v>
      </c>
      <c r="P12" s="271" t="s">
        <v>21</v>
      </c>
      <c r="Q12" s="272" t="s">
        <v>24</v>
      </c>
      <c r="S12" s="114" t="s">
        <v>28</v>
      </c>
      <c r="T12" s="114" t="s">
        <v>29</v>
      </c>
      <c r="V12" s="283" t="s">
        <v>73</v>
      </c>
      <c r="AB12" s="408" t="s">
        <v>76</v>
      </c>
      <c r="AC12" s="409"/>
      <c r="AD12" s="409"/>
      <c r="AE12" s="409"/>
      <c r="AF12" s="410"/>
      <c r="AG12" s="408" t="s">
        <v>75</v>
      </c>
      <c r="AH12" s="409"/>
      <c r="AI12" s="409"/>
      <c r="AJ12" s="409"/>
      <c r="AK12" s="410"/>
      <c r="AL12" s="408" t="s">
        <v>77</v>
      </c>
      <c r="AM12" s="409"/>
      <c r="AN12" s="409"/>
      <c r="AO12" s="409"/>
      <c r="AP12" s="410"/>
      <c r="AQ12" s="408" t="s">
        <v>78</v>
      </c>
      <c r="AR12" s="409"/>
      <c r="AS12" s="409"/>
      <c r="AT12" s="409"/>
      <c r="AU12" s="410"/>
      <c r="AV12" s="328"/>
    </row>
    <row r="13" spans="1:48" s="12" customFormat="1" ht="27.95" customHeight="1" thickBot="1" x14ac:dyDescent="0.3">
      <c r="A13" s="273" t="s">
        <v>31</v>
      </c>
      <c r="B13" s="274" t="s">
        <v>8</v>
      </c>
      <c r="C13" s="275" t="s">
        <v>13</v>
      </c>
      <c r="D13" s="21"/>
      <c r="E13" s="133">
        <v>32</v>
      </c>
      <c r="F13" s="134">
        <v>64</v>
      </c>
      <c r="G13" s="134">
        <v>128</v>
      </c>
      <c r="H13" s="135">
        <v>256</v>
      </c>
      <c r="I13" s="120">
        <v>32</v>
      </c>
      <c r="J13" s="121">
        <v>64</v>
      </c>
      <c r="K13" s="121">
        <v>128</v>
      </c>
      <c r="L13" s="122">
        <v>256</v>
      </c>
      <c r="M13" s="12" t="s">
        <v>23</v>
      </c>
      <c r="N13" s="108" t="s">
        <v>26</v>
      </c>
      <c r="O13" s="108" t="s">
        <v>26</v>
      </c>
      <c r="P13" s="12" t="s">
        <v>22</v>
      </c>
      <c r="Q13" s="108" t="s">
        <v>26</v>
      </c>
      <c r="S13" s="115">
        <f>1/3</f>
        <v>0.33333333333333331</v>
      </c>
      <c r="T13" s="115">
        <f>2/3</f>
        <v>0.66666666666666663</v>
      </c>
      <c r="V13" s="314"/>
      <c r="AB13" s="329">
        <v>8</v>
      </c>
      <c r="AC13" s="330">
        <v>7</v>
      </c>
      <c r="AD13" s="330">
        <v>6</v>
      </c>
      <c r="AE13" s="330">
        <v>5</v>
      </c>
      <c r="AF13" s="331">
        <v>4</v>
      </c>
      <c r="AG13" s="329">
        <v>8</v>
      </c>
      <c r="AH13" s="330">
        <v>7</v>
      </c>
      <c r="AI13" s="330">
        <v>6</v>
      </c>
      <c r="AJ13" s="330">
        <v>5</v>
      </c>
      <c r="AK13" s="331">
        <v>4</v>
      </c>
      <c r="AL13" s="329">
        <v>8</v>
      </c>
      <c r="AM13" s="330">
        <v>7</v>
      </c>
      <c r="AN13" s="330">
        <v>6</v>
      </c>
      <c r="AO13" s="330">
        <v>5</v>
      </c>
      <c r="AP13" s="331">
        <v>4</v>
      </c>
      <c r="AQ13" s="329">
        <v>8</v>
      </c>
      <c r="AR13" s="330">
        <v>7</v>
      </c>
      <c r="AS13" s="330">
        <v>6</v>
      </c>
      <c r="AT13" s="330">
        <v>5</v>
      </c>
      <c r="AU13" s="331">
        <v>4</v>
      </c>
      <c r="AV13" s="274" t="s">
        <v>8</v>
      </c>
    </row>
    <row r="14" spans="1:48" s="375" customFormat="1" ht="15.75" thickBot="1" x14ac:dyDescent="0.3">
      <c r="A14" s="365">
        <v>4</v>
      </c>
      <c r="B14" s="366">
        <v>0</v>
      </c>
      <c r="C14" s="367">
        <f t="shared" ref="C14:C45" si="0">(1+B14)*FreqRes/1000</f>
        <v>16.666666666666668</v>
      </c>
      <c r="D14" s="368"/>
      <c r="E14" s="369">
        <f t="shared" ref="E14:G17" si="1">E$13*1000/$C14</f>
        <v>1919.9999999999998</v>
      </c>
      <c r="F14" s="370">
        <f t="shared" si="1"/>
        <v>3839.9999999999995</v>
      </c>
      <c r="G14" s="370">
        <f t="shared" si="1"/>
        <v>7679.9999999999991</v>
      </c>
      <c r="H14" s="371">
        <f t="shared" ref="E14:H37" si="2">H$13*1000/$C14</f>
        <v>15359.999999999998</v>
      </c>
      <c r="I14" s="372">
        <f t="shared" ref="I14:I45" si="3">OBWratio*$C14/(E14)</f>
        <v>8.6805555555555577E-3</v>
      </c>
      <c r="J14" s="373">
        <f t="shared" ref="J14:J45" si="4">OBWratio*$C14/(F14)</f>
        <v>4.3402777777777788E-3</v>
      </c>
      <c r="K14" s="373">
        <f t="shared" ref="K14:K45" si="5">OBWratio*$C14/(G14)</f>
        <v>2.1701388888888894E-3</v>
      </c>
      <c r="L14" s="374">
        <f t="shared" ref="L14:L45" si="6">OBWratio*$C14/(H14)</f>
        <v>1.0850694444444447E-3</v>
      </c>
      <c r="M14" s="370"/>
      <c r="N14" s="373"/>
      <c r="O14" s="373"/>
      <c r="P14" s="370"/>
      <c r="Q14" s="373"/>
      <c r="V14" s="376">
        <v>200</v>
      </c>
      <c r="X14" s="377">
        <v>64</v>
      </c>
      <c r="Y14" s="377">
        <f>X14/64</f>
        <v>1</v>
      </c>
      <c r="Z14" s="377">
        <v>1</v>
      </c>
      <c r="AB14" s="347">
        <f>8/64</f>
        <v>0.125</v>
      </c>
      <c r="AC14" s="348">
        <f>7/64</f>
        <v>0.109375</v>
      </c>
      <c r="AD14" s="349">
        <f>6/64</f>
        <v>9.375E-2</v>
      </c>
      <c r="AE14" s="348">
        <f>5/64</f>
        <v>7.8125E-2</v>
      </c>
      <c r="AF14" s="350">
        <f>4/64</f>
        <v>6.25E-2</v>
      </c>
      <c r="AG14" s="347">
        <f>8/64</f>
        <v>0.125</v>
      </c>
      <c r="AH14" s="349">
        <f>7/64</f>
        <v>0.109375</v>
      </c>
      <c r="AI14" s="349">
        <f>6/64</f>
        <v>9.375E-2</v>
      </c>
      <c r="AJ14" s="349">
        <f>5/64</f>
        <v>7.8125E-2</v>
      </c>
      <c r="AK14" s="350">
        <f>4/64</f>
        <v>6.25E-2</v>
      </c>
      <c r="AL14" s="347">
        <f>8/64</f>
        <v>0.125</v>
      </c>
      <c r="AM14" s="349">
        <f>7/64</f>
        <v>0.109375</v>
      </c>
      <c r="AN14" s="349">
        <f>6/64</f>
        <v>9.375E-2</v>
      </c>
      <c r="AO14" s="349">
        <f>5/64</f>
        <v>7.8125E-2</v>
      </c>
      <c r="AP14" s="350">
        <f>4/64</f>
        <v>6.25E-2</v>
      </c>
      <c r="AQ14" s="347"/>
      <c r="AR14" s="349"/>
      <c r="AS14" s="349"/>
      <c r="AT14" s="349"/>
      <c r="AU14" s="350"/>
      <c r="AV14" s="132">
        <v>0</v>
      </c>
    </row>
    <row r="15" spans="1:48" s="32" customFormat="1" x14ac:dyDescent="0.25">
      <c r="A15" s="19">
        <v>4</v>
      </c>
      <c r="B15" s="132">
        <v>1</v>
      </c>
      <c r="C15" s="29">
        <f t="shared" si="0"/>
        <v>33.333333333333336</v>
      </c>
      <c r="D15" s="30"/>
      <c r="E15" s="31">
        <f t="shared" si="1"/>
        <v>959.99999999999989</v>
      </c>
      <c r="F15" s="42">
        <f t="shared" si="1"/>
        <v>1919.9999999999998</v>
      </c>
      <c r="G15" s="42">
        <f t="shared" si="1"/>
        <v>3839.9999999999995</v>
      </c>
      <c r="H15" s="378">
        <f t="shared" si="2"/>
        <v>7679.9999999999991</v>
      </c>
      <c r="I15" s="100">
        <f t="shared" si="3"/>
        <v>3.4722222222222231E-2</v>
      </c>
      <c r="J15" s="101">
        <f t="shared" si="4"/>
        <v>1.7361111111111115E-2</v>
      </c>
      <c r="K15" s="101">
        <f t="shared" si="5"/>
        <v>8.6805555555555577E-3</v>
      </c>
      <c r="L15" s="102">
        <f t="shared" si="6"/>
        <v>4.3402777777777788E-3</v>
      </c>
      <c r="M15" s="42"/>
      <c r="N15" s="101"/>
      <c r="O15" s="101"/>
      <c r="P15" s="42"/>
      <c r="Q15" s="101"/>
      <c r="V15" s="379">
        <f t="shared" ref="V15:V25" si="7">CBW_opt4-C15</f>
        <v>166.66666666666666</v>
      </c>
      <c r="AB15" s="357">
        <f t="shared" ref="AB15:AF25" si="8">AB$14*OBWratio*($C15)/($E15)*1000</f>
        <v>4.3402777777777786</v>
      </c>
      <c r="AC15" s="334">
        <f t="shared" si="8"/>
        <v>3.7977430555555562</v>
      </c>
      <c r="AD15" s="334">
        <f t="shared" si="8"/>
        <v>3.2552083333333339</v>
      </c>
      <c r="AE15" s="334">
        <f t="shared" si="8"/>
        <v>2.712673611111112</v>
      </c>
      <c r="AF15" s="358">
        <f t="shared" si="8"/>
        <v>2.1701388888888893</v>
      </c>
      <c r="AG15" s="357">
        <f t="shared" ref="AG15:AK25" si="9">AG$14*OBWratio*($C15)/($F15)*1000</f>
        <v>2.1701388888888893</v>
      </c>
      <c r="AH15" s="334">
        <f t="shared" si="9"/>
        <v>1.8988715277777781</v>
      </c>
      <c r="AI15" s="334">
        <f t="shared" si="9"/>
        <v>1.627604166666667</v>
      </c>
      <c r="AJ15" s="334">
        <f t="shared" si="9"/>
        <v>1.356336805555556</v>
      </c>
      <c r="AK15" s="358">
        <f t="shared" si="9"/>
        <v>1.0850694444444446</v>
      </c>
      <c r="AL15" s="357">
        <f t="shared" ref="AL15:AP25" si="10">AL$14*OBWratio*($C15)/($G15)*1000</f>
        <v>1.0850694444444446</v>
      </c>
      <c r="AM15" s="334">
        <f t="shared" si="10"/>
        <v>0.94943576388888906</v>
      </c>
      <c r="AN15" s="334">
        <f t="shared" si="10"/>
        <v>0.81380208333333348</v>
      </c>
      <c r="AO15" s="334">
        <f t="shared" si="10"/>
        <v>0.67816840277777801</v>
      </c>
      <c r="AP15" s="358">
        <f t="shared" si="10"/>
        <v>0.54253472222222232</v>
      </c>
      <c r="AQ15" s="337"/>
      <c r="AR15" s="338"/>
      <c r="AS15" s="338"/>
      <c r="AT15" s="338"/>
      <c r="AU15" s="339"/>
      <c r="AV15" s="132">
        <v>1</v>
      </c>
    </row>
    <row r="16" spans="1:48" s="32" customFormat="1" x14ac:dyDescent="0.25">
      <c r="A16" s="19">
        <v>4</v>
      </c>
      <c r="B16" s="132">
        <v>2</v>
      </c>
      <c r="C16" s="29">
        <f t="shared" si="0"/>
        <v>50</v>
      </c>
      <c r="D16" s="30"/>
      <c r="E16" s="31">
        <f t="shared" si="1"/>
        <v>640</v>
      </c>
      <c r="F16" s="42">
        <f t="shared" si="1"/>
        <v>1280</v>
      </c>
      <c r="G16" s="42">
        <f t="shared" si="1"/>
        <v>2560</v>
      </c>
      <c r="H16" s="378">
        <f t="shared" si="2"/>
        <v>5120</v>
      </c>
      <c r="I16" s="100">
        <f t="shared" si="3"/>
        <v>7.8125E-2</v>
      </c>
      <c r="J16" s="101">
        <f t="shared" si="4"/>
        <v>3.90625E-2</v>
      </c>
      <c r="K16" s="101">
        <f t="shared" si="5"/>
        <v>1.953125E-2</v>
      </c>
      <c r="L16" s="102">
        <f t="shared" si="6"/>
        <v>9.765625E-3</v>
      </c>
      <c r="M16" s="42"/>
      <c r="N16" s="101"/>
      <c r="O16" s="101"/>
      <c r="P16" s="42"/>
      <c r="Q16" s="101"/>
      <c r="V16" s="379">
        <f t="shared" si="7"/>
        <v>150</v>
      </c>
      <c r="AB16" s="357">
        <f t="shared" si="8"/>
        <v>9.765625</v>
      </c>
      <c r="AC16" s="334">
        <f t="shared" si="8"/>
        <v>8.544921875</v>
      </c>
      <c r="AD16" s="334">
        <f t="shared" si="8"/>
        <v>7.32421875</v>
      </c>
      <c r="AE16" s="334">
        <f t="shared" si="8"/>
        <v>6.103515625</v>
      </c>
      <c r="AF16" s="358">
        <f t="shared" si="8"/>
        <v>4.8828125</v>
      </c>
      <c r="AG16" s="357">
        <f t="shared" si="9"/>
        <v>4.8828125</v>
      </c>
      <c r="AH16" s="334">
        <f t="shared" si="9"/>
        <v>4.2724609375</v>
      </c>
      <c r="AI16" s="334">
        <f t="shared" si="9"/>
        <v>3.662109375</v>
      </c>
      <c r="AJ16" s="334">
        <f t="shared" si="9"/>
        <v>3.0517578125</v>
      </c>
      <c r="AK16" s="358">
        <f t="shared" si="9"/>
        <v>2.44140625</v>
      </c>
      <c r="AL16" s="357">
        <f t="shared" si="10"/>
        <v>2.44140625</v>
      </c>
      <c r="AM16" s="334">
        <f t="shared" si="10"/>
        <v>2.13623046875</v>
      </c>
      <c r="AN16" s="334">
        <f t="shared" si="10"/>
        <v>1.8310546875</v>
      </c>
      <c r="AO16" s="334">
        <f t="shared" si="10"/>
        <v>1.52587890625</v>
      </c>
      <c r="AP16" s="358">
        <f t="shared" si="10"/>
        <v>1.220703125</v>
      </c>
      <c r="AQ16" s="337"/>
      <c r="AR16" s="338"/>
      <c r="AS16" s="338"/>
      <c r="AT16" s="338"/>
      <c r="AU16" s="339"/>
      <c r="AV16" s="132">
        <v>2</v>
      </c>
    </row>
    <row r="17" spans="1:48" s="32" customFormat="1" x14ac:dyDescent="0.25">
      <c r="A17" s="19">
        <v>4</v>
      </c>
      <c r="B17" s="132">
        <v>3</v>
      </c>
      <c r="C17" s="29">
        <f t="shared" si="0"/>
        <v>66.666666666666671</v>
      </c>
      <c r="D17" s="30"/>
      <c r="E17" s="31">
        <f t="shared" si="1"/>
        <v>479.99999999999994</v>
      </c>
      <c r="F17" s="42">
        <f t="shared" si="1"/>
        <v>959.99999999999989</v>
      </c>
      <c r="G17" s="42">
        <f t="shared" si="1"/>
        <v>1919.9999999999998</v>
      </c>
      <c r="H17" s="378">
        <f t="shared" si="2"/>
        <v>3839.9999999999995</v>
      </c>
      <c r="I17" s="100">
        <f t="shared" si="3"/>
        <v>0.13888888888888892</v>
      </c>
      <c r="J17" s="101">
        <f t="shared" si="4"/>
        <v>6.9444444444444461E-2</v>
      </c>
      <c r="K17" s="101">
        <f t="shared" si="5"/>
        <v>3.4722222222222231E-2</v>
      </c>
      <c r="L17" s="102">
        <f t="shared" si="6"/>
        <v>1.7361111111111115E-2</v>
      </c>
      <c r="M17" s="42"/>
      <c r="N17" s="101"/>
      <c r="O17" s="101"/>
      <c r="P17" s="42"/>
      <c r="Q17" s="101"/>
      <c r="V17" s="379">
        <f t="shared" si="7"/>
        <v>133.33333333333331</v>
      </c>
      <c r="AB17" s="357">
        <f t="shared" si="8"/>
        <v>17.361111111111114</v>
      </c>
      <c r="AC17" s="334">
        <f t="shared" si="8"/>
        <v>15.190972222222225</v>
      </c>
      <c r="AD17" s="334">
        <f t="shared" si="8"/>
        <v>13.020833333333336</v>
      </c>
      <c r="AE17" s="334">
        <f t="shared" si="8"/>
        <v>10.850694444444448</v>
      </c>
      <c r="AF17" s="358">
        <f t="shared" si="8"/>
        <v>8.6805555555555571</v>
      </c>
      <c r="AG17" s="357">
        <f t="shared" si="9"/>
        <v>8.6805555555555571</v>
      </c>
      <c r="AH17" s="334">
        <f t="shared" si="9"/>
        <v>7.5954861111111125</v>
      </c>
      <c r="AI17" s="334">
        <f t="shared" si="9"/>
        <v>6.5104166666666679</v>
      </c>
      <c r="AJ17" s="334">
        <f t="shared" si="9"/>
        <v>5.4253472222222241</v>
      </c>
      <c r="AK17" s="358">
        <f t="shared" si="9"/>
        <v>4.3402777777777786</v>
      </c>
      <c r="AL17" s="357">
        <f t="shared" si="10"/>
        <v>4.3402777777777786</v>
      </c>
      <c r="AM17" s="334">
        <f t="shared" si="10"/>
        <v>3.7977430555555562</v>
      </c>
      <c r="AN17" s="334">
        <f t="shared" si="10"/>
        <v>3.2552083333333339</v>
      </c>
      <c r="AO17" s="334">
        <f t="shared" si="10"/>
        <v>2.712673611111112</v>
      </c>
      <c r="AP17" s="358">
        <f t="shared" si="10"/>
        <v>2.1701388888888893</v>
      </c>
      <c r="AQ17" s="337"/>
      <c r="AR17" s="338"/>
      <c r="AS17" s="338"/>
      <c r="AT17" s="338"/>
      <c r="AU17" s="339"/>
      <c r="AV17" s="132">
        <v>3</v>
      </c>
    </row>
    <row r="18" spans="1:48" s="32" customFormat="1" x14ac:dyDescent="0.25">
      <c r="A18" s="19">
        <v>4</v>
      </c>
      <c r="B18" s="132">
        <v>4</v>
      </c>
      <c r="C18" s="29">
        <f t="shared" si="0"/>
        <v>83.333333333333343</v>
      </c>
      <c r="D18" s="30"/>
      <c r="E18" s="31">
        <f t="shared" si="2"/>
        <v>383.99999999999994</v>
      </c>
      <c r="F18" s="42">
        <f t="shared" si="2"/>
        <v>767.99999999999989</v>
      </c>
      <c r="G18" s="42">
        <f t="shared" si="2"/>
        <v>1535.9999999999998</v>
      </c>
      <c r="H18" s="378">
        <f t="shared" si="2"/>
        <v>3071.9999999999995</v>
      </c>
      <c r="I18" s="100">
        <f t="shared" si="3"/>
        <v>0.21701388888888895</v>
      </c>
      <c r="J18" s="101">
        <f t="shared" si="4"/>
        <v>0.10850694444444448</v>
      </c>
      <c r="K18" s="101">
        <f t="shared" si="5"/>
        <v>5.4253472222222238E-2</v>
      </c>
      <c r="L18" s="102">
        <f t="shared" si="6"/>
        <v>2.7126736111111119E-2</v>
      </c>
      <c r="M18" s="42"/>
      <c r="N18" s="101"/>
      <c r="O18" s="101"/>
      <c r="P18" s="42"/>
      <c r="Q18" s="101"/>
      <c r="V18" s="379">
        <f t="shared" si="7"/>
        <v>116.66666666666666</v>
      </c>
      <c r="AB18" s="357">
        <f t="shared" si="8"/>
        <v>27.126736111111118</v>
      </c>
      <c r="AC18" s="334">
        <f t="shared" si="8"/>
        <v>23.735894097222229</v>
      </c>
      <c r="AD18" s="334">
        <f t="shared" si="8"/>
        <v>20.345052083333339</v>
      </c>
      <c r="AE18" s="334">
        <f t="shared" si="8"/>
        <v>16.95421006944445</v>
      </c>
      <c r="AF18" s="358">
        <f t="shared" si="8"/>
        <v>13.563368055555559</v>
      </c>
      <c r="AG18" s="357">
        <f t="shared" si="9"/>
        <v>13.563368055555559</v>
      </c>
      <c r="AH18" s="334">
        <f t="shared" si="9"/>
        <v>11.867947048611114</v>
      </c>
      <c r="AI18" s="334">
        <f t="shared" si="9"/>
        <v>10.17252604166667</v>
      </c>
      <c r="AJ18" s="334">
        <f t="shared" si="9"/>
        <v>8.477105034722225</v>
      </c>
      <c r="AK18" s="358">
        <f t="shared" si="9"/>
        <v>6.7816840277777795</v>
      </c>
      <c r="AL18" s="357">
        <f t="shared" si="10"/>
        <v>6.7816840277777795</v>
      </c>
      <c r="AM18" s="334">
        <f t="shared" si="10"/>
        <v>5.9339735243055571</v>
      </c>
      <c r="AN18" s="334">
        <f t="shared" si="10"/>
        <v>5.0862630208333348</v>
      </c>
      <c r="AO18" s="334">
        <f t="shared" si="10"/>
        <v>4.2385525173611125</v>
      </c>
      <c r="AP18" s="358">
        <f t="shared" si="10"/>
        <v>3.3908420138888897</v>
      </c>
      <c r="AQ18" s="337"/>
      <c r="AR18" s="338"/>
      <c r="AS18" s="338"/>
      <c r="AT18" s="338"/>
      <c r="AU18" s="339"/>
      <c r="AV18" s="132">
        <v>4</v>
      </c>
    </row>
    <row r="19" spans="1:48" s="22" customFormat="1" x14ac:dyDescent="0.25">
      <c r="A19" s="37">
        <v>4</v>
      </c>
      <c r="B19" s="124">
        <v>5</v>
      </c>
      <c r="C19" s="38">
        <f t="shared" si="0"/>
        <v>100</v>
      </c>
      <c r="D19" s="52" t="s">
        <v>14</v>
      </c>
      <c r="E19" s="39">
        <f t="shared" si="2"/>
        <v>320</v>
      </c>
      <c r="F19" s="53">
        <f t="shared" si="2"/>
        <v>640</v>
      </c>
      <c r="G19" s="53">
        <f t="shared" si="2"/>
        <v>1280</v>
      </c>
      <c r="H19" s="378">
        <f t="shared" si="2"/>
        <v>2560</v>
      </c>
      <c r="I19" s="85">
        <f t="shared" si="3"/>
        <v>0.3125</v>
      </c>
      <c r="J19" s="86">
        <f t="shared" si="4"/>
        <v>0.15625</v>
      </c>
      <c r="K19" s="86">
        <f t="shared" si="5"/>
        <v>7.8125E-2</v>
      </c>
      <c r="L19" s="87">
        <f t="shared" si="6"/>
        <v>3.90625E-2</v>
      </c>
      <c r="M19" s="53">
        <f>6*G19</f>
        <v>7680</v>
      </c>
      <c r="N19" s="86">
        <f>1000/M19</f>
        <v>0.13020833333333334</v>
      </c>
      <c r="O19" s="86">
        <f>4000/M19</f>
        <v>0.52083333333333337</v>
      </c>
      <c r="P19" s="53">
        <f>4*E19</f>
        <v>1280</v>
      </c>
      <c r="Q19" s="86">
        <f>4000/P19</f>
        <v>3.125</v>
      </c>
      <c r="S19" s="112">
        <f>N19*S$13</f>
        <v>4.3402777777777776E-2</v>
      </c>
      <c r="T19" s="112">
        <f>Q19*T$13</f>
        <v>2.083333333333333</v>
      </c>
      <c r="V19" s="285">
        <f t="shared" si="7"/>
        <v>100</v>
      </c>
      <c r="AB19" s="333">
        <f t="shared" si="8"/>
        <v>39.0625</v>
      </c>
      <c r="AC19" s="334">
        <f t="shared" si="8"/>
        <v>34.1796875</v>
      </c>
      <c r="AD19" s="335">
        <f t="shared" si="8"/>
        <v>29.296875</v>
      </c>
      <c r="AE19" s="334">
        <f t="shared" si="8"/>
        <v>24.4140625</v>
      </c>
      <c r="AF19" s="336">
        <f t="shared" si="8"/>
        <v>19.53125</v>
      </c>
      <c r="AG19" s="333">
        <f t="shared" si="9"/>
        <v>19.53125</v>
      </c>
      <c r="AH19" s="335">
        <f t="shared" si="9"/>
        <v>17.08984375</v>
      </c>
      <c r="AI19" s="335">
        <f t="shared" si="9"/>
        <v>14.6484375</v>
      </c>
      <c r="AJ19" s="335">
        <f t="shared" si="9"/>
        <v>12.20703125</v>
      </c>
      <c r="AK19" s="336">
        <f t="shared" si="9"/>
        <v>9.765625</v>
      </c>
      <c r="AL19" s="333">
        <f t="shared" si="10"/>
        <v>9.765625</v>
      </c>
      <c r="AM19" s="335">
        <f t="shared" si="10"/>
        <v>8.544921875</v>
      </c>
      <c r="AN19" s="335">
        <f t="shared" si="10"/>
        <v>7.32421875</v>
      </c>
      <c r="AO19" s="335">
        <f t="shared" si="10"/>
        <v>6.103515625</v>
      </c>
      <c r="AP19" s="336">
        <f t="shared" si="10"/>
        <v>4.8828125</v>
      </c>
      <c r="AQ19" s="337"/>
      <c r="AR19" s="338"/>
      <c r="AS19" s="338"/>
      <c r="AT19" s="338"/>
      <c r="AU19" s="339"/>
      <c r="AV19" s="123">
        <v>5</v>
      </c>
    </row>
    <row r="20" spans="1:48" s="60" customFormat="1" ht="15.75" x14ac:dyDescent="0.25">
      <c r="A20" s="54">
        <v>4</v>
      </c>
      <c r="B20" s="125">
        <v>6</v>
      </c>
      <c r="C20" s="55">
        <f t="shared" si="0"/>
        <v>116.66666666666667</v>
      </c>
      <c r="D20" s="56" t="s">
        <v>14</v>
      </c>
      <c r="E20" s="57">
        <f t="shared" si="2"/>
        <v>274.28571428571428</v>
      </c>
      <c r="F20" s="58">
        <f t="shared" si="2"/>
        <v>548.57142857142856</v>
      </c>
      <c r="G20" s="58">
        <f t="shared" si="2"/>
        <v>1097.1428571428571</v>
      </c>
      <c r="H20" s="59">
        <f t="shared" si="2"/>
        <v>2194.2857142857142</v>
      </c>
      <c r="I20" s="88">
        <f t="shared" si="3"/>
        <v>0.42534722222222227</v>
      </c>
      <c r="J20" s="89">
        <f t="shared" si="4"/>
        <v>0.21267361111111113</v>
      </c>
      <c r="K20" s="89">
        <f t="shared" si="5"/>
        <v>0.10633680555555557</v>
      </c>
      <c r="L20" s="90">
        <f t="shared" si="6"/>
        <v>5.3168402777777783E-2</v>
      </c>
      <c r="M20" s="58">
        <f>6*G20</f>
        <v>6582.8571428571431</v>
      </c>
      <c r="N20" s="89">
        <f t="shared" ref="N20:N23" si="11">1000/M20</f>
        <v>0.15190972222222221</v>
      </c>
      <c r="O20" s="89">
        <f t="shared" ref="O20:O23" si="12">4000/M20</f>
        <v>0.60763888888888884</v>
      </c>
      <c r="P20" s="58">
        <f t="shared" ref="P20:P23" si="13">4*E20</f>
        <v>1097.1428571428571</v>
      </c>
      <c r="Q20" s="89">
        <f t="shared" ref="Q20:Q23" si="14">4000/P20</f>
        <v>3.6458333333333335</v>
      </c>
      <c r="S20" s="116">
        <f>N20*S$13</f>
        <v>5.063657407407407E-2</v>
      </c>
      <c r="T20" s="116">
        <f>Q20*T$13</f>
        <v>2.4305555555555554</v>
      </c>
      <c r="V20" s="285">
        <f t="shared" si="7"/>
        <v>83.333333333333329</v>
      </c>
      <c r="AB20" s="333">
        <f t="shared" si="8"/>
        <v>53.168402777777786</v>
      </c>
      <c r="AC20" s="334">
        <f t="shared" si="8"/>
        <v>46.522352430555557</v>
      </c>
      <c r="AD20" s="335">
        <f t="shared" si="8"/>
        <v>39.876302083333336</v>
      </c>
      <c r="AE20" s="334">
        <f t="shared" si="8"/>
        <v>33.230251736111114</v>
      </c>
      <c r="AF20" s="336">
        <f t="shared" si="8"/>
        <v>26.584201388888893</v>
      </c>
      <c r="AG20" s="333">
        <f t="shared" si="9"/>
        <v>26.584201388888893</v>
      </c>
      <c r="AH20" s="335">
        <f t="shared" si="9"/>
        <v>23.261176215277779</v>
      </c>
      <c r="AI20" s="335">
        <f t="shared" si="9"/>
        <v>19.938151041666668</v>
      </c>
      <c r="AJ20" s="335">
        <f t="shared" si="9"/>
        <v>16.615125868055557</v>
      </c>
      <c r="AK20" s="336">
        <f t="shared" si="9"/>
        <v>13.292100694444446</v>
      </c>
      <c r="AL20" s="333">
        <f t="shared" si="10"/>
        <v>13.292100694444446</v>
      </c>
      <c r="AM20" s="335">
        <f t="shared" si="10"/>
        <v>11.630588107638889</v>
      </c>
      <c r="AN20" s="335">
        <f t="shared" si="10"/>
        <v>9.9690755208333339</v>
      </c>
      <c r="AO20" s="335">
        <f t="shared" si="10"/>
        <v>8.3075629340277786</v>
      </c>
      <c r="AP20" s="336">
        <f t="shared" si="10"/>
        <v>6.6460503472222232</v>
      </c>
      <c r="AQ20" s="337"/>
      <c r="AR20" s="338"/>
      <c r="AS20" s="338"/>
      <c r="AT20" s="338"/>
      <c r="AU20" s="339"/>
      <c r="AV20" s="123">
        <v>6</v>
      </c>
    </row>
    <row r="21" spans="1:48" s="69" customFormat="1" ht="15.75" x14ac:dyDescent="0.25">
      <c r="A21" s="75">
        <v>4</v>
      </c>
      <c r="B21" s="126">
        <v>7</v>
      </c>
      <c r="C21" s="76">
        <f t="shared" si="0"/>
        <v>133.33333333333334</v>
      </c>
      <c r="D21" s="77" t="s">
        <v>14</v>
      </c>
      <c r="E21" s="78">
        <f t="shared" si="2"/>
        <v>239.99999999999997</v>
      </c>
      <c r="F21" s="79">
        <f t="shared" si="2"/>
        <v>479.99999999999994</v>
      </c>
      <c r="G21" s="79">
        <f t="shared" si="2"/>
        <v>959.99999999999989</v>
      </c>
      <c r="H21" s="81">
        <f t="shared" si="2"/>
        <v>1919.9999999999998</v>
      </c>
      <c r="I21" s="91">
        <f t="shared" si="3"/>
        <v>0.55555555555555569</v>
      </c>
      <c r="J21" s="92">
        <f t="shared" si="4"/>
        <v>0.27777777777777785</v>
      </c>
      <c r="K21" s="92">
        <f t="shared" si="5"/>
        <v>0.13888888888888892</v>
      </c>
      <c r="L21" s="93">
        <f t="shared" si="6"/>
        <v>6.9444444444444461E-2</v>
      </c>
      <c r="M21" s="79">
        <f>6*G21</f>
        <v>5759.9999999999991</v>
      </c>
      <c r="N21" s="92">
        <f t="shared" si="11"/>
        <v>0.17361111111111113</v>
      </c>
      <c r="O21" s="92">
        <f t="shared" si="12"/>
        <v>0.69444444444444453</v>
      </c>
      <c r="P21" s="79">
        <f t="shared" si="13"/>
        <v>959.99999999999989</v>
      </c>
      <c r="Q21" s="92">
        <f t="shared" si="14"/>
        <v>4.166666666666667</v>
      </c>
      <c r="S21" s="117">
        <f>N21*S$13</f>
        <v>5.7870370370370378E-2</v>
      </c>
      <c r="T21" s="117">
        <f>Q21*T$13</f>
        <v>2.7777777777777777</v>
      </c>
      <c r="V21" s="285">
        <f t="shared" si="7"/>
        <v>66.666666666666657</v>
      </c>
      <c r="AB21" s="333">
        <f t="shared" si="8"/>
        <v>69.444444444444457</v>
      </c>
      <c r="AC21" s="334">
        <f t="shared" si="8"/>
        <v>60.7638888888889</v>
      </c>
      <c r="AD21" s="335">
        <f t="shared" si="8"/>
        <v>52.083333333333343</v>
      </c>
      <c r="AE21" s="334">
        <f t="shared" si="8"/>
        <v>43.402777777777793</v>
      </c>
      <c r="AF21" s="336">
        <f t="shared" si="8"/>
        <v>34.722222222222229</v>
      </c>
      <c r="AG21" s="333">
        <f t="shared" si="9"/>
        <v>34.722222222222229</v>
      </c>
      <c r="AH21" s="335">
        <f t="shared" si="9"/>
        <v>30.38194444444445</v>
      </c>
      <c r="AI21" s="335">
        <f t="shared" si="9"/>
        <v>26.041666666666671</v>
      </c>
      <c r="AJ21" s="335">
        <f t="shared" si="9"/>
        <v>21.701388888888896</v>
      </c>
      <c r="AK21" s="336">
        <f t="shared" si="9"/>
        <v>17.361111111111114</v>
      </c>
      <c r="AL21" s="333">
        <f t="shared" si="10"/>
        <v>17.361111111111114</v>
      </c>
      <c r="AM21" s="335">
        <f t="shared" si="10"/>
        <v>15.190972222222225</v>
      </c>
      <c r="AN21" s="335">
        <f t="shared" si="10"/>
        <v>13.020833333333336</v>
      </c>
      <c r="AO21" s="335">
        <f t="shared" si="10"/>
        <v>10.850694444444448</v>
      </c>
      <c r="AP21" s="336">
        <f t="shared" si="10"/>
        <v>8.6805555555555571</v>
      </c>
      <c r="AQ21" s="340"/>
      <c r="AR21" s="341"/>
      <c r="AS21" s="341"/>
      <c r="AT21" s="341"/>
      <c r="AU21" s="342"/>
      <c r="AV21" s="123">
        <v>7</v>
      </c>
    </row>
    <row r="22" spans="1:48" s="60" customFormat="1" ht="16.5" thickBot="1" x14ac:dyDescent="0.3">
      <c r="A22" s="61">
        <v>4</v>
      </c>
      <c r="B22" s="127">
        <v>8</v>
      </c>
      <c r="C22" s="62">
        <f t="shared" si="0"/>
        <v>150</v>
      </c>
      <c r="D22" s="56" t="s">
        <v>14</v>
      </c>
      <c r="E22" s="57">
        <f t="shared" si="2"/>
        <v>213.33333333333334</v>
      </c>
      <c r="F22" s="58">
        <f t="shared" si="2"/>
        <v>426.66666666666669</v>
      </c>
      <c r="G22" s="58">
        <f t="shared" si="2"/>
        <v>853.33333333333337</v>
      </c>
      <c r="H22" s="59">
        <f t="shared" si="2"/>
        <v>1706.6666666666667</v>
      </c>
      <c r="I22" s="88">
        <f t="shared" si="3"/>
        <v>0.703125</v>
      </c>
      <c r="J22" s="89">
        <f t="shared" si="4"/>
        <v>0.3515625</v>
      </c>
      <c r="K22" s="89">
        <f t="shared" si="5"/>
        <v>0.17578125</v>
      </c>
      <c r="L22" s="90">
        <f t="shared" si="6"/>
        <v>8.7890625E-2</v>
      </c>
      <c r="M22" s="58">
        <f>6*G22</f>
        <v>5120</v>
      </c>
      <c r="N22" s="89">
        <f t="shared" si="11"/>
        <v>0.1953125</v>
      </c>
      <c r="O22" s="89">
        <f t="shared" si="12"/>
        <v>0.78125</v>
      </c>
      <c r="P22" s="58">
        <f t="shared" si="13"/>
        <v>853.33333333333337</v>
      </c>
      <c r="Q22" s="89">
        <f t="shared" si="14"/>
        <v>4.6875</v>
      </c>
      <c r="S22" s="116">
        <f>N22*S$13</f>
        <v>6.5104166666666657E-2</v>
      </c>
      <c r="T22" s="116">
        <f>Q22*T$13</f>
        <v>3.125</v>
      </c>
      <c r="V22" s="285">
        <f t="shared" si="7"/>
        <v>50</v>
      </c>
      <c r="AB22" s="333">
        <f t="shared" si="8"/>
        <v>87.890625</v>
      </c>
      <c r="AC22" s="334">
        <f t="shared" si="8"/>
        <v>76.904296875</v>
      </c>
      <c r="AD22" s="335">
        <f t="shared" si="8"/>
        <v>65.91796875</v>
      </c>
      <c r="AE22" s="334">
        <f t="shared" si="8"/>
        <v>54.931640625</v>
      </c>
      <c r="AF22" s="336">
        <f t="shared" si="8"/>
        <v>43.9453125</v>
      </c>
      <c r="AG22" s="333">
        <f t="shared" si="9"/>
        <v>43.9453125</v>
      </c>
      <c r="AH22" s="335">
        <f t="shared" si="9"/>
        <v>38.4521484375</v>
      </c>
      <c r="AI22" s="335">
        <f t="shared" si="9"/>
        <v>32.958984375</v>
      </c>
      <c r="AJ22" s="335">
        <f t="shared" si="9"/>
        <v>27.4658203125</v>
      </c>
      <c r="AK22" s="336">
        <f t="shared" si="9"/>
        <v>21.97265625</v>
      </c>
      <c r="AL22" s="333">
        <f t="shared" si="10"/>
        <v>21.97265625</v>
      </c>
      <c r="AM22" s="335">
        <f t="shared" si="10"/>
        <v>19.22607421875</v>
      </c>
      <c r="AN22" s="335">
        <f t="shared" si="10"/>
        <v>16.4794921875</v>
      </c>
      <c r="AO22" s="335">
        <f t="shared" si="10"/>
        <v>13.73291015625</v>
      </c>
      <c r="AP22" s="336">
        <f t="shared" si="10"/>
        <v>10.986328125</v>
      </c>
      <c r="AQ22" s="337"/>
      <c r="AR22" s="338"/>
      <c r="AS22" s="338"/>
      <c r="AT22" s="338"/>
      <c r="AU22" s="339"/>
      <c r="AV22" s="123">
        <v>8</v>
      </c>
    </row>
    <row r="23" spans="1:48" s="69" customFormat="1" ht="16.5" thickBot="1" x14ac:dyDescent="0.3">
      <c r="A23" s="63">
        <v>4</v>
      </c>
      <c r="B23" s="128">
        <v>9</v>
      </c>
      <c r="C23" s="64">
        <f t="shared" si="0"/>
        <v>166.66666666666669</v>
      </c>
      <c r="D23" s="65" t="s">
        <v>14</v>
      </c>
      <c r="E23" s="66">
        <f t="shared" si="2"/>
        <v>191.99999999999997</v>
      </c>
      <c r="F23" s="67">
        <f t="shared" si="2"/>
        <v>383.99999999999994</v>
      </c>
      <c r="G23" s="67">
        <f t="shared" si="2"/>
        <v>767.99999999999989</v>
      </c>
      <c r="H23" s="68">
        <f t="shared" si="2"/>
        <v>1535.9999999999998</v>
      </c>
      <c r="I23" s="94">
        <f t="shared" si="3"/>
        <v>0.8680555555555558</v>
      </c>
      <c r="J23" s="95">
        <f t="shared" si="4"/>
        <v>0.4340277777777779</v>
      </c>
      <c r="K23" s="95">
        <f t="shared" si="5"/>
        <v>0.21701388888888895</v>
      </c>
      <c r="L23" s="96">
        <f t="shared" si="6"/>
        <v>0.10850694444444448</v>
      </c>
      <c r="M23" s="66">
        <f>6*G23</f>
        <v>4607.9999999999991</v>
      </c>
      <c r="N23" s="95">
        <f t="shared" si="11"/>
        <v>0.21701388888888892</v>
      </c>
      <c r="O23" s="95">
        <f t="shared" si="12"/>
        <v>0.86805555555555569</v>
      </c>
      <c r="P23" s="67">
        <f t="shared" si="13"/>
        <v>767.99999999999989</v>
      </c>
      <c r="Q23" s="95">
        <f t="shared" si="14"/>
        <v>5.2083333333333339</v>
      </c>
      <c r="S23" s="117">
        <f>N23*S$13</f>
        <v>7.2337962962962965E-2</v>
      </c>
      <c r="T23" s="117">
        <f>Q23*T$13</f>
        <v>3.4722222222222223</v>
      </c>
      <c r="V23" s="286">
        <f t="shared" si="7"/>
        <v>33.333333333333314</v>
      </c>
      <c r="AB23" s="351">
        <f t="shared" si="8"/>
        <v>108.50694444444447</v>
      </c>
      <c r="AC23" s="352">
        <f t="shared" si="8"/>
        <v>94.943576388888914</v>
      </c>
      <c r="AD23" s="353">
        <f t="shared" si="8"/>
        <v>81.380208333333357</v>
      </c>
      <c r="AE23" s="352">
        <f t="shared" si="8"/>
        <v>67.8168402777778</v>
      </c>
      <c r="AF23" s="354">
        <f t="shared" si="8"/>
        <v>54.253472222222236</v>
      </c>
      <c r="AG23" s="351">
        <f t="shared" si="9"/>
        <v>54.253472222222236</v>
      </c>
      <c r="AH23" s="353">
        <f t="shared" si="9"/>
        <v>47.471788194444457</v>
      </c>
      <c r="AI23" s="353">
        <f t="shared" si="9"/>
        <v>40.690104166666679</v>
      </c>
      <c r="AJ23" s="353">
        <f t="shared" si="9"/>
        <v>33.9084201388889</v>
      </c>
      <c r="AK23" s="354">
        <f t="shared" si="9"/>
        <v>27.126736111111118</v>
      </c>
      <c r="AL23" s="351">
        <f t="shared" si="10"/>
        <v>27.126736111111118</v>
      </c>
      <c r="AM23" s="353">
        <f t="shared" si="10"/>
        <v>23.735894097222229</v>
      </c>
      <c r="AN23" s="353">
        <f t="shared" si="10"/>
        <v>20.345052083333339</v>
      </c>
      <c r="AO23" s="353">
        <f t="shared" si="10"/>
        <v>16.95421006944445</v>
      </c>
      <c r="AP23" s="354">
        <f t="shared" si="10"/>
        <v>13.563368055555559</v>
      </c>
      <c r="AQ23" s="340"/>
      <c r="AR23" s="341"/>
      <c r="AS23" s="341"/>
      <c r="AT23" s="341"/>
      <c r="AU23" s="342"/>
      <c r="AV23" s="123">
        <v>9</v>
      </c>
    </row>
    <row r="24" spans="1:48" s="27" customFormat="1" x14ac:dyDescent="0.25">
      <c r="A24" s="48">
        <v>4</v>
      </c>
      <c r="B24" s="129">
        <v>10</v>
      </c>
      <c r="C24" s="49">
        <f t="shared" si="0"/>
        <v>183.33333333333334</v>
      </c>
      <c r="D24" s="25"/>
      <c r="E24" s="26">
        <f t="shared" si="2"/>
        <v>174.54545454545453</v>
      </c>
      <c r="F24" s="40">
        <f t="shared" si="2"/>
        <v>349.09090909090907</v>
      </c>
      <c r="G24" s="40">
        <f t="shared" si="2"/>
        <v>698.18181818181813</v>
      </c>
      <c r="H24" s="47">
        <f t="shared" si="2"/>
        <v>1396.3636363636363</v>
      </c>
      <c r="I24" s="97">
        <f t="shared" si="3"/>
        <v>1.0503472222222223</v>
      </c>
      <c r="J24" s="98">
        <f t="shared" si="4"/>
        <v>0.52517361111111116</v>
      </c>
      <c r="K24" s="98">
        <f t="shared" si="5"/>
        <v>0.26258680555555558</v>
      </c>
      <c r="L24" s="99">
        <f t="shared" si="6"/>
        <v>0.13129340277777779</v>
      </c>
      <c r="M24" s="40"/>
      <c r="N24" s="98"/>
      <c r="O24" s="98"/>
      <c r="P24" s="40"/>
      <c r="Q24" s="98"/>
      <c r="S24" s="112"/>
      <c r="T24" s="112"/>
      <c r="V24" s="285">
        <f t="shared" si="7"/>
        <v>16.666666666666657</v>
      </c>
      <c r="AB24" s="333">
        <f t="shared" si="8"/>
        <v>131.2934027777778</v>
      </c>
      <c r="AC24" s="334">
        <f t="shared" si="8"/>
        <v>114.88172743055559</v>
      </c>
      <c r="AD24" s="335">
        <f t="shared" si="8"/>
        <v>98.470052083333343</v>
      </c>
      <c r="AE24" s="334">
        <f t="shared" si="8"/>
        <v>82.058376736111114</v>
      </c>
      <c r="AF24" s="336">
        <f t="shared" si="8"/>
        <v>65.6467013888889</v>
      </c>
      <c r="AG24" s="333">
        <f t="shared" si="9"/>
        <v>65.6467013888889</v>
      </c>
      <c r="AH24" s="335">
        <f t="shared" si="9"/>
        <v>57.440863715277793</v>
      </c>
      <c r="AI24" s="335">
        <f t="shared" si="9"/>
        <v>49.235026041666671</v>
      </c>
      <c r="AJ24" s="335">
        <f t="shared" si="9"/>
        <v>41.029188368055557</v>
      </c>
      <c r="AK24" s="336">
        <f t="shared" si="9"/>
        <v>32.82335069444445</v>
      </c>
      <c r="AL24" s="333">
        <f t="shared" si="10"/>
        <v>32.82335069444445</v>
      </c>
      <c r="AM24" s="335">
        <f t="shared" si="10"/>
        <v>28.720431857638896</v>
      </c>
      <c r="AN24" s="335">
        <f t="shared" si="10"/>
        <v>24.617513020833336</v>
      </c>
      <c r="AO24" s="335">
        <f t="shared" si="10"/>
        <v>20.514594184027779</v>
      </c>
      <c r="AP24" s="336">
        <f t="shared" si="10"/>
        <v>16.411675347222225</v>
      </c>
      <c r="AQ24" s="337"/>
      <c r="AR24" s="338"/>
      <c r="AS24" s="338"/>
      <c r="AT24" s="338"/>
      <c r="AU24" s="339"/>
      <c r="AV24" s="123">
        <v>10</v>
      </c>
    </row>
    <row r="25" spans="1:48" s="27" customFormat="1" ht="15.75" thickBot="1" x14ac:dyDescent="0.3">
      <c r="A25" s="136">
        <v>4</v>
      </c>
      <c r="B25" s="137">
        <v>11</v>
      </c>
      <c r="C25" s="138">
        <f t="shared" si="0"/>
        <v>200</v>
      </c>
      <c r="D25" s="25"/>
      <c r="E25" s="26">
        <f t="shared" si="2"/>
        <v>160</v>
      </c>
      <c r="F25" s="40">
        <f t="shared" si="2"/>
        <v>320</v>
      </c>
      <c r="G25" s="40">
        <f t="shared" si="2"/>
        <v>640</v>
      </c>
      <c r="H25" s="47">
        <f t="shared" si="2"/>
        <v>1280</v>
      </c>
      <c r="I25" s="97">
        <f t="shared" si="3"/>
        <v>1.25</v>
      </c>
      <c r="J25" s="98">
        <f t="shared" si="4"/>
        <v>0.625</v>
      </c>
      <c r="K25" s="98">
        <f t="shared" si="5"/>
        <v>0.3125</v>
      </c>
      <c r="L25" s="99">
        <f t="shared" si="6"/>
        <v>0.15625</v>
      </c>
      <c r="M25" s="40"/>
      <c r="N25" s="98"/>
      <c r="O25" s="98"/>
      <c r="P25" s="40"/>
      <c r="Q25" s="98"/>
      <c r="S25" s="112"/>
      <c r="T25" s="112"/>
      <c r="V25" s="285">
        <f t="shared" si="7"/>
        <v>0</v>
      </c>
      <c r="AB25" s="333">
        <f t="shared" si="8"/>
        <v>156.25</v>
      </c>
      <c r="AC25" s="334">
        <f t="shared" si="8"/>
        <v>136.71875</v>
      </c>
      <c r="AD25" s="335">
        <f t="shared" si="8"/>
        <v>117.1875</v>
      </c>
      <c r="AE25" s="334">
        <f t="shared" si="8"/>
        <v>97.65625</v>
      </c>
      <c r="AF25" s="336">
        <f t="shared" si="8"/>
        <v>78.125</v>
      </c>
      <c r="AG25" s="333">
        <f t="shared" si="9"/>
        <v>78.125</v>
      </c>
      <c r="AH25" s="335">
        <f t="shared" si="9"/>
        <v>68.359375</v>
      </c>
      <c r="AI25" s="335">
        <f t="shared" si="9"/>
        <v>58.59375</v>
      </c>
      <c r="AJ25" s="335">
        <f t="shared" si="9"/>
        <v>48.828125</v>
      </c>
      <c r="AK25" s="336">
        <f t="shared" si="9"/>
        <v>39.0625</v>
      </c>
      <c r="AL25" s="333">
        <f t="shared" si="10"/>
        <v>39.0625</v>
      </c>
      <c r="AM25" s="335">
        <f t="shared" si="10"/>
        <v>34.1796875</v>
      </c>
      <c r="AN25" s="335">
        <f t="shared" si="10"/>
        <v>29.296875</v>
      </c>
      <c r="AO25" s="335">
        <f t="shared" si="10"/>
        <v>24.4140625</v>
      </c>
      <c r="AP25" s="336">
        <f t="shared" si="10"/>
        <v>19.53125</v>
      </c>
      <c r="AQ25" s="337"/>
      <c r="AR25" s="338"/>
      <c r="AS25" s="338"/>
      <c r="AT25" s="338"/>
      <c r="AU25" s="339"/>
      <c r="AV25" s="123">
        <v>11</v>
      </c>
    </row>
    <row r="26" spans="1:48" s="312" customFormat="1" ht="16.5" thickBot="1" x14ac:dyDescent="0.3">
      <c r="A26" s="302">
        <v>3</v>
      </c>
      <c r="B26" s="303">
        <v>12</v>
      </c>
      <c r="C26" s="304">
        <f t="shared" si="0"/>
        <v>216.66666666666669</v>
      </c>
      <c r="D26" s="305" t="s">
        <v>14</v>
      </c>
      <c r="E26" s="306">
        <f t="shared" si="2"/>
        <v>147.69230769230768</v>
      </c>
      <c r="F26" s="307">
        <f t="shared" si="2"/>
        <v>295.38461538461536</v>
      </c>
      <c r="G26" s="307">
        <f t="shared" si="2"/>
        <v>590.76923076923072</v>
      </c>
      <c r="H26" s="308">
        <f t="shared" si="2"/>
        <v>1181.5384615384614</v>
      </c>
      <c r="I26" s="309">
        <f t="shared" si="3"/>
        <v>1.4670138888888891</v>
      </c>
      <c r="J26" s="310">
        <f t="shared" si="4"/>
        <v>0.73350694444444453</v>
      </c>
      <c r="K26" s="310">
        <f t="shared" si="5"/>
        <v>0.36675347222222227</v>
      </c>
      <c r="L26" s="311">
        <f t="shared" si="6"/>
        <v>0.18337673611111113</v>
      </c>
      <c r="M26" s="307">
        <f t="shared" ref="M26:M30" si="15">6*H26</f>
        <v>7089.2307692307686</v>
      </c>
      <c r="N26" s="310">
        <f t="shared" ref="N26:N30" si="16">1000/M26</f>
        <v>0.14105902777777779</v>
      </c>
      <c r="O26" s="310">
        <f t="shared" ref="O26:O30" si="17">4000/M26</f>
        <v>0.56423611111111116</v>
      </c>
      <c r="P26" s="307">
        <f>4*E26</f>
        <v>590.76923076923072</v>
      </c>
      <c r="Q26" s="310">
        <f t="shared" ref="Q26:Q33" si="18">4000/P26</f>
        <v>6.7708333333333339</v>
      </c>
      <c r="S26" s="313">
        <f t="shared" ref="S26:S33" si="19">N26*S$13</f>
        <v>4.701967592592593E-2</v>
      </c>
      <c r="T26" s="313">
        <f t="shared" ref="T26:T33" si="20">Q26*T$13</f>
        <v>4.5138888888888893</v>
      </c>
      <c r="V26" s="284">
        <v>400</v>
      </c>
      <c r="X26" s="278">
        <v>64</v>
      </c>
      <c r="Y26" s="278">
        <f>X26/64</f>
        <v>1</v>
      </c>
      <c r="Z26" s="266">
        <v>1</v>
      </c>
      <c r="AB26" s="347">
        <f>8/64</f>
        <v>0.125</v>
      </c>
      <c r="AC26" s="348">
        <f>7/64</f>
        <v>0.109375</v>
      </c>
      <c r="AD26" s="349">
        <f>6/64</f>
        <v>9.375E-2</v>
      </c>
      <c r="AE26" s="348">
        <f>5/64</f>
        <v>7.8125E-2</v>
      </c>
      <c r="AF26" s="350">
        <f>4/64</f>
        <v>6.25E-2</v>
      </c>
      <c r="AG26" s="347">
        <f>8/64</f>
        <v>0.125</v>
      </c>
      <c r="AH26" s="349">
        <f>7/64</f>
        <v>0.109375</v>
      </c>
      <c r="AI26" s="349">
        <f>6/64</f>
        <v>9.375E-2</v>
      </c>
      <c r="AJ26" s="349">
        <f>5/64</f>
        <v>7.8125E-2</v>
      </c>
      <c r="AK26" s="350">
        <f>4/64</f>
        <v>6.25E-2</v>
      </c>
      <c r="AL26" s="347">
        <f>8/64</f>
        <v>0.125</v>
      </c>
      <c r="AM26" s="349">
        <f>7/64</f>
        <v>0.109375</v>
      </c>
      <c r="AN26" s="349">
        <f>6/64</f>
        <v>9.375E-2</v>
      </c>
      <c r="AO26" s="349">
        <f>5/64</f>
        <v>7.8125E-2</v>
      </c>
      <c r="AP26" s="350">
        <f>4/64</f>
        <v>6.25E-2</v>
      </c>
      <c r="AQ26" s="347">
        <f>8/64</f>
        <v>0.125</v>
      </c>
      <c r="AR26" s="349">
        <f>7/64</f>
        <v>0.109375</v>
      </c>
      <c r="AS26" s="349">
        <f>6/64</f>
        <v>9.375E-2</v>
      </c>
      <c r="AT26" s="349">
        <f>5/64</f>
        <v>7.8125E-2</v>
      </c>
      <c r="AU26" s="350">
        <f>4/64</f>
        <v>6.25E-2</v>
      </c>
      <c r="AV26" s="123">
        <v>12</v>
      </c>
    </row>
    <row r="27" spans="1:48" s="60" customFormat="1" ht="15.75" x14ac:dyDescent="0.25">
      <c r="A27" s="54">
        <v>3</v>
      </c>
      <c r="B27" s="125">
        <v>13</v>
      </c>
      <c r="C27" s="55">
        <f t="shared" si="0"/>
        <v>233.33333333333334</v>
      </c>
      <c r="D27" s="56" t="s">
        <v>14</v>
      </c>
      <c r="E27" s="57">
        <f t="shared" si="2"/>
        <v>137.14285714285714</v>
      </c>
      <c r="F27" s="58">
        <f t="shared" si="2"/>
        <v>274.28571428571428</v>
      </c>
      <c r="G27" s="58">
        <f t="shared" si="2"/>
        <v>548.57142857142856</v>
      </c>
      <c r="H27" s="70">
        <f t="shared" si="2"/>
        <v>1097.1428571428571</v>
      </c>
      <c r="I27" s="88">
        <f t="shared" si="3"/>
        <v>1.7013888888888891</v>
      </c>
      <c r="J27" s="89">
        <f t="shared" si="4"/>
        <v>0.85069444444444453</v>
      </c>
      <c r="K27" s="89">
        <f t="shared" si="5"/>
        <v>0.42534722222222227</v>
      </c>
      <c r="L27" s="90">
        <f t="shared" si="6"/>
        <v>0.21267361111111113</v>
      </c>
      <c r="M27" s="58">
        <f t="shared" si="15"/>
        <v>6582.8571428571431</v>
      </c>
      <c r="N27" s="89">
        <f t="shared" si="16"/>
        <v>0.15190972222222221</v>
      </c>
      <c r="O27" s="89">
        <f t="shared" si="17"/>
        <v>0.60763888888888884</v>
      </c>
      <c r="P27" s="58">
        <f t="shared" ref="P27:P33" si="21">4*E27</f>
        <v>548.57142857142856</v>
      </c>
      <c r="Q27" s="89">
        <f t="shared" si="18"/>
        <v>7.291666666666667</v>
      </c>
      <c r="S27" s="116">
        <f t="shared" si="19"/>
        <v>5.063657407407407E-2</v>
      </c>
      <c r="T27" s="116">
        <f t="shared" si="20"/>
        <v>4.8611111111111107</v>
      </c>
      <c r="V27" s="285">
        <f t="shared" ref="V27:V37" si="22">CBW_opt3-C27</f>
        <v>166.66666666666666</v>
      </c>
      <c r="AB27" s="333">
        <f t="shared" ref="AB27:AF37" si="23">AB$26*OBWratio*($C27)/($E27)*1000</f>
        <v>212.67361111111114</v>
      </c>
      <c r="AC27" s="334">
        <f t="shared" si="23"/>
        <v>186.08940972222223</v>
      </c>
      <c r="AD27" s="335">
        <f t="shared" si="23"/>
        <v>159.50520833333334</v>
      </c>
      <c r="AE27" s="334">
        <f t="shared" si="23"/>
        <v>132.92100694444446</v>
      </c>
      <c r="AF27" s="336">
        <f t="shared" si="23"/>
        <v>106.33680555555557</v>
      </c>
      <c r="AG27" s="333">
        <f t="shared" ref="AG27:AK37" si="24">AG$26*OBWratio*($C27)/($F27)*1000</f>
        <v>106.33680555555557</v>
      </c>
      <c r="AH27" s="335">
        <f t="shared" si="24"/>
        <v>93.044704861111114</v>
      </c>
      <c r="AI27" s="335">
        <f t="shared" si="24"/>
        <v>79.752604166666671</v>
      </c>
      <c r="AJ27" s="335">
        <f t="shared" si="24"/>
        <v>66.460503472222229</v>
      </c>
      <c r="AK27" s="336">
        <f t="shared" si="24"/>
        <v>53.168402777777786</v>
      </c>
      <c r="AL27" s="333">
        <f t="shared" ref="AL27:AP37" si="25">AL$26*OBWratio*($C27)/($G27)*1000</f>
        <v>53.168402777777786</v>
      </c>
      <c r="AM27" s="335">
        <f t="shared" si="25"/>
        <v>46.522352430555557</v>
      </c>
      <c r="AN27" s="335">
        <f t="shared" si="25"/>
        <v>39.876302083333336</v>
      </c>
      <c r="AO27" s="335">
        <f t="shared" si="25"/>
        <v>33.230251736111114</v>
      </c>
      <c r="AP27" s="336">
        <f t="shared" si="25"/>
        <v>26.584201388888893</v>
      </c>
      <c r="AQ27" s="333">
        <f t="shared" ref="AQ27:AU37" si="26">AQ$26*OBWratio*($C27)/($H27)*1000</f>
        <v>26.584201388888893</v>
      </c>
      <c r="AR27" s="335">
        <f t="shared" si="26"/>
        <v>23.261176215277779</v>
      </c>
      <c r="AS27" s="335">
        <f t="shared" si="26"/>
        <v>19.938151041666668</v>
      </c>
      <c r="AT27" s="335">
        <f t="shared" si="26"/>
        <v>16.615125868055557</v>
      </c>
      <c r="AU27" s="336">
        <f t="shared" si="26"/>
        <v>13.292100694444446</v>
      </c>
      <c r="AV27" s="123">
        <v>13</v>
      </c>
    </row>
    <row r="28" spans="1:48" s="60" customFormat="1" ht="15.75" x14ac:dyDescent="0.25">
      <c r="A28" s="54">
        <v>3</v>
      </c>
      <c r="B28" s="125">
        <v>14</v>
      </c>
      <c r="C28" s="55">
        <f t="shared" si="0"/>
        <v>250.00000000000003</v>
      </c>
      <c r="D28" s="56" t="s">
        <v>14</v>
      </c>
      <c r="E28" s="57">
        <f t="shared" si="2"/>
        <v>127.99999999999999</v>
      </c>
      <c r="F28" s="58">
        <f t="shared" si="2"/>
        <v>255.99999999999997</v>
      </c>
      <c r="G28" s="58">
        <f t="shared" si="2"/>
        <v>511.99999999999994</v>
      </c>
      <c r="H28" s="70">
        <f t="shared" si="2"/>
        <v>1023.9999999999999</v>
      </c>
      <c r="I28" s="88">
        <f t="shared" si="3"/>
        <v>1.9531250000000004</v>
      </c>
      <c r="J28" s="89">
        <f t="shared" si="4"/>
        <v>0.97656250000000022</v>
      </c>
      <c r="K28" s="89">
        <f t="shared" si="5"/>
        <v>0.48828125000000011</v>
      </c>
      <c r="L28" s="90">
        <f t="shared" si="6"/>
        <v>0.24414062500000006</v>
      </c>
      <c r="M28" s="58">
        <f t="shared" si="15"/>
        <v>6143.9999999999991</v>
      </c>
      <c r="N28" s="89">
        <f t="shared" si="16"/>
        <v>0.16276041666666669</v>
      </c>
      <c r="O28" s="89">
        <f t="shared" si="17"/>
        <v>0.65104166666666674</v>
      </c>
      <c r="P28" s="58">
        <f t="shared" si="21"/>
        <v>511.99999999999994</v>
      </c>
      <c r="Q28" s="89">
        <f t="shared" si="18"/>
        <v>7.8125000000000009</v>
      </c>
      <c r="S28" s="116">
        <f t="shared" si="19"/>
        <v>5.4253472222222224E-2</v>
      </c>
      <c r="T28" s="116">
        <f t="shared" si="20"/>
        <v>5.2083333333333339</v>
      </c>
      <c r="V28" s="285">
        <f t="shared" si="22"/>
        <v>149.99999999999997</v>
      </c>
      <c r="AB28" s="333">
        <f t="shared" si="23"/>
        <v>244.14062500000006</v>
      </c>
      <c r="AC28" s="334">
        <f t="shared" si="23"/>
        <v>213.62304687500006</v>
      </c>
      <c r="AD28" s="335">
        <f t="shared" si="23"/>
        <v>183.10546875000006</v>
      </c>
      <c r="AE28" s="334">
        <f t="shared" si="23"/>
        <v>152.58789062500006</v>
      </c>
      <c r="AF28" s="336">
        <f t="shared" si="23"/>
        <v>122.07031250000003</v>
      </c>
      <c r="AG28" s="333">
        <f t="shared" si="24"/>
        <v>122.07031250000003</v>
      </c>
      <c r="AH28" s="335">
        <f t="shared" si="24"/>
        <v>106.81152343750003</v>
      </c>
      <c r="AI28" s="335">
        <f t="shared" si="24"/>
        <v>91.552734375000028</v>
      </c>
      <c r="AJ28" s="335">
        <f t="shared" si="24"/>
        <v>76.293945312500028</v>
      </c>
      <c r="AK28" s="336">
        <f t="shared" si="24"/>
        <v>61.035156250000014</v>
      </c>
      <c r="AL28" s="333">
        <f t="shared" si="25"/>
        <v>61.035156250000014</v>
      </c>
      <c r="AM28" s="335">
        <f t="shared" si="25"/>
        <v>53.405761718750014</v>
      </c>
      <c r="AN28" s="335">
        <f t="shared" si="25"/>
        <v>45.776367187500014</v>
      </c>
      <c r="AO28" s="335">
        <f t="shared" si="25"/>
        <v>38.146972656250014</v>
      </c>
      <c r="AP28" s="336">
        <f t="shared" si="25"/>
        <v>30.517578125000007</v>
      </c>
      <c r="AQ28" s="333">
        <f t="shared" si="26"/>
        <v>30.517578125000007</v>
      </c>
      <c r="AR28" s="335">
        <f t="shared" si="26"/>
        <v>26.702880859375007</v>
      </c>
      <c r="AS28" s="335">
        <f t="shared" si="26"/>
        <v>22.888183593750007</v>
      </c>
      <c r="AT28" s="335">
        <f t="shared" si="26"/>
        <v>19.073486328125007</v>
      </c>
      <c r="AU28" s="336">
        <f t="shared" si="26"/>
        <v>15.258789062500004</v>
      </c>
      <c r="AV28" s="123">
        <v>14</v>
      </c>
    </row>
    <row r="29" spans="1:48" s="69" customFormat="1" ht="15.75" x14ac:dyDescent="0.25">
      <c r="A29" s="75">
        <v>3</v>
      </c>
      <c r="B29" s="126">
        <v>15</v>
      </c>
      <c r="C29" s="76">
        <f t="shared" si="0"/>
        <v>266.66666666666669</v>
      </c>
      <c r="D29" s="77" t="s">
        <v>14</v>
      </c>
      <c r="E29" s="78">
        <f t="shared" si="2"/>
        <v>119.99999999999999</v>
      </c>
      <c r="F29" s="79">
        <f t="shared" si="2"/>
        <v>239.99999999999997</v>
      </c>
      <c r="G29" s="79">
        <f t="shared" si="2"/>
        <v>479.99999999999994</v>
      </c>
      <c r="H29" s="80">
        <f t="shared" si="2"/>
        <v>959.99999999999989</v>
      </c>
      <c r="I29" s="91">
        <f t="shared" si="3"/>
        <v>2.2222222222222228</v>
      </c>
      <c r="J29" s="92">
        <f t="shared" si="4"/>
        <v>1.1111111111111114</v>
      </c>
      <c r="K29" s="92">
        <f t="shared" si="5"/>
        <v>0.55555555555555569</v>
      </c>
      <c r="L29" s="93">
        <f t="shared" si="6"/>
        <v>0.27777777777777785</v>
      </c>
      <c r="M29" s="79">
        <f t="shared" si="15"/>
        <v>5759.9999999999991</v>
      </c>
      <c r="N29" s="92">
        <f t="shared" si="16"/>
        <v>0.17361111111111113</v>
      </c>
      <c r="O29" s="92">
        <f t="shared" si="17"/>
        <v>0.69444444444444453</v>
      </c>
      <c r="P29" s="79">
        <f t="shared" si="21"/>
        <v>479.99999999999994</v>
      </c>
      <c r="Q29" s="92">
        <f t="shared" si="18"/>
        <v>8.3333333333333339</v>
      </c>
      <c r="S29" s="117">
        <f t="shared" si="19"/>
        <v>5.7870370370370378E-2</v>
      </c>
      <c r="T29" s="117">
        <f t="shared" si="20"/>
        <v>5.5555555555555554</v>
      </c>
      <c r="V29" s="285">
        <f t="shared" si="22"/>
        <v>133.33333333333331</v>
      </c>
      <c r="AB29" s="333">
        <f t="shared" si="23"/>
        <v>277.77777777777783</v>
      </c>
      <c r="AC29" s="334">
        <f t="shared" si="23"/>
        <v>243.0555555555556</v>
      </c>
      <c r="AD29" s="335">
        <f t="shared" si="23"/>
        <v>208.33333333333337</v>
      </c>
      <c r="AE29" s="334">
        <f t="shared" si="23"/>
        <v>173.61111111111117</v>
      </c>
      <c r="AF29" s="336">
        <f t="shared" si="23"/>
        <v>138.88888888888891</v>
      </c>
      <c r="AG29" s="333">
        <f t="shared" si="24"/>
        <v>138.88888888888891</v>
      </c>
      <c r="AH29" s="335">
        <f t="shared" si="24"/>
        <v>121.5277777777778</v>
      </c>
      <c r="AI29" s="335">
        <f t="shared" si="24"/>
        <v>104.16666666666669</v>
      </c>
      <c r="AJ29" s="335">
        <f t="shared" si="24"/>
        <v>86.805555555555586</v>
      </c>
      <c r="AK29" s="336">
        <f t="shared" si="24"/>
        <v>69.444444444444457</v>
      </c>
      <c r="AL29" s="333">
        <f t="shared" si="25"/>
        <v>69.444444444444457</v>
      </c>
      <c r="AM29" s="335">
        <f t="shared" si="25"/>
        <v>60.7638888888889</v>
      </c>
      <c r="AN29" s="335">
        <f t="shared" si="25"/>
        <v>52.083333333333343</v>
      </c>
      <c r="AO29" s="335">
        <f t="shared" si="25"/>
        <v>43.402777777777793</v>
      </c>
      <c r="AP29" s="336">
        <f t="shared" si="25"/>
        <v>34.722222222222229</v>
      </c>
      <c r="AQ29" s="333">
        <f t="shared" si="26"/>
        <v>34.722222222222229</v>
      </c>
      <c r="AR29" s="335">
        <f t="shared" si="26"/>
        <v>30.38194444444445</v>
      </c>
      <c r="AS29" s="335">
        <f t="shared" si="26"/>
        <v>26.041666666666671</v>
      </c>
      <c r="AT29" s="335">
        <f t="shared" si="26"/>
        <v>21.701388888888896</v>
      </c>
      <c r="AU29" s="336">
        <f t="shared" si="26"/>
        <v>17.361111111111114</v>
      </c>
      <c r="AV29" s="123">
        <v>15</v>
      </c>
    </row>
    <row r="30" spans="1:48" s="60" customFormat="1" ht="16.5" thickBot="1" x14ac:dyDescent="0.3">
      <c r="A30" s="61">
        <v>3</v>
      </c>
      <c r="B30" s="127">
        <v>16</v>
      </c>
      <c r="C30" s="62">
        <f t="shared" si="0"/>
        <v>283.33333333333337</v>
      </c>
      <c r="D30" s="56" t="s">
        <v>14</v>
      </c>
      <c r="E30" s="57">
        <f t="shared" si="2"/>
        <v>112.94117647058822</v>
      </c>
      <c r="F30" s="58">
        <f t="shared" si="2"/>
        <v>225.88235294117644</v>
      </c>
      <c r="G30" s="58">
        <f t="shared" si="2"/>
        <v>451.76470588235287</v>
      </c>
      <c r="H30" s="70">
        <f t="shared" si="2"/>
        <v>903.52941176470574</v>
      </c>
      <c r="I30" s="88">
        <f t="shared" si="3"/>
        <v>2.5086805555555562</v>
      </c>
      <c r="J30" s="89">
        <f t="shared" si="4"/>
        <v>1.2543402777777781</v>
      </c>
      <c r="K30" s="89">
        <f t="shared" si="5"/>
        <v>0.62717013888888906</v>
      </c>
      <c r="L30" s="90">
        <f t="shared" si="6"/>
        <v>0.31358506944444453</v>
      </c>
      <c r="M30" s="58">
        <f t="shared" si="15"/>
        <v>5421.1764705882342</v>
      </c>
      <c r="N30" s="89">
        <f t="shared" si="16"/>
        <v>0.18446180555555558</v>
      </c>
      <c r="O30" s="89">
        <f t="shared" si="17"/>
        <v>0.73784722222222232</v>
      </c>
      <c r="P30" s="58">
        <f t="shared" si="21"/>
        <v>451.76470588235287</v>
      </c>
      <c r="Q30" s="89">
        <f t="shared" si="18"/>
        <v>8.8541666666666679</v>
      </c>
      <c r="S30" s="116">
        <f t="shared" si="19"/>
        <v>6.1487268518518524E-2</v>
      </c>
      <c r="T30" s="116">
        <f t="shared" si="20"/>
        <v>5.9027777777777786</v>
      </c>
      <c r="V30" s="285">
        <f t="shared" si="22"/>
        <v>116.66666666666663</v>
      </c>
      <c r="AB30" s="333">
        <f t="shared" si="23"/>
        <v>313.58506944444451</v>
      </c>
      <c r="AC30" s="334">
        <f t="shared" si="23"/>
        <v>274.38693576388897</v>
      </c>
      <c r="AD30" s="335">
        <f t="shared" si="23"/>
        <v>235.1888020833334</v>
      </c>
      <c r="AE30" s="334">
        <f t="shared" si="23"/>
        <v>195.99066840277786</v>
      </c>
      <c r="AF30" s="336">
        <f t="shared" si="23"/>
        <v>156.79253472222226</v>
      </c>
      <c r="AG30" s="333">
        <f t="shared" si="24"/>
        <v>156.79253472222226</v>
      </c>
      <c r="AH30" s="335">
        <f t="shared" si="24"/>
        <v>137.19346788194449</v>
      </c>
      <c r="AI30" s="335">
        <f t="shared" si="24"/>
        <v>117.5944010416667</v>
      </c>
      <c r="AJ30" s="335">
        <f t="shared" si="24"/>
        <v>97.995334201388928</v>
      </c>
      <c r="AK30" s="336">
        <f t="shared" si="24"/>
        <v>78.396267361111128</v>
      </c>
      <c r="AL30" s="333">
        <f t="shared" si="25"/>
        <v>78.396267361111128</v>
      </c>
      <c r="AM30" s="335">
        <f t="shared" si="25"/>
        <v>68.596733940972243</v>
      </c>
      <c r="AN30" s="335">
        <f t="shared" si="25"/>
        <v>58.79720052083335</v>
      </c>
      <c r="AO30" s="335">
        <f t="shared" si="25"/>
        <v>48.997667100694464</v>
      </c>
      <c r="AP30" s="336">
        <f t="shared" si="25"/>
        <v>39.198133680555564</v>
      </c>
      <c r="AQ30" s="333">
        <f t="shared" si="26"/>
        <v>39.198133680555564</v>
      </c>
      <c r="AR30" s="335">
        <f t="shared" si="26"/>
        <v>34.298366970486121</v>
      </c>
      <c r="AS30" s="335">
        <f t="shared" si="26"/>
        <v>29.398600260416675</v>
      </c>
      <c r="AT30" s="335">
        <f t="shared" si="26"/>
        <v>24.498833550347232</v>
      </c>
      <c r="AU30" s="336">
        <f t="shared" si="26"/>
        <v>19.599066840277782</v>
      </c>
      <c r="AV30" s="123">
        <v>16</v>
      </c>
    </row>
    <row r="31" spans="1:48" s="69" customFormat="1" ht="16.5" thickBot="1" x14ac:dyDescent="0.3">
      <c r="A31" s="63">
        <v>3</v>
      </c>
      <c r="B31" s="128">
        <v>17</v>
      </c>
      <c r="C31" s="64">
        <f t="shared" si="0"/>
        <v>300</v>
      </c>
      <c r="D31" s="65" t="s">
        <v>14</v>
      </c>
      <c r="E31" s="66">
        <f t="shared" si="2"/>
        <v>106.66666666666667</v>
      </c>
      <c r="F31" s="67">
        <f t="shared" si="2"/>
        <v>213.33333333333334</v>
      </c>
      <c r="G31" s="67">
        <f t="shared" si="2"/>
        <v>426.66666666666669</v>
      </c>
      <c r="H31" s="71">
        <f t="shared" si="2"/>
        <v>853.33333333333337</v>
      </c>
      <c r="I31" s="94">
        <f t="shared" si="3"/>
        <v>2.8125</v>
      </c>
      <c r="J31" s="95">
        <f t="shared" si="4"/>
        <v>1.40625</v>
      </c>
      <c r="K31" s="95">
        <f t="shared" si="5"/>
        <v>0.703125</v>
      </c>
      <c r="L31" s="96">
        <f t="shared" si="6"/>
        <v>0.3515625</v>
      </c>
      <c r="M31" s="66">
        <f>6*H31</f>
        <v>5120</v>
      </c>
      <c r="N31" s="95">
        <f t="shared" ref="N31:N33" si="27">1000/M31</f>
        <v>0.1953125</v>
      </c>
      <c r="O31" s="95">
        <f t="shared" ref="O31" si="28">4000/M31</f>
        <v>0.78125</v>
      </c>
      <c r="P31" s="67">
        <f t="shared" si="21"/>
        <v>426.66666666666669</v>
      </c>
      <c r="Q31" s="95">
        <f t="shared" si="18"/>
        <v>9.375</v>
      </c>
      <c r="S31" s="117">
        <f t="shared" si="19"/>
        <v>6.5104166666666657E-2</v>
      </c>
      <c r="T31" s="117">
        <f t="shared" si="20"/>
        <v>6.25</v>
      </c>
      <c r="V31" s="286">
        <f t="shared" si="22"/>
        <v>100</v>
      </c>
      <c r="AB31" s="351">
        <f t="shared" si="23"/>
        <v>351.5625</v>
      </c>
      <c r="AC31" s="352">
        <f t="shared" si="23"/>
        <v>307.6171875</v>
      </c>
      <c r="AD31" s="353">
        <f t="shared" si="23"/>
        <v>263.671875</v>
      </c>
      <c r="AE31" s="352">
        <f t="shared" si="23"/>
        <v>219.7265625</v>
      </c>
      <c r="AF31" s="354">
        <f t="shared" si="23"/>
        <v>175.78125</v>
      </c>
      <c r="AG31" s="351">
        <f t="shared" si="24"/>
        <v>175.78125</v>
      </c>
      <c r="AH31" s="353">
        <f t="shared" si="24"/>
        <v>153.80859375</v>
      </c>
      <c r="AI31" s="353">
        <f t="shared" si="24"/>
        <v>131.8359375</v>
      </c>
      <c r="AJ31" s="353">
        <f t="shared" si="24"/>
        <v>109.86328125</v>
      </c>
      <c r="AK31" s="354">
        <f t="shared" si="24"/>
        <v>87.890625</v>
      </c>
      <c r="AL31" s="351">
        <f t="shared" si="25"/>
        <v>87.890625</v>
      </c>
      <c r="AM31" s="353">
        <f t="shared" si="25"/>
        <v>76.904296875</v>
      </c>
      <c r="AN31" s="353">
        <f t="shared" si="25"/>
        <v>65.91796875</v>
      </c>
      <c r="AO31" s="353">
        <f t="shared" si="25"/>
        <v>54.931640625</v>
      </c>
      <c r="AP31" s="354">
        <f t="shared" si="25"/>
        <v>43.9453125</v>
      </c>
      <c r="AQ31" s="351">
        <f t="shared" si="26"/>
        <v>43.9453125</v>
      </c>
      <c r="AR31" s="353">
        <f t="shared" si="26"/>
        <v>38.4521484375</v>
      </c>
      <c r="AS31" s="353">
        <f t="shared" si="26"/>
        <v>32.958984375</v>
      </c>
      <c r="AT31" s="353">
        <f t="shared" si="26"/>
        <v>27.4658203125</v>
      </c>
      <c r="AU31" s="354">
        <f t="shared" si="26"/>
        <v>21.97265625</v>
      </c>
      <c r="AV31" s="123">
        <v>17</v>
      </c>
    </row>
    <row r="32" spans="1:48" s="60" customFormat="1" ht="15.75" x14ac:dyDescent="0.25">
      <c r="A32" s="72">
        <v>3</v>
      </c>
      <c r="B32" s="131">
        <v>18</v>
      </c>
      <c r="C32" s="73">
        <f t="shared" si="0"/>
        <v>316.66666666666669</v>
      </c>
      <c r="D32" s="56" t="s">
        <v>14</v>
      </c>
      <c r="E32" s="57">
        <f t="shared" si="2"/>
        <v>101.05263157894736</v>
      </c>
      <c r="F32" s="58">
        <f t="shared" si="2"/>
        <v>202.10526315789471</v>
      </c>
      <c r="G32" s="58">
        <f t="shared" si="2"/>
        <v>404.21052631578942</v>
      </c>
      <c r="H32" s="70">
        <f t="shared" si="2"/>
        <v>808.42105263157885</v>
      </c>
      <c r="I32" s="88">
        <f t="shared" si="3"/>
        <v>3.1336805555555562</v>
      </c>
      <c r="J32" s="89">
        <f t="shared" si="4"/>
        <v>1.5668402777777781</v>
      </c>
      <c r="K32" s="89">
        <f t="shared" si="5"/>
        <v>0.78342013888888906</v>
      </c>
      <c r="L32" s="90">
        <f t="shared" si="6"/>
        <v>0.39171006944444453</v>
      </c>
      <c r="M32" s="58">
        <f t="shared" ref="M32:M33" si="29">6*H32</f>
        <v>4850.5263157894733</v>
      </c>
      <c r="N32" s="89">
        <f t="shared" si="27"/>
        <v>0.20616319444444445</v>
      </c>
      <c r="O32" s="89">
        <f t="shared" ref="O32:O33" si="30">4000/M32</f>
        <v>0.82465277777777779</v>
      </c>
      <c r="P32" s="58">
        <f t="shared" si="21"/>
        <v>404.21052631578942</v>
      </c>
      <c r="Q32" s="89">
        <f t="shared" si="18"/>
        <v>9.8958333333333339</v>
      </c>
      <c r="S32" s="116">
        <f t="shared" si="19"/>
        <v>6.8721064814814811E-2</v>
      </c>
      <c r="T32" s="116">
        <f t="shared" si="20"/>
        <v>6.5972222222222223</v>
      </c>
      <c r="V32" s="285">
        <f t="shared" si="22"/>
        <v>83.333333333333314</v>
      </c>
      <c r="AB32" s="333">
        <f t="shared" si="23"/>
        <v>391.71006944444451</v>
      </c>
      <c r="AC32" s="334">
        <f t="shared" si="23"/>
        <v>342.74631076388903</v>
      </c>
      <c r="AD32" s="335">
        <f t="shared" si="23"/>
        <v>293.78255208333337</v>
      </c>
      <c r="AE32" s="334">
        <f t="shared" si="23"/>
        <v>244.81879340277786</v>
      </c>
      <c r="AF32" s="336">
        <f t="shared" si="23"/>
        <v>195.85503472222226</v>
      </c>
      <c r="AG32" s="333">
        <f t="shared" si="24"/>
        <v>195.85503472222226</v>
      </c>
      <c r="AH32" s="335">
        <f t="shared" si="24"/>
        <v>171.37315538194451</v>
      </c>
      <c r="AI32" s="335">
        <f t="shared" si="24"/>
        <v>146.89127604166669</v>
      </c>
      <c r="AJ32" s="335">
        <f t="shared" si="24"/>
        <v>122.40939670138893</v>
      </c>
      <c r="AK32" s="336">
        <f t="shared" si="24"/>
        <v>97.927517361111128</v>
      </c>
      <c r="AL32" s="333">
        <f t="shared" si="25"/>
        <v>97.927517361111128</v>
      </c>
      <c r="AM32" s="335">
        <f t="shared" si="25"/>
        <v>85.686577690972257</v>
      </c>
      <c r="AN32" s="335">
        <f t="shared" si="25"/>
        <v>73.445638020833343</v>
      </c>
      <c r="AO32" s="335">
        <f t="shared" si="25"/>
        <v>61.204698350694464</v>
      </c>
      <c r="AP32" s="336">
        <f t="shared" si="25"/>
        <v>48.963758680555564</v>
      </c>
      <c r="AQ32" s="333">
        <f t="shared" si="26"/>
        <v>48.963758680555564</v>
      </c>
      <c r="AR32" s="335">
        <f t="shared" si="26"/>
        <v>42.843288845486128</v>
      </c>
      <c r="AS32" s="335">
        <f t="shared" si="26"/>
        <v>36.722819010416671</v>
      </c>
      <c r="AT32" s="335">
        <f t="shared" si="26"/>
        <v>30.602349175347232</v>
      </c>
      <c r="AU32" s="336">
        <f t="shared" si="26"/>
        <v>24.481879340277782</v>
      </c>
      <c r="AV32" s="123">
        <v>18</v>
      </c>
    </row>
    <row r="33" spans="1:48" s="60" customFormat="1" ht="15.75" x14ac:dyDescent="0.25">
      <c r="A33" s="54">
        <v>3</v>
      </c>
      <c r="B33" s="125">
        <v>19</v>
      </c>
      <c r="C33" s="55">
        <f t="shared" si="0"/>
        <v>333.33333333333337</v>
      </c>
      <c r="D33" s="56" t="s">
        <v>14</v>
      </c>
      <c r="E33" s="57">
        <f t="shared" si="2"/>
        <v>95.999999999999986</v>
      </c>
      <c r="F33" s="58">
        <f t="shared" si="2"/>
        <v>191.99999999999997</v>
      </c>
      <c r="G33" s="58">
        <f t="shared" si="2"/>
        <v>383.99999999999994</v>
      </c>
      <c r="H33" s="70">
        <f t="shared" si="2"/>
        <v>767.99999999999989</v>
      </c>
      <c r="I33" s="88">
        <f t="shared" si="3"/>
        <v>3.4722222222222232</v>
      </c>
      <c r="J33" s="89">
        <f t="shared" si="4"/>
        <v>1.7361111111111116</v>
      </c>
      <c r="K33" s="89">
        <f t="shared" si="5"/>
        <v>0.8680555555555558</v>
      </c>
      <c r="L33" s="90">
        <f t="shared" si="6"/>
        <v>0.4340277777777779</v>
      </c>
      <c r="M33" s="58">
        <f t="shared" si="29"/>
        <v>4607.9999999999991</v>
      </c>
      <c r="N33" s="89">
        <f t="shared" si="27"/>
        <v>0.21701388888888892</v>
      </c>
      <c r="O33" s="89">
        <f t="shared" si="30"/>
        <v>0.86805555555555569</v>
      </c>
      <c r="P33" s="58">
        <f t="shared" si="21"/>
        <v>383.99999999999994</v>
      </c>
      <c r="Q33" s="89">
        <f t="shared" si="18"/>
        <v>10.416666666666668</v>
      </c>
      <c r="S33" s="116">
        <f t="shared" si="19"/>
        <v>7.2337962962962965E-2</v>
      </c>
      <c r="T33" s="116">
        <f t="shared" si="20"/>
        <v>6.9444444444444446</v>
      </c>
      <c r="V33" s="285">
        <f t="shared" si="22"/>
        <v>66.666666666666629</v>
      </c>
      <c r="AB33" s="333">
        <f t="shared" si="23"/>
        <v>434.02777777777789</v>
      </c>
      <c r="AC33" s="334">
        <f t="shared" si="23"/>
        <v>379.77430555555566</v>
      </c>
      <c r="AD33" s="335">
        <f t="shared" si="23"/>
        <v>325.52083333333343</v>
      </c>
      <c r="AE33" s="334">
        <f t="shared" si="23"/>
        <v>271.2673611111112</v>
      </c>
      <c r="AF33" s="336">
        <f t="shared" si="23"/>
        <v>217.01388888888894</v>
      </c>
      <c r="AG33" s="333">
        <f t="shared" si="24"/>
        <v>217.01388888888894</v>
      </c>
      <c r="AH33" s="335">
        <f t="shared" si="24"/>
        <v>189.88715277777783</v>
      </c>
      <c r="AI33" s="335">
        <f t="shared" si="24"/>
        <v>162.76041666666671</v>
      </c>
      <c r="AJ33" s="335">
        <f t="shared" si="24"/>
        <v>135.6336805555556</v>
      </c>
      <c r="AK33" s="336">
        <f t="shared" si="24"/>
        <v>108.50694444444447</v>
      </c>
      <c r="AL33" s="333">
        <f t="shared" si="25"/>
        <v>108.50694444444447</v>
      </c>
      <c r="AM33" s="335">
        <f t="shared" si="25"/>
        <v>94.943576388888914</v>
      </c>
      <c r="AN33" s="335">
        <f t="shared" si="25"/>
        <v>81.380208333333357</v>
      </c>
      <c r="AO33" s="335">
        <f t="shared" si="25"/>
        <v>67.8168402777778</v>
      </c>
      <c r="AP33" s="336">
        <f t="shared" si="25"/>
        <v>54.253472222222236</v>
      </c>
      <c r="AQ33" s="333">
        <f t="shared" si="26"/>
        <v>54.253472222222236</v>
      </c>
      <c r="AR33" s="335">
        <f t="shared" si="26"/>
        <v>47.471788194444457</v>
      </c>
      <c r="AS33" s="335">
        <f t="shared" si="26"/>
        <v>40.690104166666679</v>
      </c>
      <c r="AT33" s="335">
        <f t="shared" si="26"/>
        <v>33.9084201388889</v>
      </c>
      <c r="AU33" s="336">
        <f t="shared" si="26"/>
        <v>27.126736111111118</v>
      </c>
      <c r="AV33" s="123">
        <v>19</v>
      </c>
    </row>
    <row r="34" spans="1:48" s="36" customFormat="1" x14ac:dyDescent="0.25">
      <c r="A34" s="33">
        <v>3</v>
      </c>
      <c r="B34" s="123">
        <v>20</v>
      </c>
      <c r="C34" s="34">
        <f t="shared" si="0"/>
        <v>350</v>
      </c>
      <c r="D34" s="35"/>
      <c r="E34" s="28">
        <f t="shared" si="2"/>
        <v>91.428571428571431</v>
      </c>
      <c r="F34" s="50">
        <f t="shared" si="2"/>
        <v>182.85714285714286</v>
      </c>
      <c r="G34" s="50">
        <f t="shared" si="2"/>
        <v>365.71428571428572</v>
      </c>
      <c r="H34" s="51">
        <f t="shared" si="2"/>
        <v>731.42857142857144</v>
      </c>
      <c r="I34" s="82">
        <f t="shared" si="3"/>
        <v>3.828125</v>
      </c>
      <c r="J34" s="83">
        <f t="shared" si="4"/>
        <v>1.9140625</v>
      </c>
      <c r="K34" s="83">
        <f t="shared" si="5"/>
        <v>0.95703125</v>
      </c>
      <c r="L34" s="84">
        <f t="shared" si="6"/>
        <v>0.478515625</v>
      </c>
      <c r="M34" s="50"/>
      <c r="N34" s="83"/>
      <c r="O34" s="106"/>
      <c r="P34" s="109"/>
      <c r="Q34" s="106"/>
      <c r="S34" s="112"/>
      <c r="T34" s="112"/>
      <c r="V34" s="285">
        <f t="shared" si="22"/>
        <v>50</v>
      </c>
      <c r="AB34" s="333">
        <f t="shared" si="23"/>
        <v>478.515625</v>
      </c>
      <c r="AC34" s="334">
        <f t="shared" si="23"/>
        <v>418.701171875</v>
      </c>
      <c r="AD34" s="335">
        <f t="shared" si="23"/>
        <v>358.88671875</v>
      </c>
      <c r="AE34" s="334">
        <f t="shared" si="23"/>
        <v>299.072265625</v>
      </c>
      <c r="AF34" s="336">
        <f t="shared" si="23"/>
        <v>239.2578125</v>
      </c>
      <c r="AG34" s="333">
        <f t="shared" si="24"/>
        <v>239.2578125</v>
      </c>
      <c r="AH34" s="335">
        <f t="shared" si="24"/>
        <v>209.3505859375</v>
      </c>
      <c r="AI34" s="335">
        <f t="shared" si="24"/>
        <v>179.443359375</v>
      </c>
      <c r="AJ34" s="335">
        <f t="shared" si="24"/>
        <v>149.5361328125</v>
      </c>
      <c r="AK34" s="336">
        <f t="shared" si="24"/>
        <v>119.62890625</v>
      </c>
      <c r="AL34" s="333">
        <f t="shared" si="25"/>
        <v>119.62890625</v>
      </c>
      <c r="AM34" s="335">
        <f t="shared" si="25"/>
        <v>104.67529296875</v>
      </c>
      <c r="AN34" s="335">
        <f t="shared" si="25"/>
        <v>89.7216796875</v>
      </c>
      <c r="AO34" s="335">
        <f t="shared" si="25"/>
        <v>74.76806640625</v>
      </c>
      <c r="AP34" s="336">
        <f t="shared" si="25"/>
        <v>59.814453125</v>
      </c>
      <c r="AQ34" s="333">
        <f t="shared" si="26"/>
        <v>59.814453125</v>
      </c>
      <c r="AR34" s="335">
        <f t="shared" si="26"/>
        <v>52.337646484375</v>
      </c>
      <c r="AS34" s="335">
        <f t="shared" si="26"/>
        <v>44.86083984375</v>
      </c>
      <c r="AT34" s="335">
        <f t="shared" si="26"/>
        <v>37.384033203125</v>
      </c>
      <c r="AU34" s="336">
        <f t="shared" si="26"/>
        <v>29.9072265625</v>
      </c>
      <c r="AV34" s="123">
        <v>20</v>
      </c>
    </row>
    <row r="35" spans="1:48" s="36" customFormat="1" x14ac:dyDescent="0.25">
      <c r="A35" s="33">
        <v>3</v>
      </c>
      <c r="B35" s="123">
        <v>21</v>
      </c>
      <c r="C35" s="34">
        <f t="shared" si="0"/>
        <v>366.66666666666669</v>
      </c>
      <c r="D35" s="35"/>
      <c r="E35" s="28">
        <f t="shared" si="2"/>
        <v>87.272727272727266</v>
      </c>
      <c r="F35" s="50">
        <f t="shared" si="2"/>
        <v>174.54545454545453</v>
      </c>
      <c r="G35" s="50">
        <f t="shared" si="2"/>
        <v>349.09090909090907</v>
      </c>
      <c r="H35" s="51">
        <f t="shared" si="2"/>
        <v>698.18181818181813</v>
      </c>
      <c r="I35" s="82">
        <f t="shared" si="3"/>
        <v>4.2013888888888893</v>
      </c>
      <c r="J35" s="83">
        <f t="shared" si="4"/>
        <v>2.1006944444444446</v>
      </c>
      <c r="K35" s="83">
        <f t="shared" si="5"/>
        <v>1.0503472222222223</v>
      </c>
      <c r="L35" s="84">
        <f t="shared" si="6"/>
        <v>0.52517361111111116</v>
      </c>
      <c r="M35" s="50"/>
      <c r="N35" s="83"/>
      <c r="O35" s="106"/>
      <c r="P35" s="109"/>
      <c r="Q35" s="106"/>
      <c r="S35" s="112"/>
      <c r="T35" s="112"/>
      <c r="V35" s="285">
        <f t="shared" si="22"/>
        <v>33.333333333333314</v>
      </c>
      <c r="AB35" s="333">
        <f t="shared" si="23"/>
        <v>525.1736111111112</v>
      </c>
      <c r="AC35" s="334">
        <f t="shared" si="23"/>
        <v>459.52690972222234</v>
      </c>
      <c r="AD35" s="335">
        <f t="shared" si="23"/>
        <v>393.88020833333337</v>
      </c>
      <c r="AE35" s="334">
        <f t="shared" si="23"/>
        <v>328.23350694444446</v>
      </c>
      <c r="AF35" s="336">
        <f t="shared" si="23"/>
        <v>262.5868055555556</v>
      </c>
      <c r="AG35" s="333">
        <f t="shared" si="24"/>
        <v>262.5868055555556</v>
      </c>
      <c r="AH35" s="335">
        <f t="shared" si="24"/>
        <v>229.76345486111117</v>
      </c>
      <c r="AI35" s="335">
        <f t="shared" si="24"/>
        <v>196.94010416666669</v>
      </c>
      <c r="AJ35" s="335">
        <f t="shared" si="24"/>
        <v>164.11675347222223</v>
      </c>
      <c r="AK35" s="336">
        <f t="shared" si="24"/>
        <v>131.2934027777778</v>
      </c>
      <c r="AL35" s="333">
        <f t="shared" si="25"/>
        <v>131.2934027777778</v>
      </c>
      <c r="AM35" s="335">
        <f t="shared" si="25"/>
        <v>114.88172743055559</v>
      </c>
      <c r="AN35" s="335">
        <f t="shared" si="25"/>
        <v>98.470052083333343</v>
      </c>
      <c r="AO35" s="335">
        <f t="shared" si="25"/>
        <v>82.058376736111114</v>
      </c>
      <c r="AP35" s="336">
        <f t="shared" si="25"/>
        <v>65.6467013888889</v>
      </c>
      <c r="AQ35" s="333">
        <f t="shared" si="26"/>
        <v>65.6467013888889</v>
      </c>
      <c r="AR35" s="335">
        <f t="shared" si="26"/>
        <v>57.440863715277793</v>
      </c>
      <c r="AS35" s="335">
        <f t="shared" si="26"/>
        <v>49.235026041666671</v>
      </c>
      <c r="AT35" s="335">
        <f t="shared" si="26"/>
        <v>41.029188368055557</v>
      </c>
      <c r="AU35" s="336">
        <f t="shared" si="26"/>
        <v>32.82335069444445</v>
      </c>
      <c r="AV35" s="123">
        <v>21</v>
      </c>
    </row>
    <row r="36" spans="1:48" s="32" customFormat="1" x14ac:dyDescent="0.25">
      <c r="A36" s="19">
        <v>3</v>
      </c>
      <c r="B36" s="132">
        <v>22</v>
      </c>
      <c r="C36" s="29">
        <f t="shared" si="0"/>
        <v>383.33333333333337</v>
      </c>
      <c r="D36" s="30"/>
      <c r="E36" s="31">
        <f t="shared" si="2"/>
        <v>83.478260869565204</v>
      </c>
      <c r="F36" s="42">
        <f t="shared" si="2"/>
        <v>166.95652173913041</v>
      </c>
      <c r="G36" s="42">
        <f t="shared" si="2"/>
        <v>333.91304347826082</v>
      </c>
      <c r="H36" s="43">
        <f t="shared" si="2"/>
        <v>667.82608695652164</v>
      </c>
      <c r="I36" s="100">
        <f t="shared" si="3"/>
        <v>4.5920138888888902</v>
      </c>
      <c r="J36" s="101">
        <f t="shared" si="4"/>
        <v>2.2960069444444451</v>
      </c>
      <c r="K36" s="101">
        <f t="shared" si="5"/>
        <v>1.1480034722222225</v>
      </c>
      <c r="L36" s="102">
        <f t="shared" si="6"/>
        <v>0.57400173611111127</v>
      </c>
      <c r="M36" s="42"/>
      <c r="N36" s="101"/>
      <c r="O36" s="101"/>
      <c r="P36" s="42"/>
      <c r="Q36" s="101"/>
      <c r="S36" s="112"/>
      <c r="T36" s="112"/>
      <c r="V36" s="285">
        <f t="shared" si="22"/>
        <v>16.666666666666629</v>
      </c>
      <c r="AB36" s="333">
        <f t="shared" si="23"/>
        <v>574.00173611111131</v>
      </c>
      <c r="AC36" s="334">
        <f t="shared" si="23"/>
        <v>502.25151909722234</v>
      </c>
      <c r="AD36" s="335">
        <f t="shared" si="23"/>
        <v>430.50130208333343</v>
      </c>
      <c r="AE36" s="334">
        <f t="shared" si="23"/>
        <v>358.75108506944451</v>
      </c>
      <c r="AF36" s="336">
        <f t="shared" si="23"/>
        <v>287.00086805555566</v>
      </c>
      <c r="AG36" s="333">
        <f t="shared" si="24"/>
        <v>287.00086805555566</v>
      </c>
      <c r="AH36" s="335">
        <f t="shared" si="24"/>
        <v>251.12575954861117</v>
      </c>
      <c r="AI36" s="335">
        <f t="shared" si="24"/>
        <v>215.25065104166671</v>
      </c>
      <c r="AJ36" s="335">
        <f t="shared" si="24"/>
        <v>179.37554253472226</v>
      </c>
      <c r="AK36" s="336">
        <f t="shared" si="24"/>
        <v>143.50043402777783</v>
      </c>
      <c r="AL36" s="333">
        <f t="shared" si="25"/>
        <v>143.50043402777783</v>
      </c>
      <c r="AM36" s="335">
        <f t="shared" si="25"/>
        <v>125.56287977430559</v>
      </c>
      <c r="AN36" s="335">
        <f t="shared" si="25"/>
        <v>107.62532552083336</v>
      </c>
      <c r="AO36" s="335">
        <f t="shared" si="25"/>
        <v>89.687771267361128</v>
      </c>
      <c r="AP36" s="336">
        <f t="shared" si="25"/>
        <v>71.750217013888914</v>
      </c>
      <c r="AQ36" s="333">
        <f t="shared" si="26"/>
        <v>71.750217013888914</v>
      </c>
      <c r="AR36" s="335">
        <f t="shared" si="26"/>
        <v>62.781439887152793</v>
      </c>
      <c r="AS36" s="335">
        <f t="shared" si="26"/>
        <v>53.812662760416679</v>
      </c>
      <c r="AT36" s="335">
        <f t="shared" si="26"/>
        <v>44.843885633680564</v>
      </c>
      <c r="AU36" s="336">
        <f t="shared" si="26"/>
        <v>35.875108506944457</v>
      </c>
      <c r="AV36" s="123">
        <v>22</v>
      </c>
    </row>
    <row r="37" spans="1:48" s="32" customFormat="1" ht="15.75" thickBot="1" x14ac:dyDescent="0.3">
      <c r="A37" s="136">
        <v>3</v>
      </c>
      <c r="B37" s="267">
        <v>23</v>
      </c>
      <c r="C37" s="268">
        <f t="shared" si="0"/>
        <v>400</v>
      </c>
      <c r="D37" s="30"/>
      <c r="E37" s="31">
        <f t="shared" si="2"/>
        <v>80</v>
      </c>
      <c r="F37" s="42">
        <f t="shared" si="2"/>
        <v>160</v>
      </c>
      <c r="G37" s="42">
        <f t="shared" si="2"/>
        <v>320</v>
      </c>
      <c r="H37" s="43">
        <f t="shared" si="2"/>
        <v>640</v>
      </c>
      <c r="I37" s="100">
        <f t="shared" si="3"/>
        <v>5</v>
      </c>
      <c r="J37" s="101">
        <f t="shared" si="4"/>
        <v>2.5</v>
      </c>
      <c r="K37" s="101">
        <f t="shared" si="5"/>
        <v>1.25</v>
      </c>
      <c r="L37" s="102">
        <f t="shared" si="6"/>
        <v>0.625</v>
      </c>
      <c r="M37" s="42"/>
      <c r="N37" s="101"/>
      <c r="O37" s="101"/>
      <c r="P37" s="42"/>
      <c r="Q37" s="101"/>
      <c r="S37" s="112"/>
      <c r="T37" s="112"/>
      <c r="V37" s="285">
        <f t="shared" si="22"/>
        <v>0</v>
      </c>
      <c r="AB37" s="333">
        <f t="shared" si="23"/>
        <v>625</v>
      </c>
      <c r="AC37" s="334">
        <f t="shared" si="23"/>
        <v>546.875</v>
      </c>
      <c r="AD37" s="335">
        <f t="shared" si="23"/>
        <v>468.75</v>
      </c>
      <c r="AE37" s="334">
        <f t="shared" si="23"/>
        <v>390.625</v>
      </c>
      <c r="AF37" s="336">
        <f t="shared" si="23"/>
        <v>312.5</v>
      </c>
      <c r="AG37" s="333">
        <f t="shared" si="24"/>
        <v>312.5</v>
      </c>
      <c r="AH37" s="335">
        <f t="shared" si="24"/>
        <v>273.4375</v>
      </c>
      <c r="AI37" s="335">
        <f t="shared" si="24"/>
        <v>234.375</v>
      </c>
      <c r="AJ37" s="335">
        <f t="shared" si="24"/>
        <v>195.3125</v>
      </c>
      <c r="AK37" s="336">
        <f t="shared" si="24"/>
        <v>156.25</v>
      </c>
      <c r="AL37" s="333">
        <f t="shared" si="25"/>
        <v>156.25</v>
      </c>
      <c r="AM37" s="335">
        <f t="shared" si="25"/>
        <v>136.71875</v>
      </c>
      <c r="AN37" s="335">
        <f t="shared" si="25"/>
        <v>117.1875</v>
      </c>
      <c r="AO37" s="335">
        <f t="shared" si="25"/>
        <v>97.65625</v>
      </c>
      <c r="AP37" s="336">
        <f t="shared" si="25"/>
        <v>78.125</v>
      </c>
      <c r="AQ37" s="333">
        <f t="shared" si="26"/>
        <v>78.125</v>
      </c>
      <c r="AR37" s="335">
        <f t="shared" si="26"/>
        <v>68.359375</v>
      </c>
      <c r="AS37" s="335">
        <f t="shared" si="26"/>
        <v>58.59375</v>
      </c>
      <c r="AT37" s="335">
        <f t="shared" si="26"/>
        <v>48.828125</v>
      </c>
      <c r="AU37" s="336">
        <f t="shared" si="26"/>
        <v>39.0625</v>
      </c>
      <c r="AV37" s="123">
        <v>23</v>
      </c>
    </row>
    <row r="38" spans="1:48" s="300" customFormat="1" ht="15.75" thickBot="1" x14ac:dyDescent="0.3">
      <c r="A38" s="288">
        <v>2</v>
      </c>
      <c r="B38" s="289">
        <v>24</v>
      </c>
      <c r="C38" s="290">
        <f t="shared" si="0"/>
        <v>416.66666666666669</v>
      </c>
      <c r="D38" s="291" t="s">
        <v>14</v>
      </c>
      <c r="E38" s="292">
        <f t="shared" ref="E38:H57" si="31">E$13*1000/$C38</f>
        <v>76.8</v>
      </c>
      <c r="F38" s="293">
        <f t="shared" si="31"/>
        <v>153.6</v>
      </c>
      <c r="G38" s="293">
        <f t="shared" si="31"/>
        <v>307.2</v>
      </c>
      <c r="H38" s="294">
        <f t="shared" si="31"/>
        <v>614.4</v>
      </c>
      <c r="I38" s="295">
        <f t="shared" si="3"/>
        <v>5.4253472222222223</v>
      </c>
      <c r="J38" s="296">
        <f t="shared" si="4"/>
        <v>2.7126736111111112</v>
      </c>
      <c r="K38" s="296">
        <f t="shared" si="5"/>
        <v>1.3563368055555556</v>
      </c>
      <c r="L38" s="297">
        <f t="shared" si="6"/>
        <v>0.67816840277777779</v>
      </c>
      <c r="M38" s="293">
        <f t="shared" ref="M38:M44" si="32">6*H38</f>
        <v>3686.3999999999996</v>
      </c>
      <c r="N38" s="296">
        <f t="shared" ref="N38:N44" si="33">1000/M38</f>
        <v>0.27126736111111116</v>
      </c>
      <c r="O38" s="298">
        <f t="shared" ref="O38:O44" si="34">4000/M38</f>
        <v>1.0850694444444446</v>
      </c>
      <c r="P38" s="299">
        <f t="shared" ref="P38:P58" si="35">4*E38</f>
        <v>307.2</v>
      </c>
      <c r="Q38" s="298">
        <f t="shared" ref="Q38:Q58" si="36">4000/P38</f>
        <v>13.020833333333334</v>
      </c>
      <c r="S38" s="301">
        <f t="shared" ref="S38:S58" si="37">N38*S$13</f>
        <v>9.042245370370372E-2</v>
      </c>
      <c r="T38" s="301">
        <f t="shared" ref="T38:T58" si="38">Q38*T$13</f>
        <v>8.6805555555555554</v>
      </c>
      <c r="V38" s="284">
        <v>800</v>
      </c>
      <c r="X38" s="278">
        <v>64</v>
      </c>
      <c r="Y38" s="278">
        <f>X38/64</f>
        <v>1</v>
      </c>
      <c r="Z38" s="266">
        <v>1</v>
      </c>
      <c r="AB38" s="347">
        <f>8/64</f>
        <v>0.125</v>
      </c>
      <c r="AC38" s="348">
        <f>7/64</f>
        <v>0.109375</v>
      </c>
      <c r="AD38" s="349">
        <f>6/64</f>
        <v>9.375E-2</v>
      </c>
      <c r="AE38" s="348">
        <f>5/64</f>
        <v>7.8125E-2</v>
      </c>
      <c r="AF38" s="350">
        <f>4/64</f>
        <v>6.25E-2</v>
      </c>
      <c r="AG38" s="347">
        <f>8/64</f>
        <v>0.125</v>
      </c>
      <c r="AH38" s="349">
        <f>7/64</f>
        <v>0.109375</v>
      </c>
      <c r="AI38" s="349">
        <f>6/64</f>
        <v>9.375E-2</v>
      </c>
      <c r="AJ38" s="349">
        <f>5/64</f>
        <v>7.8125E-2</v>
      </c>
      <c r="AK38" s="350">
        <f>4/64</f>
        <v>6.25E-2</v>
      </c>
      <c r="AL38" s="347">
        <f>8/64</f>
        <v>0.125</v>
      </c>
      <c r="AM38" s="349">
        <f>7/64</f>
        <v>0.109375</v>
      </c>
      <c r="AN38" s="349">
        <f>6/64</f>
        <v>9.375E-2</v>
      </c>
      <c r="AO38" s="349">
        <f>5/64</f>
        <v>7.8125E-2</v>
      </c>
      <c r="AP38" s="350">
        <f>4/64</f>
        <v>6.25E-2</v>
      </c>
      <c r="AQ38" s="347">
        <f>8/64</f>
        <v>0.125</v>
      </c>
      <c r="AR38" s="349">
        <f>7/64</f>
        <v>0.109375</v>
      </c>
      <c r="AS38" s="349">
        <f>6/64</f>
        <v>9.375E-2</v>
      </c>
      <c r="AT38" s="349">
        <f>5/64</f>
        <v>7.8125E-2</v>
      </c>
      <c r="AU38" s="350">
        <f>4/64</f>
        <v>6.25E-2</v>
      </c>
      <c r="AV38" s="123">
        <v>24</v>
      </c>
    </row>
    <row r="39" spans="1:48" s="22" customFormat="1" x14ac:dyDescent="0.25">
      <c r="A39" s="37">
        <v>2</v>
      </c>
      <c r="B39" s="124">
        <v>25</v>
      </c>
      <c r="C39" s="38">
        <f t="shared" si="0"/>
        <v>433.33333333333337</v>
      </c>
      <c r="D39" s="52" t="s">
        <v>14</v>
      </c>
      <c r="E39" s="39">
        <f t="shared" si="31"/>
        <v>73.84615384615384</v>
      </c>
      <c r="F39" s="53">
        <f t="shared" si="31"/>
        <v>147.69230769230768</v>
      </c>
      <c r="G39" s="53">
        <f t="shared" si="31"/>
        <v>295.38461538461536</v>
      </c>
      <c r="H39" s="74">
        <f t="shared" si="31"/>
        <v>590.76923076923072</v>
      </c>
      <c r="I39" s="85">
        <f t="shared" si="3"/>
        <v>5.8680555555555562</v>
      </c>
      <c r="J39" s="86">
        <f t="shared" si="4"/>
        <v>2.9340277777777781</v>
      </c>
      <c r="K39" s="86">
        <f t="shared" si="5"/>
        <v>1.4670138888888891</v>
      </c>
      <c r="L39" s="87">
        <f t="shared" si="6"/>
        <v>0.73350694444444453</v>
      </c>
      <c r="M39" s="53">
        <f t="shared" si="32"/>
        <v>3544.6153846153843</v>
      </c>
      <c r="N39" s="86">
        <f t="shared" si="33"/>
        <v>0.28211805555555558</v>
      </c>
      <c r="O39" s="107">
        <f t="shared" si="34"/>
        <v>1.1284722222222223</v>
      </c>
      <c r="P39" s="110">
        <f t="shared" si="35"/>
        <v>295.38461538461536</v>
      </c>
      <c r="Q39" s="107">
        <f t="shared" si="36"/>
        <v>13.541666666666668</v>
      </c>
      <c r="S39" s="112">
        <f t="shared" si="37"/>
        <v>9.403935185185186E-2</v>
      </c>
      <c r="T39" s="112">
        <f t="shared" si="38"/>
        <v>9.0277777777777786</v>
      </c>
      <c r="V39" s="285">
        <f t="shared" ref="V39:V61" si="39">CBW_opt2-C39</f>
        <v>366.66666666666663</v>
      </c>
      <c r="AB39" s="333">
        <f t="shared" ref="AB39:AF48" si="40">AB$38*OBWratio*($C39)/($E39)*1000</f>
        <v>733.50694444444457</v>
      </c>
      <c r="AC39" s="334">
        <f t="shared" si="40"/>
        <v>641.81857638888891</v>
      </c>
      <c r="AD39" s="335">
        <f t="shared" si="40"/>
        <v>550.13020833333337</v>
      </c>
      <c r="AE39" s="334">
        <f t="shared" si="40"/>
        <v>458.44184027777789</v>
      </c>
      <c r="AF39" s="336">
        <f t="shared" si="40"/>
        <v>366.75347222222229</v>
      </c>
      <c r="AG39" s="333">
        <f t="shared" ref="AG39:AK48" si="41">AG$38*OBWratio*($C39)/($F39)*1000</f>
        <v>366.75347222222229</v>
      </c>
      <c r="AH39" s="335">
        <f t="shared" si="41"/>
        <v>320.90928819444446</v>
      </c>
      <c r="AI39" s="335">
        <f t="shared" si="41"/>
        <v>275.06510416666669</v>
      </c>
      <c r="AJ39" s="335">
        <f t="shared" si="41"/>
        <v>229.22092013888894</v>
      </c>
      <c r="AK39" s="336">
        <f t="shared" si="41"/>
        <v>183.37673611111114</v>
      </c>
      <c r="AL39" s="333">
        <f t="shared" ref="AL39:AP48" si="42">AL$38*OBWratio*($C39)/($G39)*1000</f>
        <v>183.37673611111114</v>
      </c>
      <c r="AM39" s="335">
        <f t="shared" si="42"/>
        <v>160.45464409722223</v>
      </c>
      <c r="AN39" s="335">
        <f t="shared" si="42"/>
        <v>137.53255208333334</v>
      </c>
      <c r="AO39" s="335">
        <f t="shared" si="42"/>
        <v>114.61046006944447</v>
      </c>
      <c r="AP39" s="336">
        <f t="shared" si="42"/>
        <v>91.688368055555571</v>
      </c>
      <c r="AQ39" s="333">
        <f t="shared" ref="AQ39:AU48" si="43">AQ$38*OBWratio*($C39)/($H39)*1000</f>
        <v>91.688368055555571</v>
      </c>
      <c r="AR39" s="335">
        <f t="shared" si="43"/>
        <v>80.227322048611114</v>
      </c>
      <c r="AS39" s="335">
        <f t="shared" si="43"/>
        <v>68.766276041666671</v>
      </c>
      <c r="AT39" s="335">
        <f t="shared" si="43"/>
        <v>57.305230034722236</v>
      </c>
      <c r="AU39" s="336">
        <f t="shared" si="43"/>
        <v>45.844184027777786</v>
      </c>
      <c r="AV39" s="123">
        <v>25</v>
      </c>
    </row>
    <row r="40" spans="1:48" s="22" customFormat="1" x14ac:dyDescent="0.25">
      <c r="A40" s="37">
        <v>2</v>
      </c>
      <c r="B40" s="124">
        <v>26</v>
      </c>
      <c r="C40" s="38">
        <f t="shared" si="0"/>
        <v>450.00000000000006</v>
      </c>
      <c r="D40" s="52" t="s">
        <v>14</v>
      </c>
      <c r="E40" s="39">
        <f t="shared" si="31"/>
        <v>71.1111111111111</v>
      </c>
      <c r="F40" s="53">
        <f t="shared" si="31"/>
        <v>142.2222222222222</v>
      </c>
      <c r="G40" s="53">
        <f t="shared" si="31"/>
        <v>284.4444444444444</v>
      </c>
      <c r="H40" s="74">
        <f t="shared" si="31"/>
        <v>568.8888888888888</v>
      </c>
      <c r="I40" s="85">
        <f t="shared" si="3"/>
        <v>6.3281250000000018</v>
      </c>
      <c r="J40" s="86">
        <f t="shared" si="4"/>
        <v>3.1640625000000009</v>
      </c>
      <c r="K40" s="86">
        <f t="shared" si="5"/>
        <v>1.5820312500000004</v>
      </c>
      <c r="L40" s="87">
        <f t="shared" si="6"/>
        <v>0.79101562500000022</v>
      </c>
      <c r="M40" s="53">
        <f t="shared" si="32"/>
        <v>3413.333333333333</v>
      </c>
      <c r="N40" s="86">
        <f t="shared" si="33"/>
        <v>0.29296875</v>
      </c>
      <c r="O40" s="107">
        <f t="shared" si="34"/>
        <v>1.171875</v>
      </c>
      <c r="P40" s="110">
        <f t="shared" si="35"/>
        <v>284.4444444444444</v>
      </c>
      <c r="Q40" s="107">
        <f t="shared" si="36"/>
        <v>14.062500000000002</v>
      </c>
      <c r="S40" s="112">
        <f t="shared" si="37"/>
        <v>9.765625E-2</v>
      </c>
      <c r="T40" s="112">
        <f t="shared" si="38"/>
        <v>9.375</v>
      </c>
      <c r="V40" s="285">
        <f t="shared" si="39"/>
        <v>349.99999999999994</v>
      </c>
      <c r="AB40" s="333">
        <f t="shared" si="40"/>
        <v>791.01562500000023</v>
      </c>
      <c r="AC40" s="334">
        <f t="shared" si="40"/>
        <v>692.13867187500023</v>
      </c>
      <c r="AD40" s="335">
        <f t="shared" si="40"/>
        <v>593.26171875000023</v>
      </c>
      <c r="AE40" s="334">
        <f t="shared" si="40"/>
        <v>494.38476562500017</v>
      </c>
      <c r="AF40" s="336">
        <f t="shared" si="40"/>
        <v>395.50781250000011</v>
      </c>
      <c r="AG40" s="333">
        <f t="shared" si="41"/>
        <v>395.50781250000011</v>
      </c>
      <c r="AH40" s="335">
        <f t="shared" si="41"/>
        <v>346.06933593750011</v>
      </c>
      <c r="AI40" s="335">
        <f t="shared" si="41"/>
        <v>296.63085937500011</v>
      </c>
      <c r="AJ40" s="335">
        <f t="shared" si="41"/>
        <v>247.19238281250009</v>
      </c>
      <c r="AK40" s="336">
        <f t="shared" si="41"/>
        <v>197.75390625000006</v>
      </c>
      <c r="AL40" s="333">
        <f t="shared" si="42"/>
        <v>197.75390625000006</v>
      </c>
      <c r="AM40" s="335">
        <f t="shared" si="42"/>
        <v>173.03466796875006</v>
      </c>
      <c r="AN40" s="335">
        <f t="shared" si="42"/>
        <v>148.31542968750006</v>
      </c>
      <c r="AO40" s="335">
        <f t="shared" si="42"/>
        <v>123.59619140625004</v>
      </c>
      <c r="AP40" s="336">
        <f t="shared" si="42"/>
        <v>98.876953125000028</v>
      </c>
      <c r="AQ40" s="333">
        <f t="shared" si="43"/>
        <v>98.876953125000028</v>
      </c>
      <c r="AR40" s="335">
        <f t="shared" si="43"/>
        <v>86.517333984375028</v>
      </c>
      <c r="AS40" s="335">
        <f t="shared" si="43"/>
        <v>74.157714843750028</v>
      </c>
      <c r="AT40" s="335">
        <f t="shared" si="43"/>
        <v>61.798095703125021</v>
      </c>
      <c r="AU40" s="336">
        <f t="shared" si="43"/>
        <v>49.438476562500014</v>
      </c>
      <c r="AV40" s="123">
        <v>26</v>
      </c>
    </row>
    <row r="41" spans="1:48" s="22" customFormat="1" x14ac:dyDescent="0.25">
      <c r="A41" s="37">
        <v>2</v>
      </c>
      <c r="B41" s="124">
        <v>27</v>
      </c>
      <c r="C41" s="38">
        <f t="shared" si="0"/>
        <v>466.66666666666669</v>
      </c>
      <c r="D41" s="52" t="s">
        <v>14</v>
      </c>
      <c r="E41" s="39">
        <f t="shared" si="31"/>
        <v>68.571428571428569</v>
      </c>
      <c r="F41" s="53">
        <f t="shared" si="31"/>
        <v>137.14285714285714</v>
      </c>
      <c r="G41" s="53">
        <f t="shared" si="31"/>
        <v>274.28571428571428</v>
      </c>
      <c r="H41" s="74">
        <f t="shared" si="31"/>
        <v>548.57142857142856</v>
      </c>
      <c r="I41" s="85">
        <f t="shared" si="3"/>
        <v>6.8055555555555562</v>
      </c>
      <c r="J41" s="86">
        <f t="shared" si="4"/>
        <v>3.4027777777777781</v>
      </c>
      <c r="K41" s="86">
        <f t="shared" si="5"/>
        <v>1.7013888888888891</v>
      </c>
      <c r="L41" s="87">
        <f t="shared" si="6"/>
        <v>0.85069444444444453</v>
      </c>
      <c r="M41" s="53">
        <f t="shared" si="32"/>
        <v>3291.4285714285716</v>
      </c>
      <c r="N41" s="86">
        <f t="shared" si="33"/>
        <v>0.30381944444444442</v>
      </c>
      <c r="O41" s="107">
        <f t="shared" si="34"/>
        <v>1.2152777777777777</v>
      </c>
      <c r="P41" s="110">
        <f t="shared" si="35"/>
        <v>274.28571428571428</v>
      </c>
      <c r="Q41" s="107">
        <f t="shared" si="36"/>
        <v>14.583333333333334</v>
      </c>
      <c r="S41" s="112">
        <f t="shared" si="37"/>
        <v>0.10127314814814814</v>
      </c>
      <c r="T41" s="112">
        <f t="shared" si="38"/>
        <v>9.7222222222222214</v>
      </c>
      <c r="V41" s="285">
        <f t="shared" si="39"/>
        <v>333.33333333333331</v>
      </c>
      <c r="AB41" s="333">
        <f t="shared" si="40"/>
        <v>850.69444444444457</v>
      </c>
      <c r="AC41" s="334">
        <f t="shared" si="40"/>
        <v>744.35763888888891</v>
      </c>
      <c r="AD41" s="335">
        <f t="shared" si="40"/>
        <v>638.02083333333337</v>
      </c>
      <c r="AE41" s="334">
        <f t="shared" si="40"/>
        <v>531.68402777777783</v>
      </c>
      <c r="AF41" s="336">
        <f t="shared" si="40"/>
        <v>425.34722222222229</v>
      </c>
      <c r="AG41" s="333">
        <f t="shared" si="41"/>
        <v>425.34722222222229</v>
      </c>
      <c r="AH41" s="335">
        <f t="shared" si="41"/>
        <v>372.17881944444446</v>
      </c>
      <c r="AI41" s="335">
        <f t="shared" si="41"/>
        <v>319.01041666666669</v>
      </c>
      <c r="AJ41" s="335">
        <f t="shared" si="41"/>
        <v>265.84201388888891</v>
      </c>
      <c r="AK41" s="336">
        <f t="shared" si="41"/>
        <v>212.67361111111114</v>
      </c>
      <c r="AL41" s="333">
        <f t="shared" si="42"/>
        <v>212.67361111111114</v>
      </c>
      <c r="AM41" s="335">
        <f t="shared" si="42"/>
        <v>186.08940972222223</v>
      </c>
      <c r="AN41" s="335">
        <f t="shared" si="42"/>
        <v>159.50520833333334</v>
      </c>
      <c r="AO41" s="335">
        <f t="shared" si="42"/>
        <v>132.92100694444446</v>
      </c>
      <c r="AP41" s="336">
        <f t="shared" si="42"/>
        <v>106.33680555555557</v>
      </c>
      <c r="AQ41" s="333">
        <f t="shared" si="43"/>
        <v>106.33680555555557</v>
      </c>
      <c r="AR41" s="335">
        <f t="shared" si="43"/>
        <v>93.044704861111114</v>
      </c>
      <c r="AS41" s="335">
        <f t="shared" si="43"/>
        <v>79.752604166666671</v>
      </c>
      <c r="AT41" s="335">
        <f t="shared" si="43"/>
        <v>66.460503472222229</v>
      </c>
      <c r="AU41" s="336">
        <f t="shared" si="43"/>
        <v>53.168402777777786</v>
      </c>
      <c r="AV41" s="123">
        <v>27</v>
      </c>
    </row>
    <row r="42" spans="1:48" s="22" customFormat="1" x14ac:dyDescent="0.25">
      <c r="A42" s="37">
        <v>2</v>
      </c>
      <c r="B42" s="124">
        <v>28</v>
      </c>
      <c r="C42" s="38">
        <f t="shared" si="0"/>
        <v>483.33333333333337</v>
      </c>
      <c r="D42" s="52" t="s">
        <v>14</v>
      </c>
      <c r="E42" s="39">
        <f t="shared" si="31"/>
        <v>66.206896551724128</v>
      </c>
      <c r="F42" s="53">
        <f t="shared" si="31"/>
        <v>132.41379310344826</v>
      </c>
      <c r="G42" s="53">
        <f t="shared" si="31"/>
        <v>264.82758620689651</v>
      </c>
      <c r="H42" s="74">
        <f t="shared" si="31"/>
        <v>529.65517241379303</v>
      </c>
      <c r="I42" s="85">
        <f t="shared" si="3"/>
        <v>7.3003472222222241</v>
      </c>
      <c r="J42" s="86">
        <f t="shared" si="4"/>
        <v>3.650173611111112</v>
      </c>
      <c r="K42" s="86">
        <f t="shared" si="5"/>
        <v>1.825086805555556</v>
      </c>
      <c r="L42" s="87">
        <f t="shared" si="6"/>
        <v>0.91254340277777801</v>
      </c>
      <c r="M42" s="53">
        <f t="shared" si="32"/>
        <v>3177.9310344827582</v>
      </c>
      <c r="N42" s="86">
        <f t="shared" si="33"/>
        <v>0.31467013888888895</v>
      </c>
      <c r="O42" s="107">
        <f t="shared" si="34"/>
        <v>1.2586805555555558</v>
      </c>
      <c r="P42" s="110">
        <f t="shared" si="35"/>
        <v>264.82758620689651</v>
      </c>
      <c r="Q42" s="107">
        <f t="shared" si="36"/>
        <v>15.10416666666667</v>
      </c>
      <c r="S42" s="112">
        <f t="shared" si="37"/>
        <v>0.10489004629629631</v>
      </c>
      <c r="T42" s="112">
        <f t="shared" si="38"/>
        <v>10.069444444444446</v>
      </c>
      <c r="V42" s="285">
        <f t="shared" si="39"/>
        <v>316.66666666666663</v>
      </c>
      <c r="AB42" s="333">
        <f t="shared" si="40"/>
        <v>912.54340277777806</v>
      </c>
      <c r="AC42" s="334">
        <f t="shared" si="40"/>
        <v>798.47547743055566</v>
      </c>
      <c r="AD42" s="335">
        <f t="shared" si="40"/>
        <v>684.40755208333348</v>
      </c>
      <c r="AE42" s="334">
        <f t="shared" si="40"/>
        <v>570.33962673611131</v>
      </c>
      <c r="AF42" s="336">
        <f t="shared" si="40"/>
        <v>456.27170138888903</v>
      </c>
      <c r="AG42" s="333">
        <f t="shared" si="41"/>
        <v>456.27170138888903</v>
      </c>
      <c r="AH42" s="335">
        <f t="shared" si="41"/>
        <v>399.23773871527783</v>
      </c>
      <c r="AI42" s="335">
        <f t="shared" si="41"/>
        <v>342.20377604166674</v>
      </c>
      <c r="AJ42" s="335">
        <f t="shared" si="41"/>
        <v>285.16981336805566</v>
      </c>
      <c r="AK42" s="336">
        <f t="shared" si="41"/>
        <v>228.13585069444451</v>
      </c>
      <c r="AL42" s="333">
        <f t="shared" si="42"/>
        <v>228.13585069444451</v>
      </c>
      <c r="AM42" s="335">
        <f t="shared" si="42"/>
        <v>199.61886935763891</v>
      </c>
      <c r="AN42" s="335">
        <f t="shared" si="42"/>
        <v>171.10188802083337</v>
      </c>
      <c r="AO42" s="335">
        <f t="shared" si="42"/>
        <v>142.58490668402783</v>
      </c>
      <c r="AP42" s="336">
        <f t="shared" si="42"/>
        <v>114.06792534722226</v>
      </c>
      <c r="AQ42" s="333">
        <f t="shared" si="43"/>
        <v>114.06792534722226</v>
      </c>
      <c r="AR42" s="335">
        <f t="shared" si="43"/>
        <v>99.809434678819457</v>
      </c>
      <c r="AS42" s="335">
        <f t="shared" si="43"/>
        <v>85.550944010416686</v>
      </c>
      <c r="AT42" s="335">
        <f t="shared" si="43"/>
        <v>71.292453342013914</v>
      </c>
      <c r="AU42" s="336">
        <f t="shared" si="43"/>
        <v>57.033962673611128</v>
      </c>
      <c r="AV42" s="123">
        <v>28</v>
      </c>
    </row>
    <row r="43" spans="1:48" s="60" customFormat="1" ht="15.75" x14ac:dyDescent="0.25">
      <c r="A43" s="54">
        <v>2</v>
      </c>
      <c r="B43" s="125">
        <v>29</v>
      </c>
      <c r="C43" s="55">
        <f t="shared" si="0"/>
        <v>500.00000000000006</v>
      </c>
      <c r="D43" s="56" t="s">
        <v>14</v>
      </c>
      <c r="E43" s="57">
        <f t="shared" si="31"/>
        <v>63.999999999999993</v>
      </c>
      <c r="F43" s="58">
        <f t="shared" si="31"/>
        <v>127.99999999999999</v>
      </c>
      <c r="G43" s="58">
        <f t="shared" si="31"/>
        <v>255.99999999999997</v>
      </c>
      <c r="H43" s="70">
        <f t="shared" si="31"/>
        <v>511.99999999999994</v>
      </c>
      <c r="I43" s="88">
        <f t="shared" si="3"/>
        <v>7.8125000000000018</v>
      </c>
      <c r="J43" s="89">
        <f t="shared" si="4"/>
        <v>3.9062500000000009</v>
      </c>
      <c r="K43" s="89">
        <f t="shared" si="5"/>
        <v>1.9531250000000004</v>
      </c>
      <c r="L43" s="90">
        <f t="shared" si="6"/>
        <v>0.97656250000000022</v>
      </c>
      <c r="M43" s="58">
        <f t="shared" si="32"/>
        <v>3071.9999999999995</v>
      </c>
      <c r="N43" s="89">
        <f t="shared" si="33"/>
        <v>0.32552083333333337</v>
      </c>
      <c r="O43" s="89">
        <f t="shared" si="34"/>
        <v>1.3020833333333335</v>
      </c>
      <c r="P43" s="58">
        <f t="shared" si="35"/>
        <v>255.99999999999997</v>
      </c>
      <c r="Q43" s="89">
        <f t="shared" si="36"/>
        <v>15.625000000000002</v>
      </c>
      <c r="S43" s="116">
        <f t="shared" si="37"/>
        <v>0.10850694444444445</v>
      </c>
      <c r="T43" s="116">
        <f t="shared" si="38"/>
        <v>10.416666666666668</v>
      </c>
      <c r="V43" s="285">
        <f t="shared" si="39"/>
        <v>299.99999999999994</v>
      </c>
      <c r="AB43" s="333">
        <f t="shared" si="40"/>
        <v>976.56250000000023</v>
      </c>
      <c r="AC43" s="334">
        <f t="shared" si="40"/>
        <v>854.49218750000023</v>
      </c>
      <c r="AD43" s="335">
        <f t="shared" si="40"/>
        <v>732.42187500000023</v>
      </c>
      <c r="AE43" s="334">
        <f t="shared" si="40"/>
        <v>610.35156250000023</v>
      </c>
      <c r="AF43" s="336">
        <f t="shared" si="40"/>
        <v>488.28125000000011</v>
      </c>
      <c r="AG43" s="333">
        <f t="shared" si="41"/>
        <v>488.28125000000011</v>
      </c>
      <c r="AH43" s="335">
        <f t="shared" si="41"/>
        <v>427.24609375000011</v>
      </c>
      <c r="AI43" s="335">
        <f t="shared" si="41"/>
        <v>366.21093750000011</v>
      </c>
      <c r="AJ43" s="335">
        <f t="shared" si="41"/>
        <v>305.17578125000011</v>
      </c>
      <c r="AK43" s="336">
        <f t="shared" si="41"/>
        <v>244.14062500000006</v>
      </c>
      <c r="AL43" s="333">
        <f t="shared" si="42"/>
        <v>244.14062500000006</v>
      </c>
      <c r="AM43" s="335">
        <f t="shared" si="42"/>
        <v>213.62304687500006</v>
      </c>
      <c r="AN43" s="335">
        <f t="shared" si="42"/>
        <v>183.10546875000006</v>
      </c>
      <c r="AO43" s="335">
        <f t="shared" si="42"/>
        <v>152.58789062500006</v>
      </c>
      <c r="AP43" s="336">
        <f t="shared" si="42"/>
        <v>122.07031250000003</v>
      </c>
      <c r="AQ43" s="333">
        <f t="shared" si="43"/>
        <v>122.07031250000003</v>
      </c>
      <c r="AR43" s="335">
        <f t="shared" si="43"/>
        <v>106.81152343750003</v>
      </c>
      <c r="AS43" s="335">
        <f t="shared" si="43"/>
        <v>91.552734375000028</v>
      </c>
      <c r="AT43" s="335">
        <f t="shared" si="43"/>
        <v>76.293945312500028</v>
      </c>
      <c r="AU43" s="336">
        <f t="shared" si="43"/>
        <v>61.035156250000014</v>
      </c>
      <c r="AV43" s="123">
        <v>29</v>
      </c>
    </row>
    <row r="44" spans="1:48" s="60" customFormat="1" ht="16.5" thickBot="1" x14ac:dyDescent="0.3">
      <c r="A44" s="61">
        <v>2</v>
      </c>
      <c r="B44" s="127">
        <v>30</v>
      </c>
      <c r="C44" s="62">
        <f t="shared" si="0"/>
        <v>516.66666666666674</v>
      </c>
      <c r="D44" s="56" t="s">
        <v>14</v>
      </c>
      <c r="E44" s="57">
        <f t="shared" si="31"/>
        <v>61.93548387096773</v>
      </c>
      <c r="F44" s="58">
        <f t="shared" si="31"/>
        <v>123.87096774193546</v>
      </c>
      <c r="G44" s="58">
        <f t="shared" si="31"/>
        <v>247.74193548387092</v>
      </c>
      <c r="H44" s="70">
        <f t="shared" si="31"/>
        <v>495.48387096774184</v>
      </c>
      <c r="I44" s="88">
        <f t="shared" si="3"/>
        <v>8.3420138888888911</v>
      </c>
      <c r="J44" s="89">
        <f t="shared" si="4"/>
        <v>4.1710069444444455</v>
      </c>
      <c r="K44" s="89">
        <f t="shared" si="5"/>
        <v>2.0855034722222228</v>
      </c>
      <c r="L44" s="90">
        <f t="shared" si="6"/>
        <v>1.0427517361111114</v>
      </c>
      <c r="M44" s="58">
        <f t="shared" si="32"/>
        <v>2972.9032258064508</v>
      </c>
      <c r="N44" s="89">
        <f t="shared" si="33"/>
        <v>0.33637152777777785</v>
      </c>
      <c r="O44" s="89">
        <f t="shared" si="34"/>
        <v>1.3454861111111114</v>
      </c>
      <c r="P44" s="58">
        <f t="shared" si="35"/>
        <v>247.74193548387092</v>
      </c>
      <c r="Q44" s="89">
        <f t="shared" si="36"/>
        <v>16.145833333333336</v>
      </c>
      <c r="S44" s="116">
        <f t="shared" si="37"/>
        <v>0.11212384259259262</v>
      </c>
      <c r="T44" s="116">
        <f t="shared" si="38"/>
        <v>10.763888888888889</v>
      </c>
      <c r="V44" s="285">
        <f t="shared" si="39"/>
        <v>283.33333333333326</v>
      </c>
      <c r="AB44" s="333">
        <f t="shared" si="40"/>
        <v>1042.7517361111113</v>
      </c>
      <c r="AC44" s="334">
        <f t="shared" si="40"/>
        <v>912.4077690972224</v>
      </c>
      <c r="AD44" s="335">
        <f t="shared" si="40"/>
        <v>782.0638020833336</v>
      </c>
      <c r="AE44" s="334">
        <f t="shared" si="40"/>
        <v>651.7198350694448</v>
      </c>
      <c r="AF44" s="336">
        <f t="shared" si="40"/>
        <v>521.37586805555566</v>
      </c>
      <c r="AG44" s="333">
        <f t="shared" si="41"/>
        <v>521.37586805555566</v>
      </c>
      <c r="AH44" s="335">
        <f t="shared" si="41"/>
        <v>456.2038845486112</v>
      </c>
      <c r="AI44" s="335">
        <f t="shared" si="41"/>
        <v>391.0319010416668</v>
      </c>
      <c r="AJ44" s="335">
        <f t="shared" si="41"/>
        <v>325.8599175347224</v>
      </c>
      <c r="AK44" s="336">
        <f t="shared" si="41"/>
        <v>260.68793402777783</v>
      </c>
      <c r="AL44" s="333">
        <f t="shared" si="42"/>
        <v>260.68793402777783</v>
      </c>
      <c r="AM44" s="335">
        <f t="shared" si="42"/>
        <v>228.1019422743056</v>
      </c>
      <c r="AN44" s="335">
        <f t="shared" si="42"/>
        <v>195.5159505208334</v>
      </c>
      <c r="AO44" s="335">
        <f t="shared" si="42"/>
        <v>162.9299587673612</v>
      </c>
      <c r="AP44" s="336">
        <f t="shared" si="42"/>
        <v>130.34396701388891</v>
      </c>
      <c r="AQ44" s="333">
        <f t="shared" si="43"/>
        <v>130.34396701388891</v>
      </c>
      <c r="AR44" s="335">
        <f t="shared" si="43"/>
        <v>114.0509711371528</v>
      </c>
      <c r="AS44" s="335">
        <f t="shared" si="43"/>
        <v>97.7579752604167</v>
      </c>
      <c r="AT44" s="335">
        <f t="shared" si="43"/>
        <v>81.4649793836806</v>
      </c>
      <c r="AU44" s="336">
        <f t="shared" si="43"/>
        <v>65.171983506944457</v>
      </c>
      <c r="AV44" s="123">
        <v>30</v>
      </c>
    </row>
    <row r="45" spans="1:48" s="69" customFormat="1" ht="16.5" thickBot="1" x14ac:dyDescent="0.3">
      <c r="A45" s="63">
        <v>2</v>
      </c>
      <c r="B45" s="128">
        <v>31</v>
      </c>
      <c r="C45" s="64">
        <f t="shared" si="0"/>
        <v>533.33333333333337</v>
      </c>
      <c r="D45" s="65" t="s">
        <v>14</v>
      </c>
      <c r="E45" s="66">
        <f t="shared" si="31"/>
        <v>59.999999999999993</v>
      </c>
      <c r="F45" s="67">
        <f t="shared" si="31"/>
        <v>119.99999999999999</v>
      </c>
      <c r="G45" s="67">
        <f t="shared" si="31"/>
        <v>239.99999999999997</v>
      </c>
      <c r="H45" s="71">
        <f t="shared" si="31"/>
        <v>479.99999999999994</v>
      </c>
      <c r="I45" s="94">
        <f t="shared" si="3"/>
        <v>8.8888888888888911</v>
      </c>
      <c r="J45" s="95">
        <f t="shared" si="4"/>
        <v>4.4444444444444455</v>
      </c>
      <c r="K45" s="95">
        <f t="shared" si="5"/>
        <v>2.2222222222222228</v>
      </c>
      <c r="L45" s="96">
        <f t="shared" si="6"/>
        <v>1.1111111111111114</v>
      </c>
      <c r="M45" s="66">
        <f>6*H45</f>
        <v>2879.9999999999995</v>
      </c>
      <c r="N45" s="95">
        <f t="shared" ref="N45:N58" si="44">1000/M45</f>
        <v>0.34722222222222227</v>
      </c>
      <c r="O45" s="95">
        <f t="shared" ref="O45" si="45">4000/M45</f>
        <v>1.3888888888888891</v>
      </c>
      <c r="P45" s="67">
        <f t="shared" si="35"/>
        <v>239.99999999999997</v>
      </c>
      <c r="Q45" s="95">
        <f t="shared" si="36"/>
        <v>16.666666666666668</v>
      </c>
      <c r="S45" s="117">
        <f t="shared" si="37"/>
        <v>0.11574074074074076</v>
      </c>
      <c r="T45" s="117">
        <f t="shared" si="38"/>
        <v>11.111111111111111</v>
      </c>
      <c r="V45" s="286">
        <f t="shared" si="39"/>
        <v>266.66666666666663</v>
      </c>
      <c r="AB45" s="351">
        <f t="shared" si="40"/>
        <v>1111.1111111111113</v>
      </c>
      <c r="AC45" s="352">
        <f t="shared" si="40"/>
        <v>972.2222222222224</v>
      </c>
      <c r="AD45" s="353">
        <f t="shared" si="40"/>
        <v>833.33333333333348</v>
      </c>
      <c r="AE45" s="352">
        <f t="shared" si="40"/>
        <v>694.44444444444468</v>
      </c>
      <c r="AF45" s="354">
        <f t="shared" si="40"/>
        <v>555.55555555555566</v>
      </c>
      <c r="AG45" s="351">
        <f t="shared" si="41"/>
        <v>555.55555555555566</v>
      </c>
      <c r="AH45" s="353">
        <f t="shared" si="41"/>
        <v>486.1111111111112</v>
      </c>
      <c r="AI45" s="353">
        <f t="shared" si="41"/>
        <v>416.66666666666674</v>
      </c>
      <c r="AJ45" s="353">
        <f t="shared" si="41"/>
        <v>347.22222222222234</v>
      </c>
      <c r="AK45" s="354">
        <f t="shared" si="41"/>
        <v>277.77777777777783</v>
      </c>
      <c r="AL45" s="351">
        <f t="shared" si="42"/>
        <v>277.77777777777783</v>
      </c>
      <c r="AM45" s="353">
        <f t="shared" si="42"/>
        <v>243.0555555555556</v>
      </c>
      <c r="AN45" s="353">
        <f t="shared" si="42"/>
        <v>208.33333333333337</v>
      </c>
      <c r="AO45" s="353">
        <f t="shared" si="42"/>
        <v>173.61111111111117</v>
      </c>
      <c r="AP45" s="354">
        <f t="shared" si="42"/>
        <v>138.88888888888891</v>
      </c>
      <c r="AQ45" s="351">
        <f t="shared" si="43"/>
        <v>138.88888888888891</v>
      </c>
      <c r="AR45" s="353">
        <f t="shared" si="43"/>
        <v>121.5277777777778</v>
      </c>
      <c r="AS45" s="353">
        <f t="shared" si="43"/>
        <v>104.16666666666669</v>
      </c>
      <c r="AT45" s="353">
        <f t="shared" si="43"/>
        <v>86.805555555555586</v>
      </c>
      <c r="AU45" s="354">
        <f t="shared" si="43"/>
        <v>69.444444444444457</v>
      </c>
      <c r="AV45" s="123">
        <v>31</v>
      </c>
    </row>
    <row r="46" spans="1:48" s="60" customFormat="1" ht="15.75" x14ac:dyDescent="0.25">
      <c r="A46" s="72">
        <v>2</v>
      </c>
      <c r="B46" s="131">
        <v>32</v>
      </c>
      <c r="C46" s="73">
        <f t="shared" ref="C46:C77" si="46">(1+B46)*FreqRes/1000</f>
        <v>550</v>
      </c>
      <c r="D46" s="56" t="s">
        <v>14</v>
      </c>
      <c r="E46" s="57">
        <f t="shared" si="31"/>
        <v>58.18181818181818</v>
      </c>
      <c r="F46" s="58">
        <f t="shared" si="31"/>
        <v>116.36363636363636</v>
      </c>
      <c r="G46" s="58">
        <f t="shared" si="31"/>
        <v>232.72727272727272</v>
      </c>
      <c r="H46" s="70">
        <f t="shared" si="31"/>
        <v>465.45454545454544</v>
      </c>
      <c r="I46" s="88">
        <f t="shared" ref="I46:I77" si="47">OBWratio*$C46/(E46)</f>
        <v>9.453125</v>
      </c>
      <c r="J46" s="89">
        <f t="shared" ref="J46:J77" si="48">OBWratio*$C46/(F46)</f>
        <v>4.7265625</v>
      </c>
      <c r="K46" s="89">
        <f t="shared" ref="K46:K77" si="49">OBWratio*$C46/(G46)</f>
        <v>2.36328125</v>
      </c>
      <c r="L46" s="90">
        <f t="shared" ref="L46:L77" si="50">OBWratio*$C46/(H46)</f>
        <v>1.181640625</v>
      </c>
      <c r="M46" s="58">
        <f t="shared" ref="M46:M58" si="51">6*H46</f>
        <v>2792.7272727272725</v>
      </c>
      <c r="N46" s="89">
        <f t="shared" si="44"/>
        <v>0.35807291666666669</v>
      </c>
      <c r="O46" s="89">
        <f t="shared" ref="O46:O58" si="52">4000/M46</f>
        <v>1.4322916666666667</v>
      </c>
      <c r="P46" s="58">
        <f t="shared" si="35"/>
        <v>232.72727272727272</v>
      </c>
      <c r="Q46" s="89">
        <f t="shared" si="36"/>
        <v>17.1875</v>
      </c>
      <c r="S46" s="116">
        <f t="shared" si="37"/>
        <v>0.1193576388888889</v>
      </c>
      <c r="T46" s="116">
        <f t="shared" si="38"/>
        <v>11.458333333333332</v>
      </c>
      <c r="V46" s="285">
        <f t="shared" si="39"/>
        <v>250</v>
      </c>
      <c r="AB46" s="333">
        <f t="shared" si="40"/>
        <v>1181.640625</v>
      </c>
      <c r="AC46" s="334">
        <f t="shared" si="40"/>
        <v>1033.935546875</v>
      </c>
      <c r="AD46" s="335">
        <f t="shared" si="40"/>
        <v>886.23046875</v>
      </c>
      <c r="AE46" s="334">
        <f t="shared" si="40"/>
        <v>738.525390625</v>
      </c>
      <c r="AF46" s="336">
        <f t="shared" si="40"/>
        <v>590.8203125</v>
      </c>
      <c r="AG46" s="333">
        <f t="shared" si="41"/>
        <v>590.8203125</v>
      </c>
      <c r="AH46" s="335">
        <f t="shared" si="41"/>
        <v>516.9677734375</v>
      </c>
      <c r="AI46" s="335">
        <f t="shared" si="41"/>
        <v>443.115234375</v>
      </c>
      <c r="AJ46" s="335">
        <f t="shared" si="41"/>
        <v>369.2626953125</v>
      </c>
      <c r="AK46" s="336">
        <f t="shared" si="41"/>
        <v>295.41015625</v>
      </c>
      <c r="AL46" s="333">
        <f t="shared" si="42"/>
        <v>295.41015625</v>
      </c>
      <c r="AM46" s="335">
        <f t="shared" si="42"/>
        <v>258.48388671875</v>
      </c>
      <c r="AN46" s="335">
        <f t="shared" si="42"/>
        <v>221.5576171875</v>
      </c>
      <c r="AO46" s="335">
        <f t="shared" si="42"/>
        <v>184.63134765625</v>
      </c>
      <c r="AP46" s="336">
        <f t="shared" si="42"/>
        <v>147.705078125</v>
      </c>
      <c r="AQ46" s="333">
        <f t="shared" si="43"/>
        <v>147.705078125</v>
      </c>
      <c r="AR46" s="335">
        <f t="shared" si="43"/>
        <v>129.241943359375</v>
      </c>
      <c r="AS46" s="335">
        <f t="shared" si="43"/>
        <v>110.77880859375</v>
      </c>
      <c r="AT46" s="335">
        <f t="shared" si="43"/>
        <v>92.315673828125</v>
      </c>
      <c r="AU46" s="336">
        <f t="shared" si="43"/>
        <v>73.8525390625</v>
      </c>
      <c r="AV46" s="123">
        <v>32</v>
      </c>
    </row>
    <row r="47" spans="1:48" s="69" customFormat="1" ht="15.75" x14ac:dyDescent="0.25">
      <c r="A47" s="75">
        <v>2</v>
      </c>
      <c r="B47" s="126">
        <v>33</v>
      </c>
      <c r="C47" s="76">
        <f t="shared" si="46"/>
        <v>566.66666666666674</v>
      </c>
      <c r="D47" s="77" t="s">
        <v>14</v>
      </c>
      <c r="E47" s="78">
        <f t="shared" si="31"/>
        <v>56.470588235294109</v>
      </c>
      <c r="F47" s="79">
        <f t="shared" si="31"/>
        <v>112.94117647058822</v>
      </c>
      <c r="G47" s="79">
        <f t="shared" si="31"/>
        <v>225.88235294117644</v>
      </c>
      <c r="H47" s="80">
        <f t="shared" si="31"/>
        <v>451.76470588235287</v>
      </c>
      <c r="I47" s="91">
        <f t="shared" si="47"/>
        <v>10.034722222222225</v>
      </c>
      <c r="J47" s="92">
        <f t="shared" si="48"/>
        <v>5.0173611111111125</v>
      </c>
      <c r="K47" s="92">
        <f t="shared" si="49"/>
        <v>2.5086805555555562</v>
      </c>
      <c r="L47" s="93">
        <f t="shared" si="50"/>
        <v>1.2543402777777781</v>
      </c>
      <c r="M47" s="79">
        <f t="shared" si="51"/>
        <v>2710.5882352941171</v>
      </c>
      <c r="N47" s="92">
        <f t="shared" si="44"/>
        <v>0.36892361111111116</v>
      </c>
      <c r="O47" s="92">
        <f t="shared" si="52"/>
        <v>1.4756944444444446</v>
      </c>
      <c r="P47" s="79">
        <f t="shared" si="35"/>
        <v>225.88235294117644</v>
      </c>
      <c r="Q47" s="92">
        <f t="shared" si="36"/>
        <v>17.708333333333336</v>
      </c>
      <c r="S47" s="117">
        <f t="shared" si="37"/>
        <v>0.12297453703703705</v>
      </c>
      <c r="T47" s="117">
        <f t="shared" si="38"/>
        <v>11.805555555555557</v>
      </c>
      <c r="V47" s="285">
        <f t="shared" si="39"/>
        <v>233.33333333333326</v>
      </c>
      <c r="AB47" s="333">
        <f t="shared" si="40"/>
        <v>1254.3402777777781</v>
      </c>
      <c r="AC47" s="334">
        <f t="shared" si="40"/>
        <v>1097.5477430555559</v>
      </c>
      <c r="AD47" s="335">
        <f t="shared" si="40"/>
        <v>940.7552083333336</v>
      </c>
      <c r="AE47" s="334">
        <f t="shared" si="40"/>
        <v>783.96267361111143</v>
      </c>
      <c r="AF47" s="336">
        <f t="shared" si="40"/>
        <v>627.17013888888903</v>
      </c>
      <c r="AG47" s="333">
        <f t="shared" si="41"/>
        <v>627.17013888888903</v>
      </c>
      <c r="AH47" s="335">
        <f t="shared" si="41"/>
        <v>548.77387152777794</v>
      </c>
      <c r="AI47" s="335">
        <f t="shared" si="41"/>
        <v>470.3776041666668</v>
      </c>
      <c r="AJ47" s="335">
        <f t="shared" si="41"/>
        <v>391.98133680555571</v>
      </c>
      <c r="AK47" s="336">
        <f t="shared" si="41"/>
        <v>313.58506944444451</v>
      </c>
      <c r="AL47" s="333">
        <f t="shared" si="42"/>
        <v>313.58506944444451</v>
      </c>
      <c r="AM47" s="335">
        <f t="shared" si="42"/>
        <v>274.38693576388897</v>
      </c>
      <c r="AN47" s="335">
        <f t="shared" si="42"/>
        <v>235.1888020833334</v>
      </c>
      <c r="AO47" s="335">
        <f t="shared" si="42"/>
        <v>195.99066840277786</v>
      </c>
      <c r="AP47" s="336">
        <f t="shared" si="42"/>
        <v>156.79253472222226</v>
      </c>
      <c r="AQ47" s="333">
        <f t="shared" si="43"/>
        <v>156.79253472222226</v>
      </c>
      <c r="AR47" s="335">
        <f t="shared" si="43"/>
        <v>137.19346788194449</v>
      </c>
      <c r="AS47" s="335">
        <f t="shared" si="43"/>
        <v>117.5944010416667</v>
      </c>
      <c r="AT47" s="335">
        <f t="shared" si="43"/>
        <v>97.995334201388928</v>
      </c>
      <c r="AU47" s="336">
        <f t="shared" si="43"/>
        <v>78.396267361111128</v>
      </c>
      <c r="AV47" s="123">
        <v>33</v>
      </c>
    </row>
    <row r="48" spans="1:48" s="60" customFormat="1" ht="15.75" x14ac:dyDescent="0.25">
      <c r="A48" s="54">
        <v>2</v>
      </c>
      <c r="B48" s="125">
        <v>34</v>
      </c>
      <c r="C48" s="55">
        <f t="shared" si="46"/>
        <v>583.33333333333337</v>
      </c>
      <c r="D48" s="56" t="s">
        <v>14</v>
      </c>
      <c r="E48" s="57">
        <f t="shared" si="31"/>
        <v>54.857142857142854</v>
      </c>
      <c r="F48" s="58">
        <f t="shared" si="31"/>
        <v>109.71428571428571</v>
      </c>
      <c r="G48" s="58">
        <f t="shared" si="31"/>
        <v>219.42857142857142</v>
      </c>
      <c r="H48" s="70">
        <f t="shared" si="31"/>
        <v>438.85714285714283</v>
      </c>
      <c r="I48" s="88">
        <f t="shared" si="47"/>
        <v>10.633680555555557</v>
      </c>
      <c r="J48" s="89">
        <f t="shared" si="48"/>
        <v>5.3168402777777786</v>
      </c>
      <c r="K48" s="89">
        <f t="shared" si="49"/>
        <v>2.6584201388888893</v>
      </c>
      <c r="L48" s="90">
        <f t="shared" si="50"/>
        <v>1.3292100694444446</v>
      </c>
      <c r="M48" s="58">
        <f t="shared" si="51"/>
        <v>2633.1428571428569</v>
      </c>
      <c r="N48" s="89">
        <f t="shared" si="44"/>
        <v>0.37977430555555558</v>
      </c>
      <c r="O48" s="89">
        <f t="shared" si="52"/>
        <v>1.5190972222222223</v>
      </c>
      <c r="P48" s="58">
        <f t="shared" si="35"/>
        <v>219.42857142857142</v>
      </c>
      <c r="Q48" s="89">
        <f t="shared" si="36"/>
        <v>18.229166666666668</v>
      </c>
      <c r="S48" s="116">
        <f t="shared" si="37"/>
        <v>0.12659143518518517</v>
      </c>
      <c r="T48" s="116">
        <f t="shared" si="38"/>
        <v>12.152777777777779</v>
      </c>
      <c r="V48" s="285">
        <f t="shared" si="39"/>
        <v>216.66666666666663</v>
      </c>
      <c r="AB48" s="333">
        <f t="shared" si="40"/>
        <v>1329.2100694444446</v>
      </c>
      <c r="AC48" s="334">
        <f t="shared" si="40"/>
        <v>1163.0588107638891</v>
      </c>
      <c r="AD48" s="335">
        <f t="shared" si="40"/>
        <v>996.90755208333337</v>
      </c>
      <c r="AE48" s="334">
        <f t="shared" si="40"/>
        <v>830.75629340277794</v>
      </c>
      <c r="AF48" s="336">
        <f t="shared" si="40"/>
        <v>664.60503472222229</v>
      </c>
      <c r="AG48" s="333">
        <f t="shared" si="41"/>
        <v>664.60503472222229</v>
      </c>
      <c r="AH48" s="335">
        <f t="shared" si="41"/>
        <v>581.52940538194457</v>
      </c>
      <c r="AI48" s="335">
        <f t="shared" si="41"/>
        <v>498.45377604166669</v>
      </c>
      <c r="AJ48" s="335">
        <f t="shared" si="41"/>
        <v>415.37814670138897</v>
      </c>
      <c r="AK48" s="336">
        <f t="shared" si="41"/>
        <v>332.30251736111114</v>
      </c>
      <c r="AL48" s="333">
        <f t="shared" si="42"/>
        <v>332.30251736111114</v>
      </c>
      <c r="AM48" s="335">
        <f t="shared" si="42"/>
        <v>290.76470269097229</v>
      </c>
      <c r="AN48" s="335">
        <f t="shared" si="42"/>
        <v>249.22688802083334</v>
      </c>
      <c r="AO48" s="335">
        <f t="shared" si="42"/>
        <v>207.68907335069449</v>
      </c>
      <c r="AP48" s="336">
        <f t="shared" si="42"/>
        <v>166.15125868055557</v>
      </c>
      <c r="AQ48" s="333">
        <f t="shared" si="43"/>
        <v>166.15125868055557</v>
      </c>
      <c r="AR48" s="335">
        <f t="shared" si="43"/>
        <v>145.38235134548614</v>
      </c>
      <c r="AS48" s="335">
        <f t="shared" si="43"/>
        <v>124.61344401041667</v>
      </c>
      <c r="AT48" s="335">
        <f t="shared" si="43"/>
        <v>103.84453667534724</v>
      </c>
      <c r="AU48" s="336">
        <f t="shared" si="43"/>
        <v>83.075629340277786</v>
      </c>
      <c r="AV48" s="123">
        <v>34</v>
      </c>
    </row>
    <row r="49" spans="1:48" s="69" customFormat="1" ht="15.75" x14ac:dyDescent="0.25">
      <c r="A49" s="75">
        <v>2</v>
      </c>
      <c r="B49" s="126">
        <v>35</v>
      </c>
      <c r="C49" s="76">
        <f t="shared" si="46"/>
        <v>600</v>
      </c>
      <c r="D49" s="77" t="s">
        <v>14</v>
      </c>
      <c r="E49" s="78">
        <f t="shared" si="31"/>
        <v>53.333333333333336</v>
      </c>
      <c r="F49" s="79">
        <f t="shared" si="31"/>
        <v>106.66666666666667</v>
      </c>
      <c r="G49" s="79">
        <f t="shared" si="31"/>
        <v>213.33333333333334</v>
      </c>
      <c r="H49" s="80">
        <f t="shared" si="31"/>
        <v>426.66666666666669</v>
      </c>
      <c r="I49" s="91">
        <f t="shared" si="47"/>
        <v>11.25</v>
      </c>
      <c r="J49" s="92">
        <f t="shared" si="48"/>
        <v>5.625</v>
      </c>
      <c r="K49" s="92">
        <f t="shared" si="49"/>
        <v>2.8125</v>
      </c>
      <c r="L49" s="93">
        <f t="shared" si="50"/>
        <v>1.40625</v>
      </c>
      <c r="M49" s="79">
        <f t="shared" si="51"/>
        <v>2560</v>
      </c>
      <c r="N49" s="92">
        <f t="shared" si="44"/>
        <v>0.390625</v>
      </c>
      <c r="O49" s="92">
        <f t="shared" si="52"/>
        <v>1.5625</v>
      </c>
      <c r="P49" s="79">
        <f t="shared" si="35"/>
        <v>213.33333333333334</v>
      </c>
      <c r="Q49" s="92">
        <f t="shared" si="36"/>
        <v>18.75</v>
      </c>
      <c r="S49" s="117">
        <f t="shared" si="37"/>
        <v>0.13020833333333331</v>
      </c>
      <c r="T49" s="117">
        <f t="shared" si="38"/>
        <v>12.5</v>
      </c>
      <c r="V49" s="285">
        <f t="shared" si="39"/>
        <v>200</v>
      </c>
      <c r="AB49" s="333">
        <f t="shared" ref="AB49:AF61" si="53">AB$38*OBWratio*($C49)/($E49)*1000</f>
        <v>1406.25</v>
      </c>
      <c r="AC49" s="334">
        <f t="shared" si="53"/>
        <v>1230.46875</v>
      </c>
      <c r="AD49" s="335">
        <f t="shared" si="53"/>
        <v>1054.6875</v>
      </c>
      <c r="AE49" s="334">
        <f t="shared" si="53"/>
        <v>878.90625</v>
      </c>
      <c r="AF49" s="336">
        <f t="shared" si="53"/>
        <v>703.125</v>
      </c>
      <c r="AG49" s="333">
        <f t="shared" ref="AG49:AK61" si="54">AG$38*OBWratio*($C49)/($F49)*1000</f>
        <v>703.125</v>
      </c>
      <c r="AH49" s="335">
        <f t="shared" si="54"/>
        <v>615.234375</v>
      </c>
      <c r="AI49" s="335">
        <f t="shared" si="54"/>
        <v>527.34375</v>
      </c>
      <c r="AJ49" s="335">
        <f t="shared" si="54"/>
        <v>439.453125</v>
      </c>
      <c r="AK49" s="336">
        <f t="shared" si="54"/>
        <v>351.5625</v>
      </c>
      <c r="AL49" s="333">
        <f t="shared" ref="AL49:AP61" si="55">AL$38*OBWratio*($C49)/($G49)*1000</f>
        <v>351.5625</v>
      </c>
      <c r="AM49" s="335">
        <f t="shared" si="55"/>
        <v>307.6171875</v>
      </c>
      <c r="AN49" s="335">
        <f t="shared" si="55"/>
        <v>263.671875</v>
      </c>
      <c r="AO49" s="335">
        <f t="shared" si="55"/>
        <v>219.7265625</v>
      </c>
      <c r="AP49" s="336">
        <f t="shared" si="55"/>
        <v>175.78125</v>
      </c>
      <c r="AQ49" s="333">
        <f t="shared" ref="AQ49:AU61" si="56">AQ$38*OBWratio*($C49)/($H49)*1000</f>
        <v>175.78125</v>
      </c>
      <c r="AR49" s="335">
        <f t="shared" si="56"/>
        <v>153.80859375</v>
      </c>
      <c r="AS49" s="335">
        <f t="shared" si="56"/>
        <v>131.8359375</v>
      </c>
      <c r="AT49" s="335">
        <f t="shared" si="56"/>
        <v>109.86328125</v>
      </c>
      <c r="AU49" s="336">
        <f t="shared" si="56"/>
        <v>87.890625</v>
      </c>
      <c r="AV49" s="123">
        <v>35</v>
      </c>
    </row>
    <row r="50" spans="1:48" s="60" customFormat="1" ht="15.75" x14ac:dyDescent="0.25">
      <c r="A50" s="54">
        <v>2</v>
      </c>
      <c r="B50" s="125">
        <v>36</v>
      </c>
      <c r="C50" s="55">
        <f t="shared" si="46"/>
        <v>616.66666666666674</v>
      </c>
      <c r="D50" s="56" t="s">
        <v>14</v>
      </c>
      <c r="E50" s="57">
        <f t="shared" si="31"/>
        <v>51.891891891891888</v>
      </c>
      <c r="F50" s="58">
        <f t="shared" si="31"/>
        <v>103.78378378378378</v>
      </c>
      <c r="G50" s="58">
        <f t="shared" si="31"/>
        <v>207.56756756756755</v>
      </c>
      <c r="H50" s="70">
        <f t="shared" si="31"/>
        <v>415.1351351351351</v>
      </c>
      <c r="I50" s="88">
        <f t="shared" si="47"/>
        <v>11.883680555555557</v>
      </c>
      <c r="J50" s="89">
        <f t="shared" si="48"/>
        <v>5.9418402777777786</v>
      </c>
      <c r="K50" s="89">
        <f t="shared" si="49"/>
        <v>2.9709201388888893</v>
      </c>
      <c r="L50" s="90">
        <f t="shared" si="50"/>
        <v>1.4854600694444446</v>
      </c>
      <c r="M50" s="58">
        <f t="shared" si="51"/>
        <v>2490.8108108108108</v>
      </c>
      <c r="N50" s="89">
        <f t="shared" si="44"/>
        <v>0.40147569444444442</v>
      </c>
      <c r="O50" s="89">
        <f t="shared" si="52"/>
        <v>1.6059027777777777</v>
      </c>
      <c r="P50" s="58">
        <f t="shared" si="35"/>
        <v>207.56756756756755</v>
      </c>
      <c r="Q50" s="89">
        <f t="shared" si="36"/>
        <v>19.270833333333336</v>
      </c>
      <c r="S50" s="116">
        <f t="shared" si="37"/>
        <v>0.13382523148148145</v>
      </c>
      <c r="T50" s="116">
        <f t="shared" si="38"/>
        <v>12.847222222222223</v>
      </c>
      <c r="V50" s="285">
        <f t="shared" si="39"/>
        <v>183.33333333333326</v>
      </c>
      <c r="AB50" s="333">
        <f t="shared" si="53"/>
        <v>1485.4600694444446</v>
      </c>
      <c r="AC50" s="334">
        <f t="shared" si="53"/>
        <v>1299.7775607638891</v>
      </c>
      <c r="AD50" s="335">
        <f t="shared" si="53"/>
        <v>1114.0950520833335</v>
      </c>
      <c r="AE50" s="334">
        <f t="shared" si="53"/>
        <v>928.41254340277806</v>
      </c>
      <c r="AF50" s="336">
        <f t="shared" si="53"/>
        <v>742.73003472222229</v>
      </c>
      <c r="AG50" s="333">
        <f t="shared" si="54"/>
        <v>742.73003472222229</v>
      </c>
      <c r="AH50" s="335">
        <f t="shared" si="54"/>
        <v>649.88878038194457</v>
      </c>
      <c r="AI50" s="335">
        <f t="shared" si="54"/>
        <v>557.04752604166674</v>
      </c>
      <c r="AJ50" s="335">
        <f t="shared" si="54"/>
        <v>464.20627170138903</v>
      </c>
      <c r="AK50" s="336">
        <f t="shared" si="54"/>
        <v>371.36501736111114</v>
      </c>
      <c r="AL50" s="333">
        <f t="shared" si="55"/>
        <v>371.36501736111114</v>
      </c>
      <c r="AM50" s="335">
        <f t="shared" si="55"/>
        <v>324.94439019097229</v>
      </c>
      <c r="AN50" s="335">
        <f t="shared" si="55"/>
        <v>278.52376302083337</v>
      </c>
      <c r="AO50" s="335">
        <f t="shared" si="55"/>
        <v>232.10313585069451</v>
      </c>
      <c r="AP50" s="336">
        <f t="shared" si="55"/>
        <v>185.68250868055557</v>
      </c>
      <c r="AQ50" s="333">
        <f t="shared" si="56"/>
        <v>185.68250868055557</v>
      </c>
      <c r="AR50" s="335">
        <f t="shared" si="56"/>
        <v>162.47219509548614</v>
      </c>
      <c r="AS50" s="335">
        <f t="shared" si="56"/>
        <v>139.26188151041669</v>
      </c>
      <c r="AT50" s="335">
        <f t="shared" si="56"/>
        <v>116.05156792534726</v>
      </c>
      <c r="AU50" s="336">
        <f t="shared" si="56"/>
        <v>92.841254340277786</v>
      </c>
      <c r="AV50" s="123">
        <v>36</v>
      </c>
    </row>
    <row r="51" spans="1:48" s="60" customFormat="1" ht="15.75" x14ac:dyDescent="0.25">
      <c r="A51" s="54">
        <v>2</v>
      </c>
      <c r="B51" s="125">
        <v>37</v>
      </c>
      <c r="C51" s="55">
        <f t="shared" si="46"/>
        <v>633.33333333333337</v>
      </c>
      <c r="D51" s="56" t="s">
        <v>14</v>
      </c>
      <c r="E51" s="57">
        <f t="shared" si="31"/>
        <v>50.526315789473678</v>
      </c>
      <c r="F51" s="58">
        <f t="shared" si="31"/>
        <v>101.05263157894736</v>
      </c>
      <c r="G51" s="58">
        <f t="shared" si="31"/>
        <v>202.10526315789471</v>
      </c>
      <c r="H51" s="70">
        <f t="shared" si="31"/>
        <v>404.21052631578942</v>
      </c>
      <c r="I51" s="88">
        <f t="shared" si="47"/>
        <v>12.534722222222225</v>
      </c>
      <c r="J51" s="89">
        <f t="shared" si="48"/>
        <v>6.2673611111111125</v>
      </c>
      <c r="K51" s="89">
        <f t="shared" si="49"/>
        <v>3.1336805555555562</v>
      </c>
      <c r="L51" s="90">
        <f t="shared" si="50"/>
        <v>1.5668402777777781</v>
      </c>
      <c r="M51" s="58">
        <f t="shared" si="51"/>
        <v>2425.2631578947367</v>
      </c>
      <c r="N51" s="89">
        <f t="shared" si="44"/>
        <v>0.4123263888888889</v>
      </c>
      <c r="O51" s="89">
        <f t="shared" si="52"/>
        <v>1.6493055555555556</v>
      </c>
      <c r="P51" s="58">
        <f t="shared" si="35"/>
        <v>202.10526315789471</v>
      </c>
      <c r="Q51" s="89">
        <f t="shared" si="36"/>
        <v>19.791666666666668</v>
      </c>
      <c r="S51" s="116">
        <f t="shared" si="37"/>
        <v>0.13744212962962962</v>
      </c>
      <c r="T51" s="116">
        <f t="shared" si="38"/>
        <v>13.194444444444445</v>
      </c>
      <c r="V51" s="285">
        <f t="shared" si="39"/>
        <v>166.66666666666663</v>
      </c>
      <c r="AB51" s="333">
        <f t="shared" si="53"/>
        <v>1566.8402777777781</v>
      </c>
      <c r="AC51" s="334">
        <f t="shared" si="53"/>
        <v>1370.9852430555561</v>
      </c>
      <c r="AD51" s="335">
        <f t="shared" si="53"/>
        <v>1175.1302083333335</v>
      </c>
      <c r="AE51" s="334">
        <f t="shared" si="53"/>
        <v>979.27517361111143</v>
      </c>
      <c r="AF51" s="336">
        <f t="shared" si="53"/>
        <v>783.42013888888903</v>
      </c>
      <c r="AG51" s="333">
        <f t="shared" si="54"/>
        <v>783.42013888888903</v>
      </c>
      <c r="AH51" s="335">
        <f t="shared" si="54"/>
        <v>685.49262152777806</v>
      </c>
      <c r="AI51" s="335">
        <f t="shared" si="54"/>
        <v>587.56510416666674</v>
      </c>
      <c r="AJ51" s="335">
        <f t="shared" si="54"/>
        <v>489.63758680555571</v>
      </c>
      <c r="AK51" s="336">
        <f t="shared" si="54"/>
        <v>391.71006944444451</v>
      </c>
      <c r="AL51" s="333">
        <f t="shared" si="55"/>
        <v>391.71006944444451</v>
      </c>
      <c r="AM51" s="335">
        <f t="shared" si="55"/>
        <v>342.74631076388903</v>
      </c>
      <c r="AN51" s="335">
        <f t="shared" si="55"/>
        <v>293.78255208333337</v>
      </c>
      <c r="AO51" s="335">
        <f t="shared" si="55"/>
        <v>244.81879340277786</v>
      </c>
      <c r="AP51" s="336">
        <f t="shared" si="55"/>
        <v>195.85503472222226</v>
      </c>
      <c r="AQ51" s="333">
        <f t="shared" si="56"/>
        <v>195.85503472222226</v>
      </c>
      <c r="AR51" s="335">
        <f t="shared" si="56"/>
        <v>171.37315538194451</v>
      </c>
      <c r="AS51" s="335">
        <f t="shared" si="56"/>
        <v>146.89127604166669</v>
      </c>
      <c r="AT51" s="335">
        <f t="shared" si="56"/>
        <v>122.40939670138893</v>
      </c>
      <c r="AU51" s="336">
        <f t="shared" si="56"/>
        <v>97.927517361111128</v>
      </c>
      <c r="AV51" s="123">
        <v>37</v>
      </c>
    </row>
    <row r="52" spans="1:48" s="60" customFormat="1" ht="15.75" x14ac:dyDescent="0.25">
      <c r="A52" s="54">
        <v>2</v>
      </c>
      <c r="B52" s="125">
        <v>38</v>
      </c>
      <c r="C52" s="55">
        <f t="shared" si="46"/>
        <v>650</v>
      </c>
      <c r="D52" s="56" t="s">
        <v>14</v>
      </c>
      <c r="E52" s="57">
        <f t="shared" si="31"/>
        <v>49.230769230769234</v>
      </c>
      <c r="F52" s="58">
        <f t="shared" si="31"/>
        <v>98.461538461538467</v>
      </c>
      <c r="G52" s="58">
        <f t="shared" si="31"/>
        <v>196.92307692307693</v>
      </c>
      <c r="H52" s="70">
        <f t="shared" si="31"/>
        <v>393.84615384615387</v>
      </c>
      <c r="I52" s="88">
        <f t="shared" si="47"/>
        <v>13.203125</v>
      </c>
      <c r="J52" s="89">
        <f t="shared" si="48"/>
        <v>6.6015625</v>
      </c>
      <c r="K52" s="89">
        <f t="shared" si="49"/>
        <v>3.30078125</v>
      </c>
      <c r="L52" s="90">
        <f t="shared" si="50"/>
        <v>1.650390625</v>
      </c>
      <c r="M52" s="58">
        <f t="shared" si="51"/>
        <v>2363.0769230769233</v>
      </c>
      <c r="N52" s="89">
        <f t="shared" si="44"/>
        <v>0.42317708333333331</v>
      </c>
      <c r="O52" s="89">
        <f t="shared" si="52"/>
        <v>1.6927083333333333</v>
      </c>
      <c r="P52" s="58">
        <f t="shared" si="35"/>
        <v>196.92307692307693</v>
      </c>
      <c r="Q52" s="89">
        <f t="shared" si="36"/>
        <v>20.3125</v>
      </c>
      <c r="S52" s="116">
        <f t="shared" si="37"/>
        <v>0.14105902777777776</v>
      </c>
      <c r="T52" s="116">
        <f t="shared" si="38"/>
        <v>13.541666666666666</v>
      </c>
      <c r="V52" s="285">
        <f t="shared" si="39"/>
        <v>150</v>
      </c>
      <c r="AB52" s="333">
        <f t="shared" si="53"/>
        <v>1650.390625</v>
      </c>
      <c r="AC52" s="334">
        <f t="shared" si="53"/>
        <v>1444.091796875</v>
      </c>
      <c r="AD52" s="335">
        <f t="shared" si="53"/>
        <v>1237.79296875</v>
      </c>
      <c r="AE52" s="334">
        <f t="shared" si="53"/>
        <v>1031.494140625</v>
      </c>
      <c r="AF52" s="336">
        <f t="shared" si="53"/>
        <v>825.1953125</v>
      </c>
      <c r="AG52" s="333">
        <f t="shared" si="54"/>
        <v>825.1953125</v>
      </c>
      <c r="AH52" s="335">
        <f t="shared" si="54"/>
        <v>722.0458984375</v>
      </c>
      <c r="AI52" s="335">
        <f t="shared" si="54"/>
        <v>618.896484375</v>
      </c>
      <c r="AJ52" s="335">
        <f t="shared" si="54"/>
        <v>515.7470703125</v>
      </c>
      <c r="AK52" s="336">
        <f t="shared" si="54"/>
        <v>412.59765625</v>
      </c>
      <c r="AL52" s="333">
        <f t="shared" si="55"/>
        <v>412.59765625</v>
      </c>
      <c r="AM52" s="335">
        <f t="shared" si="55"/>
        <v>361.02294921875</v>
      </c>
      <c r="AN52" s="335">
        <f t="shared" si="55"/>
        <v>309.4482421875</v>
      </c>
      <c r="AO52" s="335">
        <f t="shared" si="55"/>
        <v>257.87353515625</v>
      </c>
      <c r="AP52" s="336">
        <f t="shared" si="55"/>
        <v>206.298828125</v>
      </c>
      <c r="AQ52" s="333">
        <f t="shared" si="56"/>
        <v>206.298828125</v>
      </c>
      <c r="AR52" s="335">
        <f t="shared" si="56"/>
        <v>180.511474609375</v>
      </c>
      <c r="AS52" s="335">
        <f t="shared" si="56"/>
        <v>154.72412109375</v>
      </c>
      <c r="AT52" s="335">
        <f t="shared" si="56"/>
        <v>128.936767578125</v>
      </c>
      <c r="AU52" s="336">
        <f t="shared" si="56"/>
        <v>103.1494140625</v>
      </c>
      <c r="AV52" s="123">
        <v>38</v>
      </c>
    </row>
    <row r="53" spans="1:48" s="69" customFormat="1" ht="15.75" x14ac:dyDescent="0.25">
      <c r="A53" s="75">
        <v>2</v>
      </c>
      <c r="B53" s="126">
        <v>39</v>
      </c>
      <c r="C53" s="76">
        <f t="shared" si="46"/>
        <v>666.66666666666674</v>
      </c>
      <c r="D53" s="77" t="s">
        <v>14</v>
      </c>
      <c r="E53" s="78">
        <f t="shared" si="31"/>
        <v>47.999999999999993</v>
      </c>
      <c r="F53" s="79">
        <f t="shared" si="31"/>
        <v>95.999999999999986</v>
      </c>
      <c r="G53" s="79">
        <f t="shared" si="31"/>
        <v>191.99999999999997</v>
      </c>
      <c r="H53" s="80">
        <f t="shared" si="31"/>
        <v>383.99999999999994</v>
      </c>
      <c r="I53" s="91">
        <f t="shared" si="47"/>
        <v>13.888888888888893</v>
      </c>
      <c r="J53" s="92">
        <f t="shared" si="48"/>
        <v>6.9444444444444464</v>
      </c>
      <c r="K53" s="92">
        <f t="shared" si="49"/>
        <v>3.4722222222222232</v>
      </c>
      <c r="L53" s="93">
        <f t="shared" si="50"/>
        <v>1.7361111111111116</v>
      </c>
      <c r="M53" s="79">
        <f t="shared" si="51"/>
        <v>2303.9999999999995</v>
      </c>
      <c r="N53" s="92">
        <f t="shared" si="44"/>
        <v>0.43402777777777785</v>
      </c>
      <c r="O53" s="92">
        <f t="shared" si="52"/>
        <v>1.7361111111111114</v>
      </c>
      <c r="P53" s="79">
        <f t="shared" si="35"/>
        <v>191.99999999999997</v>
      </c>
      <c r="Q53" s="92">
        <f t="shared" si="36"/>
        <v>20.833333333333336</v>
      </c>
      <c r="S53" s="117">
        <f t="shared" si="37"/>
        <v>0.14467592592592593</v>
      </c>
      <c r="T53" s="117">
        <f t="shared" si="38"/>
        <v>13.888888888888889</v>
      </c>
      <c r="V53" s="285">
        <f t="shared" si="39"/>
        <v>133.33333333333326</v>
      </c>
      <c r="AB53" s="333">
        <f t="shared" si="53"/>
        <v>1736.1111111111115</v>
      </c>
      <c r="AC53" s="334">
        <f t="shared" si="53"/>
        <v>1519.0972222222226</v>
      </c>
      <c r="AD53" s="335">
        <f t="shared" si="53"/>
        <v>1302.0833333333337</v>
      </c>
      <c r="AE53" s="334">
        <f t="shared" si="53"/>
        <v>1085.0694444444448</v>
      </c>
      <c r="AF53" s="336">
        <f t="shared" si="53"/>
        <v>868.05555555555577</v>
      </c>
      <c r="AG53" s="333">
        <f t="shared" si="54"/>
        <v>868.05555555555577</v>
      </c>
      <c r="AH53" s="335">
        <f t="shared" si="54"/>
        <v>759.54861111111131</v>
      </c>
      <c r="AI53" s="335">
        <f t="shared" si="54"/>
        <v>651.04166666666686</v>
      </c>
      <c r="AJ53" s="335">
        <f t="shared" si="54"/>
        <v>542.5347222222224</v>
      </c>
      <c r="AK53" s="336">
        <f t="shared" si="54"/>
        <v>434.02777777777789</v>
      </c>
      <c r="AL53" s="333">
        <f t="shared" si="55"/>
        <v>434.02777777777789</v>
      </c>
      <c r="AM53" s="335">
        <f t="shared" si="55"/>
        <v>379.77430555555566</v>
      </c>
      <c r="AN53" s="335">
        <f t="shared" si="55"/>
        <v>325.52083333333343</v>
      </c>
      <c r="AO53" s="335">
        <f t="shared" si="55"/>
        <v>271.2673611111112</v>
      </c>
      <c r="AP53" s="336">
        <f t="shared" si="55"/>
        <v>217.01388888888894</v>
      </c>
      <c r="AQ53" s="333">
        <f t="shared" si="56"/>
        <v>217.01388888888894</v>
      </c>
      <c r="AR53" s="335">
        <f t="shared" si="56"/>
        <v>189.88715277777783</v>
      </c>
      <c r="AS53" s="335">
        <f t="shared" si="56"/>
        <v>162.76041666666671</v>
      </c>
      <c r="AT53" s="335">
        <f t="shared" si="56"/>
        <v>135.6336805555556</v>
      </c>
      <c r="AU53" s="336">
        <f t="shared" si="56"/>
        <v>108.50694444444447</v>
      </c>
      <c r="AV53" s="123">
        <v>39</v>
      </c>
    </row>
    <row r="54" spans="1:48" s="60" customFormat="1" ht="15.75" x14ac:dyDescent="0.25">
      <c r="A54" s="54">
        <v>2</v>
      </c>
      <c r="B54" s="125">
        <v>40</v>
      </c>
      <c r="C54" s="55">
        <f t="shared" si="46"/>
        <v>683.33333333333337</v>
      </c>
      <c r="D54" s="56" t="s">
        <v>14</v>
      </c>
      <c r="E54" s="57">
        <f t="shared" si="31"/>
        <v>46.829268292682926</v>
      </c>
      <c r="F54" s="58">
        <f t="shared" si="31"/>
        <v>93.658536585365852</v>
      </c>
      <c r="G54" s="58">
        <f t="shared" si="31"/>
        <v>187.3170731707317</v>
      </c>
      <c r="H54" s="70">
        <f t="shared" si="31"/>
        <v>374.63414634146341</v>
      </c>
      <c r="I54" s="88">
        <f t="shared" si="47"/>
        <v>14.592013888888889</v>
      </c>
      <c r="J54" s="89">
        <f t="shared" si="48"/>
        <v>7.2960069444444446</v>
      </c>
      <c r="K54" s="89">
        <f t="shared" si="49"/>
        <v>3.6480034722222223</v>
      </c>
      <c r="L54" s="90">
        <f t="shared" si="50"/>
        <v>1.8240017361111112</v>
      </c>
      <c r="M54" s="58">
        <f t="shared" si="51"/>
        <v>2247.8048780487807</v>
      </c>
      <c r="N54" s="89">
        <f t="shared" si="44"/>
        <v>0.44487847222222221</v>
      </c>
      <c r="O54" s="89">
        <f t="shared" si="52"/>
        <v>1.7795138888888888</v>
      </c>
      <c r="P54" s="58">
        <f t="shared" si="35"/>
        <v>187.3170731707317</v>
      </c>
      <c r="Q54" s="89">
        <f t="shared" si="36"/>
        <v>21.354166666666668</v>
      </c>
      <c r="S54" s="116">
        <f t="shared" si="37"/>
        <v>0.14829282407407407</v>
      </c>
      <c r="T54" s="116">
        <f t="shared" si="38"/>
        <v>14.236111111111111</v>
      </c>
      <c r="V54" s="285">
        <f t="shared" si="39"/>
        <v>116.66666666666663</v>
      </c>
      <c r="AB54" s="333">
        <f t="shared" si="53"/>
        <v>1824.0017361111111</v>
      </c>
      <c r="AC54" s="334">
        <f t="shared" si="53"/>
        <v>1596.0015190972226</v>
      </c>
      <c r="AD54" s="335">
        <f t="shared" si="53"/>
        <v>1368.0013020833333</v>
      </c>
      <c r="AE54" s="334">
        <f t="shared" si="53"/>
        <v>1140.0010850694446</v>
      </c>
      <c r="AF54" s="336">
        <f t="shared" si="53"/>
        <v>912.00086805555554</v>
      </c>
      <c r="AG54" s="333">
        <f t="shared" si="54"/>
        <v>912.00086805555554</v>
      </c>
      <c r="AH54" s="335">
        <f t="shared" si="54"/>
        <v>798.00075954861131</v>
      </c>
      <c r="AI54" s="335">
        <f t="shared" si="54"/>
        <v>684.00065104166663</v>
      </c>
      <c r="AJ54" s="335">
        <f t="shared" si="54"/>
        <v>570.00054253472229</v>
      </c>
      <c r="AK54" s="336">
        <f t="shared" si="54"/>
        <v>456.00043402777777</v>
      </c>
      <c r="AL54" s="333">
        <f t="shared" si="55"/>
        <v>456.00043402777777</v>
      </c>
      <c r="AM54" s="335">
        <f t="shared" si="55"/>
        <v>399.00037977430566</v>
      </c>
      <c r="AN54" s="335">
        <f t="shared" si="55"/>
        <v>342.00032552083331</v>
      </c>
      <c r="AO54" s="335">
        <f t="shared" si="55"/>
        <v>285.00027126736114</v>
      </c>
      <c r="AP54" s="336">
        <f t="shared" si="55"/>
        <v>228.00021701388889</v>
      </c>
      <c r="AQ54" s="333">
        <f t="shared" si="56"/>
        <v>228.00021701388889</v>
      </c>
      <c r="AR54" s="335">
        <f t="shared" si="56"/>
        <v>199.50018988715283</v>
      </c>
      <c r="AS54" s="335">
        <f t="shared" si="56"/>
        <v>171.00016276041666</v>
      </c>
      <c r="AT54" s="335">
        <f t="shared" si="56"/>
        <v>142.50013563368057</v>
      </c>
      <c r="AU54" s="336">
        <f t="shared" si="56"/>
        <v>114.00010850694444</v>
      </c>
      <c r="AV54" s="123">
        <v>40</v>
      </c>
    </row>
    <row r="55" spans="1:48" s="60" customFormat="1" ht="15.75" x14ac:dyDescent="0.25">
      <c r="A55" s="54">
        <v>2</v>
      </c>
      <c r="B55" s="125">
        <v>41</v>
      </c>
      <c r="C55" s="55">
        <f t="shared" si="46"/>
        <v>700</v>
      </c>
      <c r="D55" s="56" t="s">
        <v>14</v>
      </c>
      <c r="E55" s="57">
        <f t="shared" si="31"/>
        <v>45.714285714285715</v>
      </c>
      <c r="F55" s="58">
        <f t="shared" si="31"/>
        <v>91.428571428571431</v>
      </c>
      <c r="G55" s="58">
        <f t="shared" si="31"/>
        <v>182.85714285714286</v>
      </c>
      <c r="H55" s="70">
        <f t="shared" si="31"/>
        <v>365.71428571428572</v>
      </c>
      <c r="I55" s="88">
        <f t="shared" si="47"/>
        <v>15.3125</v>
      </c>
      <c r="J55" s="89">
        <f t="shared" si="48"/>
        <v>7.65625</v>
      </c>
      <c r="K55" s="89">
        <f t="shared" si="49"/>
        <v>3.828125</v>
      </c>
      <c r="L55" s="90">
        <f t="shared" si="50"/>
        <v>1.9140625</v>
      </c>
      <c r="M55" s="58">
        <f t="shared" si="51"/>
        <v>2194.2857142857142</v>
      </c>
      <c r="N55" s="89">
        <f t="shared" si="44"/>
        <v>0.45572916666666669</v>
      </c>
      <c r="O55" s="89">
        <f t="shared" si="52"/>
        <v>1.8229166666666667</v>
      </c>
      <c r="P55" s="58">
        <f t="shared" si="35"/>
        <v>182.85714285714286</v>
      </c>
      <c r="Q55" s="89">
        <f t="shared" si="36"/>
        <v>21.875</v>
      </c>
      <c r="S55" s="116">
        <f t="shared" si="37"/>
        <v>0.15190972222222221</v>
      </c>
      <c r="T55" s="116">
        <f t="shared" si="38"/>
        <v>14.583333333333332</v>
      </c>
      <c r="V55" s="285">
        <f t="shared" si="39"/>
        <v>100</v>
      </c>
      <c r="AB55" s="333">
        <f t="shared" si="53"/>
        <v>1914.0625</v>
      </c>
      <c r="AC55" s="334">
        <f t="shared" si="53"/>
        <v>1674.8046875</v>
      </c>
      <c r="AD55" s="335">
        <f t="shared" si="53"/>
        <v>1435.546875</v>
      </c>
      <c r="AE55" s="334">
        <f t="shared" si="53"/>
        <v>1196.2890625</v>
      </c>
      <c r="AF55" s="336">
        <f t="shared" si="53"/>
        <v>957.03125</v>
      </c>
      <c r="AG55" s="333">
        <f t="shared" si="54"/>
        <v>957.03125</v>
      </c>
      <c r="AH55" s="335">
        <f t="shared" si="54"/>
        <v>837.40234375</v>
      </c>
      <c r="AI55" s="335">
        <f t="shared" si="54"/>
        <v>717.7734375</v>
      </c>
      <c r="AJ55" s="335">
        <f t="shared" si="54"/>
        <v>598.14453125</v>
      </c>
      <c r="AK55" s="336">
        <f t="shared" si="54"/>
        <v>478.515625</v>
      </c>
      <c r="AL55" s="333">
        <f t="shared" si="55"/>
        <v>478.515625</v>
      </c>
      <c r="AM55" s="335">
        <f t="shared" si="55"/>
        <v>418.701171875</v>
      </c>
      <c r="AN55" s="335">
        <f t="shared" si="55"/>
        <v>358.88671875</v>
      </c>
      <c r="AO55" s="335">
        <f t="shared" si="55"/>
        <v>299.072265625</v>
      </c>
      <c r="AP55" s="336">
        <f t="shared" si="55"/>
        <v>239.2578125</v>
      </c>
      <c r="AQ55" s="333">
        <f t="shared" si="56"/>
        <v>239.2578125</v>
      </c>
      <c r="AR55" s="335">
        <f t="shared" si="56"/>
        <v>209.3505859375</v>
      </c>
      <c r="AS55" s="335">
        <f t="shared" si="56"/>
        <v>179.443359375</v>
      </c>
      <c r="AT55" s="335">
        <f t="shared" si="56"/>
        <v>149.5361328125</v>
      </c>
      <c r="AU55" s="336">
        <f t="shared" si="56"/>
        <v>119.62890625</v>
      </c>
      <c r="AV55" s="123">
        <v>41</v>
      </c>
    </row>
    <row r="56" spans="1:48" s="60" customFormat="1" ht="15.75" x14ac:dyDescent="0.25">
      <c r="A56" s="54">
        <v>2</v>
      </c>
      <c r="B56" s="125">
        <v>42</v>
      </c>
      <c r="C56" s="55">
        <f t="shared" si="46"/>
        <v>716.66666666666674</v>
      </c>
      <c r="D56" s="56" t="s">
        <v>14</v>
      </c>
      <c r="E56" s="57">
        <f t="shared" si="31"/>
        <v>44.651162790697668</v>
      </c>
      <c r="F56" s="58">
        <f t="shared" si="31"/>
        <v>89.302325581395337</v>
      </c>
      <c r="G56" s="58">
        <f t="shared" si="31"/>
        <v>178.60465116279067</v>
      </c>
      <c r="H56" s="70">
        <f t="shared" si="31"/>
        <v>357.20930232558135</v>
      </c>
      <c r="I56" s="88">
        <f t="shared" si="47"/>
        <v>16.050347222222225</v>
      </c>
      <c r="J56" s="89">
        <f t="shared" si="48"/>
        <v>8.0251736111111125</v>
      </c>
      <c r="K56" s="89">
        <f t="shared" si="49"/>
        <v>4.0125868055555562</v>
      </c>
      <c r="L56" s="90">
        <f t="shared" si="50"/>
        <v>2.0062934027777781</v>
      </c>
      <c r="M56" s="58">
        <f t="shared" si="51"/>
        <v>2143.2558139534881</v>
      </c>
      <c r="N56" s="89">
        <f t="shared" si="44"/>
        <v>0.46657986111111116</v>
      </c>
      <c r="O56" s="89">
        <f t="shared" si="52"/>
        <v>1.8663194444444446</v>
      </c>
      <c r="P56" s="58">
        <f t="shared" si="35"/>
        <v>178.60465116279067</v>
      </c>
      <c r="Q56" s="89">
        <f t="shared" si="36"/>
        <v>22.395833333333336</v>
      </c>
      <c r="S56" s="116">
        <f t="shared" si="37"/>
        <v>0.15552662037037038</v>
      </c>
      <c r="T56" s="116">
        <f t="shared" si="38"/>
        <v>14.930555555555557</v>
      </c>
      <c r="V56" s="285">
        <f t="shared" si="39"/>
        <v>83.333333333333258</v>
      </c>
      <c r="AB56" s="333">
        <f t="shared" si="53"/>
        <v>2006.2934027777781</v>
      </c>
      <c r="AC56" s="334">
        <f t="shared" si="53"/>
        <v>1755.5067274305559</v>
      </c>
      <c r="AD56" s="335">
        <f t="shared" si="53"/>
        <v>1504.7200520833335</v>
      </c>
      <c r="AE56" s="334">
        <f t="shared" si="53"/>
        <v>1253.9333767361113</v>
      </c>
      <c r="AF56" s="336">
        <f t="shared" si="53"/>
        <v>1003.146701388889</v>
      </c>
      <c r="AG56" s="333">
        <f t="shared" si="54"/>
        <v>1003.146701388889</v>
      </c>
      <c r="AH56" s="335">
        <f t="shared" si="54"/>
        <v>877.75336371527794</v>
      </c>
      <c r="AI56" s="335">
        <f t="shared" si="54"/>
        <v>752.36002604166674</v>
      </c>
      <c r="AJ56" s="335">
        <f t="shared" si="54"/>
        <v>626.96668836805566</v>
      </c>
      <c r="AK56" s="336">
        <f t="shared" si="54"/>
        <v>501.57335069444451</v>
      </c>
      <c r="AL56" s="333">
        <f t="shared" si="55"/>
        <v>501.57335069444451</v>
      </c>
      <c r="AM56" s="335">
        <f t="shared" si="55"/>
        <v>438.87668185763897</v>
      </c>
      <c r="AN56" s="335">
        <f t="shared" si="55"/>
        <v>376.18001302083337</v>
      </c>
      <c r="AO56" s="335">
        <f t="shared" si="55"/>
        <v>313.48334418402783</v>
      </c>
      <c r="AP56" s="336">
        <f t="shared" si="55"/>
        <v>250.78667534722226</v>
      </c>
      <c r="AQ56" s="333">
        <f t="shared" si="56"/>
        <v>250.78667534722226</v>
      </c>
      <c r="AR56" s="335">
        <f t="shared" si="56"/>
        <v>219.43834092881949</v>
      </c>
      <c r="AS56" s="335">
        <f t="shared" si="56"/>
        <v>188.09000651041669</v>
      </c>
      <c r="AT56" s="335">
        <f t="shared" si="56"/>
        <v>156.74167209201391</v>
      </c>
      <c r="AU56" s="336">
        <f t="shared" si="56"/>
        <v>125.39333767361113</v>
      </c>
      <c r="AV56" s="123">
        <v>42</v>
      </c>
    </row>
    <row r="57" spans="1:48" s="60" customFormat="1" ht="15.75" x14ac:dyDescent="0.25">
      <c r="A57" s="54">
        <v>2</v>
      </c>
      <c r="B57" s="125">
        <v>43</v>
      </c>
      <c r="C57" s="55">
        <f t="shared" si="46"/>
        <v>733.33333333333337</v>
      </c>
      <c r="D57" s="56" t="s">
        <v>14</v>
      </c>
      <c r="E57" s="57">
        <f t="shared" si="31"/>
        <v>43.636363636363633</v>
      </c>
      <c r="F57" s="58">
        <f t="shared" si="31"/>
        <v>87.272727272727266</v>
      </c>
      <c r="G57" s="58">
        <f t="shared" si="31"/>
        <v>174.54545454545453</v>
      </c>
      <c r="H57" s="70">
        <f t="shared" si="31"/>
        <v>349.09090909090907</v>
      </c>
      <c r="I57" s="88">
        <f t="shared" si="47"/>
        <v>16.805555555555557</v>
      </c>
      <c r="J57" s="89">
        <f t="shared" si="48"/>
        <v>8.4027777777777786</v>
      </c>
      <c r="K57" s="89">
        <f t="shared" si="49"/>
        <v>4.2013888888888893</v>
      </c>
      <c r="L57" s="90">
        <f t="shared" si="50"/>
        <v>2.1006944444444446</v>
      </c>
      <c r="M57" s="58">
        <f t="shared" si="51"/>
        <v>2094.5454545454545</v>
      </c>
      <c r="N57" s="89">
        <f t="shared" si="44"/>
        <v>0.47743055555555558</v>
      </c>
      <c r="O57" s="89">
        <f t="shared" si="52"/>
        <v>1.9097222222222223</v>
      </c>
      <c r="P57" s="58">
        <f t="shared" si="35"/>
        <v>174.54545454545453</v>
      </c>
      <c r="Q57" s="89">
        <f t="shared" si="36"/>
        <v>22.916666666666668</v>
      </c>
      <c r="S57" s="116">
        <f t="shared" si="37"/>
        <v>0.15914351851851852</v>
      </c>
      <c r="T57" s="116">
        <f t="shared" si="38"/>
        <v>15.277777777777779</v>
      </c>
      <c r="V57" s="285">
        <f t="shared" si="39"/>
        <v>66.666666666666629</v>
      </c>
      <c r="AB57" s="333">
        <f t="shared" si="53"/>
        <v>2100.6944444444448</v>
      </c>
      <c r="AC57" s="334">
        <f t="shared" si="53"/>
        <v>1838.1076388888894</v>
      </c>
      <c r="AD57" s="335">
        <f t="shared" si="53"/>
        <v>1575.5208333333335</v>
      </c>
      <c r="AE57" s="334">
        <f t="shared" si="53"/>
        <v>1312.9340277777778</v>
      </c>
      <c r="AF57" s="336">
        <f t="shared" si="53"/>
        <v>1050.3472222222224</v>
      </c>
      <c r="AG57" s="333">
        <f t="shared" si="54"/>
        <v>1050.3472222222224</v>
      </c>
      <c r="AH57" s="335">
        <f t="shared" si="54"/>
        <v>919.05381944444468</v>
      </c>
      <c r="AI57" s="335">
        <f t="shared" si="54"/>
        <v>787.76041666666674</v>
      </c>
      <c r="AJ57" s="335">
        <f t="shared" si="54"/>
        <v>656.46701388888891</v>
      </c>
      <c r="AK57" s="336">
        <f t="shared" si="54"/>
        <v>525.1736111111112</v>
      </c>
      <c r="AL57" s="333">
        <f t="shared" si="55"/>
        <v>525.1736111111112</v>
      </c>
      <c r="AM57" s="335">
        <f t="shared" si="55"/>
        <v>459.52690972222234</v>
      </c>
      <c r="AN57" s="335">
        <f t="shared" si="55"/>
        <v>393.88020833333337</v>
      </c>
      <c r="AO57" s="335">
        <f t="shared" si="55"/>
        <v>328.23350694444446</v>
      </c>
      <c r="AP57" s="336">
        <f t="shared" si="55"/>
        <v>262.5868055555556</v>
      </c>
      <c r="AQ57" s="333">
        <f t="shared" si="56"/>
        <v>262.5868055555556</v>
      </c>
      <c r="AR57" s="335">
        <f t="shared" si="56"/>
        <v>229.76345486111117</v>
      </c>
      <c r="AS57" s="335">
        <f t="shared" si="56"/>
        <v>196.94010416666669</v>
      </c>
      <c r="AT57" s="335">
        <f t="shared" si="56"/>
        <v>164.11675347222223</v>
      </c>
      <c r="AU57" s="336">
        <f t="shared" si="56"/>
        <v>131.2934027777778</v>
      </c>
      <c r="AV57" s="123">
        <v>43</v>
      </c>
    </row>
    <row r="58" spans="1:48" s="60" customFormat="1" ht="15.75" x14ac:dyDescent="0.25">
      <c r="A58" s="54">
        <v>2</v>
      </c>
      <c r="B58" s="125">
        <v>44</v>
      </c>
      <c r="C58" s="55">
        <f t="shared" si="46"/>
        <v>750</v>
      </c>
      <c r="D58" s="56" t="s">
        <v>14</v>
      </c>
      <c r="E58" s="57">
        <f t="shared" ref="E58:H85" si="57">E$13*1000/$C58</f>
        <v>42.666666666666664</v>
      </c>
      <c r="F58" s="58">
        <f t="shared" si="57"/>
        <v>85.333333333333329</v>
      </c>
      <c r="G58" s="58">
        <f t="shared" si="57"/>
        <v>170.66666666666666</v>
      </c>
      <c r="H58" s="70">
        <f t="shared" si="57"/>
        <v>341.33333333333331</v>
      </c>
      <c r="I58" s="88">
        <f t="shared" si="47"/>
        <v>17.578125</v>
      </c>
      <c r="J58" s="89">
        <f t="shared" si="48"/>
        <v>8.7890625</v>
      </c>
      <c r="K58" s="89">
        <f t="shared" si="49"/>
        <v>4.39453125</v>
      </c>
      <c r="L58" s="90">
        <f t="shared" si="50"/>
        <v>2.197265625</v>
      </c>
      <c r="M58" s="58">
        <f t="shared" si="51"/>
        <v>2048</v>
      </c>
      <c r="N58" s="89">
        <f t="shared" si="44"/>
        <v>0.48828125</v>
      </c>
      <c r="O58" s="89">
        <f t="shared" si="52"/>
        <v>1.953125</v>
      </c>
      <c r="P58" s="58">
        <f t="shared" si="35"/>
        <v>170.66666666666666</v>
      </c>
      <c r="Q58" s="89">
        <f t="shared" si="36"/>
        <v>23.4375</v>
      </c>
      <c r="S58" s="116">
        <f t="shared" si="37"/>
        <v>0.16276041666666666</v>
      </c>
      <c r="T58" s="116">
        <f t="shared" si="38"/>
        <v>15.625</v>
      </c>
      <c r="V58" s="285">
        <f t="shared" si="39"/>
        <v>50</v>
      </c>
      <c r="AB58" s="333">
        <f t="shared" si="53"/>
        <v>2197.265625</v>
      </c>
      <c r="AC58" s="334">
        <f t="shared" si="53"/>
        <v>1922.607421875</v>
      </c>
      <c r="AD58" s="335">
        <f t="shared" si="53"/>
        <v>1647.94921875</v>
      </c>
      <c r="AE58" s="334">
        <f t="shared" si="53"/>
        <v>1373.291015625</v>
      </c>
      <c r="AF58" s="336">
        <f t="shared" si="53"/>
        <v>1098.6328125</v>
      </c>
      <c r="AG58" s="333">
        <f t="shared" si="54"/>
        <v>1098.6328125</v>
      </c>
      <c r="AH58" s="335">
        <f t="shared" si="54"/>
        <v>961.3037109375</v>
      </c>
      <c r="AI58" s="335">
        <f t="shared" si="54"/>
        <v>823.974609375</v>
      </c>
      <c r="AJ58" s="335">
        <f t="shared" si="54"/>
        <v>686.6455078125</v>
      </c>
      <c r="AK58" s="336">
        <f t="shared" si="54"/>
        <v>549.31640625</v>
      </c>
      <c r="AL58" s="333">
        <f t="shared" si="55"/>
        <v>549.31640625</v>
      </c>
      <c r="AM58" s="335">
        <f t="shared" si="55"/>
        <v>480.65185546875</v>
      </c>
      <c r="AN58" s="335">
        <f t="shared" si="55"/>
        <v>411.9873046875</v>
      </c>
      <c r="AO58" s="335">
        <f t="shared" si="55"/>
        <v>343.32275390625</v>
      </c>
      <c r="AP58" s="336">
        <f t="shared" si="55"/>
        <v>274.658203125</v>
      </c>
      <c r="AQ58" s="333">
        <f t="shared" si="56"/>
        <v>274.658203125</v>
      </c>
      <c r="AR58" s="335">
        <f t="shared" si="56"/>
        <v>240.325927734375</v>
      </c>
      <c r="AS58" s="335">
        <f t="shared" si="56"/>
        <v>205.99365234375</v>
      </c>
      <c r="AT58" s="335">
        <f t="shared" si="56"/>
        <v>171.661376953125</v>
      </c>
      <c r="AU58" s="336">
        <f t="shared" si="56"/>
        <v>137.3291015625</v>
      </c>
      <c r="AV58" s="123">
        <v>44</v>
      </c>
    </row>
    <row r="59" spans="1:48" s="36" customFormat="1" x14ac:dyDescent="0.25">
      <c r="A59" s="33">
        <v>2</v>
      </c>
      <c r="B59" s="123">
        <v>45</v>
      </c>
      <c r="C59" s="34">
        <f t="shared" si="46"/>
        <v>766.66666666666674</v>
      </c>
      <c r="D59" s="35"/>
      <c r="E59" s="28">
        <f t="shared" si="57"/>
        <v>41.739130434782602</v>
      </c>
      <c r="F59" s="50">
        <f t="shared" si="57"/>
        <v>83.478260869565204</v>
      </c>
      <c r="G59" s="50">
        <f t="shared" si="57"/>
        <v>166.95652173913041</v>
      </c>
      <c r="H59" s="51">
        <f t="shared" si="57"/>
        <v>333.91304347826082</v>
      </c>
      <c r="I59" s="82">
        <f t="shared" si="47"/>
        <v>18.368055555555561</v>
      </c>
      <c r="J59" s="83">
        <f t="shared" si="48"/>
        <v>9.1840277777777803</v>
      </c>
      <c r="K59" s="83">
        <f t="shared" si="49"/>
        <v>4.5920138888888902</v>
      </c>
      <c r="L59" s="84">
        <f t="shared" si="50"/>
        <v>2.2960069444444451</v>
      </c>
      <c r="M59" s="50"/>
      <c r="N59" s="83"/>
      <c r="O59" s="106"/>
      <c r="P59" s="109"/>
      <c r="Q59" s="106"/>
      <c r="S59" s="112"/>
      <c r="T59" s="112"/>
      <c r="V59" s="285">
        <f t="shared" si="39"/>
        <v>33.333333333333258</v>
      </c>
      <c r="AB59" s="333">
        <f t="shared" si="53"/>
        <v>2296.0069444444453</v>
      </c>
      <c r="AC59" s="334">
        <f t="shared" si="53"/>
        <v>2009.0060763888894</v>
      </c>
      <c r="AD59" s="335">
        <f t="shared" si="53"/>
        <v>1722.0052083333337</v>
      </c>
      <c r="AE59" s="334">
        <f t="shared" si="53"/>
        <v>1435.0043402777781</v>
      </c>
      <c r="AF59" s="336">
        <f t="shared" si="53"/>
        <v>1148.0034722222226</v>
      </c>
      <c r="AG59" s="333">
        <f t="shared" si="54"/>
        <v>1148.0034722222226</v>
      </c>
      <c r="AH59" s="335">
        <f t="shared" si="54"/>
        <v>1004.5030381944447</v>
      </c>
      <c r="AI59" s="335">
        <f t="shared" si="54"/>
        <v>861.00260416666686</v>
      </c>
      <c r="AJ59" s="335">
        <f t="shared" si="54"/>
        <v>717.50217013888903</v>
      </c>
      <c r="AK59" s="336">
        <f t="shared" si="54"/>
        <v>574.00173611111131</v>
      </c>
      <c r="AL59" s="333">
        <f t="shared" si="55"/>
        <v>574.00173611111131</v>
      </c>
      <c r="AM59" s="335">
        <f t="shared" si="55"/>
        <v>502.25151909722234</v>
      </c>
      <c r="AN59" s="335">
        <f t="shared" si="55"/>
        <v>430.50130208333343</v>
      </c>
      <c r="AO59" s="335">
        <f t="shared" si="55"/>
        <v>358.75108506944451</v>
      </c>
      <c r="AP59" s="336">
        <f t="shared" si="55"/>
        <v>287.00086805555566</v>
      </c>
      <c r="AQ59" s="333">
        <f t="shared" si="56"/>
        <v>287.00086805555566</v>
      </c>
      <c r="AR59" s="335">
        <f t="shared" si="56"/>
        <v>251.12575954861117</v>
      </c>
      <c r="AS59" s="335">
        <f t="shared" si="56"/>
        <v>215.25065104166671</v>
      </c>
      <c r="AT59" s="335">
        <f t="shared" si="56"/>
        <v>179.37554253472226</v>
      </c>
      <c r="AU59" s="336">
        <f t="shared" si="56"/>
        <v>143.50043402777783</v>
      </c>
      <c r="AV59" s="123">
        <v>45</v>
      </c>
    </row>
    <row r="60" spans="1:48" s="27" customFormat="1" x14ac:dyDescent="0.25">
      <c r="A60" s="23">
        <v>2</v>
      </c>
      <c r="B60" s="130">
        <v>46</v>
      </c>
      <c r="C60" s="24">
        <f t="shared" si="46"/>
        <v>783.33333333333337</v>
      </c>
      <c r="D60" s="25"/>
      <c r="E60" s="26">
        <f t="shared" si="57"/>
        <v>40.851063829787229</v>
      </c>
      <c r="F60" s="40">
        <f t="shared" si="57"/>
        <v>81.702127659574458</v>
      </c>
      <c r="G60" s="40">
        <f t="shared" si="57"/>
        <v>163.40425531914892</v>
      </c>
      <c r="H60" s="41">
        <f t="shared" si="57"/>
        <v>326.80851063829783</v>
      </c>
      <c r="I60" s="97">
        <f t="shared" si="47"/>
        <v>19.175347222222225</v>
      </c>
      <c r="J60" s="98">
        <f t="shared" si="48"/>
        <v>9.5876736111111125</v>
      </c>
      <c r="K60" s="98">
        <f t="shared" si="49"/>
        <v>4.7938368055555562</v>
      </c>
      <c r="L60" s="99">
        <f t="shared" si="50"/>
        <v>2.3969184027777781</v>
      </c>
      <c r="M60" s="40"/>
      <c r="N60" s="98"/>
      <c r="O60" s="98"/>
      <c r="P60" s="40"/>
      <c r="Q60" s="98"/>
      <c r="S60" s="112"/>
      <c r="T60" s="112"/>
      <c r="V60" s="285">
        <f t="shared" si="39"/>
        <v>16.666666666666629</v>
      </c>
      <c r="AB60" s="333">
        <f t="shared" si="53"/>
        <v>2396.9184027777783</v>
      </c>
      <c r="AC60" s="334">
        <f t="shared" si="53"/>
        <v>2097.3036024305561</v>
      </c>
      <c r="AD60" s="335">
        <f t="shared" si="53"/>
        <v>1797.6888020833335</v>
      </c>
      <c r="AE60" s="334">
        <f t="shared" si="53"/>
        <v>1498.0740017361113</v>
      </c>
      <c r="AF60" s="336">
        <f t="shared" si="53"/>
        <v>1198.4592013888891</v>
      </c>
      <c r="AG60" s="333">
        <f t="shared" si="54"/>
        <v>1198.4592013888891</v>
      </c>
      <c r="AH60" s="335">
        <f t="shared" si="54"/>
        <v>1048.6518012152781</v>
      </c>
      <c r="AI60" s="335">
        <f t="shared" si="54"/>
        <v>898.84440104166674</v>
      </c>
      <c r="AJ60" s="335">
        <f t="shared" si="54"/>
        <v>749.03700086805566</v>
      </c>
      <c r="AK60" s="336">
        <f t="shared" si="54"/>
        <v>599.22960069444457</v>
      </c>
      <c r="AL60" s="333">
        <f t="shared" si="55"/>
        <v>599.22960069444457</v>
      </c>
      <c r="AM60" s="335">
        <f t="shared" si="55"/>
        <v>524.32590060763903</v>
      </c>
      <c r="AN60" s="335">
        <f t="shared" si="55"/>
        <v>449.42220052083337</v>
      </c>
      <c r="AO60" s="335">
        <f t="shared" si="55"/>
        <v>374.51850043402783</v>
      </c>
      <c r="AP60" s="336">
        <f t="shared" si="55"/>
        <v>299.61480034722229</v>
      </c>
      <c r="AQ60" s="333">
        <f t="shared" si="56"/>
        <v>299.61480034722229</v>
      </c>
      <c r="AR60" s="335">
        <f t="shared" si="56"/>
        <v>262.16295030381951</v>
      </c>
      <c r="AS60" s="335">
        <f t="shared" si="56"/>
        <v>224.71110026041669</v>
      </c>
      <c r="AT60" s="335">
        <f t="shared" si="56"/>
        <v>187.25925021701391</v>
      </c>
      <c r="AU60" s="336">
        <f t="shared" si="56"/>
        <v>149.80740017361114</v>
      </c>
      <c r="AV60" s="123">
        <v>46</v>
      </c>
    </row>
    <row r="61" spans="1:48" s="27" customFormat="1" ht="15.75" thickBot="1" x14ac:dyDescent="0.3">
      <c r="A61" s="269">
        <v>2</v>
      </c>
      <c r="B61" s="137">
        <v>47</v>
      </c>
      <c r="C61" s="138">
        <f t="shared" si="46"/>
        <v>800</v>
      </c>
      <c r="D61" s="25"/>
      <c r="E61" s="26">
        <f t="shared" si="57"/>
        <v>40</v>
      </c>
      <c r="F61" s="40">
        <f t="shared" si="57"/>
        <v>80</v>
      </c>
      <c r="G61" s="40">
        <f t="shared" si="57"/>
        <v>160</v>
      </c>
      <c r="H61" s="41">
        <f t="shared" si="57"/>
        <v>320</v>
      </c>
      <c r="I61" s="97">
        <f t="shared" si="47"/>
        <v>20</v>
      </c>
      <c r="J61" s="98">
        <f t="shared" si="48"/>
        <v>10</v>
      </c>
      <c r="K61" s="98">
        <f t="shared" si="49"/>
        <v>5</v>
      </c>
      <c r="L61" s="99">
        <f t="shared" si="50"/>
        <v>2.5</v>
      </c>
      <c r="M61" s="40"/>
      <c r="N61" s="98"/>
      <c r="O61" s="98"/>
      <c r="P61" s="40"/>
      <c r="Q61" s="98"/>
      <c r="S61" s="112"/>
      <c r="T61" s="112"/>
      <c r="V61" s="285">
        <f t="shared" si="39"/>
        <v>0</v>
      </c>
      <c r="AB61" s="333">
        <f t="shared" si="53"/>
        <v>2500</v>
      </c>
      <c r="AC61" s="334">
        <f t="shared" si="53"/>
        <v>2187.5</v>
      </c>
      <c r="AD61" s="335">
        <f t="shared" si="53"/>
        <v>1875</v>
      </c>
      <c r="AE61" s="334">
        <f t="shared" si="53"/>
        <v>1562.5</v>
      </c>
      <c r="AF61" s="336">
        <f t="shared" si="53"/>
        <v>1250</v>
      </c>
      <c r="AG61" s="333">
        <f t="shared" si="54"/>
        <v>1250</v>
      </c>
      <c r="AH61" s="335">
        <f t="shared" si="54"/>
        <v>1093.75</v>
      </c>
      <c r="AI61" s="335">
        <f t="shared" si="54"/>
        <v>937.5</v>
      </c>
      <c r="AJ61" s="335">
        <f t="shared" si="54"/>
        <v>781.25</v>
      </c>
      <c r="AK61" s="336">
        <f t="shared" si="54"/>
        <v>625</v>
      </c>
      <c r="AL61" s="333">
        <f t="shared" si="55"/>
        <v>625</v>
      </c>
      <c r="AM61" s="335">
        <f t="shared" si="55"/>
        <v>546.875</v>
      </c>
      <c r="AN61" s="335">
        <f t="shared" si="55"/>
        <v>468.75</v>
      </c>
      <c r="AO61" s="335">
        <f t="shared" si="55"/>
        <v>390.625</v>
      </c>
      <c r="AP61" s="336">
        <f t="shared" si="55"/>
        <v>312.5</v>
      </c>
      <c r="AQ61" s="333">
        <f t="shared" si="56"/>
        <v>312.5</v>
      </c>
      <c r="AR61" s="335">
        <f t="shared" si="56"/>
        <v>273.4375</v>
      </c>
      <c r="AS61" s="335">
        <f t="shared" si="56"/>
        <v>234.375</v>
      </c>
      <c r="AT61" s="335">
        <f t="shared" si="56"/>
        <v>195.3125</v>
      </c>
      <c r="AU61" s="336">
        <f t="shared" si="56"/>
        <v>156.25</v>
      </c>
      <c r="AV61" s="123">
        <v>47</v>
      </c>
    </row>
    <row r="62" spans="1:48" s="300" customFormat="1" ht="15.75" thickBot="1" x14ac:dyDescent="0.3">
      <c r="A62" s="288">
        <v>1</v>
      </c>
      <c r="B62" s="289">
        <v>48</v>
      </c>
      <c r="C62" s="290">
        <f t="shared" si="46"/>
        <v>816.66666666666674</v>
      </c>
      <c r="D62" s="291" t="s">
        <v>14</v>
      </c>
      <c r="E62" s="292">
        <f t="shared" si="57"/>
        <v>39.183673469387749</v>
      </c>
      <c r="F62" s="293">
        <f t="shared" si="57"/>
        <v>78.367346938775498</v>
      </c>
      <c r="G62" s="293">
        <f t="shared" si="57"/>
        <v>156.734693877551</v>
      </c>
      <c r="H62" s="294">
        <f t="shared" si="57"/>
        <v>313.46938775510199</v>
      </c>
      <c r="I62" s="295">
        <f t="shared" si="47"/>
        <v>20.842013888888893</v>
      </c>
      <c r="J62" s="296">
        <f t="shared" si="48"/>
        <v>10.421006944444446</v>
      </c>
      <c r="K62" s="296">
        <f t="shared" si="49"/>
        <v>5.2105034722222232</v>
      </c>
      <c r="L62" s="297">
        <f t="shared" si="50"/>
        <v>2.6052517361111116</v>
      </c>
      <c r="M62" s="293">
        <f t="shared" ref="M62:M72" si="58">6*H62</f>
        <v>1880.8163265306121</v>
      </c>
      <c r="N62" s="296">
        <f t="shared" ref="N62:N72" si="59">1000/M62</f>
        <v>0.53168402777777779</v>
      </c>
      <c r="O62" s="298">
        <f t="shared" ref="O62:O72" si="60">4000/M62</f>
        <v>2.1267361111111112</v>
      </c>
      <c r="P62" s="299">
        <f t="shared" ref="P62:P82" si="61">4*E62</f>
        <v>156.734693877551</v>
      </c>
      <c r="Q62" s="298">
        <f t="shared" ref="Q62:Q82" si="62">4000/P62</f>
        <v>25.520833333333336</v>
      </c>
      <c r="S62" s="301">
        <f t="shared" ref="S62:S82" si="63">N62*S$13</f>
        <v>0.17722800925925924</v>
      </c>
      <c r="T62" s="301">
        <f t="shared" ref="T62:T82" si="64">Q62*T$13</f>
        <v>17.013888888888889</v>
      </c>
      <c r="V62" s="284">
        <v>1200</v>
      </c>
      <c r="X62" s="278">
        <v>64</v>
      </c>
      <c r="Y62" s="278">
        <f>X62/64</f>
        <v>1</v>
      </c>
      <c r="Z62" s="266">
        <v>1</v>
      </c>
      <c r="AB62" s="347">
        <f>8/64</f>
        <v>0.125</v>
      </c>
      <c r="AC62" s="348">
        <f>7/64</f>
        <v>0.109375</v>
      </c>
      <c r="AD62" s="349">
        <f>6/64</f>
        <v>9.375E-2</v>
      </c>
      <c r="AE62" s="348">
        <f>5/64</f>
        <v>7.8125E-2</v>
      </c>
      <c r="AF62" s="350">
        <f>4/64</f>
        <v>6.25E-2</v>
      </c>
      <c r="AG62" s="347">
        <f>8/64</f>
        <v>0.125</v>
      </c>
      <c r="AH62" s="349">
        <f>7/64</f>
        <v>0.109375</v>
      </c>
      <c r="AI62" s="349">
        <f>6/64</f>
        <v>9.375E-2</v>
      </c>
      <c r="AJ62" s="349">
        <f>5/64</f>
        <v>7.8125E-2</v>
      </c>
      <c r="AK62" s="350">
        <f>4/64</f>
        <v>6.25E-2</v>
      </c>
      <c r="AL62" s="347">
        <f>8/64</f>
        <v>0.125</v>
      </c>
      <c r="AM62" s="349">
        <f>7/64</f>
        <v>0.109375</v>
      </c>
      <c r="AN62" s="349">
        <f>6/64</f>
        <v>9.375E-2</v>
      </c>
      <c r="AO62" s="349">
        <f>5/64</f>
        <v>7.8125E-2</v>
      </c>
      <c r="AP62" s="350">
        <f>4/64</f>
        <v>6.25E-2</v>
      </c>
      <c r="AQ62" s="347">
        <f>8/64</f>
        <v>0.125</v>
      </c>
      <c r="AR62" s="349">
        <f>7/64</f>
        <v>0.109375</v>
      </c>
      <c r="AS62" s="349">
        <f>6/64</f>
        <v>9.375E-2</v>
      </c>
      <c r="AT62" s="349">
        <f>5/64</f>
        <v>7.8125E-2</v>
      </c>
      <c r="AU62" s="350">
        <f>4/64</f>
        <v>6.25E-2</v>
      </c>
      <c r="AV62" s="123">
        <v>48</v>
      </c>
    </row>
    <row r="63" spans="1:48" s="22" customFormat="1" x14ac:dyDescent="0.25">
      <c r="A63" s="37">
        <v>1</v>
      </c>
      <c r="B63" s="124">
        <v>49</v>
      </c>
      <c r="C63" s="38">
        <f t="shared" si="46"/>
        <v>833.33333333333337</v>
      </c>
      <c r="D63" s="52" t="s">
        <v>14</v>
      </c>
      <c r="E63" s="39">
        <f t="shared" si="57"/>
        <v>38.4</v>
      </c>
      <c r="F63" s="53">
        <f t="shared" si="57"/>
        <v>76.8</v>
      </c>
      <c r="G63" s="53">
        <f t="shared" si="57"/>
        <v>153.6</v>
      </c>
      <c r="H63" s="74">
        <f t="shared" si="57"/>
        <v>307.2</v>
      </c>
      <c r="I63" s="85">
        <f t="shared" si="47"/>
        <v>21.701388888888889</v>
      </c>
      <c r="J63" s="86">
        <f t="shared" si="48"/>
        <v>10.850694444444445</v>
      </c>
      <c r="K63" s="86">
        <f t="shared" si="49"/>
        <v>5.4253472222222223</v>
      </c>
      <c r="L63" s="87">
        <f t="shared" si="50"/>
        <v>2.7126736111111112</v>
      </c>
      <c r="M63" s="53">
        <f t="shared" si="58"/>
        <v>1843.1999999999998</v>
      </c>
      <c r="N63" s="86">
        <f t="shared" si="59"/>
        <v>0.54253472222222232</v>
      </c>
      <c r="O63" s="107">
        <f t="shared" si="60"/>
        <v>2.1701388888888893</v>
      </c>
      <c r="P63" s="110">
        <f t="shared" si="61"/>
        <v>153.6</v>
      </c>
      <c r="Q63" s="107">
        <f t="shared" si="62"/>
        <v>26.041666666666668</v>
      </c>
      <c r="S63" s="112">
        <f t="shared" si="63"/>
        <v>0.18084490740740744</v>
      </c>
      <c r="T63" s="112">
        <f t="shared" si="64"/>
        <v>17.361111111111111</v>
      </c>
      <c r="V63" s="285">
        <f t="shared" ref="V63:V85" si="65">CBW_opt1-C63</f>
        <v>366.66666666666663</v>
      </c>
      <c r="AB63" s="333">
        <f t="shared" ref="AB63:AF72" si="66">AB$62*OBWratio*($C63)/($E63)*1000</f>
        <v>2712.6736111111113</v>
      </c>
      <c r="AC63" s="334">
        <f t="shared" si="66"/>
        <v>2373.5894097222226</v>
      </c>
      <c r="AD63" s="335">
        <f t="shared" si="66"/>
        <v>2034.5052083333335</v>
      </c>
      <c r="AE63" s="334">
        <f t="shared" si="66"/>
        <v>1695.4210069444446</v>
      </c>
      <c r="AF63" s="336">
        <f t="shared" si="66"/>
        <v>1356.3368055555557</v>
      </c>
      <c r="AG63" s="333">
        <f t="shared" ref="AG63:AK72" si="67">AG$62*OBWratio*($C63)/($F63)*1000</f>
        <v>1356.3368055555557</v>
      </c>
      <c r="AH63" s="335">
        <f t="shared" si="67"/>
        <v>1186.7947048611113</v>
      </c>
      <c r="AI63" s="335">
        <f t="shared" si="67"/>
        <v>1017.2526041666667</v>
      </c>
      <c r="AJ63" s="335">
        <f t="shared" si="67"/>
        <v>847.71050347222229</v>
      </c>
      <c r="AK63" s="336">
        <f t="shared" si="67"/>
        <v>678.16840277777783</v>
      </c>
      <c r="AL63" s="333">
        <f t="shared" ref="AL63:AP72" si="68">AL$62*OBWratio*($C63)/($G63)*1000</f>
        <v>678.16840277777783</v>
      </c>
      <c r="AM63" s="335">
        <f t="shared" si="68"/>
        <v>593.39735243055566</v>
      </c>
      <c r="AN63" s="335">
        <f t="shared" si="68"/>
        <v>508.62630208333337</v>
      </c>
      <c r="AO63" s="335">
        <f t="shared" si="68"/>
        <v>423.85525173611114</v>
      </c>
      <c r="AP63" s="336">
        <f t="shared" si="68"/>
        <v>339.08420138888891</v>
      </c>
      <c r="AQ63" s="333">
        <f t="shared" ref="AQ63:AU72" si="69">AQ$62*OBWratio*($C63)/($H63)*1000</f>
        <v>339.08420138888891</v>
      </c>
      <c r="AR63" s="335">
        <f t="shared" si="69"/>
        <v>296.69867621527783</v>
      </c>
      <c r="AS63" s="335">
        <f t="shared" si="69"/>
        <v>254.31315104166669</v>
      </c>
      <c r="AT63" s="335">
        <f t="shared" si="69"/>
        <v>211.92762586805557</v>
      </c>
      <c r="AU63" s="336">
        <f t="shared" si="69"/>
        <v>169.54210069444446</v>
      </c>
      <c r="AV63" s="123">
        <v>49</v>
      </c>
    </row>
    <row r="64" spans="1:48" s="22" customFormat="1" x14ac:dyDescent="0.25">
      <c r="A64" s="37">
        <v>1</v>
      </c>
      <c r="B64" s="124">
        <v>50</v>
      </c>
      <c r="C64" s="38">
        <f t="shared" si="46"/>
        <v>850.00000000000011</v>
      </c>
      <c r="D64" s="52" t="s">
        <v>14</v>
      </c>
      <c r="E64" s="39">
        <f t="shared" si="57"/>
        <v>37.647058823529406</v>
      </c>
      <c r="F64" s="53">
        <f t="shared" si="57"/>
        <v>75.294117647058812</v>
      </c>
      <c r="G64" s="53">
        <f t="shared" si="57"/>
        <v>150.58823529411762</v>
      </c>
      <c r="H64" s="74">
        <f t="shared" si="57"/>
        <v>301.17647058823525</v>
      </c>
      <c r="I64" s="85">
        <f t="shared" si="47"/>
        <v>22.578125000000007</v>
      </c>
      <c r="J64" s="86">
        <f t="shared" si="48"/>
        <v>11.289062500000004</v>
      </c>
      <c r="K64" s="86">
        <f t="shared" si="49"/>
        <v>5.6445312500000018</v>
      </c>
      <c r="L64" s="87">
        <f t="shared" si="50"/>
        <v>2.8222656250000009</v>
      </c>
      <c r="M64" s="53">
        <f t="shared" si="58"/>
        <v>1807.0588235294115</v>
      </c>
      <c r="N64" s="86">
        <f t="shared" si="59"/>
        <v>0.55338541666666674</v>
      </c>
      <c r="O64" s="107">
        <f t="shared" si="60"/>
        <v>2.213541666666667</v>
      </c>
      <c r="P64" s="110">
        <f t="shared" si="61"/>
        <v>150.58823529411762</v>
      </c>
      <c r="Q64" s="107">
        <f t="shared" si="62"/>
        <v>26.562500000000004</v>
      </c>
      <c r="S64" s="112">
        <f t="shared" si="63"/>
        <v>0.18446180555555558</v>
      </c>
      <c r="T64" s="112">
        <f t="shared" si="64"/>
        <v>17.708333333333336</v>
      </c>
      <c r="V64" s="285">
        <f t="shared" si="65"/>
        <v>349.99999999999989</v>
      </c>
      <c r="AB64" s="333">
        <f t="shared" si="66"/>
        <v>2822.2656250000009</v>
      </c>
      <c r="AC64" s="334">
        <f t="shared" si="66"/>
        <v>2469.4824218750009</v>
      </c>
      <c r="AD64" s="335">
        <f t="shared" si="66"/>
        <v>2116.6992187500009</v>
      </c>
      <c r="AE64" s="334">
        <f t="shared" si="66"/>
        <v>1763.9160156250007</v>
      </c>
      <c r="AF64" s="336">
        <f t="shared" si="66"/>
        <v>1411.1328125000005</v>
      </c>
      <c r="AG64" s="333">
        <f t="shared" si="67"/>
        <v>1411.1328125000005</v>
      </c>
      <c r="AH64" s="335">
        <f t="shared" si="67"/>
        <v>1234.7412109375005</v>
      </c>
      <c r="AI64" s="335">
        <f t="shared" si="67"/>
        <v>1058.3496093750005</v>
      </c>
      <c r="AJ64" s="335">
        <f t="shared" si="67"/>
        <v>881.95800781250034</v>
      </c>
      <c r="AK64" s="336">
        <f t="shared" si="67"/>
        <v>705.56640625000023</v>
      </c>
      <c r="AL64" s="333">
        <f t="shared" si="68"/>
        <v>705.56640625000023</v>
      </c>
      <c r="AM64" s="335">
        <f t="shared" si="68"/>
        <v>617.37060546875023</v>
      </c>
      <c r="AN64" s="335">
        <f t="shared" si="68"/>
        <v>529.17480468750023</v>
      </c>
      <c r="AO64" s="335">
        <f t="shared" si="68"/>
        <v>440.97900390625017</v>
      </c>
      <c r="AP64" s="336">
        <f t="shared" si="68"/>
        <v>352.78320312500011</v>
      </c>
      <c r="AQ64" s="333">
        <f t="shared" si="69"/>
        <v>352.78320312500011</v>
      </c>
      <c r="AR64" s="335">
        <f t="shared" si="69"/>
        <v>308.68530273437511</v>
      </c>
      <c r="AS64" s="335">
        <f t="shared" si="69"/>
        <v>264.58740234375011</v>
      </c>
      <c r="AT64" s="335">
        <f t="shared" si="69"/>
        <v>220.48950195312509</v>
      </c>
      <c r="AU64" s="336">
        <f t="shared" si="69"/>
        <v>176.39160156250006</v>
      </c>
      <c r="AV64" s="123">
        <v>50</v>
      </c>
    </row>
    <row r="65" spans="1:48" s="60" customFormat="1" ht="15.75" x14ac:dyDescent="0.25">
      <c r="A65" s="54">
        <v>1</v>
      </c>
      <c r="B65" s="125">
        <v>51</v>
      </c>
      <c r="C65" s="55">
        <f t="shared" si="46"/>
        <v>866.66666666666674</v>
      </c>
      <c r="D65" s="56" t="s">
        <v>14</v>
      </c>
      <c r="E65" s="57">
        <f t="shared" si="57"/>
        <v>36.92307692307692</v>
      </c>
      <c r="F65" s="58">
        <f t="shared" si="57"/>
        <v>73.84615384615384</v>
      </c>
      <c r="G65" s="58">
        <f t="shared" si="57"/>
        <v>147.69230769230768</v>
      </c>
      <c r="H65" s="70">
        <f t="shared" si="57"/>
        <v>295.38461538461536</v>
      </c>
      <c r="I65" s="88">
        <f t="shared" si="47"/>
        <v>23.472222222222225</v>
      </c>
      <c r="J65" s="89">
        <f t="shared" si="48"/>
        <v>11.736111111111112</v>
      </c>
      <c r="K65" s="89">
        <f t="shared" si="49"/>
        <v>5.8680555555555562</v>
      </c>
      <c r="L65" s="90">
        <f t="shared" si="50"/>
        <v>2.9340277777777781</v>
      </c>
      <c r="M65" s="58">
        <f t="shared" si="58"/>
        <v>1772.3076923076922</v>
      </c>
      <c r="N65" s="89">
        <f t="shared" si="59"/>
        <v>0.56423611111111116</v>
      </c>
      <c r="O65" s="89">
        <f t="shared" si="60"/>
        <v>2.2569444444444446</v>
      </c>
      <c r="P65" s="58">
        <f t="shared" si="61"/>
        <v>147.69230769230768</v>
      </c>
      <c r="Q65" s="89">
        <f t="shared" si="62"/>
        <v>27.083333333333336</v>
      </c>
      <c r="S65" s="116">
        <f t="shared" si="63"/>
        <v>0.18807870370370372</v>
      </c>
      <c r="T65" s="116">
        <f t="shared" si="64"/>
        <v>18.055555555555557</v>
      </c>
      <c r="V65" s="285">
        <f t="shared" si="65"/>
        <v>333.33333333333326</v>
      </c>
      <c r="AB65" s="333">
        <f t="shared" si="66"/>
        <v>2934.0277777777783</v>
      </c>
      <c r="AC65" s="334">
        <f t="shared" si="66"/>
        <v>2567.2743055555557</v>
      </c>
      <c r="AD65" s="335">
        <f t="shared" si="66"/>
        <v>2200.5208333333335</v>
      </c>
      <c r="AE65" s="334">
        <f t="shared" si="66"/>
        <v>1833.7673611111115</v>
      </c>
      <c r="AF65" s="336">
        <f t="shared" si="66"/>
        <v>1467.0138888888891</v>
      </c>
      <c r="AG65" s="333">
        <f t="shared" si="67"/>
        <v>1467.0138888888891</v>
      </c>
      <c r="AH65" s="335">
        <f t="shared" si="67"/>
        <v>1283.6371527777778</v>
      </c>
      <c r="AI65" s="335">
        <f t="shared" si="67"/>
        <v>1100.2604166666667</v>
      </c>
      <c r="AJ65" s="335">
        <f t="shared" si="67"/>
        <v>916.88368055555577</v>
      </c>
      <c r="AK65" s="336">
        <f t="shared" si="67"/>
        <v>733.50694444444457</v>
      </c>
      <c r="AL65" s="333">
        <f t="shared" si="68"/>
        <v>733.50694444444457</v>
      </c>
      <c r="AM65" s="335">
        <f t="shared" si="68"/>
        <v>641.81857638888891</v>
      </c>
      <c r="AN65" s="335">
        <f t="shared" si="68"/>
        <v>550.13020833333337</v>
      </c>
      <c r="AO65" s="335">
        <f t="shared" si="68"/>
        <v>458.44184027777789</v>
      </c>
      <c r="AP65" s="336">
        <f t="shared" si="68"/>
        <v>366.75347222222229</v>
      </c>
      <c r="AQ65" s="333">
        <f t="shared" si="69"/>
        <v>366.75347222222229</v>
      </c>
      <c r="AR65" s="335">
        <f t="shared" si="69"/>
        <v>320.90928819444446</v>
      </c>
      <c r="AS65" s="335">
        <f t="shared" si="69"/>
        <v>275.06510416666669</v>
      </c>
      <c r="AT65" s="335">
        <f t="shared" si="69"/>
        <v>229.22092013888894</v>
      </c>
      <c r="AU65" s="336">
        <f t="shared" si="69"/>
        <v>183.37673611111114</v>
      </c>
      <c r="AV65" s="123">
        <v>51</v>
      </c>
    </row>
    <row r="66" spans="1:48" s="60" customFormat="1" ht="15.75" x14ac:dyDescent="0.25">
      <c r="A66" s="54">
        <v>1</v>
      </c>
      <c r="B66" s="125">
        <v>52</v>
      </c>
      <c r="C66" s="55">
        <f t="shared" si="46"/>
        <v>883.33333333333337</v>
      </c>
      <c r="D66" s="56" t="s">
        <v>14</v>
      </c>
      <c r="E66" s="57">
        <f t="shared" si="57"/>
        <v>36.226415094339622</v>
      </c>
      <c r="F66" s="58">
        <f t="shared" si="57"/>
        <v>72.452830188679243</v>
      </c>
      <c r="G66" s="58">
        <f t="shared" si="57"/>
        <v>144.90566037735849</v>
      </c>
      <c r="H66" s="70">
        <f t="shared" si="57"/>
        <v>289.81132075471697</v>
      </c>
      <c r="I66" s="88">
        <f t="shared" si="47"/>
        <v>24.383680555555557</v>
      </c>
      <c r="J66" s="89">
        <f t="shared" si="48"/>
        <v>12.191840277777779</v>
      </c>
      <c r="K66" s="89">
        <f t="shared" si="49"/>
        <v>6.0959201388888893</v>
      </c>
      <c r="L66" s="90">
        <f t="shared" si="50"/>
        <v>3.0479600694444446</v>
      </c>
      <c r="M66" s="58">
        <f t="shared" si="58"/>
        <v>1738.867924528302</v>
      </c>
      <c r="N66" s="89">
        <f t="shared" si="59"/>
        <v>0.57508680555555558</v>
      </c>
      <c r="O66" s="89">
        <f t="shared" si="60"/>
        <v>2.3003472222222223</v>
      </c>
      <c r="P66" s="58">
        <f t="shared" si="61"/>
        <v>144.90566037735849</v>
      </c>
      <c r="Q66" s="89">
        <f t="shared" si="62"/>
        <v>27.604166666666668</v>
      </c>
      <c r="S66" s="116">
        <f t="shared" si="63"/>
        <v>0.19169560185185186</v>
      </c>
      <c r="T66" s="116">
        <f t="shared" si="64"/>
        <v>18.402777777777779</v>
      </c>
      <c r="V66" s="285">
        <f t="shared" si="65"/>
        <v>316.66666666666663</v>
      </c>
      <c r="AB66" s="333">
        <f t="shared" si="66"/>
        <v>3047.9600694444448</v>
      </c>
      <c r="AC66" s="334">
        <f t="shared" si="66"/>
        <v>2666.9650607638891</v>
      </c>
      <c r="AD66" s="335">
        <f t="shared" si="66"/>
        <v>2285.9700520833335</v>
      </c>
      <c r="AE66" s="334">
        <f t="shared" si="66"/>
        <v>1904.9750434027778</v>
      </c>
      <c r="AF66" s="336">
        <f t="shared" si="66"/>
        <v>1523.9800347222224</v>
      </c>
      <c r="AG66" s="333">
        <f t="shared" si="67"/>
        <v>1523.9800347222224</v>
      </c>
      <c r="AH66" s="335">
        <f t="shared" si="67"/>
        <v>1333.4825303819446</v>
      </c>
      <c r="AI66" s="335">
        <f t="shared" si="67"/>
        <v>1142.9850260416667</v>
      </c>
      <c r="AJ66" s="335">
        <f t="shared" si="67"/>
        <v>952.48752170138891</v>
      </c>
      <c r="AK66" s="336">
        <f t="shared" si="67"/>
        <v>761.9900173611112</v>
      </c>
      <c r="AL66" s="333">
        <f t="shared" si="68"/>
        <v>761.9900173611112</v>
      </c>
      <c r="AM66" s="335">
        <f t="shared" si="68"/>
        <v>666.74126519097229</v>
      </c>
      <c r="AN66" s="335">
        <f t="shared" si="68"/>
        <v>571.49251302083337</v>
      </c>
      <c r="AO66" s="335">
        <f t="shared" si="68"/>
        <v>476.24376085069446</v>
      </c>
      <c r="AP66" s="336">
        <f t="shared" si="68"/>
        <v>380.9950086805556</v>
      </c>
      <c r="AQ66" s="333">
        <f t="shared" si="69"/>
        <v>380.9950086805556</v>
      </c>
      <c r="AR66" s="335">
        <f t="shared" si="69"/>
        <v>333.37063259548614</v>
      </c>
      <c r="AS66" s="335">
        <f t="shared" si="69"/>
        <v>285.74625651041669</v>
      </c>
      <c r="AT66" s="335">
        <f t="shared" si="69"/>
        <v>238.12188042534723</v>
      </c>
      <c r="AU66" s="336">
        <f t="shared" si="69"/>
        <v>190.4975043402778</v>
      </c>
      <c r="AV66" s="123">
        <v>52</v>
      </c>
    </row>
    <row r="67" spans="1:48" s="60" customFormat="1" ht="15.75" x14ac:dyDescent="0.25">
      <c r="A67" s="54">
        <v>1</v>
      </c>
      <c r="B67" s="125">
        <v>53</v>
      </c>
      <c r="C67" s="55">
        <f t="shared" si="46"/>
        <v>900.00000000000011</v>
      </c>
      <c r="D67" s="56" t="s">
        <v>14</v>
      </c>
      <c r="E67" s="57">
        <f t="shared" si="57"/>
        <v>35.55555555555555</v>
      </c>
      <c r="F67" s="58">
        <f t="shared" si="57"/>
        <v>71.1111111111111</v>
      </c>
      <c r="G67" s="58">
        <f t="shared" si="57"/>
        <v>142.2222222222222</v>
      </c>
      <c r="H67" s="70">
        <f t="shared" si="57"/>
        <v>284.4444444444444</v>
      </c>
      <c r="I67" s="88">
        <f t="shared" si="47"/>
        <v>25.312500000000007</v>
      </c>
      <c r="J67" s="89">
        <f t="shared" si="48"/>
        <v>12.656250000000004</v>
      </c>
      <c r="K67" s="89">
        <f t="shared" si="49"/>
        <v>6.3281250000000018</v>
      </c>
      <c r="L67" s="90">
        <f t="shared" si="50"/>
        <v>3.1640625000000009</v>
      </c>
      <c r="M67" s="58">
        <f t="shared" si="58"/>
        <v>1706.6666666666665</v>
      </c>
      <c r="N67" s="89">
        <f t="shared" si="59"/>
        <v>0.5859375</v>
      </c>
      <c r="O67" s="89">
        <f t="shared" si="60"/>
        <v>2.34375</v>
      </c>
      <c r="P67" s="58">
        <f t="shared" si="61"/>
        <v>142.2222222222222</v>
      </c>
      <c r="Q67" s="89">
        <f t="shared" si="62"/>
        <v>28.125000000000004</v>
      </c>
      <c r="S67" s="116">
        <f t="shared" si="63"/>
        <v>0.1953125</v>
      </c>
      <c r="T67" s="116">
        <f t="shared" si="64"/>
        <v>18.75</v>
      </c>
      <c r="V67" s="285">
        <f t="shared" si="65"/>
        <v>299.99999999999989</v>
      </c>
      <c r="AB67" s="333">
        <f t="shared" si="66"/>
        <v>3164.0625000000009</v>
      </c>
      <c r="AC67" s="334">
        <f t="shared" si="66"/>
        <v>2768.5546875000009</v>
      </c>
      <c r="AD67" s="335">
        <f t="shared" si="66"/>
        <v>2373.0468750000009</v>
      </c>
      <c r="AE67" s="334">
        <f t="shared" si="66"/>
        <v>1977.5390625000007</v>
      </c>
      <c r="AF67" s="336">
        <f t="shared" si="66"/>
        <v>1582.0312500000005</v>
      </c>
      <c r="AG67" s="333">
        <f t="shared" si="67"/>
        <v>1582.0312500000005</v>
      </c>
      <c r="AH67" s="335">
        <f t="shared" si="67"/>
        <v>1384.2773437500005</v>
      </c>
      <c r="AI67" s="335">
        <f t="shared" si="67"/>
        <v>1186.5234375000005</v>
      </c>
      <c r="AJ67" s="335">
        <f t="shared" si="67"/>
        <v>988.76953125000034</v>
      </c>
      <c r="AK67" s="336">
        <f t="shared" si="67"/>
        <v>791.01562500000023</v>
      </c>
      <c r="AL67" s="333">
        <f t="shared" si="68"/>
        <v>791.01562500000023</v>
      </c>
      <c r="AM67" s="335">
        <f t="shared" si="68"/>
        <v>692.13867187500023</v>
      </c>
      <c r="AN67" s="335">
        <f t="shared" si="68"/>
        <v>593.26171875000023</v>
      </c>
      <c r="AO67" s="335">
        <f t="shared" si="68"/>
        <v>494.38476562500017</v>
      </c>
      <c r="AP67" s="336">
        <f t="shared" si="68"/>
        <v>395.50781250000011</v>
      </c>
      <c r="AQ67" s="333">
        <f t="shared" si="69"/>
        <v>395.50781250000011</v>
      </c>
      <c r="AR67" s="335">
        <f t="shared" si="69"/>
        <v>346.06933593750011</v>
      </c>
      <c r="AS67" s="335">
        <f t="shared" si="69"/>
        <v>296.63085937500011</v>
      </c>
      <c r="AT67" s="335">
        <f t="shared" si="69"/>
        <v>247.19238281250009</v>
      </c>
      <c r="AU67" s="336">
        <f t="shared" si="69"/>
        <v>197.75390625000006</v>
      </c>
      <c r="AV67" s="123">
        <v>53</v>
      </c>
    </row>
    <row r="68" spans="1:48" s="60" customFormat="1" ht="15.75" x14ac:dyDescent="0.25">
      <c r="A68" s="54">
        <v>1</v>
      </c>
      <c r="B68" s="125">
        <v>54</v>
      </c>
      <c r="C68" s="55">
        <f t="shared" si="46"/>
        <v>916.66666666666674</v>
      </c>
      <c r="D68" s="56" t="s">
        <v>14</v>
      </c>
      <c r="E68" s="57">
        <f t="shared" si="57"/>
        <v>34.909090909090907</v>
      </c>
      <c r="F68" s="58">
        <f t="shared" si="57"/>
        <v>69.818181818181813</v>
      </c>
      <c r="G68" s="58">
        <f t="shared" si="57"/>
        <v>139.63636363636363</v>
      </c>
      <c r="H68" s="70">
        <f t="shared" si="57"/>
        <v>279.27272727272725</v>
      </c>
      <c r="I68" s="88">
        <f t="shared" si="47"/>
        <v>26.258680555555561</v>
      </c>
      <c r="J68" s="89">
        <f t="shared" si="48"/>
        <v>13.12934027777778</v>
      </c>
      <c r="K68" s="89">
        <f t="shared" si="49"/>
        <v>6.5646701388888902</v>
      </c>
      <c r="L68" s="90">
        <f t="shared" si="50"/>
        <v>3.2823350694444451</v>
      </c>
      <c r="M68" s="58">
        <f t="shared" si="58"/>
        <v>1675.6363636363635</v>
      </c>
      <c r="N68" s="89">
        <f t="shared" si="59"/>
        <v>0.59678819444444453</v>
      </c>
      <c r="O68" s="89">
        <f t="shared" si="60"/>
        <v>2.3871527777777781</v>
      </c>
      <c r="P68" s="58">
        <f t="shared" si="61"/>
        <v>139.63636363636363</v>
      </c>
      <c r="Q68" s="89">
        <f t="shared" si="62"/>
        <v>28.645833333333336</v>
      </c>
      <c r="S68" s="116">
        <f t="shared" si="63"/>
        <v>0.19892939814814817</v>
      </c>
      <c r="T68" s="116">
        <f t="shared" si="64"/>
        <v>19.097222222222221</v>
      </c>
      <c r="V68" s="285">
        <f t="shared" si="65"/>
        <v>283.33333333333326</v>
      </c>
      <c r="AB68" s="333">
        <f t="shared" si="66"/>
        <v>3282.3350694444453</v>
      </c>
      <c r="AC68" s="334">
        <f t="shared" si="66"/>
        <v>2872.0431857638891</v>
      </c>
      <c r="AD68" s="335">
        <f t="shared" si="66"/>
        <v>2461.7513020833335</v>
      </c>
      <c r="AE68" s="334">
        <f t="shared" si="66"/>
        <v>2051.4594184027783</v>
      </c>
      <c r="AF68" s="336">
        <f t="shared" si="66"/>
        <v>1641.1675347222226</v>
      </c>
      <c r="AG68" s="333">
        <f t="shared" si="67"/>
        <v>1641.1675347222226</v>
      </c>
      <c r="AH68" s="335">
        <f t="shared" si="67"/>
        <v>1436.0215928819446</v>
      </c>
      <c r="AI68" s="335">
        <f t="shared" si="67"/>
        <v>1230.8756510416667</v>
      </c>
      <c r="AJ68" s="335">
        <f t="shared" si="67"/>
        <v>1025.7297092013891</v>
      </c>
      <c r="AK68" s="336">
        <f t="shared" si="67"/>
        <v>820.58376736111131</v>
      </c>
      <c r="AL68" s="333">
        <f t="shared" si="68"/>
        <v>820.58376736111131</v>
      </c>
      <c r="AM68" s="335">
        <f t="shared" si="68"/>
        <v>718.01079644097229</v>
      </c>
      <c r="AN68" s="335">
        <f t="shared" si="68"/>
        <v>615.43782552083337</v>
      </c>
      <c r="AO68" s="335">
        <f t="shared" si="68"/>
        <v>512.86485460069457</v>
      </c>
      <c r="AP68" s="336">
        <f t="shared" si="68"/>
        <v>410.29188368055566</v>
      </c>
      <c r="AQ68" s="333">
        <f t="shared" si="69"/>
        <v>410.29188368055566</v>
      </c>
      <c r="AR68" s="335">
        <f t="shared" si="69"/>
        <v>359.00539822048614</v>
      </c>
      <c r="AS68" s="335">
        <f t="shared" si="69"/>
        <v>307.71891276041669</v>
      </c>
      <c r="AT68" s="335">
        <f t="shared" si="69"/>
        <v>256.43242730034729</v>
      </c>
      <c r="AU68" s="336">
        <f t="shared" si="69"/>
        <v>205.14594184027783</v>
      </c>
      <c r="AV68" s="123">
        <v>54</v>
      </c>
    </row>
    <row r="69" spans="1:48" s="60" customFormat="1" ht="15.75" x14ac:dyDescent="0.25">
      <c r="A69" s="54">
        <v>1</v>
      </c>
      <c r="B69" s="125">
        <v>55</v>
      </c>
      <c r="C69" s="55">
        <f t="shared" si="46"/>
        <v>933.33333333333337</v>
      </c>
      <c r="D69" s="56" t="s">
        <v>14</v>
      </c>
      <c r="E69" s="57">
        <f t="shared" si="57"/>
        <v>34.285714285714285</v>
      </c>
      <c r="F69" s="58">
        <f t="shared" si="57"/>
        <v>68.571428571428569</v>
      </c>
      <c r="G69" s="58">
        <f t="shared" si="57"/>
        <v>137.14285714285714</v>
      </c>
      <c r="H69" s="70">
        <f t="shared" si="57"/>
        <v>274.28571428571428</v>
      </c>
      <c r="I69" s="88">
        <f t="shared" si="47"/>
        <v>27.222222222222225</v>
      </c>
      <c r="J69" s="89">
        <f t="shared" si="48"/>
        <v>13.611111111111112</v>
      </c>
      <c r="K69" s="89">
        <f t="shared" si="49"/>
        <v>6.8055555555555562</v>
      </c>
      <c r="L69" s="90">
        <f t="shared" si="50"/>
        <v>3.4027777777777781</v>
      </c>
      <c r="M69" s="58">
        <f t="shared" si="58"/>
        <v>1645.7142857142858</v>
      </c>
      <c r="N69" s="89">
        <f t="shared" si="59"/>
        <v>0.60763888888888884</v>
      </c>
      <c r="O69" s="89">
        <f t="shared" si="60"/>
        <v>2.4305555555555554</v>
      </c>
      <c r="P69" s="58">
        <f t="shared" si="61"/>
        <v>137.14285714285714</v>
      </c>
      <c r="Q69" s="89">
        <f t="shared" si="62"/>
        <v>29.166666666666668</v>
      </c>
      <c r="S69" s="116">
        <f t="shared" si="63"/>
        <v>0.20254629629629628</v>
      </c>
      <c r="T69" s="116">
        <f t="shared" si="64"/>
        <v>19.444444444444443</v>
      </c>
      <c r="V69" s="285">
        <f t="shared" si="65"/>
        <v>266.66666666666663</v>
      </c>
      <c r="AB69" s="333">
        <f t="shared" si="66"/>
        <v>3402.7777777777783</v>
      </c>
      <c r="AC69" s="334">
        <f t="shared" si="66"/>
        <v>2977.4305555555557</v>
      </c>
      <c r="AD69" s="335">
        <f t="shared" si="66"/>
        <v>2552.0833333333335</v>
      </c>
      <c r="AE69" s="334">
        <f t="shared" si="66"/>
        <v>2126.7361111111113</v>
      </c>
      <c r="AF69" s="336">
        <f t="shared" si="66"/>
        <v>1701.3888888888891</v>
      </c>
      <c r="AG69" s="333">
        <f t="shared" si="67"/>
        <v>1701.3888888888891</v>
      </c>
      <c r="AH69" s="335">
        <f t="shared" si="67"/>
        <v>1488.7152777777778</v>
      </c>
      <c r="AI69" s="335">
        <f t="shared" si="67"/>
        <v>1276.0416666666667</v>
      </c>
      <c r="AJ69" s="335">
        <f t="shared" si="67"/>
        <v>1063.3680555555557</v>
      </c>
      <c r="AK69" s="336">
        <f t="shared" si="67"/>
        <v>850.69444444444457</v>
      </c>
      <c r="AL69" s="333">
        <f t="shared" si="68"/>
        <v>850.69444444444457</v>
      </c>
      <c r="AM69" s="335">
        <f t="shared" si="68"/>
        <v>744.35763888888891</v>
      </c>
      <c r="AN69" s="335">
        <f t="shared" si="68"/>
        <v>638.02083333333337</v>
      </c>
      <c r="AO69" s="335">
        <f t="shared" si="68"/>
        <v>531.68402777777783</v>
      </c>
      <c r="AP69" s="336">
        <f t="shared" si="68"/>
        <v>425.34722222222229</v>
      </c>
      <c r="AQ69" s="333">
        <f t="shared" si="69"/>
        <v>425.34722222222229</v>
      </c>
      <c r="AR69" s="335">
        <f t="shared" si="69"/>
        <v>372.17881944444446</v>
      </c>
      <c r="AS69" s="335">
        <f t="shared" si="69"/>
        <v>319.01041666666669</v>
      </c>
      <c r="AT69" s="335">
        <f t="shared" si="69"/>
        <v>265.84201388888891</v>
      </c>
      <c r="AU69" s="336">
        <f t="shared" si="69"/>
        <v>212.67361111111114</v>
      </c>
      <c r="AV69" s="123">
        <v>55</v>
      </c>
    </row>
    <row r="70" spans="1:48" s="60" customFormat="1" ht="15.75" x14ac:dyDescent="0.25">
      <c r="A70" s="54">
        <v>1</v>
      </c>
      <c r="B70" s="125">
        <v>56</v>
      </c>
      <c r="C70" s="55">
        <f t="shared" si="46"/>
        <v>950.00000000000011</v>
      </c>
      <c r="D70" s="56" t="s">
        <v>14</v>
      </c>
      <c r="E70" s="57">
        <f t="shared" si="57"/>
        <v>33.684210526315788</v>
      </c>
      <c r="F70" s="58">
        <f t="shared" si="57"/>
        <v>67.368421052631575</v>
      </c>
      <c r="G70" s="58">
        <f t="shared" si="57"/>
        <v>134.73684210526315</v>
      </c>
      <c r="H70" s="70">
        <f t="shared" si="57"/>
        <v>269.4736842105263</v>
      </c>
      <c r="I70" s="88">
        <f t="shared" si="47"/>
        <v>28.203125000000004</v>
      </c>
      <c r="J70" s="89">
        <f t="shared" si="48"/>
        <v>14.101562500000002</v>
      </c>
      <c r="K70" s="89">
        <f t="shared" si="49"/>
        <v>7.0507812500000009</v>
      </c>
      <c r="L70" s="90">
        <f t="shared" si="50"/>
        <v>3.5253906250000004</v>
      </c>
      <c r="M70" s="58">
        <f t="shared" si="58"/>
        <v>1616.8421052631579</v>
      </c>
      <c r="N70" s="89">
        <f t="shared" si="59"/>
        <v>0.61848958333333337</v>
      </c>
      <c r="O70" s="89">
        <f t="shared" si="60"/>
        <v>2.4739583333333335</v>
      </c>
      <c r="P70" s="58">
        <f t="shared" si="61"/>
        <v>134.73684210526315</v>
      </c>
      <c r="Q70" s="89">
        <f t="shared" si="62"/>
        <v>29.6875</v>
      </c>
      <c r="S70" s="116">
        <f t="shared" si="63"/>
        <v>0.20616319444444445</v>
      </c>
      <c r="T70" s="116">
        <f t="shared" si="64"/>
        <v>19.791666666666664</v>
      </c>
      <c r="V70" s="285">
        <f t="shared" si="65"/>
        <v>249.99999999999989</v>
      </c>
      <c r="AB70" s="333">
        <f t="shared" si="66"/>
        <v>3525.3906250000005</v>
      </c>
      <c r="AC70" s="334">
        <f t="shared" si="66"/>
        <v>3084.7167968750005</v>
      </c>
      <c r="AD70" s="335">
        <f t="shared" si="66"/>
        <v>2644.0429687500005</v>
      </c>
      <c r="AE70" s="334">
        <f t="shared" si="66"/>
        <v>2203.3691406250005</v>
      </c>
      <c r="AF70" s="336">
        <f t="shared" si="66"/>
        <v>1762.6953125000002</v>
      </c>
      <c r="AG70" s="333">
        <f t="shared" si="67"/>
        <v>1762.6953125000002</v>
      </c>
      <c r="AH70" s="335">
        <f t="shared" si="67"/>
        <v>1542.3583984375002</v>
      </c>
      <c r="AI70" s="335">
        <f t="shared" si="67"/>
        <v>1322.0214843750002</v>
      </c>
      <c r="AJ70" s="335">
        <f t="shared" si="67"/>
        <v>1101.6845703125002</v>
      </c>
      <c r="AK70" s="336">
        <f t="shared" si="67"/>
        <v>881.34765625000011</v>
      </c>
      <c r="AL70" s="333">
        <f t="shared" si="68"/>
        <v>881.34765625000011</v>
      </c>
      <c r="AM70" s="335">
        <f t="shared" si="68"/>
        <v>771.17919921875011</v>
      </c>
      <c r="AN70" s="335">
        <f t="shared" si="68"/>
        <v>661.01074218750011</v>
      </c>
      <c r="AO70" s="335">
        <f t="shared" si="68"/>
        <v>550.84228515625011</v>
      </c>
      <c r="AP70" s="336">
        <f t="shared" si="68"/>
        <v>440.67382812500006</v>
      </c>
      <c r="AQ70" s="333">
        <f t="shared" si="69"/>
        <v>440.67382812500006</v>
      </c>
      <c r="AR70" s="335">
        <f t="shared" si="69"/>
        <v>385.58959960937506</v>
      </c>
      <c r="AS70" s="335">
        <f t="shared" si="69"/>
        <v>330.50537109375006</v>
      </c>
      <c r="AT70" s="335">
        <f t="shared" si="69"/>
        <v>275.42114257812506</v>
      </c>
      <c r="AU70" s="336">
        <f t="shared" si="69"/>
        <v>220.33691406250003</v>
      </c>
      <c r="AV70" s="123">
        <v>56</v>
      </c>
    </row>
    <row r="71" spans="1:48" s="60" customFormat="1" ht="15.75" x14ac:dyDescent="0.25">
      <c r="A71" s="54">
        <v>1</v>
      </c>
      <c r="B71" s="125">
        <v>57</v>
      </c>
      <c r="C71" s="55">
        <f t="shared" si="46"/>
        <v>966.66666666666674</v>
      </c>
      <c r="D71" s="56" t="s">
        <v>14</v>
      </c>
      <c r="E71" s="57">
        <f t="shared" si="57"/>
        <v>33.103448275862064</v>
      </c>
      <c r="F71" s="58">
        <f t="shared" si="57"/>
        <v>66.206896551724128</v>
      </c>
      <c r="G71" s="58">
        <f t="shared" si="57"/>
        <v>132.41379310344826</v>
      </c>
      <c r="H71" s="70">
        <f t="shared" si="57"/>
        <v>264.82758620689651</v>
      </c>
      <c r="I71" s="88">
        <f t="shared" si="47"/>
        <v>29.201388888888896</v>
      </c>
      <c r="J71" s="89">
        <f t="shared" si="48"/>
        <v>14.600694444444448</v>
      </c>
      <c r="K71" s="89">
        <f t="shared" si="49"/>
        <v>7.3003472222222241</v>
      </c>
      <c r="L71" s="90">
        <f t="shared" si="50"/>
        <v>3.650173611111112</v>
      </c>
      <c r="M71" s="58">
        <f t="shared" si="58"/>
        <v>1588.9655172413791</v>
      </c>
      <c r="N71" s="89">
        <f t="shared" si="59"/>
        <v>0.6293402777777779</v>
      </c>
      <c r="O71" s="89">
        <f t="shared" si="60"/>
        <v>2.5173611111111116</v>
      </c>
      <c r="P71" s="58">
        <f t="shared" si="61"/>
        <v>132.41379310344826</v>
      </c>
      <c r="Q71" s="89">
        <f t="shared" si="62"/>
        <v>30.208333333333339</v>
      </c>
      <c r="S71" s="116">
        <f t="shared" si="63"/>
        <v>0.20978009259259262</v>
      </c>
      <c r="T71" s="116">
        <f t="shared" si="64"/>
        <v>20.138888888888893</v>
      </c>
      <c r="V71" s="285">
        <f t="shared" si="65"/>
        <v>233.33333333333326</v>
      </c>
      <c r="AB71" s="333">
        <f t="shared" si="66"/>
        <v>3650.1736111111122</v>
      </c>
      <c r="AC71" s="334">
        <f t="shared" si="66"/>
        <v>3193.9019097222226</v>
      </c>
      <c r="AD71" s="335">
        <f t="shared" si="66"/>
        <v>2737.6302083333339</v>
      </c>
      <c r="AE71" s="334">
        <f t="shared" si="66"/>
        <v>2281.3585069444453</v>
      </c>
      <c r="AF71" s="336">
        <f t="shared" si="66"/>
        <v>1825.0868055555561</v>
      </c>
      <c r="AG71" s="333">
        <f t="shared" si="67"/>
        <v>1825.0868055555561</v>
      </c>
      <c r="AH71" s="335">
        <f t="shared" si="67"/>
        <v>1596.9509548611113</v>
      </c>
      <c r="AI71" s="335">
        <f t="shared" si="67"/>
        <v>1368.815104166667</v>
      </c>
      <c r="AJ71" s="335">
        <f t="shared" si="67"/>
        <v>1140.6792534722226</v>
      </c>
      <c r="AK71" s="336">
        <f t="shared" si="67"/>
        <v>912.54340277777806</v>
      </c>
      <c r="AL71" s="333">
        <f t="shared" si="68"/>
        <v>912.54340277777806</v>
      </c>
      <c r="AM71" s="335">
        <f t="shared" si="68"/>
        <v>798.47547743055566</v>
      </c>
      <c r="AN71" s="335">
        <f t="shared" si="68"/>
        <v>684.40755208333348</v>
      </c>
      <c r="AO71" s="335">
        <f t="shared" si="68"/>
        <v>570.33962673611131</v>
      </c>
      <c r="AP71" s="336">
        <f t="shared" si="68"/>
        <v>456.27170138888903</v>
      </c>
      <c r="AQ71" s="333">
        <f t="shared" si="69"/>
        <v>456.27170138888903</v>
      </c>
      <c r="AR71" s="335">
        <f t="shared" si="69"/>
        <v>399.23773871527783</v>
      </c>
      <c r="AS71" s="335">
        <f t="shared" si="69"/>
        <v>342.20377604166674</v>
      </c>
      <c r="AT71" s="335">
        <f t="shared" si="69"/>
        <v>285.16981336805566</v>
      </c>
      <c r="AU71" s="336">
        <f t="shared" si="69"/>
        <v>228.13585069444451</v>
      </c>
      <c r="AV71" s="123">
        <v>57</v>
      </c>
    </row>
    <row r="72" spans="1:48" s="60" customFormat="1" ht="16.5" thickBot="1" x14ac:dyDescent="0.3">
      <c r="A72" s="61">
        <v>1</v>
      </c>
      <c r="B72" s="127">
        <v>58</v>
      </c>
      <c r="C72" s="62">
        <f t="shared" si="46"/>
        <v>983.33333333333337</v>
      </c>
      <c r="D72" s="56" t="s">
        <v>14</v>
      </c>
      <c r="E72" s="57">
        <f t="shared" si="57"/>
        <v>32.542372881355931</v>
      </c>
      <c r="F72" s="58">
        <f t="shared" si="57"/>
        <v>65.084745762711862</v>
      </c>
      <c r="G72" s="58">
        <f t="shared" si="57"/>
        <v>130.16949152542372</v>
      </c>
      <c r="H72" s="70">
        <f t="shared" si="57"/>
        <v>260.33898305084745</v>
      </c>
      <c r="I72" s="88">
        <f t="shared" si="47"/>
        <v>30.217013888888893</v>
      </c>
      <c r="J72" s="89">
        <f t="shared" si="48"/>
        <v>15.108506944444446</v>
      </c>
      <c r="K72" s="89">
        <f t="shared" si="49"/>
        <v>7.5542534722222232</v>
      </c>
      <c r="L72" s="90">
        <f t="shared" si="50"/>
        <v>3.7771267361111116</v>
      </c>
      <c r="M72" s="58">
        <f t="shared" si="58"/>
        <v>1562.0338983050847</v>
      </c>
      <c r="N72" s="89">
        <f t="shared" si="59"/>
        <v>0.64019097222222221</v>
      </c>
      <c r="O72" s="89">
        <f t="shared" si="60"/>
        <v>2.5607638888888888</v>
      </c>
      <c r="P72" s="58">
        <f t="shared" si="61"/>
        <v>130.16949152542372</v>
      </c>
      <c r="Q72" s="89">
        <f t="shared" si="62"/>
        <v>30.729166666666668</v>
      </c>
      <c r="S72" s="116">
        <f t="shared" si="63"/>
        <v>0.21339699074074073</v>
      </c>
      <c r="T72" s="116">
        <f t="shared" si="64"/>
        <v>20.486111111111111</v>
      </c>
      <c r="V72" s="285">
        <f t="shared" si="65"/>
        <v>216.66666666666663</v>
      </c>
      <c r="AB72" s="333">
        <f t="shared" si="66"/>
        <v>3777.1267361111118</v>
      </c>
      <c r="AC72" s="334">
        <f t="shared" si="66"/>
        <v>3304.9858940972226</v>
      </c>
      <c r="AD72" s="335">
        <f t="shared" si="66"/>
        <v>2832.8450520833335</v>
      </c>
      <c r="AE72" s="334">
        <f t="shared" si="66"/>
        <v>2360.7042100694448</v>
      </c>
      <c r="AF72" s="336">
        <f t="shared" si="66"/>
        <v>1888.5633680555559</v>
      </c>
      <c r="AG72" s="333">
        <f t="shared" si="67"/>
        <v>1888.5633680555559</v>
      </c>
      <c r="AH72" s="335">
        <f t="shared" si="67"/>
        <v>1652.4929470486113</v>
      </c>
      <c r="AI72" s="335">
        <f t="shared" si="67"/>
        <v>1416.4225260416667</v>
      </c>
      <c r="AJ72" s="335">
        <f t="shared" si="67"/>
        <v>1180.3521050347224</v>
      </c>
      <c r="AK72" s="336">
        <f t="shared" si="67"/>
        <v>944.28168402777794</v>
      </c>
      <c r="AL72" s="333">
        <f t="shared" si="68"/>
        <v>944.28168402777794</v>
      </c>
      <c r="AM72" s="335">
        <f t="shared" si="68"/>
        <v>826.24647352430566</v>
      </c>
      <c r="AN72" s="335">
        <f t="shared" si="68"/>
        <v>708.21126302083337</v>
      </c>
      <c r="AO72" s="335">
        <f t="shared" si="68"/>
        <v>590.1760525173612</v>
      </c>
      <c r="AP72" s="336">
        <f t="shared" si="68"/>
        <v>472.14084201388897</v>
      </c>
      <c r="AQ72" s="333">
        <f t="shared" si="69"/>
        <v>472.14084201388897</v>
      </c>
      <c r="AR72" s="335">
        <f t="shared" si="69"/>
        <v>413.12323676215283</v>
      </c>
      <c r="AS72" s="335">
        <f t="shared" si="69"/>
        <v>354.10563151041669</v>
      </c>
      <c r="AT72" s="335">
        <f t="shared" si="69"/>
        <v>295.0880262586806</v>
      </c>
      <c r="AU72" s="336">
        <f t="shared" si="69"/>
        <v>236.07042100694449</v>
      </c>
      <c r="AV72" s="123">
        <v>58</v>
      </c>
    </row>
    <row r="73" spans="1:48" s="69" customFormat="1" ht="16.5" thickBot="1" x14ac:dyDescent="0.3">
      <c r="A73" s="63">
        <v>1</v>
      </c>
      <c r="B73" s="128">
        <v>59</v>
      </c>
      <c r="C73" s="64">
        <f t="shared" si="46"/>
        <v>1000.0000000000001</v>
      </c>
      <c r="D73" s="65" t="s">
        <v>14</v>
      </c>
      <c r="E73" s="66">
        <f t="shared" si="57"/>
        <v>31.999999999999996</v>
      </c>
      <c r="F73" s="67">
        <f t="shared" si="57"/>
        <v>63.999999999999993</v>
      </c>
      <c r="G73" s="67">
        <f t="shared" si="57"/>
        <v>127.99999999999999</v>
      </c>
      <c r="H73" s="71">
        <f t="shared" si="57"/>
        <v>255.99999999999997</v>
      </c>
      <c r="I73" s="94">
        <f t="shared" si="47"/>
        <v>31.250000000000007</v>
      </c>
      <c r="J73" s="95">
        <f t="shared" si="48"/>
        <v>15.625000000000004</v>
      </c>
      <c r="K73" s="95">
        <f t="shared" si="49"/>
        <v>7.8125000000000018</v>
      </c>
      <c r="L73" s="96">
        <f t="shared" si="50"/>
        <v>3.9062500000000009</v>
      </c>
      <c r="M73" s="66">
        <f>6*H73</f>
        <v>1535.9999999999998</v>
      </c>
      <c r="N73" s="95">
        <f t="shared" ref="N73:N82" si="70">1000/M73</f>
        <v>0.65104166666666674</v>
      </c>
      <c r="O73" s="95">
        <f t="shared" ref="O73" si="71">4000/M73</f>
        <v>2.604166666666667</v>
      </c>
      <c r="P73" s="67">
        <f t="shared" si="61"/>
        <v>127.99999999999999</v>
      </c>
      <c r="Q73" s="95">
        <f t="shared" si="62"/>
        <v>31.250000000000004</v>
      </c>
      <c r="S73" s="117">
        <f t="shared" si="63"/>
        <v>0.2170138888888889</v>
      </c>
      <c r="T73" s="117">
        <f t="shared" si="64"/>
        <v>20.833333333333336</v>
      </c>
      <c r="V73" s="286">
        <f t="shared" si="65"/>
        <v>199.99999999999989</v>
      </c>
      <c r="AB73" s="351">
        <f t="shared" ref="AB73:AF85" si="72">AB$62*OBWratio*($C73)/($E73)*1000</f>
        <v>3906.2500000000009</v>
      </c>
      <c r="AC73" s="352">
        <f t="shared" si="72"/>
        <v>3417.9687500000009</v>
      </c>
      <c r="AD73" s="353">
        <f t="shared" si="72"/>
        <v>2929.6875000000009</v>
      </c>
      <c r="AE73" s="352">
        <f t="shared" si="72"/>
        <v>2441.4062500000009</v>
      </c>
      <c r="AF73" s="354">
        <f t="shared" si="72"/>
        <v>1953.1250000000005</v>
      </c>
      <c r="AG73" s="351">
        <f t="shared" ref="AG73:AK85" si="73">AG$62*OBWratio*($C73)/($F73)*1000</f>
        <v>1953.1250000000005</v>
      </c>
      <c r="AH73" s="353">
        <f t="shared" si="73"/>
        <v>1708.9843750000005</v>
      </c>
      <c r="AI73" s="353">
        <f t="shared" si="73"/>
        <v>1464.8437500000005</v>
      </c>
      <c r="AJ73" s="353">
        <f t="shared" si="73"/>
        <v>1220.7031250000005</v>
      </c>
      <c r="AK73" s="354">
        <f t="shared" si="73"/>
        <v>976.56250000000023</v>
      </c>
      <c r="AL73" s="351">
        <f t="shared" ref="AL73:AP85" si="74">AL$62*OBWratio*($C73)/($G73)*1000</f>
        <v>976.56250000000023</v>
      </c>
      <c r="AM73" s="353">
        <f t="shared" si="74"/>
        <v>854.49218750000023</v>
      </c>
      <c r="AN73" s="353">
        <f t="shared" si="74"/>
        <v>732.42187500000023</v>
      </c>
      <c r="AO73" s="353">
        <f t="shared" si="74"/>
        <v>610.35156250000023</v>
      </c>
      <c r="AP73" s="354">
        <f t="shared" si="74"/>
        <v>488.28125000000011</v>
      </c>
      <c r="AQ73" s="351">
        <f t="shared" ref="AQ73:AU85" si="75">AQ$62*OBWratio*($C73)/($H73)*1000</f>
        <v>488.28125000000011</v>
      </c>
      <c r="AR73" s="353">
        <f t="shared" si="75"/>
        <v>427.24609375000011</v>
      </c>
      <c r="AS73" s="353">
        <f t="shared" si="75"/>
        <v>366.21093750000011</v>
      </c>
      <c r="AT73" s="353">
        <f t="shared" si="75"/>
        <v>305.17578125000011</v>
      </c>
      <c r="AU73" s="354">
        <f t="shared" si="75"/>
        <v>244.14062500000006</v>
      </c>
      <c r="AV73" s="123">
        <v>59</v>
      </c>
    </row>
    <row r="74" spans="1:48" s="60" customFormat="1" ht="15.75" x14ac:dyDescent="0.25">
      <c r="A74" s="72">
        <v>1</v>
      </c>
      <c r="B74" s="131">
        <v>60</v>
      </c>
      <c r="C74" s="73">
        <f t="shared" si="46"/>
        <v>1016.6666666666667</v>
      </c>
      <c r="D74" s="56" t="s">
        <v>14</v>
      </c>
      <c r="E74" s="57">
        <f t="shared" si="57"/>
        <v>31.475409836065573</v>
      </c>
      <c r="F74" s="58">
        <f t="shared" si="57"/>
        <v>62.950819672131146</v>
      </c>
      <c r="G74" s="58">
        <f t="shared" si="57"/>
        <v>125.90163934426229</v>
      </c>
      <c r="H74" s="70">
        <f t="shared" si="57"/>
        <v>251.80327868852459</v>
      </c>
      <c r="I74" s="88">
        <f t="shared" si="47"/>
        <v>32.300347222222229</v>
      </c>
      <c r="J74" s="89">
        <f t="shared" si="48"/>
        <v>16.150173611111114</v>
      </c>
      <c r="K74" s="89">
        <f t="shared" si="49"/>
        <v>8.0750868055555571</v>
      </c>
      <c r="L74" s="90">
        <f t="shared" si="50"/>
        <v>4.0375434027777786</v>
      </c>
      <c r="M74" s="58">
        <f t="shared" ref="M74:M82" si="76">6*H74</f>
        <v>1510.8196721311474</v>
      </c>
      <c r="N74" s="89">
        <f t="shared" si="70"/>
        <v>0.66189236111111116</v>
      </c>
      <c r="O74" s="89">
        <f t="shared" ref="O74:O82" si="77">4000/M74</f>
        <v>2.6475694444444446</v>
      </c>
      <c r="P74" s="58">
        <f t="shared" si="61"/>
        <v>125.90163934426229</v>
      </c>
      <c r="Q74" s="89">
        <f t="shared" si="62"/>
        <v>31.770833333333332</v>
      </c>
      <c r="S74" s="116">
        <f t="shared" si="63"/>
        <v>0.22063078703703703</v>
      </c>
      <c r="T74" s="116">
        <f t="shared" si="64"/>
        <v>21.180555555555554</v>
      </c>
      <c r="V74" s="285">
        <f t="shared" si="65"/>
        <v>183.33333333333326</v>
      </c>
      <c r="AB74" s="333">
        <f t="shared" si="72"/>
        <v>4037.5434027777787</v>
      </c>
      <c r="AC74" s="334">
        <f t="shared" si="72"/>
        <v>3532.8504774305557</v>
      </c>
      <c r="AD74" s="335">
        <f t="shared" si="72"/>
        <v>3028.1575520833335</v>
      </c>
      <c r="AE74" s="334">
        <f t="shared" si="72"/>
        <v>2523.4646267361118</v>
      </c>
      <c r="AF74" s="336">
        <f t="shared" si="72"/>
        <v>2018.7717013888894</v>
      </c>
      <c r="AG74" s="333">
        <f t="shared" si="73"/>
        <v>2018.7717013888894</v>
      </c>
      <c r="AH74" s="335">
        <f t="shared" si="73"/>
        <v>1766.4252387152778</v>
      </c>
      <c r="AI74" s="335">
        <f t="shared" si="73"/>
        <v>1514.0787760416667</v>
      </c>
      <c r="AJ74" s="335">
        <f t="shared" si="73"/>
        <v>1261.7323133680559</v>
      </c>
      <c r="AK74" s="336">
        <f t="shared" si="73"/>
        <v>1009.3858506944447</v>
      </c>
      <c r="AL74" s="333">
        <f t="shared" si="74"/>
        <v>1009.3858506944447</v>
      </c>
      <c r="AM74" s="335">
        <f t="shared" si="74"/>
        <v>883.21261935763891</v>
      </c>
      <c r="AN74" s="335">
        <f t="shared" si="74"/>
        <v>757.03938802083337</v>
      </c>
      <c r="AO74" s="335">
        <f t="shared" si="74"/>
        <v>630.86615668402794</v>
      </c>
      <c r="AP74" s="336">
        <f t="shared" si="74"/>
        <v>504.69292534722234</v>
      </c>
      <c r="AQ74" s="333">
        <f t="shared" si="75"/>
        <v>504.69292534722234</v>
      </c>
      <c r="AR74" s="335">
        <f t="shared" si="75"/>
        <v>441.60630967881946</v>
      </c>
      <c r="AS74" s="335">
        <f t="shared" si="75"/>
        <v>378.51969401041669</v>
      </c>
      <c r="AT74" s="335">
        <f t="shared" si="75"/>
        <v>315.43307834201397</v>
      </c>
      <c r="AU74" s="336">
        <f t="shared" si="75"/>
        <v>252.34646267361117</v>
      </c>
      <c r="AV74" s="123">
        <v>60</v>
      </c>
    </row>
    <row r="75" spans="1:48" s="60" customFormat="1" ht="15.75" x14ac:dyDescent="0.25">
      <c r="A75" s="54">
        <v>1</v>
      </c>
      <c r="B75" s="125">
        <v>61</v>
      </c>
      <c r="C75" s="55">
        <f t="shared" si="46"/>
        <v>1033.3333333333335</v>
      </c>
      <c r="D75" s="56" t="s">
        <v>14</v>
      </c>
      <c r="E75" s="57">
        <f t="shared" si="57"/>
        <v>30.967741935483865</v>
      </c>
      <c r="F75" s="58">
        <f t="shared" si="57"/>
        <v>61.93548387096773</v>
      </c>
      <c r="G75" s="58">
        <f t="shared" si="57"/>
        <v>123.87096774193546</v>
      </c>
      <c r="H75" s="70">
        <f t="shared" si="57"/>
        <v>247.74193548387092</v>
      </c>
      <c r="I75" s="88">
        <f t="shared" si="47"/>
        <v>33.368055555555564</v>
      </c>
      <c r="J75" s="89">
        <f t="shared" si="48"/>
        <v>16.684027777777782</v>
      </c>
      <c r="K75" s="89">
        <f t="shared" si="49"/>
        <v>8.3420138888888911</v>
      </c>
      <c r="L75" s="90">
        <f t="shared" si="50"/>
        <v>4.1710069444444455</v>
      </c>
      <c r="M75" s="58">
        <f t="shared" si="76"/>
        <v>1486.4516129032254</v>
      </c>
      <c r="N75" s="89">
        <f t="shared" si="70"/>
        <v>0.67274305555555569</v>
      </c>
      <c r="O75" s="89">
        <f t="shared" si="77"/>
        <v>2.6909722222222228</v>
      </c>
      <c r="P75" s="58">
        <f t="shared" si="61"/>
        <v>123.87096774193546</v>
      </c>
      <c r="Q75" s="89">
        <f t="shared" si="62"/>
        <v>32.291666666666671</v>
      </c>
      <c r="S75" s="116">
        <f t="shared" si="63"/>
        <v>0.22424768518518523</v>
      </c>
      <c r="T75" s="116">
        <f t="shared" si="64"/>
        <v>21.527777777777779</v>
      </c>
      <c r="V75" s="285">
        <f t="shared" si="65"/>
        <v>166.66666666666652</v>
      </c>
      <c r="AB75" s="333">
        <f t="shared" si="72"/>
        <v>4171.0069444444453</v>
      </c>
      <c r="AC75" s="334">
        <f t="shared" si="72"/>
        <v>3649.6310763888896</v>
      </c>
      <c r="AD75" s="335">
        <f t="shared" si="72"/>
        <v>3128.2552083333344</v>
      </c>
      <c r="AE75" s="334">
        <f t="shared" si="72"/>
        <v>2606.8793402777792</v>
      </c>
      <c r="AF75" s="336">
        <f t="shared" si="72"/>
        <v>2085.5034722222226</v>
      </c>
      <c r="AG75" s="333">
        <f t="shared" si="73"/>
        <v>2085.5034722222226</v>
      </c>
      <c r="AH75" s="335">
        <f t="shared" si="73"/>
        <v>1824.8155381944448</v>
      </c>
      <c r="AI75" s="335">
        <f t="shared" si="73"/>
        <v>1564.1276041666672</v>
      </c>
      <c r="AJ75" s="335">
        <f t="shared" si="73"/>
        <v>1303.4396701388896</v>
      </c>
      <c r="AK75" s="336">
        <f t="shared" si="73"/>
        <v>1042.7517361111113</v>
      </c>
      <c r="AL75" s="333">
        <f t="shared" si="74"/>
        <v>1042.7517361111113</v>
      </c>
      <c r="AM75" s="335">
        <f t="shared" si="74"/>
        <v>912.4077690972224</v>
      </c>
      <c r="AN75" s="335">
        <f t="shared" si="74"/>
        <v>782.0638020833336</v>
      </c>
      <c r="AO75" s="335">
        <f t="shared" si="74"/>
        <v>651.7198350694448</v>
      </c>
      <c r="AP75" s="336">
        <f t="shared" si="74"/>
        <v>521.37586805555566</v>
      </c>
      <c r="AQ75" s="333">
        <f t="shared" si="75"/>
        <v>521.37586805555566</v>
      </c>
      <c r="AR75" s="335">
        <f t="shared" si="75"/>
        <v>456.2038845486112</v>
      </c>
      <c r="AS75" s="335">
        <f t="shared" si="75"/>
        <v>391.0319010416668</v>
      </c>
      <c r="AT75" s="335">
        <f t="shared" si="75"/>
        <v>325.8599175347224</v>
      </c>
      <c r="AU75" s="336">
        <f t="shared" si="75"/>
        <v>260.68793402777783</v>
      </c>
      <c r="AV75" s="123">
        <v>61</v>
      </c>
    </row>
    <row r="76" spans="1:48" s="60" customFormat="1" ht="15.75" x14ac:dyDescent="0.25">
      <c r="A76" s="54">
        <v>1</v>
      </c>
      <c r="B76" s="125">
        <v>62</v>
      </c>
      <c r="C76" s="55">
        <f t="shared" si="46"/>
        <v>1050</v>
      </c>
      <c r="D76" s="56" t="s">
        <v>14</v>
      </c>
      <c r="E76" s="57">
        <f t="shared" si="57"/>
        <v>30.476190476190474</v>
      </c>
      <c r="F76" s="58">
        <f t="shared" si="57"/>
        <v>60.952380952380949</v>
      </c>
      <c r="G76" s="58">
        <f t="shared" si="57"/>
        <v>121.9047619047619</v>
      </c>
      <c r="H76" s="70">
        <f t="shared" si="57"/>
        <v>243.8095238095238</v>
      </c>
      <c r="I76" s="88">
        <f t="shared" si="47"/>
        <v>34.453125</v>
      </c>
      <c r="J76" s="89">
        <f t="shared" si="48"/>
        <v>17.2265625</v>
      </c>
      <c r="K76" s="89">
        <f t="shared" si="49"/>
        <v>8.61328125</v>
      </c>
      <c r="L76" s="90">
        <f t="shared" si="50"/>
        <v>4.306640625</v>
      </c>
      <c r="M76" s="58">
        <f t="shared" si="76"/>
        <v>1462.8571428571427</v>
      </c>
      <c r="N76" s="89">
        <f t="shared" si="70"/>
        <v>0.68359375000000011</v>
      </c>
      <c r="O76" s="89">
        <f t="shared" si="77"/>
        <v>2.7343750000000004</v>
      </c>
      <c r="P76" s="58">
        <f t="shared" si="61"/>
        <v>121.9047619047619</v>
      </c>
      <c r="Q76" s="89">
        <f t="shared" si="62"/>
        <v>32.8125</v>
      </c>
      <c r="S76" s="116">
        <f t="shared" si="63"/>
        <v>0.22786458333333337</v>
      </c>
      <c r="T76" s="116">
        <f t="shared" si="64"/>
        <v>21.875</v>
      </c>
      <c r="V76" s="285">
        <f t="shared" si="65"/>
        <v>150</v>
      </c>
      <c r="AB76" s="333">
        <f t="shared" si="72"/>
        <v>4306.640625</v>
      </c>
      <c r="AC76" s="334">
        <f t="shared" si="72"/>
        <v>3768.310546875</v>
      </c>
      <c r="AD76" s="335">
        <f t="shared" si="72"/>
        <v>3229.98046875</v>
      </c>
      <c r="AE76" s="334">
        <f t="shared" si="72"/>
        <v>2691.650390625</v>
      </c>
      <c r="AF76" s="336">
        <f t="shared" si="72"/>
        <v>2153.3203125</v>
      </c>
      <c r="AG76" s="333">
        <f t="shared" si="73"/>
        <v>2153.3203125</v>
      </c>
      <c r="AH76" s="335">
        <f t="shared" si="73"/>
        <v>1884.1552734375</v>
      </c>
      <c r="AI76" s="335">
        <f t="shared" si="73"/>
        <v>1614.990234375</v>
      </c>
      <c r="AJ76" s="335">
        <f t="shared" si="73"/>
        <v>1345.8251953125</v>
      </c>
      <c r="AK76" s="336">
        <f t="shared" si="73"/>
        <v>1076.66015625</v>
      </c>
      <c r="AL76" s="333">
        <f t="shared" si="74"/>
        <v>1076.66015625</v>
      </c>
      <c r="AM76" s="335">
        <f t="shared" si="74"/>
        <v>942.07763671875</v>
      </c>
      <c r="AN76" s="335">
        <f t="shared" si="74"/>
        <v>807.4951171875</v>
      </c>
      <c r="AO76" s="335">
        <f t="shared" si="74"/>
        <v>672.91259765625</v>
      </c>
      <c r="AP76" s="336">
        <f t="shared" si="74"/>
        <v>538.330078125</v>
      </c>
      <c r="AQ76" s="333">
        <f t="shared" si="75"/>
        <v>538.330078125</v>
      </c>
      <c r="AR76" s="335">
        <f t="shared" si="75"/>
        <v>471.038818359375</v>
      </c>
      <c r="AS76" s="335">
        <f t="shared" si="75"/>
        <v>403.74755859375</v>
      </c>
      <c r="AT76" s="335">
        <f t="shared" si="75"/>
        <v>336.456298828125</v>
      </c>
      <c r="AU76" s="336">
        <f t="shared" si="75"/>
        <v>269.1650390625</v>
      </c>
      <c r="AV76" s="123">
        <v>62</v>
      </c>
    </row>
    <row r="77" spans="1:48" s="69" customFormat="1" ht="15.75" x14ac:dyDescent="0.25">
      <c r="A77" s="75">
        <v>1</v>
      </c>
      <c r="B77" s="126">
        <v>63</v>
      </c>
      <c r="C77" s="76">
        <f t="shared" si="46"/>
        <v>1066.6666666666667</v>
      </c>
      <c r="D77" s="77" t="s">
        <v>14</v>
      </c>
      <c r="E77" s="78">
        <f t="shared" si="57"/>
        <v>29.999999999999996</v>
      </c>
      <c r="F77" s="79">
        <f t="shared" si="57"/>
        <v>59.999999999999993</v>
      </c>
      <c r="G77" s="79">
        <f t="shared" si="57"/>
        <v>119.99999999999999</v>
      </c>
      <c r="H77" s="80">
        <f t="shared" si="57"/>
        <v>239.99999999999997</v>
      </c>
      <c r="I77" s="91">
        <f t="shared" si="47"/>
        <v>35.555555555555564</v>
      </c>
      <c r="J77" s="92">
        <f t="shared" si="48"/>
        <v>17.777777777777782</v>
      </c>
      <c r="K77" s="92">
        <f t="shared" si="49"/>
        <v>8.8888888888888911</v>
      </c>
      <c r="L77" s="93">
        <f t="shared" si="50"/>
        <v>4.4444444444444455</v>
      </c>
      <c r="M77" s="79">
        <f t="shared" si="76"/>
        <v>1439.9999999999998</v>
      </c>
      <c r="N77" s="92">
        <f t="shared" si="70"/>
        <v>0.69444444444444453</v>
      </c>
      <c r="O77" s="92">
        <f t="shared" si="77"/>
        <v>2.7777777777777781</v>
      </c>
      <c r="P77" s="79">
        <f t="shared" si="61"/>
        <v>119.99999999999999</v>
      </c>
      <c r="Q77" s="92">
        <f t="shared" si="62"/>
        <v>33.333333333333336</v>
      </c>
      <c r="S77" s="117">
        <f t="shared" si="63"/>
        <v>0.23148148148148151</v>
      </c>
      <c r="T77" s="117">
        <f t="shared" si="64"/>
        <v>22.222222222222221</v>
      </c>
      <c r="V77" s="285">
        <f t="shared" si="65"/>
        <v>133.33333333333326</v>
      </c>
      <c r="AB77" s="333">
        <f t="shared" si="72"/>
        <v>4444.4444444444453</v>
      </c>
      <c r="AC77" s="334">
        <f t="shared" si="72"/>
        <v>3888.8888888888896</v>
      </c>
      <c r="AD77" s="335">
        <f t="shared" si="72"/>
        <v>3333.3333333333339</v>
      </c>
      <c r="AE77" s="334">
        <f t="shared" si="72"/>
        <v>2777.7777777777787</v>
      </c>
      <c r="AF77" s="336">
        <f t="shared" si="72"/>
        <v>2222.2222222222226</v>
      </c>
      <c r="AG77" s="333">
        <f t="shared" si="73"/>
        <v>2222.2222222222226</v>
      </c>
      <c r="AH77" s="335">
        <f t="shared" si="73"/>
        <v>1944.4444444444448</v>
      </c>
      <c r="AI77" s="335">
        <f t="shared" si="73"/>
        <v>1666.666666666667</v>
      </c>
      <c r="AJ77" s="335">
        <f t="shared" si="73"/>
        <v>1388.8888888888894</v>
      </c>
      <c r="AK77" s="336">
        <f t="shared" si="73"/>
        <v>1111.1111111111113</v>
      </c>
      <c r="AL77" s="333">
        <f t="shared" si="74"/>
        <v>1111.1111111111113</v>
      </c>
      <c r="AM77" s="335">
        <f t="shared" si="74"/>
        <v>972.2222222222224</v>
      </c>
      <c r="AN77" s="335">
        <f t="shared" si="74"/>
        <v>833.33333333333348</v>
      </c>
      <c r="AO77" s="335">
        <f t="shared" si="74"/>
        <v>694.44444444444468</v>
      </c>
      <c r="AP77" s="336">
        <f t="shared" si="74"/>
        <v>555.55555555555566</v>
      </c>
      <c r="AQ77" s="333">
        <f t="shared" si="75"/>
        <v>555.55555555555566</v>
      </c>
      <c r="AR77" s="335">
        <f t="shared" si="75"/>
        <v>486.1111111111112</v>
      </c>
      <c r="AS77" s="335">
        <f t="shared" si="75"/>
        <v>416.66666666666674</v>
      </c>
      <c r="AT77" s="335">
        <f t="shared" si="75"/>
        <v>347.22222222222234</v>
      </c>
      <c r="AU77" s="336">
        <f t="shared" si="75"/>
        <v>277.77777777777783</v>
      </c>
      <c r="AV77" s="123">
        <v>63</v>
      </c>
    </row>
    <row r="78" spans="1:48" s="60" customFormat="1" ht="15.75" x14ac:dyDescent="0.25">
      <c r="A78" s="54">
        <v>1</v>
      </c>
      <c r="B78" s="125">
        <v>64</v>
      </c>
      <c r="C78" s="55">
        <f t="shared" ref="C78:C85" si="78">(1+B78)*FreqRes/1000</f>
        <v>1083.3333333333335</v>
      </c>
      <c r="D78" s="56" t="s">
        <v>14</v>
      </c>
      <c r="E78" s="57">
        <f t="shared" si="57"/>
        <v>29.538461538461533</v>
      </c>
      <c r="F78" s="58">
        <f t="shared" si="57"/>
        <v>59.076923076923066</v>
      </c>
      <c r="G78" s="58">
        <f t="shared" si="57"/>
        <v>118.15384615384613</v>
      </c>
      <c r="H78" s="70">
        <f t="shared" si="57"/>
        <v>236.30769230769226</v>
      </c>
      <c r="I78" s="88">
        <f t="shared" ref="I78:I85" si="79">OBWratio*$C78/(E78)</f>
        <v>36.675347222222236</v>
      </c>
      <c r="J78" s="89">
        <f t="shared" ref="J78:J85" si="80">OBWratio*$C78/(F78)</f>
        <v>18.337673611111118</v>
      </c>
      <c r="K78" s="89">
        <f t="shared" ref="K78:K85" si="81">OBWratio*$C78/(G78)</f>
        <v>9.1688368055555589</v>
      </c>
      <c r="L78" s="90">
        <f t="shared" ref="L78:L85" si="82">OBWratio*$C78/(H78)</f>
        <v>4.5844184027777795</v>
      </c>
      <c r="M78" s="58">
        <f t="shared" si="76"/>
        <v>1417.8461538461536</v>
      </c>
      <c r="N78" s="89">
        <f t="shared" si="70"/>
        <v>0.70529513888888906</v>
      </c>
      <c r="O78" s="89">
        <f t="shared" si="77"/>
        <v>2.8211805555555562</v>
      </c>
      <c r="P78" s="58">
        <f t="shared" si="61"/>
        <v>118.15384615384613</v>
      </c>
      <c r="Q78" s="89">
        <f t="shared" si="62"/>
        <v>33.854166666666671</v>
      </c>
      <c r="S78" s="116">
        <f t="shared" si="63"/>
        <v>0.23509837962962968</v>
      </c>
      <c r="T78" s="116">
        <f t="shared" si="64"/>
        <v>22.569444444444446</v>
      </c>
      <c r="V78" s="285">
        <f t="shared" si="65"/>
        <v>116.66666666666652</v>
      </c>
      <c r="AB78" s="333">
        <f t="shared" si="72"/>
        <v>4584.4184027777792</v>
      </c>
      <c r="AC78" s="334">
        <f t="shared" si="72"/>
        <v>4011.3661024305561</v>
      </c>
      <c r="AD78" s="335">
        <f t="shared" si="72"/>
        <v>3438.3138020833344</v>
      </c>
      <c r="AE78" s="334">
        <f t="shared" si="72"/>
        <v>2865.2615017361127</v>
      </c>
      <c r="AF78" s="336">
        <f t="shared" si="72"/>
        <v>2292.2092013888896</v>
      </c>
      <c r="AG78" s="333">
        <f t="shared" si="73"/>
        <v>2292.2092013888896</v>
      </c>
      <c r="AH78" s="335">
        <f t="shared" si="73"/>
        <v>2005.6830512152781</v>
      </c>
      <c r="AI78" s="335">
        <f t="shared" si="73"/>
        <v>1719.1569010416672</v>
      </c>
      <c r="AJ78" s="335">
        <f t="shared" si="73"/>
        <v>1432.6307508680563</v>
      </c>
      <c r="AK78" s="336">
        <f t="shared" si="73"/>
        <v>1146.1046006944448</v>
      </c>
      <c r="AL78" s="333">
        <f t="shared" si="74"/>
        <v>1146.1046006944448</v>
      </c>
      <c r="AM78" s="335">
        <f t="shared" si="74"/>
        <v>1002.841525607639</v>
      </c>
      <c r="AN78" s="335">
        <f t="shared" si="74"/>
        <v>859.5784505208336</v>
      </c>
      <c r="AO78" s="335">
        <f t="shared" si="74"/>
        <v>716.31537543402817</v>
      </c>
      <c r="AP78" s="336">
        <f t="shared" si="74"/>
        <v>573.0523003472224</v>
      </c>
      <c r="AQ78" s="333">
        <f t="shared" si="75"/>
        <v>573.0523003472224</v>
      </c>
      <c r="AR78" s="335">
        <f t="shared" si="75"/>
        <v>501.42076280381951</v>
      </c>
      <c r="AS78" s="335">
        <f t="shared" si="75"/>
        <v>429.7892252604168</v>
      </c>
      <c r="AT78" s="335">
        <f t="shared" si="75"/>
        <v>358.15768771701408</v>
      </c>
      <c r="AU78" s="336">
        <f t="shared" si="75"/>
        <v>286.5261501736112</v>
      </c>
      <c r="AV78" s="123">
        <v>64</v>
      </c>
    </row>
    <row r="79" spans="1:48" s="60" customFormat="1" ht="15.75" x14ac:dyDescent="0.25">
      <c r="A79" s="54">
        <v>1</v>
      </c>
      <c r="B79" s="125">
        <v>65</v>
      </c>
      <c r="C79" s="55">
        <f t="shared" si="78"/>
        <v>1100</v>
      </c>
      <c r="D79" s="56" t="s">
        <v>14</v>
      </c>
      <c r="E79" s="57">
        <f t="shared" si="57"/>
        <v>29.09090909090909</v>
      </c>
      <c r="F79" s="58">
        <f t="shared" si="57"/>
        <v>58.18181818181818</v>
      </c>
      <c r="G79" s="58">
        <f t="shared" si="57"/>
        <v>116.36363636363636</v>
      </c>
      <c r="H79" s="70">
        <f t="shared" si="57"/>
        <v>232.72727272727272</v>
      </c>
      <c r="I79" s="88">
        <f t="shared" si="79"/>
        <v>37.8125</v>
      </c>
      <c r="J79" s="89">
        <f t="shared" si="80"/>
        <v>18.90625</v>
      </c>
      <c r="K79" s="89">
        <f t="shared" si="81"/>
        <v>9.453125</v>
      </c>
      <c r="L79" s="90">
        <f t="shared" si="82"/>
        <v>4.7265625</v>
      </c>
      <c r="M79" s="58">
        <f t="shared" si="76"/>
        <v>1396.3636363636363</v>
      </c>
      <c r="N79" s="89">
        <f t="shared" si="70"/>
        <v>0.71614583333333337</v>
      </c>
      <c r="O79" s="89">
        <f t="shared" si="77"/>
        <v>2.8645833333333335</v>
      </c>
      <c r="P79" s="58">
        <f t="shared" si="61"/>
        <v>116.36363636363636</v>
      </c>
      <c r="Q79" s="89">
        <f t="shared" si="62"/>
        <v>34.375</v>
      </c>
      <c r="S79" s="116">
        <f t="shared" si="63"/>
        <v>0.23871527777777779</v>
      </c>
      <c r="T79" s="116">
        <f t="shared" si="64"/>
        <v>22.916666666666664</v>
      </c>
      <c r="V79" s="285">
        <f t="shared" si="65"/>
        <v>100</v>
      </c>
      <c r="AB79" s="333">
        <f t="shared" si="72"/>
        <v>4726.5625</v>
      </c>
      <c r="AC79" s="334">
        <f t="shared" si="72"/>
        <v>4135.7421875</v>
      </c>
      <c r="AD79" s="335">
        <f t="shared" si="72"/>
        <v>3544.921875</v>
      </c>
      <c r="AE79" s="334">
        <f t="shared" si="72"/>
        <v>2954.1015625</v>
      </c>
      <c r="AF79" s="336">
        <f t="shared" si="72"/>
        <v>2363.28125</v>
      </c>
      <c r="AG79" s="333">
        <f t="shared" si="73"/>
        <v>2363.28125</v>
      </c>
      <c r="AH79" s="335">
        <f t="shared" si="73"/>
        <v>2067.87109375</v>
      </c>
      <c r="AI79" s="335">
        <f t="shared" si="73"/>
        <v>1772.4609375</v>
      </c>
      <c r="AJ79" s="335">
        <f t="shared" si="73"/>
        <v>1477.05078125</v>
      </c>
      <c r="AK79" s="336">
        <f t="shared" si="73"/>
        <v>1181.640625</v>
      </c>
      <c r="AL79" s="333">
        <f t="shared" si="74"/>
        <v>1181.640625</v>
      </c>
      <c r="AM79" s="335">
        <f t="shared" si="74"/>
        <v>1033.935546875</v>
      </c>
      <c r="AN79" s="335">
        <f t="shared" si="74"/>
        <v>886.23046875</v>
      </c>
      <c r="AO79" s="335">
        <f t="shared" si="74"/>
        <v>738.525390625</v>
      </c>
      <c r="AP79" s="336">
        <f t="shared" si="74"/>
        <v>590.8203125</v>
      </c>
      <c r="AQ79" s="333">
        <f t="shared" si="75"/>
        <v>590.8203125</v>
      </c>
      <c r="AR79" s="335">
        <f t="shared" si="75"/>
        <v>516.9677734375</v>
      </c>
      <c r="AS79" s="335">
        <f t="shared" si="75"/>
        <v>443.115234375</v>
      </c>
      <c r="AT79" s="335">
        <f t="shared" si="75"/>
        <v>369.2626953125</v>
      </c>
      <c r="AU79" s="336">
        <f t="shared" si="75"/>
        <v>295.41015625</v>
      </c>
      <c r="AV79" s="123">
        <v>65</v>
      </c>
    </row>
    <row r="80" spans="1:48" s="60" customFormat="1" ht="15.75" x14ac:dyDescent="0.25">
      <c r="A80" s="54">
        <v>1</v>
      </c>
      <c r="B80" s="125">
        <v>66</v>
      </c>
      <c r="C80" s="55">
        <f t="shared" si="78"/>
        <v>1116.6666666666667</v>
      </c>
      <c r="D80" s="56" t="s">
        <v>14</v>
      </c>
      <c r="E80" s="57">
        <f t="shared" si="57"/>
        <v>28.656716417910445</v>
      </c>
      <c r="F80" s="58">
        <f t="shared" si="57"/>
        <v>57.31343283582089</v>
      </c>
      <c r="G80" s="58">
        <f t="shared" si="57"/>
        <v>114.62686567164178</v>
      </c>
      <c r="H80" s="70">
        <f t="shared" si="57"/>
        <v>229.25373134328356</v>
      </c>
      <c r="I80" s="88">
        <f t="shared" si="79"/>
        <v>38.967013888888893</v>
      </c>
      <c r="J80" s="89">
        <f t="shared" si="80"/>
        <v>19.483506944444446</v>
      </c>
      <c r="K80" s="89">
        <f t="shared" si="81"/>
        <v>9.7417534722222232</v>
      </c>
      <c r="L80" s="90">
        <f t="shared" si="82"/>
        <v>4.8708767361111116</v>
      </c>
      <c r="M80" s="58">
        <f t="shared" si="76"/>
        <v>1375.5223880597014</v>
      </c>
      <c r="N80" s="89">
        <f t="shared" si="70"/>
        <v>0.72699652777777779</v>
      </c>
      <c r="O80" s="89">
        <f t="shared" si="77"/>
        <v>2.9079861111111112</v>
      </c>
      <c r="P80" s="58">
        <f t="shared" si="61"/>
        <v>114.62686567164178</v>
      </c>
      <c r="Q80" s="89">
        <f t="shared" si="62"/>
        <v>34.895833333333336</v>
      </c>
      <c r="S80" s="116">
        <f t="shared" si="63"/>
        <v>0.24233217592592593</v>
      </c>
      <c r="T80" s="116">
        <f t="shared" si="64"/>
        <v>23.263888888888889</v>
      </c>
      <c r="V80" s="285">
        <f t="shared" si="65"/>
        <v>83.333333333333258</v>
      </c>
      <c r="AB80" s="333">
        <f t="shared" si="72"/>
        <v>4870.8767361111113</v>
      </c>
      <c r="AC80" s="334">
        <f t="shared" si="72"/>
        <v>4262.0171440972235</v>
      </c>
      <c r="AD80" s="335">
        <f t="shared" si="72"/>
        <v>3653.1575520833335</v>
      </c>
      <c r="AE80" s="334">
        <f t="shared" si="72"/>
        <v>3044.2979600694453</v>
      </c>
      <c r="AF80" s="336">
        <f t="shared" si="72"/>
        <v>2435.4383680555557</v>
      </c>
      <c r="AG80" s="333">
        <f t="shared" si="73"/>
        <v>2435.4383680555557</v>
      </c>
      <c r="AH80" s="335">
        <f t="shared" si="73"/>
        <v>2131.0085720486118</v>
      </c>
      <c r="AI80" s="335">
        <f t="shared" si="73"/>
        <v>1826.5787760416667</v>
      </c>
      <c r="AJ80" s="335">
        <f t="shared" si="73"/>
        <v>1522.1489800347226</v>
      </c>
      <c r="AK80" s="336">
        <f t="shared" si="73"/>
        <v>1217.7191840277778</v>
      </c>
      <c r="AL80" s="333">
        <f t="shared" si="74"/>
        <v>1217.7191840277778</v>
      </c>
      <c r="AM80" s="335">
        <f t="shared" si="74"/>
        <v>1065.5042860243059</v>
      </c>
      <c r="AN80" s="335">
        <f t="shared" si="74"/>
        <v>913.28938802083337</v>
      </c>
      <c r="AO80" s="335">
        <f t="shared" si="74"/>
        <v>761.07449001736131</v>
      </c>
      <c r="AP80" s="336">
        <f t="shared" si="74"/>
        <v>608.85959201388891</v>
      </c>
      <c r="AQ80" s="333">
        <f t="shared" si="75"/>
        <v>608.85959201388891</v>
      </c>
      <c r="AR80" s="335">
        <f t="shared" si="75"/>
        <v>532.75214301215294</v>
      </c>
      <c r="AS80" s="335">
        <f t="shared" si="75"/>
        <v>456.64469401041669</v>
      </c>
      <c r="AT80" s="335">
        <f t="shared" si="75"/>
        <v>380.53724500868066</v>
      </c>
      <c r="AU80" s="336">
        <f t="shared" si="75"/>
        <v>304.42979600694446</v>
      </c>
      <c r="AV80" s="123">
        <v>66</v>
      </c>
    </row>
    <row r="81" spans="1:48" s="22" customFormat="1" x14ac:dyDescent="0.25">
      <c r="A81" s="37">
        <v>1</v>
      </c>
      <c r="B81" s="124">
        <v>67</v>
      </c>
      <c r="C81" s="38">
        <f t="shared" si="78"/>
        <v>1133.3333333333335</v>
      </c>
      <c r="D81" s="52" t="s">
        <v>14</v>
      </c>
      <c r="E81" s="39">
        <f t="shared" si="57"/>
        <v>28.235294117647054</v>
      </c>
      <c r="F81" s="53">
        <f t="shared" si="57"/>
        <v>56.470588235294109</v>
      </c>
      <c r="G81" s="53">
        <f t="shared" si="57"/>
        <v>112.94117647058822</v>
      </c>
      <c r="H81" s="74">
        <f t="shared" si="57"/>
        <v>225.88235294117644</v>
      </c>
      <c r="I81" s="85">
        <f t="shared" si="79"/>
        <v>40.1388888888889</v>
      </c>
      <c r="J81" s="86">
        <f t="shared" si="80"/>
        <v>20.06944444444445</v>
      </c>
      <c r="K81" s="86">
        <f t="shared" si="81"/>
        <v>10.034722222222225</v>
      </c>
      <c r="L81" s="87">
        <f t="shared" si="82"/>
        <v>5.0173611111111125</v>
      </c>
      <c r="M81" s="53">
        <f t="shared" si="76"/>
        <v>1355.2941176470586</v>
      </c>
      <c r="N81" s="86">
        <f t="shared" si="70"/>
        <v>0.73784722222222232</v>
      </c>
      <c r="O81" s="107">
        <f t="shared" si="77"/>
        <v>2.9513888888888893</v>
      </c>
      <c r="P81" s="110">
        <f t="shared" si="61"/>
        <v>112.94117647058822</v>
      </c>
      <c r="Q81" s="107">
        <f t="shared" si="62"/>
        <v>35.416666666666671</v>
      </c>
      <c r="S81" s="112">
        <f t="shared" si="63"/>
        <v>0.2459490740740741</v>
      </c>
      <c r="T81" s="112">
        <f t="shared" si="64"/>
        <v>23.611111111111114</v>
      </c>
      <c r="V81" s="285">
        <f t="shared" si="65"/>
        <v>66.666666666666515</v>
      </c>
      <c r="AB81" s="333">
        <f t="shared" si="72"/>
        <v>5017.3611111111122</v>
      </c>
      <c r="AC81" s="334">
        <f t="shared" si="72"/>
        <v>4390.1909722222235</v>
      </c>
      <c r="AD81" s="335">
        <f t="shared" si="72"/>
        <v>3763.0208333333344</v>
      </c>
      <c r="AE81" s="334">
        <f t="shared" si="72"/>
        <v>3135.8506944444457</v>
      </c>
      <c r="AF81" s="336">
        <f t="shared" si="72"/>
        <v>2508.6805555555561</v>
      </c>
      <c r="AG81" s="333">
        <f t="shared" si="73"/>
        <v>2508.6805555555561</v>
      </c>
      <c r="AH81" s="335">
        <f t="shared" si="73"/>
        <v>2195.0954861111118</v>
      </c>
      <c r="AI81" s="335">
        <f t="shared" si="73"/>
        <v>1881.5104166666672</v>
      </c>
      <c r="AJ81" s="335">
        <f t="shared" si="73"/>
        <v>1567.9253472222229</v>
      </c>
      <c r="AK81" s="336">
        <f t="shared" si="73"/>
        <v>1254.3402777777781</v>
      </c>
      <c r="AL81" s="333">
        <f t="shared" si="74"/>
        <v>1254.3402777777781</v>
      </c>
      <c r="AM81" s="335">
        <f t="shared" si="74"/>
        <v>1097.5477430555559</v>
      </c>
      <c r="AN81" s="335">
        <f t="shared" si="74"/>
        <v>940.7552083333336</v>
      </c>
      <c r="AO81" s="335">
        <f t="shared" si="74"/>
        <v>783.96267361111143</v>
      </c>
      <c r="AP81" s="336">
        <f t="shared" si="74"/>
        <v>627.17013888888903</v>
      </c>
      <c r="AQ81" s="333">
        <f t="shared" si="75"/>
        <v>627.17013888888903</v>
      </c>
      <c r="AR81" s="335">
        <f t="shared" si="75"/>
        <v>548.77387152777794</v>
      </c>
      <c r="AS81" s="335">
        <f t="shared" si="75"/>
        <v>470.3776041666668</v>
      </c>
      <c r="AT81" s="335">
        <f t="shared" si="75"/>
        <v>391.98133680555571</v>
      </c>
      <c r="AU81" s="336">
        <f t="shared" si="75"/>
        <v>313.58506944444451</v>
      </c>
      <c r="AV81" s="123">
        <v>67</v>
      </c>
    </row>
    <row r="82" spans="1:48" s="22" customFormat="1" x14ac:dyDescent="0.25">
      <c r="A82" s="37">
        <v>1</v>
      </c>
      <c r="B82" s="124">
        <v>68</v>
      </c>
      <c r="C82" s="38">
        <f t="shared" si="78"/>
        <v>1150</v>
      </c>
      <c r="D82" s="52" t="s">
        <v>14</v>
      </c>
      <c r="E82" s="39">
        <f t="shared" si="57"/>
        <v>27.826086956521738</v>
      </c>
      <c r="F82" s="53">
        <f t="shared" si="57"/>
        <v>55.652173913043477</v>
      </c>
      <c r="G82" s="53">
        <f t="shared" si="57"/>
        <v>111.30434782608695</v>
      </c>
      <c r="H82" s="74">
        <f t="shared" si="57"/>
        <v>222.60869565217391</v>
      </c>
      <c r="I82" s="85">
        <f t="shared" si="79"/>
        <v>41.328125</v>
      </c>
      <c r="J82" s="86">
        <f t="shared" si="80"/>
        <v>20.6640625</v>
      </c>
      <c r="K82" s="86">
        <f t="shared" si="81"/>
        <v>10.33203125</v>
      </c>
      <c r="L82" s="87">
        <f t="shared" si="82"/>
        <v>5.166015625</v>
      </c>
      <c r="M82" s="53">
        <f t="shared" si="76"/>
        <v>1335.6521739130435</v>
      </c>
      <c r="N82" s="86">
        <f t="shared" si="70"/>
        <v>0.74869791666666663</v>
      </c>
      <c r="O82" s="107">
        <f t="shared" si="77"/>
        <v>2.9947916666666665</v>
      </c>
      <c r="P82" s="110">
        <f t="shared" si="61"/>
        <v>111.30434782608695</v>
      </c>
      <c r="Q82" s="107">
        <f t="shared" si="62"/>
        <v>35.9375</v>
      </c>
      <c r="S82" s="112">
        <f t="shared" si="63"/>
        <v>0.24956597222222221</v>
      </c>
      <c r="T82" s="112">
        <f t="shared" si="64"/>
        <v>23.958333333333332</v>
      </c>
      <c r="V82" s="285">
        <f t="shared" si="65"/>
        <v>50</v>
      </c>
      <c r="AB82" s="333">
        <f t="shared" si="72"/>
        <v>5166.015625</v>
      </c>
      <c r="AC82" s="334">
        <f t="shared" si="72"/>
        <v>4520.263671875</v>
      </c>
      <c r="AD82" s="335">
        <f t="shared" si="72"/>
        <v>3874.51171875</v>
      </c>
      <c r="AE82" s="334">
        <f t="shared" si="72"/>
        <v>3228.759765625</v>
      </c>
      <c r="AF82" s="336">
        <f t="shared" si="72"/>
        <v>2583.0078125</v>
      </c>
      <c r="AG82" s="333">
        <f t="shared" si="73"/>
        <v>2583.0078125</v>
      </c>
      <c r="AH82" s="335">
        <f t="shared" si="73"/>
        <v>2260.1318359375</v>
      </c>
      <c r="AI82" s="335">
        <f t="shared" si="73"/>
        <v>1937.255859375</v>
      </c>
      <c r="AJ82" s="335">
        <f t="shared" si="73"/>
        <v>1614.3798828125</v>
      </c>
      <c r="AK82" s="336">
        <f t="shared" si="73"/>
        <v>1291.50390625</v>
      </c>
      <c r="AL82" s="333">
        <f t="shared" si="74"/>
        <v>1291.50390625</v>
      </c>
      <c r="AM82" s="335">
        <f t="shared" si="74"/>
        <v>1130.06591796875</v>
      </c>
      <c r="AN82" s="335">
        <f t="shared" si="74"/>
        <v>968.6279296875</v>
      </c>
      <c r="AO82" s="335">
        <f t="shared" si="74"/>
        <v>807.18994140625</v>
      </c>
      <c r="AP82" s="336">
        <f t="shared" si="74"/>
        <v>645.751953125</v>
      </c>
      <c r="AQ82" s="333">
        <f t="shared" si="75"/>
        <v>645.751953125</v>
      </c>
      <c r="AR82" s="335">
        <f t="shared" si="75"/>
        <v>565.032958984375</v>
      </c>
      <c r="AS82" s="335">
        <f t="shared" si="75"/>
        <v>484.31396484375</v>
      </c>
      <c r="AT82" s="335">
        <f t="shared" si="75"/>
        <v>403.594970703125</v>
      </c>
      <c r="AU82" s="336">
        <f t="shared" si="75"/>
        <v>322.8759765625</v>
      </c>
      <c r="AV82" s="123">
        <v>68</v>
      </c>
    </row>
    <row r="83" spans="1:48" s="36" customFormat="1" x14ac:dyDescent="0.25">
      <c r="A83" s="33">
        <v>1</v>
      </c>
      <c r="B83" s="123">
        <v>69</v>
      </c>
      <c r="C83" s="34">
        <f t="shared" si="78"/>
        <v>1166.6666666666667</v>
      </c>
      <c r="D83" s="35"/>
      <c r="E83" s="28">
        <f t="shared" si="57"/>
        <v>27.428571428571427</v>
      </c>
      <c r="F83" s="50">
        <f t="shared" si="57"/>
        <v>54.857142857142854</v>
      </c>
      <c r="G83" s="50">
        <f t="shared" si="57"/>
        <v>109.71428571428571</v>
      </c>
      <c r="H83" s="51">
        <f t="shared" si="57"/>
        <v>219.42857142857142</v>
      </c>
      <c r="I83" s="82">
        <f t="shared" si="79"/>
        <v>42.534722222222229</v>
      </c>
      <c r="J83" s="83">
        <f t="shared" si="80"/>
        <v>21.267361111111114</v>
      </c>
      <c r="K83" s="83">
        <f t="shared" si="81"/>
        <v>10.633680555555557</v>
      </c>
      <c r="L83" s="84">
        <f t="shared" si="82"/>
        <v>5.3168402777777786</v>
      </c>
      <c r="M83" s="50"/>
      <c r="N83" s="83"/>
      <c r="O83" s="106"/>
      <c r="P83" s="109"/>
      <c r="Q83" s="106"/>
      <c r="S83" s="112"/>
      <c r="T83" s="112"/>
      <c r="V83" s="285">
        <f t="shared" si="65"/>
        <v>33.333333333333258</v>
      </c>
      <c r="AB83" s="333">
        <f t="shared" si="72"/>
        <v>5316.8402777777783</v>
      </c>
      <c r="AC83" s="334">
        <f t="shared" si="72"/>
        <v>4652.2352430555566</v>
      </c>
      <c r="AD83" s="335">
        <f t="shared" si="72"/>
        <v>3987.6302083333335</v>
      </c>
      <c r="AE83" s="334">
        <f t="shared" si="72"/>
        <v>3323.0251736111118</v>
      </c>
      <c r="AF83" s="336">
        <f t="shared" si="72"/>
        <v>2658.4201388888891</v>
      </c>
      <c r="AG83" s="333">
        <f t="shared" si="73"/>
        <v>2658.4201388888891</v>
      </c>
      <c r="AH83" s="335">
        <f t="shared" si="73"/>
        <v>2326.1176215277783</v>
      </c>
      <c r="AI83" s="335">
        <f t="shared" si="73"/>
        <v>1993.8151041666667</v>
      </c>
      <c r="AJ83" s="335">
        <f t="shared" si="73"/>
        <v>1661.5125868055559</v>
      </c>
      <c r="AK83" s="336">
        <f t="shared" si="73"/>
        <v>1329.2100694444446</v>
      </c>
      <c r="AL83" s="333">
        <f t="shared" si="74"/>
        <v>1329.2100694444446</v>
      </c>
      <c r="AM83" s="335">
        <f t="shared" si="74"/>
        <v>1163.0588107638891</v>
      </c>
      <c r="AN83" s="335">
        <f t="shared" si="74"/>
        <v>996.90755208333337</v>
      </c>
      <c r="AO83" s="335">
        <f t="shared" si="74"/>
        <v>830.75629340277794</v>
      </c>
      <c r="AP83" s="336">
        <f t="shared" si="74"/>
        <v>664.60503472222229</v>
      </c>
      <c r="AQ83" s="333">
        <f t="shared" si="75"/>
        <v>664.60503472222229</v>
      </c>
      <c r="AR83" s="335">
        <f t="shared" si="75"/>
        <v>581.52940538194457</v>
      </c>
      <c r="AS83" s="335">
        <f t="shared" si="75"/>
        <v>498.45377604166669</v>
      </c>
      <c r="AT83" s="335">
        <f t="shared" si="75"/>
        <v>415.37814670138897</v>
      </c>
      <c r="AU83" s="336">
        <f t="shared" si="75"/>
        <v>332.30251736111114</v>
      </c>
      <c r="AV83" s="123">
        <v>69</v>
      </c>
    </row>
    <row r="84" spans="1:48" s="27" customFormat="1" x14ac:dyDescent="0.25">
      <c r="A84" s="23">
        <v>1</v>
      </c>
      <c r="B84" s="130">
        <v>70</v>
      </c>
      <c r="C84" s="24">
        <f t="shared" si="78"/>
        <v>1183.3333333333335</v>
      </c>
      <c r="D84" s="25"/>
      <c r="E84" s="26">
        <f t="shared" si="57"/>
        <v>27.042253521126757</v>
      </c>
      <c r="F84" s="40">
        <f t="shared" si="57"/>
        <v>54.084507042253513</v>
      </c>
      <c r="G84" s="40">
        <f t="shared" si="57"/>
        <v>108.16901408450703</v>
      </c>
      <c r="H84" s="41">
        <f t="shared" si="57"/>
        <v>216.33802816901405</v>
      </c>
      <c r="I84" s="97">
        <f t="shared" si="79"/>
        <v>43.758680555555564</v>
      </c>
      <c r="J84" s="98">
        <f t="shared" si="80"/>
        <v>21.879340277777782</v>
      </c>
      <c r="K84" s="98">
        <f t="shared" si="81"/>
        <v>10.939670138888891</v>
      </c>
      <c r="L84" s="99">
        <f t="shared" si="82"/>
        <v>5.4698350694444455</v>
      </c>
      <c r="M84" s="40"/>
      <c r="N84" s="98"/>
      <c r="O84" s="98"/>
      <c r="P84" s="40"/>
      <c r="Q84" s="98"/>
      <c r="S84" s="112"/>
      <c r="T84" s="112"/>
      <c r="V84" s="285">
        <f t="shared" si="65"/>
        <v>16.666666666666515</v>
      </c>
      <c r="AB84" s="333">
        <f t="shared" si="72"/>
        <v>5469.8350694444453</v>
      </c>
      <c r="AC84" s="334">
        <f t="shared" si="72"/>
        <v>4786.1056857638905</v>
      </c>
      <c r="AD84" s="335">
        <f t="shared" si="72"/>
        <v>4102.3763020833348</v>
      </c>
      <c r="AE84" s="334">
        <f t="shared" si="72"/>
        <v>3418.6469184027792</v>
      </c>
      <c r="AF84" s="336">
        <f t="shared" si="72"/>
        <v>2734.9175347222226</v>
      </c>
      <c r="AG84" s="333">
        <f t="shared" si="73"/>
        <v>2734.9175347222226</v>
      </c>
      <c r="AH84" s="335">
        <f t="shared" si="73"/>
        <v>2393.0528428819453</v>
      </c>
      <c r="AI84" s="335">
        <f t="shared" si="73"/>
        <v>2051.1881510416674</v>
      </c>
      <c r="AJ84" s="335">
        <f t="shared" si="73"/>
        <v>1709.3234592013896</v>
      </c>
      <c r="AK84" s="336">
        <f t="shared" si="73"/>
        <v>1367.4587673611113</v>
      </c>
      <c r="AL84" s="333">
        <f t="shared" si="74"/>
        <v>1367.4587673611113</v>
      </c>
      <c r="AM84" s="335">
        <f t="shared" si="74"/>
        <v>1196.5264214409726</v>
      </c>
      <c r="AN84" s="335">
        <f t="shared" si="74"/>
        <v>1025.5940755208337</v>
      </c>
      <c r="AO84" s="335">
        <f t="shared" si="74"/>
        <v>854.6617296006948</v>
      </c>
      <c r="AP84" s="336">
        <f t="shared" si="74"/>
        <v>683.72938368055566</v>
      </c>
      <c r="AQ84" s="333">
        <f t="shared" si="75"/>
        <v>683.72938368055566</v>
      </c>
      <c r="AR84" s="335">
        <f t="shared" si="75"/>
        <v>598.26321072048631</v>
      </c>
      <c r="AS84" s="335">
        <f t="shared" si="75"/>
        <v>512.79703776041686</v>
      </c>
      <c r="AT84" s="335">
        <f t="shared" si="75"/>
        <v>427.3308648003474</v>
      </c>
      <c r="AU84" s="336">
        <f t="shared" si="75"/>
        <v>341.86469184027783</v>
      </c>
      <c r="AV84" s="123">
        <v>70</v>
      </c>
    </row>
    <row r="85" spans="1:48" s="27" customFormat="1" x14ac:dyDescent="0.25">
      <c r="A85" s="23">
        <v>1</v>
      </c>
      <c r="B85" s="130">
        <v>71</v>
      </c>
      <c r="C85" s="24">
        <f t="shared" si="78"/>
        <v>1200</v>
      </c>
      <c r="D85" s="25"/>
      <c r="E85" s="26">
        <f t="shared" si="57"/>
        <v>26.666666666666668</v>
      </c>
      <c r="F85" s="40">
        <f t="shared" si="57"/>
        <v>53.333333333333336</v>
      </c>
      <c r="G85" s="40">
        <f t="shared" si="57"/>
        <v>106.66666666666667</v>
      </c>
      <c r="H85" s="41">
        <f t="shared" si="57"/>
        <v>213.33333333333334</v>
      </c>
      <c r="I85" s="97">
        <f t="shared" si="79"/>
        <v>45</v>
      </c>
      <c r="J85" s="98">
        <f t="shared" si="80"/>
        <v>22.5</v>
      </c>
      <c r="K85" s="98">
        <f t="shared" si="81"/>
        <v>11.25</v>
      </c>
      <c r="L85" s="99">
        <f t="shared" si="82"/>
        <v>5.625</v>
      </c>
      <c r="M85" s="40"/>
      <c r="N85" s="98"/>
      <c r="O85" s="98"/>
      <c r="P85" s="40"/>
      <c r="Q85" s="98"/>
      <c r="S85" s="112"/>
      <c r="T85" s="112"/>
      <c r="V85" s="285">
        <f t="shared" si="65"/>
        <v>0</v>
      </c>
      <c r="AB85" s="333">
        <f t="shared" si="72"/>
        <v>5625</v>
      </c>
      <c r="AC85" s="334">
        <f t="shared" si="72"/>
        <v>4921.875</v>
      </c>
      <c r="AD85" s="335">
        <f t="shared" si="72"/>
        <v>4218.75</v>
      </c>
      <c r="AE85" s="334">
        <f t="shared" si="72"/>
        <v>3515.625</v>
      </c>
      <c r="AF85" s="336">
        <f t="shared" si="72"/>
        <v>2812.5</v>
      </c>
      <c r="AG85" s="333">
        <f t="shared" si="73"/>
        <v>2812.5</v>
      </c>
      <c r="AH85" s="335">
        <f t="shared" si="73"/>
        <v>2460.9375</v>
      </c>
      <c r="AI85" s="335">
        <f t="shared" si="73"/>
        <v>2109.375</v>
      </c>
      <c r="AJ85" s="335">
        <f t="shared" si="73"/>
        <v>1757.8125</v>
      </c>
      <c r="AK85" s="336">
        <f t="shared" si="73"/>
        <v>1406.25</v>
      </c>
      <c r="AL85" s="333">
        <f t="shared" si="74"/>
        <v>1406.25</v>
      </c>
      <c r="AM85" s="335">
        <f t="shared" si="74"/>
        <v>1230.46875</v>
      </c>
      <c r="AN85" s="335">
        <f t="shared" si="74"/>
        <v>1054.6875</v>
      </c>
      <c r="AO85" s="335">
        <f t="shared" si="74"/>
        <v>878.90625</v>
      </c>
      <c r="AP85" s="336">
        <f t="shared" si="74"/>
        <v>703.125</v>
      </c>
      <c r="AQ85" s="333">
        <f t="shared" si="75"/>
        <v>703.125</v>
      </c>
      <c r="AR85" s="335">
        <f t="shared" si="75"/>
        <v>615.234375</v>
      </c>
      <c r="AS85" s="335">
        <f t="shared" si="75"/>
        <v>527.34375</v>
      </c>
      <c r="AT85" s="335">
        <f t="shared" si="75"/>
        <v>439.453125</v>
      </c>
      <c r="AU85" s="336">
        <f t="shared" si="75"/>
        <v>351.5625</v>
      </c>
      <c r="AV85" s="123">
        <v>71</v>
      </c>
    </row>
    <row r="86" spans="1:48" s="276" customFormat="1" ht="6" customHeight="1" thickBot="1" x14ac:dyDescent="0.3">
      <c r="A86" s="13"/>
      <c r="B86" s="14"/>
      <c r="C86" s="15"/>
      <c r="D86" s="3"/>
      <c r="E86" s="44"/>
      <c r="F86" s="45"/>
      <c r="G86" s="45"/>
      <c r="H86" s="46"/>
      <c r="I86" s="103"/>
      <c r="J86" s="104"/>
      <c r="K86" s="104"/>
      <c r="L86" s="105"/>
      <c r="M86" s="45"/>
      <c r="N86" s="104"/>
      <c r="O86" s="104"/>
      <c r="S86" s="277"/>
      <c r="T86" s="277"/>
      <c r="V86" s="327"/>
      <c r="AB86" s="343"/>
      <c r="AC86" s="344"/>
      <c r="AD86" s="345"/>
      <c r="AE86" s="344"/>
      <c r="AF86" s="346"/>
      <c r="AG86" s="343"/>
      <c r="AH86" s="345"/>
      <c r="AI86" s="345"/>
      <c r="AJ86" s="345"/>
      <c r="AK86" s="346"/>
      <c r="AL86" s="343"/>
      <c r="AM86" s="345"/>
      <c r="AN86" s="345"/>
      <c r="AO86" s="345"/>
      <c r="AP86" s="346"/>
      <c r="AQ86" s="343"/>
      <c r="AR86" s="345"/>
      <c r="AS86" s="345"/>
      <c r="AT86" s="345"/>
      <c r="AU86" s="346"/>
      <c r="AV86" s="345"/>
    </row>
    <row r="87" spans="1:48" ht="6" customHeight="1" x14ac:dyDescent="0.25">
      <c r="V87" s="285"/>
      <c r="AC87" s="32"/>
      <c r="AE87" s="32"/>
    </row>
    <row r="88" spans="1:48" x14ac:dyDescent="0.25">
      <c r="A88" t="s">
        <v>20</v>
      </c>
      <c r="V88" s="285"/>
      <c r="AC88" s="32"/>
      <c r="AE88" s="32"/>
    </row>
    <row r="89" spans="1:48" x14ac:dyDescent="0.25">
      <c r="A89" t="s">
        <v>81</v>
      </c>
      <c r="AC89" s="32"/>
      <c r="AE89" s="32"/>
    </row>
    <row r="90" spans="1:48" x14ac:dyDescent="0.25">
      <c r="A90" t="s">
        <v>80</v>
      </c>
      <c r="AC90" s="32"/>
      <c r="AE90" s="32"/>
    </row>
    <row r="91" spans="1:48" x14ac:dyDescent="0.25">
      <c r="A91" t="s">
        <v>15</v>
      </c>
      <c r="AC91" s="32"/>
      <c r="AE91" s="32"/>
    </row>
    <row r="92" spans="1:48" x14ac:dyDescent="0.25">
      <c r="A92" t="s">
        <v>16</v>
      </c>
      <c r="AC92" s="32"/>
      <c r="AE92" s="32"/>
    </row>
    <row r="93" spans="1:48" s="2" customFormat="1" ht="12.75" x14ac:dyDescent="0.2">
      <c r="S93" s="118"/>
      <c r="T93" s="118"/>
      <c r="V93" s="287"/>
      <c r="AB93" s="324"/>
      <c r="AC93" s="332"/>
      <c r="AD93" s="325"/>
      <c r="AE93" s="332"/>
      <c r="AF93" s="326"/>
      <c r="AG93" s="324"/>
      <c r="AH93" s="325"/>
      <c r="AI93" s="325"/>
      <c r="AJ93" s="325"/>
      <c r="AK93" s="326"/>
      <c r="AL93" s="324"/>
      <c r="AM93" s="325"/>
      <c r="AN93" s="325"/>
      <c r="AO93" s="325"/>
      <c r="AP93" s="326"/>
      <c r="AQ93" s="324"/>
      <c r="AR93" s="325"/>
      <c r="AS93" s="325"/>
      <c r="AT93" s="325"/>
      <c r="AU93" s="326"/>
      <c r="AV93" s="325"/>
    </row>
    <row r="94" spans="1:48" s="2" customFormat="1" ht="12.75" x14ac:dyDescent="0.2">
      <c r="S94" s="118"/>
      <c r="T94" s="118"/>
      <c r="V94" s="287"/>
      <c r="AB94" s="324"/>
      <c r="AC94" s="332"/>
      <c r="AD94" s="325"/>
      <c r="AE94" s="332"/>
      <c r="AF94" s="326"/>
      <c r="AG94" s="324"/>
      <c r="AH94" s="325"/>
      <c r="AI94" s="325"/>
      <c r="AJ94" s="325"/>
      <c r="AK94" s="326"/>
      <c r="AL94" s="324"/>
      <c r="AM94" s="325"/>
      <c r="AN94" s="325"/>
      <c r="AO94" s="325"/>
      <c r="AP94" s="326"/>
      <c r="AQ94" s="324"/>
      <c r="AR94" s="325"/>
      <c r="AS94" s="325"/>
      <c r="AT94" s="325"/>
      <c r="AU94" s="326"/>
      <c r="AV94" s="325"/>
    </row>
    <row r="95" spans="1:48" x14ac:dyDescent="0.25">
      <c r="V95" s="287"/>
      <c r="AC95" s="32"/>
      <c r="AE95" s="32"/>
    </row>
    <row r="96" spans="1:48" x14ac:dyDescent="0.25">
      <c r="V96" s="287"/>
      <c r="AC96" s="32"/>
      <c r="AE96" s="32"/>
    </row>
    <row r="97" spans="1:48" x14ac:dyDescent="0.25">
      <c r="V97" s="287"/>
      <c r="AC97" s="32"/>
      <c r="AE97" s="32"/>
    </row>
    <row r="98" spans="1:48" x14ac:dyDescent="0.25">
      <c r="AC98" s="32"/>
      <c r="AE98" s="32"/>
    </row>
    <row r="99" spans="1:48" x14ac:dyDescent="0.25">
      <c r="AC99" s="32"/>
      <c r="AE99" s="32"/>
    </row>
    <row r="100" spans="1:48" x14ac:dyDescent="0.25">
      <c r="AC100" s="32"/>
      <c r="AE100" s="32"/>
    </row>
    <row r="101" spans="1:48" x14ac:dyDescent="0.25">
      <c r="AC101" s="32"/>
      <c r="AE101" s="32"/>
    </row>
    <row r="102" spans="1:48" x14ac:dyDescent="0.25">
      <c r="AC102" s="32"/>
      <c r="AE102" s="32"/>
    </row>
    <row r="103" spans="1:48" x14ac:dyDescent="0.25">
      <c r="AC103" s="32"/>
      <c r="AE103" s="32"/>
    </row>
    <row r="104" spans="1:48" s="9" customFormat="1" ht="16.5" thickBot="1" x14ac:dyDescent="0.3">
      <c r="A104" s="364" t="s">
        <v>88</v>
      </c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</row>
    <row r="105" spans="1:48" ht="15.75" thickBot="1" x14ac:dyDescent="0.3">
      <c r="A105" s="359"/>
      <c r="B105" s="360"/>
      <c r="C105" s="360"/>
      <c r="D105" s="360"/>
      <c r="E105" s="360"/>
      <c r="F105" s="360"/>
      <c r="G105" s="360"/>
      <c r="H105" s="360"/>
      <c r="I105" s="360"/>
      <c r="J105" s="360"/>
      <c r="K105" s="360"/>
      <c r="L105" s="389" t="s">
        <v>94</v>
      </c>
      <c r="M105" s="389"/>
      <c r="N105" s="389"/>
      <c r="O105" s="389"/>
      <c r="P105" s="389"/>
      <c r="Q105" s="389"/>
      <c r="R105" s="389"/>
      <c r="S105" s="389"/>
      <c r="T105" s="389"/>
      <c r="U105" s="389"/>
      <c r="V105" s="389"/>
      <c r="W105" s="389"/>
      <c r="X105" s="389"/>
      <c r="Y105" s="389"/>
      <c r="Z105" s="390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1:48" x14ac:dyDescent="0.25">
      <c r="A106" s="391" t="s">
        <v>36</v>
      </c>
      <c r="B106" s="139" t="s">
        <v>37</v>
      </c>
      <c r="C106" s="139" t="s">
        <v>65</v>
      </c>
      <c r="D106" s="139" t="s">
        <v>66</v>
      </c>
      <c r="E106" s="139" t="s">
        <v>3</v>
      </c>
      <c r="F106" s="139" t="s">
        <v>40</v>
      </c>
      <c r="G106" s="159" t="s">
        <v>42</v>
      </c>
      <c r="H106" s="393"/>
      <c r="I106" s="393"/>
      <c r="J106" s="393"/>
      <c r="K106" s="393"/>
      <c r="L106" s="164"/>
      <c r="M106" s="165"/>
      <c r="N106" s="165"/>
      <c r="O106" s="166"/>
      <c r="P106" s="167"/>
      <c r="Q106" s="165"/>
      <c r="R106" s="165"/>
      <c r="S106" s="166"/>
      <c r="T106" s="167"/>
      <c r="U106" s="165"/>
      <c r="V106" s="165"/>
      <c r="W106" s="166"/>
      <c r="X106" s="165"/>
      <c r="Y106" s="165"/>
      <c r="Z106" s="168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1:48" x14ac:dyDescent="0.25">
      <c r="A107" s="392"/>
      <c r="B107" s="140" t="s">
        <v>38</v>
      </c>
      <c r="C107" s="140"/>
      <c r="D107" s="140"/>
      <c r="E107" s="140" t="s">
        <v>39</v>
      </c>
      <c r="F107" s="140" t="s">
        <v>47</v>
      </c>
      <c r="G107" s="155"/>
      <c r="H107" s="140"/>
      <c r="I107" s="140"/>
      <c r="J107" s="140"/>
      <c r="K107" s="140"/>
      <c r="L107" s="169"/>
      <c r="M107" s="361"/>
      <c r="N107" s="361"/>
      <c r="O107" s="170"/>
      <c r="P107" s="171"/>
      <c r="Q107" s="361"/>
      <c r="R107" s="361"/>
      <c r="S107" s="170"/>
      <c r="T107" s="171"/>
      <c r="U107" s="361"/>
      <c r="V107" s="361"/>
      <c r="W107" s="170"/>
      <c r="X107" s="361"/>
      <c r="Y107" s="361"/>
      <c r="Z107" s="362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1:48" x14ac:dyDescent="0.25">
      <c r="A108" s="181">
        <v>0</v>
      </c>
      <c r="B108" s="143">
        <f>C108+D108</f>
        <v>1</v>
      </c>
      <c r="C108" s="141">
        <v>1</v>
      </c>
      <c r="D108" s="144">
        <v>0</v>
      </c>
      <c r="E108" s="156">
        <f>1/3</f>
        <v>0.33333333333333331</v>
      </c>
      <c r="F108" s="152">
        <v>6</v>
      </c>
      <c r="G108" s="192">
        <f>B108*E108*1/F108</f>
        <v>5.5555555555555552E-2</v>
      </c>
      <c r="H108" s="380"/>
      <c r="I108" s="188"/>
      <c r="J108" s="189"/>
      <c r="K108" s="190"/>
      <c r="L108" s="172"/>
      <c r="M108" s="363"/>
      <c r="N108" s="363"/>
      <c r="O108" s="173"/>
      <c r="P108" s="174"/>
      <c r="Q108" s="363"/>
      <c r="R108" s="363"/>
      <c r="S108" s="173"/>
      <c r="T108" s="174"/>
      <c r="U108" s="363"/>
      <c r="V108" s="363"/>
      <c r="W108" s="173"/>
      <c r="X108" s="363"/>
      <c r="Y108" s="363"/>
      <c r="Z108" s="175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1:48" x14ac:dyDescent="0.25">
      <c r="A109" s="202">
        <v>1</v>
      </c>
      <c r="B109" s="203">
        <f t="shared" ref="B109:B125" si="83">C109+D109</f>
        <v>1</v>
      </c>
      <c r="C109" s="204">
        <v>1</v>
      </c>
      <c r="D109" s="205">
        <v>0</v>
      </c>
      <c r="E109" s="206">
        <f>1/3</f>
        <v>0.33333333333333331</v>
      </c>
      <c r="F109" s="207">
        <v>4</v>
      </c>
      <c r="G109" s="208">
        <f t="shared" ref="G109:G125" si="84">B109*E109*1/F109</f>
        <v>8.3333333333333329E-2</v>
      </c>
      <c r="H109" s="381"/>
      <c r="I109" s="184"/>
      <c r="J109" s="187"/>
      <c r="K109" s="191"/>
      <c r="L109" s="172"/>
      <c r="M109" s="363"/>
      <c r="N109" s="363"/>
      <c r="O109" s="173"/>
      <c r="P109" s="174"/>
      <c r="Q109" s="363"/>
      <c r="R109" s="363"/>
      <c r="S109" s="173"/>
      <c r="T109" s="174"/>
      <c r="U109" s="363"/>
      <c r="V109" s="363"/>
      <c r="W109" s="173"/>
      <c r="X109" s="363"/>
      <c r="Y109" s="363"/>
      <c r="Z109" s="175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1:48" x14ac:dyDescent="0.25">
      <c r="A110" s="182">
        <v>2</v>
      </c>
      <c r="B110" s="145">
        <f t="shared" si="83"/>
        <v>1</v>
      </c>
      <c r="C110" s="142">
        <v>1</v>
      </c>
      <c r="D110" s="146">
        <v>0</v>
      </c>
      <c r="E110" s="157">
        <f>1/2</f>
        <v>0.5</v>
      </c>
      <c r="F110" s="153">
        <v>6</v>
      </c>
      <c r="G110" s="193">
        <f t="shared" si="84"/>
        <v>8.3333333333333329E-2</v>
      </c>
      <c r="H110" s="381"/>
      <c r="I110" s="184"/>
      <c r="J110" s="187"/>
      <c r="K110" s="191"/>
      <c r="L110" s="172"/>
      <c r="M110" s="363"/>
      <c r="N110" s="363"/>
      <c r="O110" s="173"/>
      <c r="P110" s="174"/>
      <c r="Q110" s="363"/>
      <c r="R110" s="363"/>
      <c r="S110" s="173"/>
      <c r="T110" s="174"/>
      <c r="U110" s="363"/>
      <c r="V110" s="363"/>
      <c r="W110" s="173"/>
      <c r="X110" s="363"/>
      <c r="Y110" s="363"/>
      <c r="Z110" s="175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1:48" x14ac:dyDescent="0.25">
      <c r="A111" s="183">
        <v>3</v>
      </c>
      <c r="B111" s="147">
        <f t="shared" si="83"/>
        <v>1</v>
      </c>
      <c r="C111" s="148">
        <v>1</v>
      </c>
      <c r="D111" s="149">
        <v>0</v>
      </c>
      <c r="E111" s="158">
        <f>1/2</f>
        <v>0.5</v>
      </c>
      <c r="F111" s="154">
        <v>4</v>
      </c>
      <c r="G111" s="194">
        <f t="shared" si="84"/>
        <v>0.125</v>
      </c>
      <c r="H111" s="381"/>
      <c r="I111" s="184"/>
      <c r="J111" s="187"/>
      <c r="K111" s="191"/>
      <c r="L111" s="172"/>
      <c r="M111" s="363"/>
      <c r="N111" s="363"/>
      <c r="O111" s="173"/>
      <c r="P111" s="174"/>
      <c r="Q111" s="363"/>
      <c r="R111" s="363"/>
      <c r="S111" s="173"/>
      <c r="T111" s="174"/>
      <c r="U111" s="363"/>
      <c r="V111" s="363"/>
      <c r="W111" s="173"/>
      <c r="X111" s="363"/>
      <c r="Y111" s="363"/>
      <c r="Z111" s="175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1:48" x14ac:dyDescent="0.25">
      <c r="A112" s="195">
        <v>4</v>
      </c>
      <c r="B112" s="196">
        <f t="shared" si="83"/>
        <v>2</v>
      </c>
      <c r="C112" s="197">
        <v>1</v>
      </c>
      <c r="D112" s="198">
        <v>1</v>
      </c>
      <c r="E112" s="199">
        <f>1/3</f>
        <v>0.33333333333333331</v>
      </c>
      <c r="F112" s="200">
        <v>6</v>
      </c>
      <c r="G112" s="201">
        <f t="shared" si="84"/>
        <v>0.1111111111111111</v>
      </c>
      <c r="H112" s="380"/>
      <c r="I112" s="188"/>
      <c r="J112" s="189"/>
      <c r="K112" s="190"/>
      <c r="L112" s="172"/>
      <c r="M112" s="363"/>
      <c r="N112" s="363"/>
      <c r="O112" s="173"/>
      <c r="P112" s="174"/>
      <c r="Q112" s="363"/>
      <c r="R112" s="363"/>
      <c r="S112" s="173"/>
      <c r="T112" s="174"/>
      <c r="U112" s="363"/>
      <c r="V112" s="363"/>
      <c r="W112" s="173"/>
      <c r="X112" s="363"/>
      <c r="Y112" s="363"/>
      <c r="Z112" s="175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1:48" x14ac:dyDescent="0.25">
      <c r="A113" s="202">
        <v>5</v>
      </c>
      <c r="B113" s="203">
        <f t="shared" si="83"/>
        <v>2</v>
      </c>
      <c r="C113" s="204">
        <v>1</v>
      </c>
      <c r="D113" s="205">
        <v>1</v>
      </c>
      <c r="E113" s="206">
        <f>1/3</f>
        <v>0.33333333333333331</v>
      </c>
      <c r="F113" s="207">
        <v>4</v>
      </c>
      <c r="G113" s="208">
        <f t="shared" si="84"/>
        <v>0.16666666666666666</v>
      </c>
      <c r="H113" s="381"/>
      <c r="I113" s="184"/>
      <c r="J113" s="187"/>
      <c r="K113" s="191"/>
      <c r="L113" s="172"/>
      <c r="M113" s="363"/>
      <c r="N113" s="363"/>
      <c r="O113" s="173"/>
      <c r="P113" s="174"/>
      <c r="Q113" s="363"/>
      <c r="R113" s="363"/>
      <c r="S113" s="173"/>
      <c r="T113" s="174"/>
      <c r="U113" s="363"/>
      <c r="V113" s="363"/>
      <c r="W113" s="173"/>
      <c r="X113" s="363"/>
      <c r="Y113" s="363"/>
      <c r="Z113" s="175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1:48" x14ac:dyDescent="0.25">
      <c r="A114" s="182">
        <v>6</v>
      </c>
      <c r="B114" s="145">
        <f t="shared" si="83"/>
        <v>2</v>
      </c>
      <c r="C114" s="142">
        <v>1</v>
      </c>
      <c r="D114" s="146">
        <v>1</v>
      </c>
      <c r="E114" s="157">
        <f>1/2</f>
        <v>0.5</v>
      </c>
      <c r="F114" s="153">
        <v>6</v>
      </c>
      <c r="G114" s="193">
        <f t="shared" si="84"/>
        <v>0.16666666666666666</v>
      </c>
      <c r="H114" s="381"/>
      <c r="I114" s="184"/>
      <c r="J114" s="187"/>
      <c r="K114" s="191"/>
      <c r="L114" s="172"/>
      <c r="M114" s="363"/>
      <c r="N114" s="363"/>
      <c r="O114" s="173"/>
      <c r="P114" s="174"/>
      <c r="Q114" s="363"/>
      <c r="R114" s="363"/>
      <c r="S114" s="173"/>
      <c r="T114" s="174"/>
      <c r="U114" s="363"/>
      <c r="V114" s="363"/>
      <c r="W114" s="173"/>
      <c r="X114" s="363"/>
      <c r="Y114" s="363"/>
      <c r="Z114" s="175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1:48" x14ac:dyDescent="0.25">
      <c r="A115" s="183">
        <v>7</v>
      </c>
      <c r="B115" s="147">
        <f t="shared" si="83"/>
        <v>2</v>
      </c>
      <c r="C115" s="148">
        <v>1</v>
      </c>
      <c r="D115" s="149">
        <v>1</v>
      </c>
      <c r="E115" s="158">
        <f>1/2</f>
        <v>0.5</v>
      </c>
      <c r="F115" s="154">
        <v>4</v>
      </c>
      <c r="G115" s="194">
        <f t="shared" si="84"/>
        <v>0.25</v>
      </c>
      <c r="H115" s="381"/>
      <c r="I115" s="184"/>
      <c r="J115" s="187"/>
      <c r="K115" s="191"/>
      <c r="L115" s="172"/>
      <c r="M115" s="363"/>
      <c r="N115" s="363"/>
      <c r="O115" s="173"/>
      <c r="P115" s="174"/>
      <c r="Q115" s="363"/>
      <c r="R115" s="363"/>
      <c r="S115" s="173"/>
      <c r="T115" s="174"/>
      <c r="U115" s="363"/>
      <c r="V115" s="363"/>
      <c r="W115" s="173"/>
      <c r="X115" s="363"/>
      <c r="Y115" s="363"/>
      <c r="Z115" s="17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1:48" x14ac:dyDescent="0.25">
      <c r="A116" s="195">
        <v>8</v>
      </c>
      <c r="B116" s="196">
        <f t="shared" si="83"/>
        <v>4</v>
      </c>
      <c r="C116" s="197">
        <v>1</v>
      </c>
      <c r="D116" s="198">
        <v>3</v>
      </c>
      <c r="E116" s="199">
        <f>1/3</f>
        <v>0.33333333333333331</v>
      </c>
      <c r="F116" s="200">
        <v>6</v>
      </c>
      <c r="G116" s="201">
        <f t="shared" si="84"/>
        <v>0.22222222222222221</v>
      </c>
      <c r="H116" s="380"/>
      <c r="I116" s="188"/>
      <c r="J116" s="189"/>
      <c r="K116" s="190"/>
      <c r="L116" s="172"/>
      <c r="M116" s="363"/>
      <c r="N116" s="363"/>
      <c r="O116" s="173"/>
      <c r="P116" s="174"/>
      <c r="Q116" s="363"/>
      <c r="R116" s="363"/>
      <c r="S116" s="173"/>
      <c r="T116" s="174"/>
      <c r="U116" s="363"/>
      <c r="V116" s="363"/>
      <c r="W116" s="173"/>
      <c r="X116" s="363"/>
      <c r="Y116" s="363"/>
      <c r="Z116" s="175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1:48" x14ac:dyDescent="0.25">
      <c r="A117" s="202">
        <v>9</v>
      </c>
      <c r="B117" s="203">
        <f t="shared" si="83"/>
        <v>4</v>
      </c>
      <c r="C117" s="204">
        <v>1</v>
      </c>
      <c r="D117" s="205">
        <v>3</v>
      </c>
      <c r="E117" s="206">
        <f>1/3</f>
        <v>0.33333333333333331</v>
      </c>
      <c r="F117" s="207">
        <v>4</v>
      </c>
      <c r="G117" s="208">
        <f t="shared" si="84"/>
        <v>0.33333333333333331</v>
      </c>
      <c r="H117" s="381"/>
      <c r="I117" s="184"/>
      <c r="J117" s="187"/>
      <c r="K117" s="191"/>
      <c r="L117" s="172"/>
      <c r="M117" s="363"/>
      <c r="N117" s="363"/>
      <c r="O117" s="173"/>
      <c r="P117" s="174"/>
      <c r="Q117" s="363"/>
      <c r="R117" s="363"/>
      <c r="S117" s="173"/>
      <c r="T117" s="174"/>
      <c r="U117" s="363"/>
      <c r="V117" s="363"/>
      <c r="W117" s="173"/>
      <c r="X117" s="363"/>
      <c r="Y117" s="363"/>
      <c r="Z117" s="175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1:48" x14ac:dyDescent="0.25">
      <c r="A118" s="182">
        <v>10</v>
      </c>
      <c r="B118" s="145">
        <f t="shared" si="83"/>
        <v>4</v>
      </c>
      <c r="C118" s="142">
        <v>1</v>
      </c>
      <c r="D118" s="146">
        <v>3</v>
      </c>
      <c r="E118" s="157">
        <f>1/2</f>
        <v>0.5</v>
      </c>
      <c r="F118" s="153">
        <v>6</v>
      </c>
      <c r="G118" s="193">
        <f t="shared" si="84"/>
        <v>0.33333333333333331</v>
      </c>
      <c r="H118" s="381"/>
      <c r="I118" s="184"/>
      <c r="J118" s="187"/>
      <c r="K118" s="191"/>
      <c r="L118" s="172"/>
      <c r="M118" s="363"/>
      <c r="N118" s="363"/>
      <c r="O118" s="173"/>
      <c r="P118" s="174"/>
      <c r="Q118" s="363"/>
      <c r="R118" s="363"/>
      <c r="S118" s="173"/>
      <c r="T118" s="174"/>
      <c r="U118" s="363"/>
      <c r="V118" s="363"/>
      <c r="W118" s="173"/>
      <c r="X118" s="363"/>
      <c r="Y118" s="363"/>
      <c r="Z118" s="175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</row>
    <row r="119" spans="1:48" x14ac:dyDescent="0.25">
      <c r="A119" s="183">
        <v>11</v>
      </c>
      <c r="B119" s="147">
        <f t="shared" si="83"/>
        <v>4</v>
      </c>
      <c r="C119" s="148">
        <v>1</v>
      </c>
      <c r="D119" s="149">
        <v>3</v>
      </c>
      <c r="E119" s="158">
        <f>1/2</f>
        <v>0.5</v>
      </c>
      <c r="F119" s="154">
        <v>4</v>
      </c>
      <c r="G119" s="194">
        <f t="shared" si="84"/>
        <v>0.5</v>
      </c>
      <c r="H119" s="381"/>
      <c r="I119" s="184"/>
      <c r="J119" s="187"/>
      <c r="K119" s="191"/>
      <c r="L119" s="172"/>
      <c r="M119" s="363"/>
      <c r="N119" s="363"/>
      <c r="O119" s="173"/>
      <c r="P119" s="174"/>
      <c r="Q119" s="363"/>
      <c r="R119" s="363"/>
      <c r="S119" s="173"/>
      <c r="T119" s="174"/>
      <c r="U119" s="363"/>
      <c r="V119" s="363"/>
      <c r="W119" s="173"/>
      <c r="X119" s="363"/>
      <c r="Y119" s="363"/>
      <c r="Z119" s="175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</row>
    <row r="120" spans="1:48" x14ac:dyDescent="0.25">
      <c r="A120" s="195">
        <v>12</v>
      </c>
      <c r="B120" s="196">
        <f t="shared" si="83"/>
        <v>4</v>
      </c>
      <c r="C120" s="197">
        <v>1</v>
      </c>
      <c r="D120" s="198">
        <v>3</v>
      </c>
      <c r="E120" s="199">
        <f>2/3</f>
        <v>0.66666666666666663</v>
      </c>
      <c r="F120" s="200">
        <v>6</v>
      </c>
      <c r="G120" s="201">
        <f t="shared" si="84"/>
        <v>0.44444444444444442</v>
      </c>
      <c r="H120" s="245"/>
      <c r="I120" s="188"/>
      <c r="J120" s="189"/>
      <c r="K120" s="190"/>
      <c r="L120" s="172"/>
      <c r="M120" s="363"/>
      <c r="N120" s="363"/>
      <c r="O120" s="173"/>
      <c r="P120" s="174"/>
      <c r="Q120" s="363"/>
      <c r="R120" s="363"/>
      <c r="S120" s="173"/>
      <c r="T120" s="174"/>
      <c r="U120" s="363"/>
      <c r="V120" s="363"/>
      <c r="W120" s="173"/>
      <c r="X120" s="363"/>
      <c r="Y120" s="363"/>
      <c r="Z120" s="175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</row>
    <row r="121" spans="1:48" x14ac:dyDescent="0.25">
      <c r="A121" s="221">
        <v>13</v>
      </c>
      <c r="B121" s="222">
        <f t="shared" si="83"/>
        <v>4</v>
      </c>
      <c r="C121" s="223">
        <v>1</v>
      </c>
      <c r="D121" s="224">
        <v>3</v>
      </c>
      <c r="E121" s="225">
        <f>2/3</f>
        <v>0.66666666666666663</v>
      </c>
      <c r="F121" s="226">
        <v>4</v>
      </c>
      <c r="G121" s="227">
        <f t="shared" si="84"/>
        <v>0.66666666666666663</v>
      </c>
      <c r="H121" s="382"/>
      <c r="I121" s="184"/>
      <c r="J121" s="187"/>
      <c r="K121" s="191"/>
      <c r="L121" s="172"/>
      <c r="M121" s="363"/>
      <c r="N121" s="363"/>
      <c r="O121" s="173"/>
      <c r="P121" s="174"/>
      <c r="Q121" s="363"/>
      <c r="R121" s="363"/>
      <c r="S121" s="173"/>
      <c r="T121" s="174"/>
      <c r="U121" s="363"/>
      <c r="V121" s="363"/>
      <c r="W121" s="173"/>
      <c r="X121" s="363"/>
      <c r="Y121" s="363"/>
      <c r="Z121" s="175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 s="32" customFormat="1" x14ac:dyDescent="0.25">
      <c r="A122" s="238">
        <v>14</v>
      </c>
      <c r="B122" s="239">
        <f t="shared" si="83"/>
        <v>5</v>
      </c>
      <c r="C122" s="240">
        <v>1</v>
      </c>
      <c r="D122" s="241">
        <v>4</v>
      </c>
      <c r="E122" s="242">
        <f>3/5</f>
        <v>0.6</v>
      </c>
      <c r="F122" s="243">
        <v>4</v>
      </c>
      <c r="G122" s="244">
        <f t="shared" si="84"/>
        <v>0.75</v>
      </c>
      <c r="H122" s="245"/>
      <c r="I122" s="246"/>
      <c r="J122" s="246"/>
      <c r="K122" s="247"/>
      <c r="L122" s="100"/>
      <c r="M122" s="101"/>
      <c r="N122" s="101"/>
      <c r="O122" s="210"/>
      <c r="P122" s="211"/>
      <c r="Q122" s="101"/>
      <c r="R122" s="101"/>
      <c r="S122" s="210"/>
      <c r="T122" s="211"/>
      <c r="U122" s="101"/>
      <c r="V122" s="101"/>
      <c r="W122" s="210"/>
      <c r="X122" s="101"/>
      <c r="Y122" s="101"/>
      <c r="Z122" s="102"/>
    </row>
    <row r="123" spans="1:48" s="32" customFormat="1" x14ac:dyDescent="0.25">
      <c r="A123" s="248">
        <v>15</v>
      </c>
      <c r="B123" s="249">
        <f t="shared" si="83"/>
        <v>5</v>
      </c>
      <c r="C123" s="250">
        <v>1</v>
      </c>
      <c r="D123" s="251">
        <v>4</v>
      </c>
      <c r="E123" s="252">
        <f>4/5</f>
        <v>0.8</v>
      </c>
      <c r="F123" s="253">
        <v>4</v>
      </c>
      <c r="G123" s="254">
        <f t="shared" si="84"/>
        <v>1</v>
      </c>
      <c r="H123" s="255"/>
      <c r="I123" s="256"/>
      <c r="J123" s="256"/>
      <c r="K123" s="257"/>
      <c r="L123" s="100"/>
      <c r="M123" s="101"/>
      <c r="N123" s="101"/>
      <c r="O123" s="210"/>
      <c r="P123" s="211"/>
      <c r="Q123" s="101"/>
      <c r="R123" s="101"/>
      <c r="S123" s="210"/>
      <c r="T123" s="211"/>
      <c r="U123" s="101"/>
      <c r="V123" s="101"/>
      <c r="W123" s="210"/>
      <c r="X123" s="101"/>
      <c r="Y123" s="101"/>
      <c r="Z123" s="102"/>
    </row>
    <row r="124" spans="1:48" s="32" customFormat="1" x14ac:dyDescent="0.25">
      <c r="A124" s="228">
        <v>16</v>
      </c>
      <c r="B124" s="229">
        <f t="shared" si="83"/>
        <v>5</v>
      </c>
      <c r="C124" s="230">
        <v>1</v>
      </c>
      <c r="D124" s="231">
        <v>4</v>
      </c>
      <c r="E124" s="232">
        <f>3/5</f>
        <v>0.6</v>
      </c>
      <c r="F124" s="233">
        <v>2</v>
      </c>
      <c r="G124" s="234">
        <f t="shared" si="84"/>
        <v>1.5</v>
      </c>
      <c r="H124" s="235"/>
      <c r="I124" s="236"/>
      <c r="J124" s="236"/>
      <c r="K124" s="237"/>
      <c r="L124" s="100"/>
      <c r="M124" s="101"/>
      <c r="N124" s="101"/>
      <c r="O124" s="210"/>
      <c r="P124" s="211"/>
      <c r="Q124" s="101"/>
      <c r="R124" s="101"/>
      <c r="S124" s="210"/>
      <c r="T124" s="211"/>
      <c r="U124" s="101"/>
      <c r="V124" s="101"/>
      <c r="W124" s="210"/>
      <c r="X124" s="101"/>
      <c r="Y124" s="101"/>
      <c r="Z124" s="102"/>
    </row>
    <row r="125" spans="1:48" s="32" customFormat="1" x14ac:dyDescent="0.25">
      <c r="A125" s="212">
        <v>17</v>
      </c>
      <c r="B125" s="209">
        <f t="shared" si="83"/>
        <v>5</v>
      </c>
      <c r="C125" s="213">
        <v>1</v>
      </c>
      <c r="D125" s="214">
        <v>4</v>
      </c>
      <c r="E125" s="215">
        <f>4/5</f>
        <v>0.8</v>
      </c>
      <c r="F125" s="216">
        <v>2</v>
      </c>
      <c r="G125" s="217">
        <f t="shared" si="84"/>
        <v>2</v>
      </c>
      <c r="H125" s="218"/>
      <c r="I125" s="219"/>
      <c r="J125" s="219"/>
      <c r="K125" s="220"/>
      <c r="L125" s="100"/>
      <c r="M125" s="101"/>
      <c r="N125" s="101"/>
      <c r="O125" s="210"/>
      <c r="P125" s="211"/>
      <c r="Q125" s="101"/>
      <c r="R125" s="101"/>
      <c r="S125" s="210"/>
      <c r="T125" s="211"/>
      <c r="U125" s="101"/>
      <c r="V125" s="101"/>
      <c r="W125" s="210"/>
      <c r="X125" s="101"/>
      <c r="Y125" s="101"/>
      <c r="Z125" s="102"/>
    </row>
    <row r="126" spans="1:48" ht="8.1" customHeight="1" thickBot="1" x14ac:dyDescent="0.3">
      <c r="A126" s="150"/>
      <c r="B126" s="151"/>
      <c r="C126" s="151"/>
      <c r="D126" s="151"/>
      <c r="E126" s="151"/>
      <c r="F126" s="151"/>
      <c r="G126" s="151"/>
      <c r="H126" s="185"/>
      <c r="I126" s="185"/>
      <c r="J126" s="185"/>
      <c r="K126" s="186"/>
      <c r="L126" s="176"/>
      <c r="M126" s="177"/>
      <c r="N126" s="177"/>
      <c r="O126" s="178"/>
      <c r="P126" s="179"/>
      <c r="Q126" s="177"/>
      <c r="R126" s="177"/>
      <c r="S126" s="178"/>
      <c r="T126" s="179"/>
      <c r="U126" s="177"/>
      <c r="V126" s="177"/>
      <c r="W126" s="178"/>
      <c r="X126" s="177"/>
      <c r="Y126" s="177"/>
      <c r="Z126" s="180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</row>
    <row r="127" spans="1:48" ht="6" customHeight="1" x14ac:dyDescent="0.25"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 x14ac:dyDescent="0.25">
      <c r="A128" t="s">
        <v>27</v>
      </c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B128"/>
      <c r="AC128"/>
      <c r="AD128" s="112"/>
      <c r="AE128" s="112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</row>
    <row r="129" spans="1:48" x14ac:dyDescent="0.25">
      <c r="A129" t="s">
        <v>85</v>
      </c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B129"/>
      <c r="AC129"/>
      <c r="AD129" s="112"/>
      <c r="AE129" s="112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</row>
    <row r="130" spans="1:48" x14ac:dyDescent="0.25">
      <c r="A130" t="s">
        <v>86</v>
      </c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</row>
    <row r="131" spans="1:48" x14ac:dyDescent="0.25">
      <c r="A131" t="s">
        <v>87</v>
      </c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</row>
    <row r="132" spans="1:48" x14ac:dyDescent="0.25"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</row>
    <row r="133" spans="1:48" x14ac:dyDescent="0.25">
      <c r="AC133" s="32"/>
      <c r="AE133" s="32"/>
    </row>
    <row r="134" spans="1:48" x14ac:dyDescent="0.25">
      <c r="AC134" s="32"/>
      <c r="AE134" s="32"/>
    </row>
    <row r="135" spans="1:48" x14ac:dyDescent="0.25">
      <c r="AC135" s="32"/>
      <c r="AE135" s="32"/>
    </row>
    <row r="136" spans="1:48" x14ac:dyDescent="0.25">
      <c r="AC136" s="32"/>
      <c r="AE136" s="32"/>
    </row>
    <row r="137" spans="1:48" x14ac:dyDescent="0.25">
      <c r="AC137" s="32"/>
      <c r="AE137" s="32"/>
    </row>
    <row r="138" spans="1:48" x14ac:dyDescent="0.25">
      <c r="AC138" s="32"/>
      <c r="AE138" s="32"/>
    </row>
    <row r="139" spans="1:48" x14ac:dyDescent="0.25">
      <c r="AC139" s="32"/>
      <c r="AE139" s="32"/>
    </row>
    <row r="140" spans="1:48" x14ac:dyDescent="0.25">
      <c r="AC140" s="32"/>
      <c r="AE140" s="32"/>
    </row>
    <row r="141" spans="1:48" x14ac:dyDescent="0.25">
      <c r="AC141" s="32"/>
      <c r="AE141" s="32"/>
    </row>
    <row r="142" spans="1:48" x14ac:dyDescent="0.25">
      <c r="AC142" s="32"/>
      <c r="AE142" s="32"/>
    </row>
    <row r="143" spans="1:48" x14ac:dyDescent="0.25">
      <c r="AC143" s="32"/>
      <c r="AE143" s="32"/>
    </row>
    <row r="144" spans="1:48" x14ac:dyDescent="0.25">
      <c r="AC144" s="32"/>
      <c r="AE144" s="32"/>
    </row>
    <row r="145" spans="29:31" x14ac:dyDescent="0.25">
      <c r="AC145" s="32"/>
      <c r="AE145" s="32"/>
    </row>
    <row r="146" spans="29:31" x14ac:dyDescent="0.25">
      <c r="AC146" s="32"/>
      <c r="AE146" s="32"/>
    </row>
    <row r="147" spans="29:31" x14ac:dyDescent="0.25">
      <c r="AC147" s="32"/>
      <c r="AE147" s="32"/>
    </row>
    <row r="148" spans="29:31" x14ac:dyDescent="0.25">
      <c r="AC148" s="32"/>
      <c r="AE148" s="32"/>
    </row>
    <row r="149" spans="29:31" x14ac:dyDescent="0.25">
      <c r="AC149" s="32"/>
      <c r="AE149" s="32"/>
    </row>
    <row r="150" spans="29:31" x14ac:dyDescent="0.25">
      <c r="AC150" s="32"/>
      <c r="AE150" s="32"/>
    </row>
    <row r="151" spans="29:31" x14ac:dyDescent="0.25">
      <c r="AC151" s="32"/>
      <c r="AE151" s="32"/>
    </row>
    <row r="152" spans="29:31" x14ac:dyDescent="0.25">
      <c r="AC152" s="32"/>
      <c r="AE152" s="32"/>
    </row>
    <row r="153" spans="29:31" x14ac:dyDescent="0.25">
      <c r="AC153" s="32"/>
      <c r="AE153" s="32"/>
    </row>
    <row r="154" spans="29:31" x14ac:dyDescent="0.25">
      <c r="AC154" s="32"/>
      <c r="AE154" s="32"/>
    </row>
    <row r="155" spans="29:31" x14ac:dyDescent="0.25">
      <c r="AC155" s="32"/>
      <c r="AE155" s="32"/>
    </row>
    <row r="156" spans="29:31" x14ac:dyDescent="0.25">
      <c r="AC156" s="32"/>
      <c r="AE156" s="32"/>
    </row>
    <row r="157" spans="29:31" x14ac:dyDescent="0.25">
      <c r="AC157" s="32"/>
      <c r="AE157" s="32"/>
    </row>
    <row r="158" spans="29:31" x14ac:dyDescent="0.25">
      <c r="AC158" s="32"/>
      <c r="AE158" s="32"/>
    </row>
    <row r="159" spans="29:31" x14ac:dyDescent="0.25">
      <c r="AC159" s="32"/>
      <c r="AE159" s="32"/>
    </row>
    <row r="160" spans="29:31" x14ac:dyDescent="0.25">
      <c r="AC160" s="32"/>
      <c r="AE160" s="32"/>
    </row>
    <row r="161" spans="29:31" x14ac:dyDescent="0.25">
      <c r="AC161" s="32"/>
      <c r="AE161" s="32"/>
    </row>
    <row r="162" spans="29:31" x14ac:dyDescent="0.25">
      <c r="AC162" s="32"/>
      <c r="AE162" s="32"/>
    </row>
    <row r="163" spans="29:31" x14ac:dyDescent="0.25">
      <c r="AC163" s="32"/>
      <c r="AE163" s="32"/>
    </row>
    <row r="164" spans="29:31" x14ac:dyDescent="0.25">
      <c r="AC164" s="32"/>
      <c r="AE164" s="32"/>
    </row>
    <row r="165" spans="29:31" x14ac:dyDescent="0.25">
      <c r="AC165" s="32"/>
      <c r="AE165" s="32"/>
    </row>
    <row r="166" spans="29:31" x14ac:dyDescent="0.25">
      <c r="AC166" s="32"/>
      <c r="AE166" s="32"/>
    </row>
    <row r="167" spans="29:31" x14ac:dyDescent="0.25">
      <c r="AC167" s="32"/>
      <c r="AE167" s="32"/>
    </row>
    <row r="168" spans="29:31" x14ac:dyDescent="0.25">
      <c r="AC168" s="32"/>
      <c r="AE168" s="32"/>
    </row>
    <row r="169" spans="29:31" x14ac:dyDescent="0.25">
      <c r="AC169" s="32"/>
      <c r="AE169" s="32"/>
    </row>
    <row r="170" spans="29:31" x14ac:dyDescent="0.25">
      <c r="AC170" s="32"/>
      <c r="AE170" s="32"/>
    </row>
    <row r="171" spans="29:31" x14ac:dyDescent="0.25">
      <c r="AC171" s="32"/>
    </row>
    <row r="172" spans="29:31" x14ac:dyDescent="0.25">
      <c r="AC172" s="32"/>
    </row>
    <row r="173" spans="29:31" x14ac:dyDescent="0.25">
      <c r="AC173" s="32"/>
    </row>
    <row r="174" spans="29:31" x14ac:dyDescent="0.25">
      <c r="AC174" s="32"/>
    </row>
    <row r="175" spans="29:31" x14ac:dyDescent="0.25">
      <c r="AC175" s="32"/>
    </row>
    <row r="176" spans="29:31" x14ac:dyDescent="0.25">
      <c r="AC176" s="32"/>
    </row>
  </sheetData>
  <mergeCells count="18">
    <mergeCell ref="AQ12:AU12"/>
    <mergeCell ref="AL12:AP12"/>
    <mergeCell ref="AG12:AK12"/>
    <mergeCell ref="AB12:AF12"/>
    <mergeCell ref="AB11:AU11"/>
    <mergeCell ref="F1:G1"/>
    <mergeCell ref="D1:E1"/>
    <mergeCell ref="M9:Q9"/>
    <mergeCell ref="S9:T9"/>
    <mergeCell ref="A11:C11"/>
    <mergeCell ref="E11:H11"/>
    <mergeCell ref="M11:Q11"/>
    <mergeCell ref="S11:T11"/>
    <mergeCell ref="L105:Z105"/>
    <mergeCell ref="A106:A107"/>
    <mergeCell ref="H106:K106"/>
    <mergeCell ref="E12:H12"/>
    <mergeCell ref="I12:L12"/>
  </mergeCells>
  <pageMargins left="0.25" right="0.25" top="0.75" bottom="0.75" header="0.3" footer="0.3"/>
  <pageSetup paperSize="9" scale="48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24D1-5940-48DB-80A3-02D58D04E697}">
  <sheetPr>
    <pageSetUpPr fitToPage="1"/>
  </sheetPr>
  <dimension ref="A1:AE57"/>
  <sheetViews>
    <sheetView zoomScale="90" zoomScaleNormal="90" workbookViewId="0"/>
  </sheetViews>
  <sheetFormatPr defaultRowHeight="15" x14ac:dyDescent="0.25"/>
  <cols>
    <col min="1" max="2" width="9.7109375" customWidth="1"/>
    <col min="3" max="4" width="8.7109375" customWidth="1"/>
    <col min="5" max="6" width="9.7109375" customWidth="1"/>
    <col min="7" max="7" width="9.85546875" customWidth="1"/>
    <col min="8" max="9" width="9.7109375" hidden="1" customWidth="1"/>
    <col min="10" max="11" width="10.7109375" hidden="1" customWidth="1"/>
    <col min="12" max="26" width="7.28515625" style="161" customWidth="1"/>
    <col min="27" max="27" width="2.7109375" customWidth="1"/>
    <col min="29" max="31" width="6.7109375" customWidth="1"/>
    <col min="32" max="32" width="9.7109375" customWidth="1"/>
    <col min="33" max="33" width="10.7109375" customWidth="1"/>
    <col min="34" max="34" width="12.7109375" customWidth="1"/>
    <col min="35" max="35" width="10.7109375" customWidth="1"/>
    <col min="39" max="39" width="6.7109375" customWidth="1"/>
  </cols>
  <sheetData>
    <row r="1" spans="1:26" s="4" customFormat="1" x14ac:dyDescent="0.25">
      <c r="A1" s="8" t="s">
        <v>32</v>
      </c>
      <c r="C1" s="260"/>
      <c r="D1" s="398">
        <v>45772</v>
      </c>
      <c r="E1" s="398"/>
      <c r="F1" s="397">
        <f ca="1">TODAY()</f>
        <v>45793</v>
      </c>
      <c r="G1" s="397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6" ht="12" customHeight="1" x14ac:dyDescent="0.25">
      <c r="A2" s="119" t="s">
        <v>33</v>
      </c>
    </row>
    <row r="3" spans="1:26" s="9" customFormat="1" x14ac:dyDescent="0.25">
      <c r="A3" s="9" t="s">
        <v>0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</row>
    <row r="4" spans="1:26" x14ac:dyDescent="0.25">
      <c r="A4" s="7" t="s">
        <v>84</v>
      </c>
      <c r="B4" s="5"/>
      <c r="C4" s="6"/>
      <c r="D4" s="10"/>
      <c r="J4" s="7"/>
      <c r="K4" s="5"/>
      <c r="L4" s="163"/>
      <c r="P4" s="163"/>
      <c r="T4" s="163"/>
      <c r="X4" s="163"/>
    </row>
    <row r="5" spans="1:26" x14ac:dyDescent="0.25">
      <c r="A5" s="7"/>
      <c r="B5" s="5"/>
      <c r="C5" s="6"/>
      <c r="D5" s="10"/>
      <c r="J5" s="7"/>
      <c r="K5" s="5"/>
      <c r="L5" s="163"/>
      <c r="P5" s="163"/>
      <c r="T5" s="163"/>
      <c r="X5" s="163"/>
    </row>
    <row r="7" spans="1:26" s="9" customFormat="1" x14ac:dyDescent="0.25">
      <c r="A7" s="9" t="s">
        <v>1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</row>
    <row r="8" spans="1:26" x14ac:dyDescent="0.25">
      <c r="A8" s="7" t="s">
        <v>84</v>
      </c>
      <c r="B8" s="5"/>
      <c r="C8" s="6"/>
      <c r="D8" s="10"/>
      <c r="J8" s="7"/>
      <c r="K8" s="5"/>
      <c r="L8" s="163"/>
      <c r="P8" s="163"/>
      <c r="T8" s="163"/>
      <c r="X8" s="163"/>
    </row>
    <row r="9" spans="1:26" x14ac:dyDescent="0.25">
      <c r="A9" s="7"/>
      <c r="B9" s="5"/>
      <c r="C9" s="6"/>
      <c r="D9" s="10"/>
      <c r="J9" s="7"/>
      <c r="K9" s="5"/>
      <c r="L9" s="163"/>
      <c r="P9" s="163"/>
      <c r="T9" s="163"/>
      <c r="X9" s="163"/>
    </row>
    <row r="11" spans="1:26" s="9" customFormat="1" ht="15.75" thickBot="1" x14ac:dyDescent="0.3">
      <c r="A11" s="9" t="s">
        <v>2</v>
      </c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15.75" thickBot="1" x14ac:dyDescent="0.3">
      <c r="A12" s="359"/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414" t="s">
        <v>63</v>
      </c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5"/>
    </row>
    <row r="13" spans="1:26" x14ac:dyDescent="0.25">
      <c r="A13" s="391" t="s">
        <v>36</v>
      </c>
      <c r="B13" s="139" t="s">
        <v>37</v>
      </c>
      <c r="C13" s="139" t="s">
        <v>65</v>
      </c>
      <c r="D13" s="139" t="s">
        <v>66</v>
      </c>
      <c r="E13" s="139" t="s">
        <v>3</v>
      </c>
      <c r="F13" s="139" t="s">
        <v>40</v>
      </c>
      <c r="G13" s="159" t="s">
        <v>42</v>
      </c>
      <c r="H13" s="393" t="s">
        <v>41</v>
      </c>
      <c r="I13" s="393"/>
      <c r="J13" s="393"/>
      <c r="K13" s="393"/>
      <c r="L13" s="164" t="s">
        <v>48</v>
      </c>
      <c r="M13" s="165" t="s">
        <v>49</v>
      </c>
      <c r="N13" s="165" t="s">
        <v>50</v>
      </c>
      <c r="O13" s="166" t="s">
        <v>51</v>
      </c>
      <c r="P13" s="167" t="s">
        <v>52</v>
      </c>
      <c r="Q13" s="165" t="s">
        <v>53</v>
      </c>
      <c r="R13" s="165" t="s">
        <v>54</v>
      </c>
      <c r="S13" s="166" t="s">
        <v>55</v>
      </c>
      <c r="T13" s="167" t="s">
        <v>56</v>
      </c>
      <c r="U13" s="165" t="s">
        <v>57</v>
      </c>
      <c r="V13" s="165" t="s">
        <v>58</v>
      </c>
      <c r="W13" s="166" t="s">
        <v>59</v>
      </c>
      <c r="X13" s="165" t="s">
        <v>60</v>
      </c>
      <c r="Y13" s="165" t="s">
        <v>61</v>
      </c>
      <c r="Z13" s="168" t="s">
        <v>62</v>
      </c>
    </row>
    <row r="14" spans="1:26" x14ac:dyDescent="0.25">
      <c r="A14" s="392"/>
      <c r="B14" s="140" t="s">
        <v>38</v>
      </c>
      <c r="C14" s="140"/>
      <c r="D14" s="140"/>
      <c r="E14" s="140" t="s">
        <v>39</v>
      </c>
      <c r="F14" s="140" t="s">
        <v>47</v>
      </c>
      <c r="G14" s="155"/>
      <c r="H14" s="140" t="s">
        <v>44</v>
      </c>
      <c r="I14" s="140" t="s">
        <v>43</v>
      </c>
      <c r="J14" s="140" t="s">
        <v>45</v>
      </c>
      <c r="K14" s="140" t="s">
        <v>46</v>
      </c>
      <c r="L14" s="169">
        <f>FASWAN_M2_IEEE_PROP_OBW1!E73</f>
        <v>31.999999999999996</v>
      </c>
      <c r="M14" s="361">
        <f>FASWAN_M2_IEEE_PROP_OBW1!F73</f>
        <v>63.999999999999993</v>
      </c>
      <c r="N14" s="361">
        <f>FASWAN_M2_IEEE_PROP_OBW1!G73</f>
        <v>127.99999999999999</v>
      </c>
      <c r="O14" s="170">
        <f>FASWAN_M2_IEEE_PROP_OBW1!H73</f>
        <v>255.99999999999997</v>
      </c>
      <c r="P14" s="171">
        <f>FASWAN_M2_IEEE_PROP_OBW1!E45</f>
        <v>59.999999999999993</v>
      </c>
      <c r="Q14" s="361">
        <f>FASWAN_M2_IEEE_PROP_OBW1!F45</f>
        <v>119.99999999999999</v>
      </c>
      <c r="R14" s="361">
        <f>FASWAN_M2_IEEE_PROP_OBW1!G45</f>
        <v>239.99999999999997</v>
      </c>
      <c r="S14" s="170">
        <f>FASWAN_M2_IEEE_PROP_OBW1!H45</f>
        <v>479.99999999999994</v>
      </c>
      <c r="T14" s="171">
        <f>FASWAN_M2_IEEE_PROP_OBW1!E31</f>
        <v>106.66666666666667</v>
      </c>
      <c r="U14" s="361">
        <f>FASWAN_M2_IEEE_PROP_OBW1!F31</f>
        <v>213.33333333333334</v>
      </c>
      <c r="V14" s="361">
        <f>FASWAN_M2_IEEE_PROP_OBW1!G31</f>
        <v>426.66666666666669</v>
      </c>
      <c r="W14" s="170">
        <f>FASWAN_M2_IEEE_PROP_OBW1!H31</f>
        <v>853.33333333333337</v>
      </c>
      <c r="X14" s="361">
        <f>FASWAN_M2_IEEE_PROP_OBW1!E23</f>
        <v>191.99999999999997</v>
      </c>
      <c r="Y14" s="361">
        <f>FASWAN_M2_IEEE_PROP_OBW1!F23</f>
        <v>383.99999999999994</v>
      </c>
      <c r="Z14" s="362">
        <f>FASWAN_M2_IEEE_PROP_OBW1!G23</f>
        <v>767.99999999999989</v>
      </c>
    </row>
    <row r="15" spans="1:26" x14ac:dyDescent="0.25">
      <c r="A15" s="181">
        <v>0</v>
      </c>
      <c r="B15" s="143">
        <f>C15+D15</f>
        <v>1</v>
      </c>
      <c r="C15" s="141">
        <v>1</v>
      </c>
      <c r="D15" s="144">
        <v>0</v>
      </c>
      <c r="E15" s="156">
        <f>1/3</f>
        <v>0.33333333333333331</v>
      </c>
      <c r="F15" s="152">
        <v>6</v>
      </c>
      <c r="G15" s="192">
        <f>B15*E15*1/F15</f>
        <v>5.5555555555555552E-2</v>
      </c>
      <c r="H15" s="380" t="s">
        <v>64</v>
      </c>
      <c r="I15" s="383" t="s">
        <v>89</v>
      </c>
      <c r="J15" s="384" t="s">
        <v>90</v>
      </c>
      <c r="K15" s="385" t="s">
        <v>91</v>
      </c>
      <c r="L15" s="172">
        <f>$G15*1000/L$14</f>
        <v>1.7361111111111112</v>
      </c>
      <c r="M15" s="363">
        <f t="shared" ref="M15:Z31" si="0">$G15*1000/M$14</f>
        <v>0.86805555555555558</v>
      </c>
      <c r="N15" s="363">
        <f t="shared" si="0"/>
        <v>0.43402777777777779</v>
      </c>
      <c r="O15" s="173">
        <f t="shared" si="0"/>
        <v>0.2170138888888889</v>
      </c>
      <c r="P15" s="174">
        <f t="shared" si="0"/>
        <v>0.92592592592592593</v>
      </c>
      <c r="Q15" s="363">
        <f t="shared" si="0"/>
        <v>0.46296296296296297</v>
      </c>
      <c r="R15" s="363">
        <f t="shared" si="0"/>
        <v>0.23148148148148148</v>
      </c>
      <c r="S15" s="173">
        <f t="shared" si="0"/>
        <v>0.11574074074074074</v>
      </c>
      <c r="T15" s="174">
        <f t="shared" si="0"/>
        <v>0.52083333333333326</v>
      </c>
      <c r="U15" s="363">
        <f t="shared" si="0"/>
        <v>0.26041666666666663</v>
      </c>
      <c r="V15" s="363">
        <f t="shared" si="0"/>
        <v>0.13020833333333331</v>
      </c>
      <c r="W15" s="173">
        <f t="shared" si="0"/>
        <v>6.5104166666666657E-2</v>
      </c>
      <c r="X15" s="363">
        <f t="shared" si="0"/>
        <v>0.28935185185185186</v>
      </c>
      <c r="Y15" s="363">
        <f t="shared" si="0"/>
        <v>0.14467592592592593</v>
      </c>
      <c r="Z15" s="175">
        <f t="shared" si="0"/>
        <v>7.2337962962962965E-2</v>
      </c>
    </row>
    <row r="16" spans="1:26" x14ac:dyDescent="0.25">
      <c r="A16" s="202">
        <v>1</v>
      </c>
      <c r="B16" s="203">
        <f t="shared" ref="B16:B30" si="1">C16+D16</f>
        <v>1</v>
      </c>
      <c r="C16" s="204">
        <v>1</v>
      </c>
      <c r="D16" s="205">
        <v>0</v>
      </c>
      <c r="E16" s="206">
        <f>1/3</f>
        <v>0.33333333333333331</v>
      </c>
      <c r="F16" s="207">
        <v>4</v>
      </c>
      <c r="G16" s="208">
        <f t="shared" ref="G16:G30" si="2">B16*E16*1/F16</f>
        <v>8.3333333333333329E-2</v>
      </c>
      <c r="H16" s="381" t="s">
        <v>64</v>
      </c>
      <c r="I16" s="386" t="s">
        <v>89</v>
      </c>
      <c r="J16" s="387" t="s">
        <v>92</v>
      </c>
      <c r="K16" s="388" t="s">
        <v>91</v>
      </c>
      <c r="L16" s="172">
        <f t="shared" ref="L16:Z32" si="3">$G16*1000/L$14</f>
        <v>2.604166666666667</v>
      </c>
      <c r="M16" s="363">
        <f t="shared" si="0"/>
        <v>1.3020833333333335</v>
      </c>
      <c r="N16" s="363">
        <f t="shared" si="0"/>
        <v>0.65104166666666674</v>
      </c>
      <c r="O16" s="173">
        <f t="shared" si="0"/>
        <v>0.32552083333333337</v>
      </c>
      <c r="P16" s="174">
        <f t="shared" si="0"/>
        <v>1.3888888888888891</v>
      </c>
      <c r="Q16" s="363">
        <f t="shared" si="0"/>
        <v>0.69444444444444453</v>
      </c>
      <c r="R16" s="363">
        <f t="shared" si="0"/>
        <v>0.34722222222222227</v>
      </c>
      <c r="S16" s="173">
        <f t="shared" si="0"/>
        <v>0.17361111111111113</v>
      </c>
      <c r="T16" s="174">
        <f t="shared" si="0"/>
        <v>0.78124999999999989</v>
      </c>
      <c r="U16" s="363">
        <f t="shared" si="0"/>
        <v>0.39062499999999994</v>
      </c>
      <c r="V16" s="363">
        <f t="shared" si="0"/>
        <v>0.19531249999999997</v>
      </c>
      <c r="W16" s="173">
        <f t="shared" si="0"/>
        <v>9.7656249999999986E-2</v>
      </c>
      <c r="X16" s="363">
        <f t="shared" si="0"/>
        <v>0.43402777777777779</v>
      </c>
      <c r="Y16" s="363">
        <f t="shared" si="0"/>
        <v>0.2170138888888889</v>
      </c>
      <c r="Z16" s="175">
        <f t="shared" si="0"/>
        <v>0.10850694444444445</v>
      </c>
    </row>
    <row r="17" spans="1:26" x14ac:dyDescent="0.25">
      <c r="A17" s="182">
        <v>2</v>
      </c>
      <c r="B17" s="145">
        <f t="shared" si="1"/>
        <v>1</v>
      </c>
      <c r="C17" s="142">
        <v>1</v>
      </c>
      <c r="D17" s="146">
        <v>0</v>
      </c>
      <c r="E17" s="157">
        <f>1/2</f>
        <v>0.5</v>
      </c>
      <c r="F17" s="153">
        <v>6</v>
      </c>
      <c r="G17" s="193">
        <f t="shared" si="2"/>
        <v>8.3333333333333329E-2</v>
      </c>
      <c r="H17" s="381" t="s">
        <v>64</v>
      </c>
      <c r="I17" s="386" t="s">
        <v>89</v>
      </c>
      <c r="J17" s="387" t="s">
        <v>92</v>
      </c>
      <c r="K17" s="388" t="s">
        <v>91</v>
      </c>
      <c r="L17" s="172">
        <f t="shared" si="3"/>
        <v>2.604166666666667</v>
      </c>
      <c r="M17" s="363">
        <f t="shared" si="0"/>
        <v>1.3020833333333335</v>
      </c>
      <c r="N17" s="363">
        <f t="shared" si="0"/>
        <v>0.65104166666666674</v>
      </c>
      <c r="O17" s="173">
        <f t="shared" si="0"/>
        <v>0.32552083333333337</v>
      </c>
      <c r="P17" s="174">
        <f t="shared" si="0"/>
        <v>1.3888888888888891</v>
      </c>
      <c r="Q17" s="363">
        <f t="shared" si="0"/>
        <v>0.69444444444444453</v>
      </c>
      <c r="R17" s="363">
        <f t="shared" si="0"/>
        <v>0.34722222222222227</v>
      </c>
      <c r="S17" s="173">
        <f t="shared" si="0"/>
        <v>0.17361111111111113</v>
      </c>
      <c r="T17" s="174">
        <f t="shared" si="0"/>
        <v>0.78124999999999989</v>
      </c>
      <c r="U17" s="363">
        <f t="shared" si="0"/>
        <v>0.39062499999999994</v>
      </c>
      <c r="V17" s="363">
        <f t="shared" si="0"/>
        <v>0.19531249999999997</v>
      </c>
      <c r="W17" s="173">
        <f t="shared" si="0"/>
        <v>9.7656249999999986E-2</v>
      </c>
      <c r="X17" s="363">
        <f t="shared" si="0"/>
        <v>0.43402777777777779</v>
      </c>
      <c r="Y17" s="363">
        <f t="shared" si="0"/>
        <v>0.2170138888888889</v>
      </c>
      <c r="Z17" s="175">
        <f t="shared" si="0"/>
        <v>0.10850694444444445</v>
      </c>
    </row>
    <row r="18" spans="1:26" x14ac:dyDescent="0.25">
      <c r="A18" s="183">
        <v>3</v>
      </c>
      <c r="B18" s="147">
        <f t="shared" si="1"/>
        <v>1</v>
      </c>
      <c r="C18" s="148">
        <v>1</v>
      </c>
      <c r="D18" s="149">
        <v>0</v>
      </c>
      <c r="E18" s="158">
        <f>1/2</f>
        <v>0.5</v>
      </c>
      <c r="F18" s="154">
        <v>4</v>
      </c>
      <c r="G18" s="194">
        <f t="shared" si="2"/>
        <v>0.125</v>
      </c>
      <c r="H18" s="381" t="s">
        <v>64</v>
      </c>
      <c r="I18" s="386" t="s">
        <v>89</v>
      </c>
      <c r="J18" s="387" t="s">
        <v>92</v>
      </c>
      <c r="K18" s="388" t="s">
        <v>91</v>
      </c>
      <c r="L18" s="172">
        <f t="shared" si="3"/>
        <v>3.9062500000000004</v>
      </c>
      <c r="M18" s="363">
        <f t="shared" si="0"/>
        <v>1.9531250000000002</v>
      </c>
      <c r="N18" s="363">
        <f t="shared" si="0"/>
        <v>0.97656250000000011</v>
      </c>
      <c r="O18" s="173">
        <f t="shared" si="0"/>
        <v>0.48828125000000006</v>
      </c>
      <c r="P18" s="174">
        <f t="shared" si="0"/>
        <v>2.0833333333333335</v>
      </c>
      <c r="Q18" s="363">
        <f t="shared" si="0"/>
        <v>1.0416666666666667</v>
      </c>
      <c r="R18" s="363">
        <f t="shared" si="0"/>
        <v>0.52083333333333337</v>
      </c>
      <c r="S18" s="173">
        <f t="shared" si="0"/>
        <v>0.26041666666666669</v>
      </c>
      <c r="T18" s="174">
        <f t="shared" si="0"/>
        <v>1.171875</v>
      </c>
      <c r="U18" s="363">
        <f t="shared" si="0"/>
        <v>0.5859375</v>
      </c>
      <c r="V18" s="363">
        <f t="shared" si="0"/>
        <v>0.29296875</v>
      </c>
      <c r="W18" s="173">
        <f t="shared" si="0"/>
        <v>0.146484375</v>
      </c>
      <c r="X18" s="363">
        <f t="shared" si="0"/>
        <v>0.65104166666666674</v>
      </c>
      <c r="Y18" s="363">
        <f t="shared" si="0"/>
        <v>0.32552083333333337</v>
      </c>
      <c r="Z18" s="175">
        <f t="shared" si="0"/>
        <v>0.16276041666666669</v>
      </c>
    </row>
    <row r="19" spans="1:26" x14ac:dyDescent="0.25">
      <c r="A19" s="195">
        <v>4</v>
      </c>
      <c r="B19" s="196">
        <f t="shared" si="1"/>
        <v>2</v>
      </c>
      <c r="C19" s="197">
        <v>1</v>
      </c>
      <c r="D19" s="198">
        <v>1</v>
      </c>
      <c r="E19" s="199">
        <f>1/3</f>
        <v>0.33333333333333331</v>
      </c>
      <c r="F19" s="200">
        <v>6</v>
      </c>
      <c r="G19" s="201">
        <f t="shared" si="2"/>
        <v>0.1111111111111111</v>
      </c>
      <c r="H19" s="380" t="s">
        <v>64</v>
      </c>
      <c r="I19" s="383" t="s">
        <v>89</v>
      </c>
      <c r="J19" s="384" t="s">
        <v>90</v>
      </c>
      <c r="K19" s="385" t="s">
        <v>93</v>
      </c>
      <c r="L19" s="172">
        <f t="shared" si="3"/>
        <v>3.4722222222222223</v>
      </c>
      <c r="M19" s="363">
        <f t="shared" si="0"/>
        <v>1.7361111111111112</v>
      </c>
      <c r="N19" s="363">
        <f t="shared" si="0"/>
        <v>0.86805555555555558</v>
      </c>
      <c r="O19" s="173">
        <f t="shared" si="0"/>
        <v>0.43402777777777779</v>
      </c>
      <c r="P19" s="174">
        <f t="shared" si="0"/>
        <v>1.8518518518518519</v>
      </c>
      <c r="Q19" s="363">
        <f t="shared" si="0"/>
        <v>0.92592592592592593</v>
      </c>
      <c r="R19" s="363">
        <f t="shared" si="0"/>
        <v>0.46296296296296297</v>
      </c>
      <c r="S19" s="173">
        <f t="shared" si="0"/>
        <v>0.23148148148148148</v>
      </c>
      <c r="T19" s="174">
        <f t="shared" si="0"/>
        <v>1.0416666666666665</v>
      </c>
      <c r="U19" s="363">
        <f t="shared" si="0"/>
        <v>0.52083333333333326</v>
      </c>
      <c r="V19" s="363">
        <f t="shared" si="0"/>
        <v>0.26041666666666663</v>
      </c>
      <c r="W19" s="173">
        <f t="shared" si="0"/>
        <v>0.13020833333333331</v>
      </c>
      <c r="X19" s="363">
        <f t="shared" si="0"/>
        <v>0.57870370370370372</v>
      </c>
      <c r="Y19" s="363">
        <f t="shared" si="0"/>
        <v>0.28935185185185186</v>
      </c>
      <c r="Z19" s="175">
        <f t="shared" si="0"/>
        <v>0.14467592592592593</v>
      </c>
    </row>
    <row r="20" spans="1:26" x14ac:dyDescent="0.25">
      <c r="A20" s="202">
        <v>5</v>
      </c>
      <c r="B20" s="203">
        <f t="shared" si="1"/>
        <v>2</v>
      </c>
      <c r="C20" s="204">
        <v>1</v>
      </c>
      <c r="D20" s="205">
        <v>1</v>
      </c>
      <c r="E20" s="206">
        <f>1/3</f>
        <v>0.33333333333333331</v>
      </c>
      <c r="F20" s="207">
        <v>4</v>
      </c>
      <c r="G20" s="208">
        <f t="shared" si="2"/>
        <v>0.16666666666666666</v>
      </c>
      <c r="H20" s="381" t="s">
        <v>64</v>
      </c>
      <c r="I20" s="386" t="s">
        <v>89</v>
      </c>
      <c r="J20" s="387" t="s">
        <v>92</v>
      </c>
      <c r="K20" s="388" t="s">
        <v>93</v>
      </c>
      <c r="L20" s="172">
        <f t="shared" si="3"/>
        <v>5.2083333333333339</v>
      </c>
      <c r="M20" s="363">
        <f t="shared" si="0"/>
        <v>2.604166666666667</v>
      </c>
      <c r="N20" s="363">
        <f t="shared" si="0"/>
        <v>1.3020833333333335</v>
      </c>
      <c r="O20" s="173">
        <f t="shared" si="0"/>
        <v>0.65104166666666674</v>
      </c>
      <c r="P20" s="174">
        <f t="shared" si="0"/>
        <v>2.7777777777777781</v>
      </c>
      <c r="Q20" s="363">
        <f t="shared" si="0"/>
        <v>1.3888888888888891</v>
      </c>
      <c r="R20" s="363">
        <f t="shared" si="0"/>
        <v>0.69444444444444453</v>
      </c>
      <c r="S20" s="173">
        <f t="shared" si="0"/>
        <v>0.34722222222222227</v>
      </c>
      <c r="T20" s="174">
        <f t="shared" si="0"/>
        <v>1.5624999999999998</v>
      </c>
      <c r="U20" s="363">
        <f t="shared" si="0"/>
        <v>0.78124999999999989</v>
      </c>
      <c r="V20" s="363">
        <f t="shared" si="0"/>
        <v>0.39062499999999994</v>
      </c>
      <c r="W20" s="173">
        <f t="shared" si="0"/>
        <v>0.19531249999999997</v>
      </c>
      <c r="X20" s="363">
        <f t="shared" si="0"/>
        <v>0.86805555555555558</v>
      </c>
      <c r="Y20" s="363">
        <f t="shared" si="0"/>
        <v>0.43402777777777779</v>
      </c>
      <c r="Z20" s="175">
        <f t="shared" si="0"/>
        <v>0.2170138888888889</v>
      </c>
    </row>
    <row r="21" spans="1:26" x14ac:dyDescent="0.25">
      <c r="A21" s="182">
        <v>6</v>
      </c>
      <c r="B21" s="145">
        <f t="shared" si="1"/>
        <v>2</v>
      </c>
      <c r="C21" s="142">
        <v>1</v>
      </c>
      <c r="D21" s="146">
        <v>1</v>
      </c>
      <c r="E21" s="157">
        <f>1/2</f>
        <v>0.5</v>
      </c>
      <c r="F21" s="153">
        <v>6</v>
      </c>
      <c r="G21" s="193">
        <f t="shared" si="2"/>
        <v>0.16666666666666666</v>
      </c>
      <c r="H21" s="381" t="s">
        <v>64</v>
      </c>
      <c r="I21" s="386" t="s">
        <v>89</v>
      </c>
      <c r="J21" s="387" t="s">
        <v>92</v>
      </c>
      <c r="K21" s="388" t="s">
        <v>93</v>
      </c>
      <c r="L21" s="172">
        <f t="shared" si="3"/>
        <v>5.2083333333333339</v>
      </c>
      <c r="M21" s="363">
        <f t="shared" si="0"/>
        <v>2.604166666666667</v>
      </c>
      <c r="N21" s="363">
        <f t="shared" si="0"/>
        <v>1.3020833333333335</v>
      </c>
      <c r="O21" s="173">
        <f t="shared" si="0"/>
        <v>0.65104166666666674</v>
      </c>
      <c r="P21" s="174">
        <f t="shared" si="0"/>
        <v>2.7777777777777781</v>
      </c>
      <c r="Q21" s="363">
        <f t="shared" si="0"/>
        <v>1.3888888888888891</v>
      </c>
      <c r="R21" s="363">
        <f t="shared" si="0"/>
        <v>0.69444444444444453</v>
      </c>
      <c r="S21" s="173">
        <f t="shared" si="0"/>
        <v>0.34722222222222227</v>
      </c>
      <c r="T21" s="174">
        <f t="shared" si="0"/>
        <v>1.5624999999999998</v>
      </c>
      <c r="U21" s="363">
        <f t="shared" si="0"/>
        <v>0.78124999999999989</v>
      </c>
      <c r="V21" s="363">
        <f t="shared" si="0"/>
        <v>0.39062499999999994</v>
      </c>
      <c r="W21" s="173">
        <f t="shared" si="0"/>
        <v>0.19531249999999997</v>
      </c>
      <c r="X21" s="363">
        <f t="shared" si="0"/>
        <v>0.86805555555555558</v>
      </c>
      <c r="Y21" s="363">
        <f t="shared" si="0"/>
        <v>0.43402777777777779</v>
      </c>
      <c r="Z21" s="175">
        <f t="shared" si="0"/>
        <v>0.2170138888888889</v>
      </c>
    </row>
    <row r="22" spans="1:26" x14ac:dyDescent="0.25">
      <c r="A22" s="183">
        <v>7</v>
      </c>
      <c r="B22" s="147">
        <f t="shared" si="1"/>
        <v>2</v>
      </c>
      <c r="C22" s="148">
        <v>1</v>
      </c>
      <c r="D22" s="149">
        <v>1</v>
      </c>
      <c r="E22" s="158">
        <f>1/2</f>
        <v>0.5</v>
      </c>
      <c r="F22" s="154">
        <v>4</v>
      </c>
      <c r="G22" s="194">
        <f t="shared" si="2"/>
        <v>0.25</v>
      </c>
      <c r="H22" s="381" t="s">
        <v>64</v>
      </c>
      <c r="I22" s="386" t="s">
        <v>89</v>
      </c>
      <c r="J22" s="387" t="s">
        <v>92</v>
      </c>
      <c r="K22" s="388" t="s">
        <v>93</v>
      </c>
      <c r="L22" s="172">
        <f t="shared" si="3"/>
        <v>7.8125000000000009</v>
      </c>
      <c r="M22" s="363">
        <f t="shared" si="0"/>
        <v>3.9062500000000004</v>
      </c>
      <c r="N22" s="363">
        <f t="shared" si="0"/>
        <v>1.9531250000000002</v>
      </c>
      <c r="O22" s="173">
        <f t="shared" si="0"/>
        <v>0.97656250000000011</v>
      </c>
      <c r="P22" s="174">
        <f t="shared" si="0"/>
        <v>4.166666666666667</v>
      </c>
      <c r="Q22" s="363">
        <f t="shared" si="0"/>
        <v>2.0833333333333335</v>
      </c>
      <c r="R22" s="363">
        <f t="shared" si="0"/>
        <v>1.0416666666666667</v>
      </c>
      <c r="S22" s="173">
        <f t="shared" si="0"/>
        <v>0.52083333333333337</v>
      </c>
      <c r="T22" s="174">
        <f t="shared" si="0"/>
        <v>2.34375</v>
      </c>
      <c r="U22" s="363">
        <f t="shared" si="0"/>
        <v>1.171875</v>
      </c>
      <c r="V22" s="363">
        <f t="shared" si="0"/>
        <v>0.5859375</v>
      </c>
      <c r="W22" s="173">
        <f t="shared" si="0"/>
        <v>0.29296875</v>
      </c>
      <c r="X22" s="363">
        <f t="shared" si="0"/>
        <v>1.3020833333333335</v>
      </c>
      <c r="Y22" s="363">
        <f t="shared" si="0"/>
        <v>0.65104166666666674</v>
      </c>
      <c r="Z22" s="175">
        <f t="shared" si="0"/>
        <v>0.32552083333333337</v>
      </c>
    </row>
    <row r="23" spans="1:26" x14ac:dyDescent="0.25">
      <c r="A23" s="195">
        <v>8</v>
      </c>
      <c r="B23" s="196">
        <f t="shared" si="1"/>
        <v>4</v>
      </c>
      <c r="C23" s="197">
        <v>1</v>
      </c>
      <c r="D23" s="198">
        <v>3</v>
      </c>
      <c r="E23" s="199">
        <f>1/3</f>
        <v>0.33333333333333331</v>
      </c>
      <c r="F23" s="200">
        <v>6</v>
      </c>
      <c r="G23" s="201">
        <f t="shared" si="2"/>
        <v>0.22222222222222221</v>
      </c>
      <c r="H23" s="380" t="s">
        <v>64</v>
      </c>
      <c r="I23" s="383" t="s">
        <v>89</v>
      </c>
      <c r="J23" s="384" t="s">
        <v>90</v>
      </c>
      <c r="K23" s="385" t="s">
        <v>91</v>
      </c>
      <c r="L23" s="172">
        <f t="shared" si="3"/>
        <v>6.9444444444444446</v>
      </c>
      <c r="M23" s="363">
        <f t="shared" si="0"/>
        <v>3.4722222222222223</v>
      </c>
      <c r="N23" s="363">
        <f t="shared" si="0"/>
        <v>1.7361111111111112</v>
      </c>
      <c r="O23" s="173">
        <f t="shared" si="0"/>
        <v>0.86805555555555558</v>
      </c>
      <c r="P23" s="174">
        <f t="shared" si="0"/>
        <v>3.7037037037037037</v>
      </c>
      <c r="Q23" s="363">
        <f t="shared" si="0"/>
        <v>1.8518518518518519</v>
      </c>
      <c r="R23" s="363">
        <f t="shared" si="0"/>
        <v>0.92592592592592593</v>
      </c>
      <c r="S23" s="173">
        <f t="shared" si="0"/>
        <v>0.46296296296296297</v>
      </c>
      <c r="T23" s="174">
        <f t="shared" si="0"/>
        <v>2.083333333333333</v>
      </c>
      <c r="U23" s="363">
        <f t="shared" si="0"/>
        <v>1.0416666666666665</v>
      </c>
      <c r="V23" s="363">
        <f t="shared" si="0"/>
        <v>0.52083333333333326</v>
      </c>
      <c r="W23" s="173">
        <f t="shared" si="0"/>
        <v>0.26041666666666663</v>
      </c>
      <c r="X23" s="363">
        <f t="shared" si="0"/>
        <v>1.1574074074074074</v>
      </c>
      <c r="Y23" s="363">
        <f t="shared" si="0"/>
        <v>0.57870370370370372</v>
      </c>
      <c r="Z23" s="175">
        <f t="shared" si="0"/>
        <v>0.28935185185185186</v>
      </c>
    </row>
    <row r="24" spans="1:26" x14ac:dyDescent="0.25">
      <c r="A24" s="202">
        <v>9</v>
      </c>
      <c r="B24" s="203">
        <f t="shared" si="1"/>
        <v>4</v>
      </c>
      <c r="C24" s="204">
        <v>1</v>
      </c>
      <c r="D24" s="205">
        <v>3</v>
      </c>
      <c r="E24" s="206">
        <f>1/3</f>
        <v>0.33333333333333331</v>
      </c>
      <c r="F24" s="207">
        <v>4</v>
      </c>
      <c r="G24" s="208">
        <f t="shared" si="2"/>
        <v>0.33333333333333331</v>
      </c>
      <c r="H24" s="381" t="s">
        <v>64</v>
      </c>
      <c r="I24" s="386" t="s">
        <v>89</v>
      </c>
      <c r="J24" s="387" t="s">
        <v>92</v>
      </c>
      <c r="K24" s="388" t="s">
        <v>91</v>
      </c>
      <c r="L24" s="172">
        <f t="shared" si="3"/>
        <v>10.416666666666668</v>
      </c>
      <c r="M24" s="363">
        <f t="shared" si="0"/>
        <v>5.2083333333333339</v>
      </c>
      <c r="N24" s="363">
        <f t="shared" si="0"/>
        <v>2.604166666666667</v>
      </c>
      <c r="O24" s="173">
        <f t="shared" si="0"/>
        <v>1.3020833333333335</v>
      </c>
      <c r="P24" s="174">
        <f t="shared" si="0"/>
        <v>5.5555555555555562</v>
      </c>
      <c r="Q24" s="363">
        <f t="shared" si="0"/>
        <v>2.7777777777777781</v>
      </c>
      <c r="R24" s="363">
        <f t="shared" si="0"/>
        <v>1.3888888888888891</v>
      </c>
      <c r="S24" s="173">
        <f t="shared" si="0"/>
        <v>0.69444444444444453</v>
      </c>
      <c r="T24" s="174">
        <f t="shared" si="0"/>
        <v>3.1249999999999996</v>
      </c>
      <c r="U24" s="363">
        <f t="shared" si="0"/>
        <v>1.5624999999999998</v>
      </c>
      <c r="V24" s="363">
        <f t="shared" si="0"/>
        <v>0.78124999999999989</v>
      </c>
      <c r="W24" s="173">
        <f t="shared" si="0"/>
        <v>0.39062499999999994</v>
      </c>
      <c r="X24" s="363">
        <f t="shared" si="0"/>
        <v>1.7361111111111112</v>
      </c>
      <c r="Y24" s="363">
        <f t="shared" si="0"/>
        <v>0.86805555555555558</v>
      </c>
      <c r="Z24" s="175">
        <f t="shared" si="0"/>
        <v>0.43402777777777779</v>
      </c>
    </row>
    <row r="25" spans="1:26" x14ac:dyDescent="0.25">
      <c r="A25" s="182">
        <v>10</v>
      </c>
      <c r="B25" s="145">
        <f t="shared" si="1"/>
        <v>4</v>
      </c>
      <c r="C25" s="142">
        <v>1</v>
      </c>
      <c r="D25" s="146">
        <v>3</v>
      </c>
      <c r="E25" s="157">
        <f>1/2</f>
        <v>0.5</v>
      </c>
      <c r="F25" s="153">
        <v>6</v>
      </c>
      <c r="G25" s="193">
        <f t="shared" si="2"/>
        <v>0.33333333333333331</v>
      </c>
      <c r="H25" s="381" t="s">
        <v>64</v>
      </c>
      <c r="I25" s="386" t="s">
        <v>89</v>
      </c>
      <c r="J25" s="387" t="s">
        <v>92</v>
      </c>
      <c r="K25" s="388" t="s">
        <v>91</v>
      </c>
      <c r="L25" s="172">
        <f t="shared" si="3"/>
        <v>10.416666666666668</v>
      </c>
      <c r="M25" s="363">
        <f t="shared" si="0"/>
        <v>5.2083333333333339</v>
      </c>
      <c r="N25" s="363">
        <f t="shared" si="0"/>
        <v>2.604166666666667</v>
      </c>
      <c r="O25" s="173">
        <f t="shared" si="0"/>
        <v>1.3020833333333335</v>
      </c>
      <c r="P25" s="174">
        <f t="shared" si="0"/>
        <v>5.5555555555555562</v>
      </c>
      <c r="Q25" s="363">
        <f t="shared" si="0"/>
        <v>2.7777777777777781</v>
      </c>
      <c r="R25" s="363">
        <f t="shared" si="0"/>
        <v>1.3888888888888891</v>
      </c>
      <c r="S25" s="173">
        <f t="shared" si="0"/>
        <v>0.69444444444444453</v>
      </c>
      <c r="T25" s="174">
        <f t="shared" si="0"/>
        <v>3.1249999999999996</v>
      </c>
      <c r="U25" s="363">
        <f t="shared" si="0"/>
        <v>1.5624999999999998</v>
      </c>
      <c r="V25" s="363">
        <f t="shared" si="0"/>
        <v>0.78124999999999989</v>
      </c>
      <c r="W25" s="173">
        <f t="shared" si="0"/>
        <v>0.39062499999999994</v>
      </c>
      <c r="X25" s="363">
        <f t="shared" si="0"/>
        <v>1.7361111111111112</v>
      </c>
      <c r="Y25" s="363">
        <f t="shared" si="0"/>
        <v>0.86805555555555558</v>
      </c>
      <c r="Z25" s="175">
        <f t="shared" si="0"/>
        <v>0.43402777777777779</v>
      </c>
    </row>
    <row r="26" spans="1:26" x14ac:dyDescent="0.25">
      <c r="A26" s="183">
        <v>11</v>
      </c>
      <c r="B26" s="147">
        <f t="shared" si="1"/>
        <v>4</v>
      </c>
      <c r="C26" s="148">
        <v>1</v>
      </c>
      <c r="D26" s="149">
        <v>3</v>
      </c>
      <c r="E26" s="158">
        <f>1/2</f>
        <v>0.5</v>
      </c>
      <c r="F26" s="154">
        <v>4</v>
      </c>
      <c r="G26" s="194">
        <f t="shared" si="2"/>
        <v>0.5</v>
      </c>
      <c r="H26" s="381" t="s">
        <v>64</v>
      </c>
      <c r="I26" s="386" t="s">
        <v>89</v>
      </c>
      <c r="J26" s="387" t="s">
        <v>92</v>
      </c>
      <c r="K26" s="388" t="s">
        <v>91</v>
      </c>
      <c r="L26" s="172">
        <f t="shared" si="3"/>
        <v>15.625000000000002</v>
      </c>
      <c r="M26" s="363">
        <f t="shared" si="0"/>
        <v>7.8125000000000009</v>
      </c>
      <c r="N26" s="363">
        <f t="shared" si="0"/>
        <v>3.9062500000000004</v>
      </c>
      <c r="O26" s="173">
        <f t="shared" si="0"/>
        <v>1.9531250000000002</v>
      </c>
      <c r="P26" s="174">
        <f t="shared" si="0"/>
        <v>8.3333333333333339</v>
      </c>
      <c r="Q26" s="363">
        <f t="shared" si="0"/>
        <v>4.166666666666667</v>
      </c>
      <c r="R26" s="363">
        <f t="shared" si="0"/>
        <v>2.0833333333333335</v>
      </c>
      <c r="S26" s="173">
        <f t="shared" si="0"/>
        <v>1.0416666666666667</v>
      </c>
      <c r="T26" s="174">
        <f t="shared" si="0"/>
        <v>4.6875</v>
      </c>
      <c r="U26" s="363">
        <f t="shared" si="0"/>
        <v>2.34375</v>
      </c>
      <c r="V26" s="363">
        <f t="shared" si="0"/>
        <v>1.171875</v>
      </c>
      <c r="W26" s="173">
        <f t="shared" si="0"/>
        <v>0.5859375</v>
      </c>
      <c r="X26" s="363">
        <f t="shared" si="0"/>
        <v>2.604166666666667</v>
      </c>
      <c r="Y26" s="363">
        <f t="shared" si="0"/>
        <v>1.3020833333333335</v>
      </c>
      <c r="Z26" s="175">
        <f t="shared" si="0"/>
        <v>0.65104166666666674</v>
      </c>
    </row>
    <row r="27" spans="1:26" x14ac:dyDescent="0.25">
      <c r="A27" s="195">
        <v>12</v>
      </c>
      <c r="B27" s="196">
        <f t="shared" si="1"/>
        <v>4</v>
      </c>
      <c r="C27" s="197">
        <v>1</v>
      </c>
      <c r="D27" s="198">
        <v>3</v>
      </c>
      <c r="E27" s="199">
        <f>2/3</f>
        <v>0.66666666666666663</v>
      </c>
      <c r="F27" s="200">
        <v>6</v>
      </c>
      <c r="G27" s="201">
        <f t="shared" si="2"/>
        <v>0.44444444444444442</v>
      </c>
      <c r="H27" s="245" t="s">
        <v>64</v>
      </c>
      <c r="I27" s="383" t="s">
        <v>89</v>
      </c>
      <c r="J27" s="384" t="s">
        <v>92</v>
      </c>
      <c r="K27" s="385" t="s">
        <v>91</v>
      </c>
      <c r="L27" s="172">
        <f t="shared" si="3"/>
        <v>13.888888888888889</v>
      </c>
      <c r="M27" s="363">
        <f t="shared" si="0"/>
        <v>6.9444444444444446</v>
      </c>
      <c r="N27" s="363">
        <f t="shared" si="0"/>
        <v>3.4722222222222223</v>
      </c>
      <c r="O27" s="173">
        <f t="shared" si="0"/>
        <v>1.7361111111111112</v>
      </c>
      <c r="P27" s="174">
        <f t="shared" si="0"/>
        <v>7.4074074074074074</v>
      </c>
      <c r="Q27" s="363">
        <f t="shared" si="0"/>
        <v>3.7037037037037037</v>
      </c>
      <c r="R27" s="363">
        <f t="shared" si="0"/>
        <v>1.8518518518518519</v>
      </c>
      <c r="S27" s="173">
        <f t="shared" si="0"/>
        <v>0.92592592592592593</v>
      </c>
      <c r="T27" s="174">
        <f t="shared" si="0"/>
        <v>4.1666666666666661</v>
      </c>
      <c r="U27" s="363">
        <f t="shared" si="0"/>
        <v>2.083333333333333</v>
      </c>
      <c r="V27" s="363">
        <f t="shared" si="0"/>
        <v>1.0416666666666665</v>
      </c>
      <c r="W27" s="173">
        <f t="shared" si="0"/>
        <v>0.52083333333333326</v>
      </c>
      <c r="X27" s="363">
        <f t="shared" si="0"/>
        <v>2.3148148148148149</v>
      </c>
      <c r="Y27" s="363">
        <f t="shared" si="0"/>
        <v>1.1574074074074074</v>
      </c>
      <c r="Z27" s="175">
        <f t="shared" si="0"/>
        <v>0.57870370370370372</v>
      </c>
    </row>
    <row r="28" spans="1:26" x14ac:dyDescent="0.25">
      <c r="A28" s="221">
        <v>13</v>
      </c>
      <c r="B28" s="222">
        <f t="shared" si="1"/>
        <v>4</v>
      </c>
      <c r="C28" s="223">
        <v>1</v>
      </c>
      <c r="D28" s="224">
        <v>3</v>
      </c>
      <c r="E28" s="225">
        <f>2/3</f>
        <v>0.66666666666666663</v>
      </c>
      <c r="F28" s="226">
        <v>4</v>
      </c>
      <c r="G28" s="227">
        <f t="shared" si="2"/>
        <v>0.66666666666666663</v>
      </c>
      <c r="H28" s="382" t="s">
        <v>64</v>
      </c>
      <c r="I28" s="386" t="s">
        <v>89</v>
      </c>
      <c r="J28" s="387" t="s">
        <v>92</v>
      </c>
      <c r="K28" s="388" t="s">
        <v>91</v>
      </c>
      <c r="L28" s="172">
        <f t="shared" si="3"/>
        <v>20.833333333333336</v>
      </c>
      <c r="M28" s="363">
        <f t="shared" si="0"/>
        <v>10.416666666666668</v>
      </c>
      <c r="N28" s="363">
        <f t="shared" si="0"/>
        <v>5.2083333333333339</v>
      </c>
      <c r="O28" s="173">
        <f t="shared" si="0"/>
        <v>2.604166666666667</v>
      </c>
      <c r="P28" s="174">
        <f t="shared" si="0"/>
        <v>11.111111111111112</v>
      </c>
      <c r="Q28" s="363">
        <f t="shared" si="0"/>
        <v>5.5555555555555562</v>
      </c>
      <c r="R28" s="363">
        <f t="shared" si="0"/>
        <v>2.7777777777777781</v>
      </c>
      <c r="S28" s="173">
        <f t="shared" si="0"/>
        <v>1.3888888888888891</v>
      </c>
      <c r="T28" s="174">
        <f t="shared" si="0"/>
        <v>6.2499999999999991</v>
      </c>
      <c r="U28" s="363">
        <f t="shared" si="0"/>
        <v>3.1249999999999996</v>
      </c>
      <c r="V28" s="363">
        <f t="shared" si="0"/>
        <v>1.5624999999999998</v>
      </c>
      <c r="W28" s="173">
        <f t="shared" si="0"/>
        <v>0.78124999999999989</v>
      </c>
      <c r="X28" s="363">
        <f t="shared" si="0"/>
        <v>3.4722222222222223</v>
      </c>
      <c r="Y28" s="363">
        <f t="shared" si="0"/>
        <v>1.7361111111111112</v>
      </c>
      <c r="Z28" s="175">
        <f t="shared" si="0"/>
        <v>0.86805555555555558</v>
      </c>
    </row>
    <row r="29" spans="1:26" s="32" customFormat="1" x14ac:dyDescent="0.25">
      <c r="A29" s="238">
        <v>14</v>
      </c>
      <c r="B29" s="239">
        <f t="shared" si="1"/>
        <v>5</v>
      </c>
      <c r="C29" s="240">
        <v>1</v>
      </c>
      <c r="D29" s="241">
        <v>4</v>
      </c>
      <c r="E29" s="242">
        <f>3/5</f>
        <v>0.6</v>
      </c>
      <c r="F29" s="243">
        <v>4</v>
      </c>
      <c r="G29" s="244">
        <f t="shared" si="2"/>
        <v>0.75</v>
      </c>
      <c r="H29" s="245" t="s">
        <v>64</v>
      </c>
      <c r="I29" s="246"/>
      <c r="J29" s="246"/>
      <c r="K29" s="247"/>
      <c r="L29" s="100">
        <f t="shared" si="3"/>
        <v>23.437500000000004</v>
      </c>
      <c r="M29" s="101">
        <f t="shared" si="0"/>
        <v>11.718750000000002</v>
      </c>
      <c r="N29" s="101">
        <f t="shared" si="0"/>
        <v>5.8593750000000009</v>
      </c>
      <c r="O29" s="210">
        <f t="shared" si="0"/>
        <v>2.9296875000000004</v>
      </c>
      <c r="P29" s="211">
        <f t="shared" si="0"/>
        <v>12.500000000000002</v>
      </c>
      <c r="Q29" s="101">
        <f t="shared" si="0"/>
        <v>6.2500000000000009</v>
      </c>
      <c r="R29" s="101">
        <f t="shared" si="0"/>
        <v>3.1250000000000004</v>
      </c>
      <c r="S29" s="210">
        <f t="shared" si="0"/>
        <v>1.5625000000000002</v>
      </c>
      <c r="T29" s="211">
        <f t="shared" si="0"/>
        <v>7.03125</v>
      </c>
      <c r="U29" s="101">
        <f t="shared" si="0"/>
        <v>3.515625</v>
      </c>
      <c r="V29" s="101">
        <f t="shared" si="0"/>
        <v>1.7578125</v>
      </c>
      <c r="W29" s="210">
        <f t="shared" si="0"/>
        <v>0.87890625</v>
      </c>
      <c r="X29" s="101">
        <f t="shared" si="0"/>
        <v>3.9062500000000004</v>
      </c>
      <c r="Y29" s="101">
        <f t="shared" si="0"/>
        <v>1.9531250000000002</v>
      </c>
      <c r="Z29" s="102">
        <f t="shared" si="0"/>
        <v>0.97656250000000011</v>
      </c>
    </row>
    <row r="30" spans="1:26" s="32" customFormat="1" x14ac:dyDescent="0.25">
      <c r="A30" s="248">
        <v>15</v>
      </c>
      <c r="B30" s="249">
        <f t="shared" si="1"/>
        <v>5</v>
      </c>
      <c r="C30" s="250">
        <v>1</v>
      </c>
      <c r="D30" s="251">
        <v>4</v>
      </c>
      <c r="E30" s="252">
        <f>4/5</f>
        <v>0.8</v>
      </c>
      <c r="F30" s="253">
        <v>4</v>
      </c>
      <c r="G30" s="254">
        <f t="shared" si="2"/>
        <v>1</v>
      </c>
      <c r="H30" s="255" t="s">
        <v>64</v>
      </c>
      <c r="I30" s="256"/>
      <c r="J30" s="256"/>
      <c r="K30" s="257"/>
      <c r="L30" s="100">
        <f t="shared" si="3"/>
        <v>31.250000000000004</v>
      </c>
      <c r="M30" s="101">
        <f t="shared" si="0"/>
        <v>15.625000000000002</v>
      </c>
      <c r="N30" s="101">
        <f t="shared" si="0"/>
        <v>7.8125000000000009</v>
      </c>
      <c r="O30" s="210">
        <f t="shared" si="0"/>
        <v>3.9062500000000004</v>
      </c>
      <c r="P30" s="211">
        <f t="shared" si="0"/>
        <v>16.666666666666668</v>
      </c>
      <c r="Q30" s="101">
        <f t="shared" si="0"/>
        <v>8.3333333333333339</v>
      </c>
      <c r="R30" s="101">
        <f t="shared" si="0"/>
        <v>4.166666666666667</v>
      </c>
      <c r="S30" s="210">
        <f t="shared" si="0"/>
        <v>2.0833333333333335</v>
      </c>
      <c r="T30" s="211">
        <f t="shared" si="0"/>
        <v>9.375</v>
      </c>
      <c r="U30" s="101">
        <f t="shared" si="0"/>
        <v>4.6875</v>
      </c>
      <c r="V30" s="101">
        <f t="shared" si="0"/>
        <v>2.34375</v>
      </c>
      <c r="W30" s="210">
        <f t="shared" si="0"/>
        <v>1.171875</v>
      </c>
      <c r="X30" s="101">
        <f t="shared" si="0"/>
        <v>5.2083333333333339</v>
      </c>
      <c r="Y30" s="101">
        <f t="shared" si="0"/>
        <v>2.604166666666667</v>
      </c>
      <c r="Z30" s="102">
        <f t="shared" si="0"/>
        <v>1.3020833333333335</v>
      </c>
    </row>
    <row r="31" spans="1:26" s="32" customFormat="1" x14ac:dyDescent="0.25">
      <c r="A31" s="228">
        <v>16</v>
      </c>
      <c r="B31" s="229">
        <f t="shared" ref="B31:B32" si="4">C31+D31</f>
        <v>5</v>
      </c>
      <c r="C31" s="230">
        <v>1</v>
      </c>
      <c r="D31" s="231">
        <v>4</v>
      </c>
      <c r="E31" s="232">
        <f>3/5</f>
        <v>0.6</v>
      </c>
      <c r="F31" s="233">
        <v>2</v>
      </c>
      <c r="G31" s="234">
        <f t="shared" ref="G31:G32" si="5">B31*E31*1/F31</f>
        <v>1.5</v>
      </c>
      <c r="H31" s="235" t="s">
        <v>64</v>
      </c>
      <c r="I31" s="236"/>
      <c r="J31" s="236"/>
      <c r="K31" s="237"/>
      <c r="L31" s="100">
        <f t="shared" si="3"/>
        <v>46.875000000000007</v>
      </c>
      <c r="M31" s="101">
        <f t="shared" si="0"/>
        <v>23.437500000000004</v>
      </c>
      <c r="N31" s="101">
        <f t="shared" si="0"/>
        <v>11.718750000000002</v>
      </c>
      <c r="O31" s="210">
        <f t="shared" si="0"/>
        <v>5.8593750000000009</v>
      </c>
      <c r="P31" s="211">
        <f t="shared" ref="P31:Z31" si="6">$G31*1000/P$14</f>
        <v>25.000000000000004</v>
      </c>
      <c r="Q31" s="101">
        <f t="shared" si="6"/>
        <v>12.500000000000002</v>
      </c>
      <c r="R31" s="101">
        <f t="shared" si="6"/>
        <v>6.2500000000000009</v>
      </c>
      <c r="S31" s="210">
        <f t="shared" si="6"/>
        <v>3.1250000000000004</v>
      </c>
      <c r="T31" s="211">
        <f t="shared" si="6"/>
        <v>14.0625</v>
      </c>
      <c r="U31" s="101">
        <f t="shared" si="6"/>
        <v>7.03125</v>
      </c>
      <c r="V31" s="101">
        <f t="shared" si="6"/>
        <v>3.515625</v>
      </c>
      <c r="W31" s="210">
        <f t="shared" si="6"/>
        <v>1.7578125</v>
      </c>
      <c r="X31" s="101">
        <f t="shared" si="6"/>
        <v>7.8125000000000009</v>
      </c>
      <c r="Y31" s="101">
        <f t="shared" si="6"/>
        <v>3.9062500000000004</v>
      </c>
      <c r="Z31" s="102">
        <f t="shared" si="6"/>
        <v>1.9531250000000002</v>
      </c>
    </row>
    <row r="32" spans="1:26" s="32" customFormat="1" x14ac:dyDescent="0.25">
      <c r="A32" s="212">
        <v>17</v>
      </c>
      <c r="B32" s="209">
        <f t="shared" si="4"/>
        <v>5</v>
      </c>
      <c r="C32" s="213">
        <v>1</v>
      </c>
      <c r="D32" s="214">
        <v>4</v>
      </c>
      <c r="E32" s="215">
        <f>4/5</f>
        <v>0.8</v>
      </c>
      <c r="F32" s="216">
        <v>2</v>
      </c>
      <c r="G32" s="217">
        <f t="shared" si="5"/>
        <v>2</v>
      </c>
      <c r="H32" s="218" t="s">
        <v>64</v>
      </c>
      <c r="I32" s="219"/>
      <c r="J32" s="219"/>
      <c r="K32" s="220"/>
      <c r="L32" s="100">
        <f t="shared" si="3"/>
        <v>62.500000000000007</v>
      </c>
      <c r="M32" s="101">
        <f t="shared" si="3"/>
        <v>31.250000000000004</v>
      </c>
      <c r="N32" s="101">
        <f t="shared" si="3"/>
        <v>15.625000000000002</v>
      </c>
      <c r="O32" s="210">
        <f t="shared" si="3"/>
        <v>7.8125000000000009</v>
      </c>
      <c r="P32" s="211">
        <f t="shared" si="3"/>
        <v>33.333333333333336</v>
      </c>
      <c r="Q32" s="101">
        <f t="shared" si="3"/>
        <v>16.666666666666668</v>
      </c>
      <c r="R32" s="101">
        <f t="shared" si="3"/>
        <v>8.3333333333333339</v>
      </c>
      <c r="S32" s="210">
        <f t="shared" si="3"/>
        <v>4.166666666666667</v>
      </c>
      <c r="T32" s="211">
        <f t="shared" si="3"/>
        <v>18.75</v>
      </c>
      <c r="U32" s="101">
        <f t="shared" si="3"/>
        <v>9.375</v>
      </c>
      <c r="V32" s="101">
        <f t="shared" si="3"/>
        <v>4.6875</v>
      </c>
      <c r="W32" s="210">
        <f t="shared" si="3"/>
        <v>2.34375</v>
      </c>
      <c r="X32" s="101">
        <f t="shared" si="3"/>
        <v>10.416666666666668</v>
      </c>
      <c r="Y32" s="101">
        <f t="shared" si="3"/>
        <v>5.2083333333333339</v>
      </c>
      <c r="Z32" s="102">
        <f t="shared" si="3"/>
        <v>2.604166666666667</v>
      </c>
    </row>
    <row r="33" spans="1:31" ht="8.1" customHeight="1" thickBot="1" x14ac:dyDescent="0.3">
      <c r="A33" s="150"/>
      <c r="B33" s="151"/>
      <c r="C33" s="151"/>
      <c r="D33" s="151"/>
      <c r="E33" s="151"/>
      <c r="F33" s="151"/>
      <c r="G33" s="151"/>
      <c r="H33" s="185"/>
      <c r="I33" s="185"/>
      <c r="J33" s="185"/>
      <c r="K33" s="186"/>
      <c r="L33" s="176"/>
      <c r="M33" s="177"/>
      <c r="N33" s="177"/>
      <c r="O33" s="178"/>
      <c r="P33" s="179"/>
      <c r="Q33" s="177"/>
      <c r="R33" s="177"/>
      <c r="S33" s="178"/>
      <c r="T33" s="179"/>
      <c r="U33" s="177"/>
      <c r="V33" s="177"/>
      <c r="W33" s="178"/>
      <c r="X33" s="177"/>
      <c r="Y33" s="177"/>
      <c r="Z33" s="180"/>
    </row>
    <row r="34" spans="1:31" ht="6" customHeight="1" x14ac:dyDescent="0.25"/>
    <row r="36" spans="1:31" x14ac:dyDescent="0.25">
      <c r="A36" t="s">
        <v>27</v>
      </c>
      <c r="AD36" s="112"/>
      <c r="AE36" s="112"/>
    </row>
    <row r="37" spans="1:31" x14ac:dyDescent="0.25">
      <c r="A37" t="s">
        <v>85</v>
      </c>
      <c r="AD37" s="112"/>
      <c r="AE37" s="112"/>
    </row>
    <row r="38" spans="1:31" x14ac:dyDescent="0.25">
      <c r="A38" t="s">
        <v>86</v>
      </c>
    </row>
    <row r="39" spans="1:31" x14ac:dyDescent="0.25">
      <c r="A39" t="s">
        <v>87</v>
      </c>
    </row>
    <row r="56" spans="2:2" x14ac:dyDescent="0.25">
      <c r="B56" t="s">
        <v>67</v>
      </c>
    </row>
    <row r="57" spans="2:2" x14ac:dyDescent="0.25">
      <c r="B57" t="s">
        <v>68</v>
      </c>
    </row>
  </sheetData>
  <mergeCells count="5">
    <mergeCell ref="A13:A14"/>
    <mergeCell ref="H13:K13"/>
    <mergeCell ref="L12:Z12"/>
    <mergeCell ref="F1:G1"/>
    <mergeCell ref="D1:E1"/>
  </mergeCells>
  <phoneticPr fontId="2" type="noConversion"/>
  <pageMargins left="0.25" right="0.25" top="0.75" bottom="0.75" header="0.3" footer="0.3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05A5B8A938FE4F9027017B1722A9C1" ma:contentTypeVersion="15" ma:contentTypeDescription="Create a new document." ma:contentTypeScope="" ma:versionID="9693da3cbde03e1c9e792368d2f2c4db">
  <xsd:schema xmlns:xsd="http://www.w3.org/2001/XMLSchema" xmlns:xs="http://www.w3.org/2001/XMLSchema" xmlns:p="http://schemas.microsoft.com/office/2006/metadata/properties" xmlns:ns2="fa1c9ead-54c2-4329-a048-4ec694ad629a" xmlns:ns3="53635aa7-beed-4234-a638-3d1de63f3803" targetNamespace="http://schemas.microsoft.com/office/2006/metadata/properties" ma:root="true" ma:fieldsID="faedfd4dc21258eabd994066c7fdf37f" ns2:_="" ns3:_="">
    <xsd:import namespace="fa1c9ead-54c2-4329-a048-4ec694ad629a"/>
    <xsd:import namespace="53635aa7-beed-4234-a638-3d1de63f38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9ead-54c2-4329-a048-4ec694ad6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efe1dd9f-8a2d-44dc-b428-90d72f1a2517}" ma:internalName="TaxCatchAll" ma:showField="CatchAllData" ma:web="fa1c9ead-54c2-4329-a048-4ec694ad6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35aa7-beed-4234-a638-3d1de63f380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41ccae4-0678-4510-a252-9e185746a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635aa7-beed-4234-a638-3d1de63f3803">
      <Terms xmlns="http://schemas.microsoft.com/office/infopath/2007/PartnerControls"/>
    </lcf76f155ced4ddcb4097134ff3c332f>
    <TaxCatchAll xmlns="fa1c9ead-54c2-4329-a048-4ec694ad629a" xsi:nil="true"/>
  </documentManagement>
</p:properties>
</file>

<file path=customXml/itemProps1.xml><?xml version="1.0" encoding="utf-8"?>
<ds:datastoreItem xmlns:ds="http://schemas.openxmlformats.org/officeDocument/2006/customXml" ds:itemID="{F422C64F-1B65-439F-9D60-F16C32D50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1c9ead-54c2-4329-a048-4ec694ad629a"/>
    <ds:schemaRef ds:uri="53635aa7-beed-4234-a638-3d1de63f38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0B649-F54D-4572-8073-117E6FE09E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D8D726-2861-4B8F-B9BA-D22717561A4D}">
  <ds:schemaRefs>
    <ds:schemaRef ds:uri="http://schemas.microsoft.com/office/2006/metadata/properties"/>
    <ds:schemaRef ds:uri="http://schemas.microsoft.com/office/infopath/2007/PartnerControls"/>
    <ds:schemaRef ds:uri="53635aa7-beed-4234-a638-3d1de63f3803"/>
    <ds:schemaRef ds:uri="fa1c9ead-54c2-4329-a048-4ec694ad62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FASWAN_M2_IEEE_PROP_OBW1</vt:lpstr>
      <vt:lpstr>FASWAN_M2_MCS_2025</vt:lpstr>
      <vt:lpstr>CBW_opt1</vt:lpstr>
      <vt:lpstr>CBW_opt2</vt:lpstr>
      <vt:lpstr>CBW_opt3</vt:lpstr>
      <vt:lpstr>CBW_opt4</vt:lpstr>
      <vt:lpstr>FreqRes</vt:lpstr>
      <vt:lpstr>OBWratio</vt:lpstr>
      <vt:lpstr>FASWAN_M2_IEEE_PROP_OBW1!Print_Area</vt:lpstr>
      <vt:lpstr>FASWAN_M2_MCS_2025!Print_Area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Portier</dc:creator>
  <cp:lastModifiedBy>Fabrice Portier</cp:lastModifiedBy>
  <cp:lastPrinted>2025-04-25T13:50:26Z</cp:lastPrinted>
  <dcterms:created xsi:type="dcterms:W3CDTF">2015-06-05T18:17:20Z</dcterms:created>
  <dcterms:modified xsi:type="dcterms:W3CDTF">2025-05-16T11:11:11Z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0x010100D805A5B8A938FE4F9027017B1722A9C1</vt:lpwstr>
  </property>
  <property fmtid="{D5CDD505-2E9C-101B-9397-08002B2CF9AE}" pid="3" name="MediaServiceImageTags">
    <vt:lpwstr/>
  </property>
</Properties>
</file>