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D\Ml_GIT\matlab\ofdm_modem_matlab_lrswe\doc\"/>
    </mc:Choice>
  </mc:AlternateContent>
  <xr:revisionPtr revIDLastSave="0" documentId="13_ncr:1_{278C71A8-F565-4945-BA66-57D2F4A2C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SWAN_M2_IEEE_PROP_OBW1" sheetId="5" r:id="rId1"/>
    <sheet name="FASWAN_M2_IEEE_PROP_OBWvar" sheetId="6" r:id="rId2"/>
    <sheet name="FASWAN_M2_MCS_2025" sheetId="4" r:id="rId3"/>
    <sheet name="Links_Matlab" sheetId="2" r:id="rId4"/>
  </sheets>
  <definedNames>
    <definedName name="CBW_opt1">FASWAN_M2_IEEE_PROP_OBWvar!$V$64</definedName>
    <definedName name="CBW_opt2">FASWAN_M2_IEEE_PROP_OBWvar!$V$39</definedName>
    <definedName name="CBW_opt3">FASWAN_M2_IEEE_PROP_OBWvar!$V$26</definedName>
    <definedName name="CBW_opt4">FASWAN_M2_IEEE_PROP_OBWvar!$V$13</definedName>
    <definedName name="FreqRes" localSheetId="1">FASWAN_M2_IEEE_PROP_OBWvar!$B$8</definedName>
    <definedName name="FreqRes">FASWAN_M2_IEEE_PROP_OBW1!$B$8</definedName>
    <definedName name="OBWratio">FASWAN_M2_IEEE_PROP_OBW1!$K$11</definedName>
    <definedName name="OBWratio_vopt1">FASWAN_M2_IEEE_PROP_OBWvar!$K$64</definedName>
    <definedName name="OBWratio_vopt2">FASWAN_M2_IEEE_PROP_OBWvar!$K$39</definedName>
    <definedName name="OBWratio_vopt3">FASWAN_M2_IEEE_PROP_OBWvar!$K$26</definedName>
    <definedName name="OBWratio_vopt4">FASWAN_M2_IEEE_PROP_OBWvar!$K$13</definedName>
    <definedName name="_xlnm.Print_Area" localSheetId="0">FASWAN_M2_IEEE_PROP_OBW1!$A$1:$AW$104</definedName>
    <definedName name="_xlnm.Print_Area" localSheetId="1">FASWAN_M2_IEEE_PROP_OBWvar!$A$1:$AX$108</definedName>
    <definedName name="_xlnm.Print_Area" localSheetId="2">FASWAN_M2_MCS_2025!$A$1:$Z$60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96" i="6" l="1"/>
  <c r="AU96" i="6"/>
  <c r="AT96" i="6"/>
  <c r="AS96" i="6"/>
  <c r="AR96" i="6"/>
  <c r="AV95" i="6"/>
  <c r="AU95" i="6"/>
  <c r="AT95" i="6"/>
  <c r="AS95" i="6"/>
  <c r="AR95" i="6"/>
  <c r="AV94" i="6"/>
  <c r="AU94" i="6"/>
  <c r="AT94" i="6"/>
  <c r="AS94" i="6"/>
  <c r="AR94" i="6"/>
  <c r="AV93" i="6"/>
  <c r="AU93" i="6"/>
  <c r="AT93" i="6"/>
  <c r="AS93" i="6"/>
  <c r="AR93" i="6"/>
  <c r="AV92" i="6"/>
  <c r="AU92" i="6"/>
  <c r="AT92" i="6"/>
  <c r="AS92" i="6"/>
  <c r="AR92" i="6"/>
  <c r="AV91" i="6"/>
  <c r="AU91" i="6"/>
  <c r="AT91" i="6"/>
  <c r="AS91" i="6"/>
  <c r="AR91" i="6"/>
  <c r="AV90" i="6"/>
  <c r="AU90" i="6"/>
  <c r="AT90" i="6"/>
  <c r="AS90" i="6"/>
  <c r="AR90" i="6"/>
  <c r="AV89" i="6"/>
  <c r="AU89" i="6"/>
  <c r="AT89" i="6"/>
  <c r="AS89" i="6"/>
  <c r="AR89" i="6"/>
  <c r="AV88" i="6"/>
  <c r="AU88" i="6"/>
  <c r="AT88" i="6"/>
  <c r="AS88" i="6"/>
  <c r="AR88" i="6"/>
  <c r="AV87" i="6"/>
  <c r="AU87" i="6"/>
  <c r="AT87" i="6"/>
  <c r="AS87" i="6"/>
  <c r="AR87" i="6"/>
  <c r="AV86" i="6"/>
  <c r="AU86" i="6"/>
  <c r="AT86" i="6"/>
  <c r="AS86" i="6"/>
  <c r="AR86" i="6"/>
  <c r="AV85" i="6"/>
  <c r="AU85" i="6"/>
  <c r="AT85" i="6"/>
  <c r="AS85" i="6"/>
  <c r="AR85" i="6"/>
  <c r="AV84" i="6"/>
  <c r="AU84" i="6"/>
  <c r="AT84" i="6"/>
  <c r="AS84" i="6"/>
  <c r="AR84" i="6"/>
  <c r="AV83" i="6"/>
  <c r="AU83" i="6"/>
  <c r="AT83" i="6"/>
  <c r="AS83" i="6"/>
  <c r="AR83" i="6"/>
  <c r="AV82" i="6"/>
  <c r="AU82" i="6"/>
  <c r="AT82" i="6"/>
  <c r="AS82" i="6"/>
  <c r="AR82" i="6"/>
  <c r="AV81" i="6"/>
  <c r="AU81" i="6"/>
  <c r="AT81" i="6"/>
  <c r="AS81" i="6"/>
  <c r="AR81" i="6"/>
  <c r="AV80" i="6"/>
  <c r="AU80" i="6"/>
  <c r="AT80" i="6"/>
  <c r="AS80" i="6"/>
  <c r="AR80" i="6"/>
  <c r="AV79" i="6"/>
  <c r="AU79" i="6"/>
  <c r="AT79" i="6"/>
  <c r="AS79" i="6"/>
  <c r="AR79" i="6"/>
  <c r="AV78" i="6"/>
  <c r="AU78" i="6"/>
  <c r="AT78" i="6"/>
  <c r="AS78" i="6"/>
  <c r="AR78" i="6"/>
  <c r="AV77" i="6"/>
  <c r="AU77" i="6"/>
  <c r="AT77" i="6"/>
  <c r="AS77" i="6"/>
  <c r="AR77" i="6"/>
  <c r="AV76" i="6"/>
  <c r="AU76" i="6"/>
  <c r="AT76" i="6"/>
  <c r="AS76" i="6"/>
  <c r="AR76" i="6"/>
  <c r="AV75" i="6"/>
  <c r="AU75" i="6"/>
  <c r="AT75" i="6"/>
  <c r="AS75" i="6"/>
  <c r="AR75" i="6"/>
  <c r="AV74" i="6"/>
  <c r="AU74" i="6"/>
  <c r="AT74" i="6"/>
  <c r="AS74" i="6"/>
  <c r="AR74" i="6"/>
  <c r="AV73" i="6"/>
  <c r="AU73" i="6"/>
  <c r="AT73" i="6"/>
  <c r="AS73" i="6"/>
  <c r="AR73" i="6"/>
  <c r="AV72" i="6"/>
  <c r="AU72" i="6"/>
  <c r="AT72" i="6"/>
  <c r="AS72" i="6"/>
  <c r="AR72" i="6"/>
  <c r="AV71" i="6"/>
  <c r="AU71" i="6"/>
  <c r="AT71" i="6"/>
  <c r="AS71" i="6"/>
  <c r="AR71" i="6"/>
  <c r="AV70" i="6"/>
  <c r="AU70" i="6"/>
  <c r="AT70" i="6"/>
  <c r="AS70" i="6"/>
  <c r="AR70" i="6"/>
  <c r="AV69" i="6"/>
  <c r="AU69" i="6"/>
  <c r="AT69" i="6"/>
  <c r="AS69" i="6"/>
  <c r="AR69" i="6"/>
  <c r="AV68" i="6"/>
  <c r="AU68" i="6"/>
  <c r="AT68" i="6"/>
  <c r="AS68" i="6"/>
  <c r="AR68" i="6"/>
  <c r="AV67" i="6"/>
  <c r="AU67" i="6"/>
  <c r="AT67" i="6"/>
  <c r="AS67" i="6"/>
  <c r="AR67" i="6"/>
  <c r="AV66" i="6"/>
  <c r="AU66" i="6"/>
  <c r="AT66" i="6"/>
  <c r="AS66" i="6"/>
  <c r="AR66" i="6"/>
  <c r="AV65" i="6"/>
  <c r="AU65" i="6"/>
  <c r="AT65" i="6"/>
  <c r="AS65" i="6"/>
  <c r="AQ96" i="6"/>
  <c r="AP96" i="6"/>
  <c r="AO96" i="6"/>
  <c r="AN96" i="6"/>
  <c r="AM96" i="6"/>
  <c r="AQ95" i="6"/>
  <c r="AP95" i="6"/>
  <c r="AO95" i="6"/>
  <c r="AN95" i="6"/>
  <c r="AM95" i="6"/>
  <c r="AQ94" i="6"/>
  <c r="AP94" i="6"/>
  <c r="AO94" i="6"/>
  <c r="AN94" i="6"/>
  <c r="AM94" i="6"/>
  <c r="AQ93" i="6"/>
  <c r="AP93" i="6"/>
  <c r="AO93" i="6"/>
  <c r="AN93" i="6"/>
  <c r="AM93" i="6"/>
  <c r="AQ92" i="6"/>
  <c r="AP92" i="6"/>
  <c r="AO92" i="6"/>
  <c r="AN92" i="6"/>
  <c r="AM92" i="6"/>
  <c r="AQ91" i="6"/>
  <c r="AP91" i="6"/>
  <c r="AO91" i="6"/>
  <c r="AN91" i="6"/>
  <c r="AM91" i="6"/>
  <c r="AQ90" i="6"/>
  <c r="AP90" i="6"/>
  <c r="AO90" i="6"/>
  <c r="AN90" i="6"/>
  <c r="AM90" i="6"/>
  <c r="AQ89" i="6"/>
  <c r="AP89" i="6"/>
  <c r="AO89" i="6"/>
  <c r="AN89" i="6"/>
  <c r="AM89" i="6"/>
  <c r="AQ88" i="6"/>
  <c r="AP88" i="6"/>
  <c r="AO88" i="6"/>
  <c r="AN88" i="6"/>
  <c r="AM88" i="6"/>
  <c r="AQ87" i="6"/>
  <c r="AP87" i="6"/>
  <c r="AO87" i="6"/>
  <c r="AN87" i="6"/>
  <c r="AM87" i="6"/>
  <c r="AQ86" i="6"/>
  <c r="AP86" i="6"/>
  <c r="AO86" i="6"/>
  <c r="AN86" i="6"/>
  <c r="AM86" i="6"/>
  <c r="AQ85" i="6"/>
  <c r="AP85" i="6"/>
  <c r="AO85" i="6"/>
  <c r="AN85" i="6"/>
  <c r="AM85" i="6"/>
  <c r="AQ84" i="6"/>
  <c r="AP84" i="6"/>
  <c r="AO84" i="6"/>
  <c r="AN84" i="6"/>
  <c r="AM84" i="6"/>
  <c r="AQ83" i="6"/>
  <c r="AP83" i="6"/>
  <c r="AO83" i="6"/>
  <c r="AN83" i="6"/>
  <c r="AM83" i="6"/>
  <c r="AQ82" i="6"/>
  <c r="AP82" i="6"/>
  <c r="AO82" i="6"/>
  <c r="AN82" i="6"/>
  <c r="AM82" i="6"/>
  <c r="AQ81" i="6"/>
  <c r="AP81" i="6"/>
  <c r="AO81" i="6"/>
  <c r="AN81" i="6"/>
  <c r="AM81" i="6"/>
  <c r="AQ80" i="6"/>
  <c r="AP80" i="6"/>
  <c r="AO80" i="6"/>
  <c r="AN80" i="6"/>
  <c r="AM80" i="6"/>
  <c r="AQ79" i="6"/>
  <c r="AP79" i="6"/>
  <c r="AO79" i="6"/>
  <c r="AN79" i="6"/>
  <c r="AM79" i="6"/>
  <c r="AQ78" i="6"/>
  <c r="AP78" i="6"/>
  <c r="AO78" i="6"/>
  <c r="AN78" i="6"/>
  <c r="AM78" i="6"/>
  <c r="AQ77" i="6"/>
  <c r="AP77" i="6"/>
  <c r="AO77" i="6"/>
  <c r="AN77" i="6"/>
  <c r="AM77" i="6"/>
  <c r="AQ76" i="6"/>
  <c r="AP76" i="6"/>
  <c r="AO76" i="6"/>
  <c r="AN76" i="6"/>
  <c r="AM76" i="6"/>
  <c r="AQ75" i="6"/>
  <c r="AP75" i="6"/>
  <c r="AO75" i="6"/>
  <c r="AN75" i="6"/>
  <c r="AM75" i="6"/>
  <c r="AQ74" i="6"/>
  <c r="AP74" i="6"/>
  <c r="AO74" i="6"/>
  <c r="AN74" i="6"/>
  <c r="AM74" i="6"/>
  <c r="AQ73" i="6"/>
  <c r="AP73" i="6"/>
  <c r="AO73" i="6"/>
  <c r="AN73" i="6"/>
  <c r="AM73" i="6"/>
  <c r="AQ72" i="6"/>
  <c r="AP72" i="6"/>
  <c r="AO72" i="6"/>
  <c r="AN72" i="6"/>
  <c r="AM72" i="6"/>
  <c r="AQ71" i="6"/>
  <c r="AP71" i="6"/>
  <c r="AO71" i="6"/>
  <c r="AN71" i="6"/>
  <c r="AM71" i="6"/>
  <c r="AQ70" i="6"/>
  <c r="AP70" i="6"/>
  <c r="AO70" i="6"/>
  <c r="AN70" i="6"/>
  <c r="AM70" i="6"/>
  <c r="AQ69" i="6"/>
  <c r="AP69" i="6"/>
  <c r="AO69" i="6"/>
  <c r="AN69" i="6"/>
  <c r="AM69" i="6"/>
  <c r="AQ68" i="6"/>
  <c r="AP68" i="6"/>
  <c r="AO68" i="6"/>
  <c r="AN68" i="6"/>
  <c r="AM68" i="6"/>
  <c r="AQ67" i="6"/>
  <c r="AP67" i="6"/>
  <c r="AO67" i="6"/>
  <c r="AN67" i="6"/>
  <c r="AM67" i="6"/>
  <c r="AQ66" i="6"/>
  <c r="AP66" i="6"/>
  <c r="AO66" i="6"/>
  <c r="AN66" i="6"/>
  <c r="AM66" i="6"/>
  <c r="AQ65" i="6"/>
  <c r="AP65" i="6"/>
  <c r="AO65" i="6"/>
  <c r="AN65" i="6"/>
  <c r="AL96" i="6"/>
  <c r="AK96" i="6"/>
  <c r="AJ96" i="6"/>
  <c r="AI96" i="6"/>
  <c r="AH96" i="6"/>
  <c r="AM65" i="6"/>
  <c r="AL95" i="6"/>
  <c r="AK95" i="6"/>
  <c r="AJ95" i="6"/>
  <c r="AI95" i="6"/>
  <c r="AH95" i="6"/>
  <c r="AL94" i="6"/>
  <c r="AK94" i="6"/>
  <c r="AJ94" i="6"/>
  <c r="AI94" i="6"/>
  <c r="AH94" i="6"/>
  <c r="AL93" i="6"/>
  <c r="AK93" i="6"/>
  <c r="AJ93" i="6"/>
  <c r="AI93" i="6"/>
  <c r="AH93" i="6"/>
  <c r="AL92" i="6"/>
  <c r="AK92" i="6"/>
  <c r="AJ92" i="6"/>
  <c r="AI92" i="6"/>
  <c r="AH92" i="6"/>
  <c r="AL91" i="6"/>
  <c r="AK91" i="6"/>
  <c r="AJ91" i="6"/>
  <c r="AI91" i="6"/>
  <c r="AH91" i="6"/>
  <c r="AL90" i="6"/>
  <c r="AK90" i="6"/>
  <c r="AJ90" i="6"/>
  <c r="AI90" i="6"/>
  <c r="AH90" i="6"/>
  <c r="AL89" i="6"/>
  <c r="AK89" i="6"/>
  <c r="AJ89" i="6"/>
  <c r="AI89" i="6"/>
  <c r="AH89" i="6"/>
  <c r="AL88" i="6"/>
  <c r="AK88" i="6"/>
  <c r="AJ88" i="6"/>
  <c r="AI88" i="6"/>
  <c r="AH88" i="6"/>
  <c r="AL87" i="6"/>
  <c r="AK87" i="6"/>
  <c r="AJ87" i="6"/>
  <c r="AI87" i="6"/>
  <c r="AH87" i="6"/>
  <c r="AL86" i="6"/>
  <c r="AK86" i="6"/>
  <c r="AJ86" i="6"/>
  <c r="AI86" i="6"/>
  <c r="AH86" i="6"/>
  <c r="AL85" i="6"/>
  <c r="AK85" i="6"/>
  <c r="AJ85" i="6"/>
  <c r="AI85" i="6"/>
  <c r="AH85" i="6"/>
  <c r="AL84" i="6"/>
  <c r="AK84" i="6"/>
  <c r="AJ84" i="6"/>
  <c r="AI84" i="6"/>
  <c r="AH84" i="6"/>
  <c r="AL83" i="6"/>
  <c r="AK83" i="6"/>
  <c r="AJ83" i="6"/>
  <c r="AI83" i="6"/>
  <c r="AH83" i="6"/>
  <c r="AL82" i="6"/>
  <c r="AK82" i="6"/>
  <c r="AJ82" i="6"/>
  <c r="AI82" i="6"/>
  <c r="AH82" i="6"/>
  <c r="AL81" i="6"/>
  <c r="AK81" i="6"/>
  <c r="AJ81" i="6"/>
  <c r="AI81" i="6"/>
  <c r="AH81" i="6"/>
  <c r="AL80" i="6"/>
  <c r="AK80" i="6"/>
  <c r="AJ80" i="6"/>
  <c r="AI80" i="6"/>
  <c r="AH80" i="6"/>
  <c r="AL79" i="6"/>
  <c r="AK79" i="6"/>
  <c r="AJ79" i="6"/>
  <c r="AI79" i="6"/>
  <c r="AH79" i="6"/>
  <c r="AL78" i="6"/>
  <c r="AK78" i="6"/>
  <c r="AJ78" i="6"/>
  <c r="AI78" i="6"/>
  <c r="AH78" i="6"/>
  <c r="AL77" i="6"/>
  <c r="AK77" i="6"/>
  <c r="AJ77" i="6"/>
  <c r="AI77" i="6"/>
  <c r="AH77" i="6"/>
  <c r="AL76" i="6"/>
  <c r="AK76" i="6"/>
  <c r="AJ76" i="6"/>
  <c r="AI76" i="6"/>
  <c r="AH76" i="6"/>
  <c r="AL75" i="6"/>
  <c r="AK75" i="6"/>
  <c r="AJ75" i="6"/>
  <c r="AI75" i="6"/>
  <c r="AH75" i="6"/>
  <c r="AL74" i="6"/>
  <c r="AK74" i="6"/>
  <c r="AJ74" i="6"/>
  <c r="AI74" i="6"/>
  <c r="AH74" i="6"/>
  <c r="AL73" i="6"/>
  <c r="AK73" i="6"/>
  <c r="AJ73" i="6"/>
  <c r="AI73" i="6"/>
  <c r="AH73" i="6"/>
  <c r="AL72" i="6"/>
  <c r="AK72" i="6"/>
  <c r="AJ72" i="6"/>
  <c r="AI72" i="6"/>
  <c r="AH72" i="6"/>
  <c r="AL71" i="6"/>
  <c r="AK71" i="6"/>
  <c r="AJ71" i="6"/>
  <c r="AI71" i="6"/>
  <c r="AH71" i="6"/>
  <c r="AL70" i="6"/>
  <c r="AK70" i="6"/>
  <c r="AJ70" i="6"/>
  <c r="AI70" i="6"/>
  <c r="AH70" i="6"/>
  <c r="AL69" i="6"/>
  <c r="AK69" i="6"/>
  <c r="AJ69" i="6"/>
  <c r="AI69" i="6"/>
  <c r="AH69" i="6"/>
  <c r="AL68" i="6"/>
  <c r="AK68" i="6"/>
  <c r="AJ68" i="6"/>
  <c r="AI68" i="6"/>
  <c r="AH68" i="6"/>
  <c r="AL67" i="6"/>
  <c r="AK67" i="6"/>
  <c r="AJ67" i="6"/>
  <c r="AI67" i="6"/>
  <c r="AH67" i="6"/>
  <c r="AL66" i="6"/>
  <c r="AK66" i="6"/>
  <c r="AJ66" i="6"/>
  <c r="AI66" i="6"/>
  <c r="AH66" i="6"/>
  <c r="AL65" i="6"/>
  <c r="AK65" i="6"/>
  <c r="AJ65" i="6"/>
  <c r="AI65" i="6"/>
  <c r="AR65" i="6"/>
  <c r="AH65" i="6"/>
  <c r="AG96" i="6"/>
  <c r="AF96" i="6"/>
  <c r="AE96" i="6"/>
  <c r="AD96" i="6"/>
  <c r="AC96" i="6"/>
  <c r="AG95" i="6"/>
  <c r="AF95" i="6"/>
  <c r="AE95" i="6"/>
  <c r="AD95" i="6"/>
  <c r="AC95" i="6"/>
  <c r="AG94" i="6"/>
  <c r="AF94" i="6"/>
  <c r="AE94" i="6"/>
  <c r="AD94" i="6"/>
  <c r="AC94" i="6"/>
  <c r="AG93" i="6"/>
  <c r="AF93" i="6"/>
  <c r="AE93" i="6"/>
  <c r="AD93" i="6"/>
  <c r="AC93" i="6"/>
  <c r="AG92" i="6"/>
  <c r="AF92" i="6"/>
  <c r="AE92" i="6"/>
  <c r="AD92" i="6"/>
  <c r="AC92" i="6"/>
  <c r="AG91" i="6"/>
  <c r="AF91" i="6"/>
  <c r="AE91" i="6"/>
  <c r="AD91" i="6"/>
  <c r="AC91" i="6"/>
  <c r="AG90" i="6"/>
  <c r="AF90" i="6"/>
  <c r="AE90" i="6"/>
  <c r="AD90" i="6"/>
  <c r="AC90" i="6"/>
  <c r="AG89" i="6"/>
  <c r="AF89" i="6"/>
  <c r="AE89" i="6"/>
  <c r="AD89" i="6"/>
  <c r="AC89" i="6"/>
  <c r="AG88" i="6"/>
  <c r="AF88" i="6"/>
  <c r="AE88" i="6"/>
  <c r="AD88" i="6"/>
  <c r="AC88" i="6"/>
  <c r="AG87" i="6"/>
  <c r="AF87" i="6"/>
  <c r="AE87" i="6"/>
  <c r="AD87" i="6"/>
  <c r="AC87" i="6"/>
  <c r="AG86" i="6"/>
  <c r="AF86" i="6"/>
  <c r="AE86" i="6"/>
  <c r="AD86" i="6"/>
  <c r="AC86" i="6"/>
  <c r="AG85" i="6"/>
  <c r="AF85" i="6"/>
  <c r="AE85" i="6"/>
  <c r="AD85" i="6"/>
  <c r="AC85" i="6"/>
  <c r="AG84" i="6"/>
  <c r="AF84" i="6"/>
  <c r="AE84" i="6"/>
  <c r="AD84" i="6"/>
  <c r="AC84" i="6"/>
  <c r="AG83" i="6"/>
  <c r="AF83" i="6"/>
  <c r="AE83" i="6"/>
  <c r="AD83" i="6"/>
  <c r="AC83" i="6"/>
  <c r="AG82" i="6"/>
  <c r="AF82" i="6"/>
  <c r="AE82" i="6"/>
  <c r="AD82" i="6"/>
  <c r="AC82" i="6"/>
  <c r="AG81" i="6"/>
  <c r="AF81" i="6"/>
  <c r="AE81" i="6"/>
  <c r="AD81" i="6"/>
  <c r="AC81" i="6"/>
  <c r="AG80" i="6"/>
  <c r="AF80" i="6"/>
  <c r="AE80" i="6"/>
  <c r="AD80" i="6"/>
  <c r="AC80" i="6"/>
  <c r="AG79" i="6"/>
  <c r="AF79" i="6"/>
  <c r="AE79" i="6"/>
  <c r="AD79" i="6"/>
  <c r="AC79" i="6"/>
  <c r="AG78" i="6"/>
  <c r="AF78" i="6"/>
  <c r="AE78" i="6"/>
  <c r="AD78" i="6"/>
  <c r="AC78" i="6"/>
  <c r="AG77" i="6"/>
  <c r="AF77" i="6"/>
  <c r="AE77" i="6"/>
  <c r="AD77" i="6"/>
  <c r="AC77" i="6"/>
  <c r="AG76" i="6"/>
  <c r="AF76" i="6"/>
  <c r="AE76" i="6"/>
  <c r="AD76" i="6"/>
  <c r="AC76" i="6"/>
  <c r="AG75" i="6"/>
  <c r="AF75" i="6"/>
  <c r="AE75" i="6"/>
  <c r="AD75" i="6"/>
  <c r="AC75" i="6"/>
  <c r="AG74" i="6"/>
  <c r="AF74" i="6"/>
  <c r="AE74" i="6"/>
  <c r="AD74" i="6"/>
  <c r="AC74" i="6"/>
  <c r="AG73" i="6"/>
  <c r="AF73" i="6"/>
  <c r="AE73" i="6"/>
  <c r="AD73" i="6"/>
  <c r="AC73" i="6"/>
  <c r="AG72" i="6"/>
  <c r="AF72" i="6"/>
  <c r="AE72" i="6"/>
  <c r="AD72" i="6"/>
  <c r="AC72" i="6"/>
  <c r="AG71" i="6"/>
  <c r="AF71" i="6"/>
  <c r="AE71" i="6"/>
  <c r="AD71" i="6"/>
  <c r="AC71" i="6"/>
  <c r="AG70" i="6"/>
  <c r="AF70" i="6"/>
  <c r="AE70" i="6"/>
  <c r="AD70" i="6"/>
  <c r="AC70" i="6"/>
  <c r="AG69" i="6"/>
  <c r="AF69" i="6"/>
  <c r="AE69" i="6"/>
  <c r="AD69" i="6"/>
  <c r="AC69" i="6"/>
  <c r="AG68" i="6"/>
  <c r="AF68" i="6"/>
  <c r="AE68" i="6"/>
  <c r="AD68" i="6"/>
  <c r="AC68" i="6"/>
  <c r="AG67" i="6"/>
  <c r="AF67" i="6"/>
  <c r="AE67" i="6"/>
  <c r="AD67" i="6"/>
  <c r="AC67" i="6"/>
  <c r="AG66" i="6"/>
  <c r="AF66" i="6"/>
  <c r="AE66" i="6"/>
  <c r="AD66" i="6"/>
  <c r="AC66" i="6"/>
  <c r="AG65" i="6"/>
  <c r="AF65" i="6"/>
  <c r="AE65" i="6"/>
  <c r="AD65" i="6"/>
  <c r="AC65" i="6"/>
  <c r="AV63" i="6"/>
  <c r="AU63" i="6"/>
  <c r="AT63" i="6"/>
  <c r="AS63" i="6"/>
  <c r="AR63" i="6"/>
  <c r="AV62" i="6"/>
  <c r="AU62" i="6"/>
  <c r="AT62" i="6"/>
  <c r="AS62" i="6"/>
  <c r="AR62" i="6"/>
  <c r="AV61" i="6"/>
  <c r="AU61" i="6"/>
  <c r="AT61" i="6"/>
  <c r="AS61" i="6"/>
  <c r="AR61" i="6"/>
  <c r="AV60" i="6"/>
  <c r="AU60" i="6"/>
  <c r="AT60" i="6"/>
  <c r="AS60" i="6"/>
  <c r="AR60" i="6"/>
  <c r="AV59" i="6"/>
  <c r="AU59" i="6"/>
  <c r="AT59" i="6"/>
  <c r="AS59" i="6"/>
  <c r="AR59" i="6"/>
  <c r="AV58" i="6"/>
  <c r="AU58" i="6"/>
  <c r="AT58" i="6"/>
  <c r="AS58" i="6"/>
  <c r="AR58" i="6"/>
  <c r="AV57" i="6"/>
  <c r="AU57" i="6"/>
  <c r="AT57" i="6"/>
  <c r="AS57" i="6"/>
  <c r="AR57" i="6"/>
  <c r="AV56" i="6"/>
  <c r="AU56" i="6"/>
  <c r="AT56" i="6"/>
  <c r="AS56" i="6"/>
  <c r="AR56" i="6"/>
  <c r="AV55" i="6"/>
  <c r="AU55" i="6"/>
  <c r="AT55" i="6"/>
  <c r="AS55" i="6"/>
  <c r="AR55" i="6"/>
  <c r="AV54" i="6"/>
  <c r="AU54" i="6"/>
  <c r="AT54" i="6"/>
  <c r="AS54" i="6"/>
  <c r="AR54" i="6"/>
  <c r="AV53" i="6"/>
  <c r="AU53" i="6"/>
  <c r="AT53" i="6"/>
  <c r="AS53" i="6"/>
  <c r="AR53" i="6"/>
  <c r="AV52" i="6"/>
  <c r="AU52" i="6"/>
  <c r="AT52" i="6"/>
  <c r="AS52" i="6"/>
  <c r="AR52" i="6"/>
  <c r="AV51" i="6"/>
  <c r="AU51" i="6"/>
  <c r="AT51" i="6"/>
  <c r="AS51" i="6"/>
  <c r="AR51" i="6"/>
  <c r="AV50" i="6"/>
  <c r="AU50" i="6"/>
  <c r="AT50" i="6"/>
  <c r="AS50" i="6"/>
  <c r="AR50" i="6"/>
  <c r="AV49" i="6"/>
  <c r="AU49" i="6"/>
  <c r="AT49" i="6"/>
  <c r="AS49" i="6"/>
  <c r="AR49" i="6"/>
  <c r="AV48" i="6"/>
  <c r="AU48" i="6"/>
  <c r="AT48" i="6"/>
  <c r="AS48" i="6"/>
  <c r="AR48" i="6"/>
  <c r="AV47" i="6"/>
  <c r="AU47" i="6"/>
  <c r="AT47" i="6"/>
  <c r="AS47" i="6"/>
  <c r="AR47" i="6"/>
  <c r="AV46" i="6"/>
  <c r="AU46" i="6"/>
  <c r="AT46" i="6"/>
  <c r="AS46" i="6"/>
  <c r="AR46" i="6"/>
  <c r="AV45" i="6"/>
  <c r="AU45" i="6"/>
  <c r="AT45" i="6"/>
  <c r="AS45" i="6"/>
  <c r="AR45" i="6"/>
  <c r="AV44" i="6"/>
  <c r="AU44" i="6"/>
  <c r="AT44" i="6"/>
  <c r="AS44" i="6"/>
  <c r="AR44" i="6"/>
  <c r="AV43" i="6"/>
  <c r="AU43" i="6"/>
  <c r="AT43" i="6"/>
  <c r="AS43" i="6"/>
  <c r="AR43" i="6"/>
  <c r="AV42" i="6"/>
  <c r="AU42" i="6"/>
  <c r="AT42" i="6"/>
  <c r="AS42" i="6"/>
  <c r="AR42" i="6"/>
  <c r="AV41" i="6"/>
  <c r="AU41" i="6"/>
  <c r="AT41" i="6"/>
  <c r="AS41" i="6"/>
  <c r="AR41" i="6"/>
  <c r="AV40" i="6"/>
  <c r="AU40" i="6"/>
  <c r="AT40" i="6"/>
  <c r="AS40" i="6"/>
  <c r="AQ63" i="6"/>
  <c r="AP63" i="6"/>
  <c r="AO63" i="6"/>
  <c r="AN63" i="6"/>
  <c r="AM63" i="6"/>
  <c r="AQ62" i="6"/>
  <c r="AP62" i="6"/>
  <c r="AO62" i="6"/>
  <c r="AN62" i="6"/>
  <c r="AM62" i="6"/>
  <c r="AQ61" i="6"/>
  <c r="AP61" i="6"/>
  <c r="AO61" i="6"/>
  <c r="AN61" i="6"/>
  <c r="AM61" i="6"/>
  <c r="AQ60" i="6"/>
  <c r="AP60" i="6"/>
  <c r="AO60" i="6"/>
  <c r="AN60" i="6"/>
  <c r="AM60" i="6"/>
  <c r="AQ59" i="6"/>
  <c r="AP59" i="6"/>
  <c r="AO59" i="6"/>
  <c r="AN59" i="6"/>
  <c r="AM59" i="6"/>
  <c r="AQ58" i="6"/>
  <c r="AP58" i="6"/>
  <c r="AO58" i="6"/>
  <c r="AN58" i="6"/>
  <c r="AM58" i="6"/>
  <c r="AQ57" i="6"/>
  <c r="AP57" i="6"/>
  <c r="AO57" i="6"/>
  <c r="AN57" i="6"/>
  <c r="AM57" i="6"/>
  <c r="AQ56" i="6"/>
  <c r="AP56" i="6"/>
  <c r="AO56" i="6"/>
  <c r="AN56" i="6"/>
  <c r="AM56" i="6"/>
  <c r="AQ55" i="6"/>
  <c r="AP55" i="6"/>
  <c r="AO55" i="6"/>
  <c r="AN55" i="6"/>
  <c r="AM55" i="6"/>
  <c r="AQ54" i="6"/>
  <c r="AP54" i="6"/>
  <c r="AO54" i="6"/>
  <c r="AN54" i="6"/>
  <c r="AM54" i="6"/>
  <c r="AQ53" i="6"/>
  <c r="AP53" i="6"/>
  <c r="AO53" i="6"/>
  <c r="AN53" i="6"/>
  <c r="AM53" i="6"/>
  <c r="AQ52" i="6"/>
  <c r="AP52" i="6"/>
  <c r="AO52" i="6"/>
  <c r="AN52" i="6"/>
  <c r="AM52" i="6"/>
  <c r="AQ51" i="6"/>
  <c r="AP51" i="6"/>
  <c r="AO51" i="6"/>
  <c r="AN51" i="6"/>
  <c r="AM51" i="6"/>
  <c r="AQ50" i="6"/>
  <c r="AP50" i="6"/>
  <c r="AO50" i="6"/>
  <c r="AN50" i="6"/>
  <c r="AM50" i="6"/>
  <c r="AQ49" i="6"/>
  <c r="AP49" i="6"/>
  <c r="AO49" i="6"/>
  <c r="AN49" i="6"/>
  <c r="AM49" i="6"/>
  <c r="AQ48" i="6"/>
  <c r="AP48" i="6"/>
  <c r="AO48" i="6"/>
  <c r="AN48" i="6"/>
  <c r="AM48" i="6"/>
  <c r="AQ47" i="6"/>
  <c r="AP47" i="6"/>
  <c r="AO47" i="6"/>
  <c r="AN47" i="6"/>
  <c r="AM47" i="6"/>
  <c r="AQ46" i="6"/>
  <c r="AP46" i="6"/>
  <c r="AO46" i="6"/>
  <c r="AN46" i="6"/>
  <c r="AM46" i="6"/>
  <c r="AQ45" i="6"/>
  <c r="AP45" i="6"/>
  <c r="AO45" i="6"/>
  <c r="AN45" i="6"/>
  <c r="AM45" i="6"/>
  <c r="AQ44" i="6"/>
  <c r="AP44" i="6"/>
  <c r="AO44" i="6"/>
  <c r="AN44" i="6"/>
  <c r="AM44" i="6"/>
  <c r="AQ43" i="6"/>
  <c r="AP43" i="6"/>
  <c r="AO43" i="6"/>
  <c r="AN43" i="6"/>
  <c r="AM43" i="6"/>
  <c r="AQ42" i="6"/>
  <c r="AP42" i="6"/>
  <c r="AO42" i="6"/>
  <c r="AN42" i="6"/>
  <c r="AM42" i="6"/>
  <c r="AQ41" i="6"/>
  <c r="AP41" i="6"/>
  <c r="AO41" i="6"/>
  <c r="AN41" i="6"/>
  <c r="AM41" i="6"/>
  <c r="AQ40" i="6"/>
  <c r="AP40" i="6"/>
  <c r="AO40" i="6"/>
  <c r="AN40" i="6"/>
  <c r="AR40" i="6"/>
  <c r="AM40" i="6"/>
  <c r="AL63" i="6"/>
  <c r="AK63" i="6"/>
  <c r="AJ63" i="6"/>
  <c r="AI63" i="6"/>
  <c r="AH63" i="6"/>
  <c r="AL62" i="6"/>
  <c r="AK62" i="6"/>
  <c r="AJ62" i="6"/>
  <c r="AI62" i="6"/>
  <c r="AH62" i="6"/>
  <c r="AL61" i="6"/>
  <c r="AK61" i="6"/>
  <c r="AJ61" i="6"/>
  <c r="AI61" i="6"/>
  <c r="AH61" i="6"/>
  <c r="AL60" i="6"/>
  <c r="AK60" i="6"/>
  <c r="AJ60" i="6"/>
  <c r="AI60" i="6"/>
  <c r="AH60" i="6"/>
  <c r="AL59" i="6"/>
  <c r="AK59" i="6"/>
  <c r="AJ59" i="6"/>
  <c r="AI59" i="6"/>
  <c r="AH59" i="6"/>
  <c r="AL58" i="6"/>
  <c r="AK58" i="6"/>
  <c r="AJ58" i="6"/>
  <c r="AI58" i="6"/>
  <c r="AH58" i="6"/>
  <c r="AL57" i="6"/>
  <c r="AK57" i="6"/>
  <c r="AJ57" i="6"/>
  <c r="AI57" i="6"/>
  <c r="AH57" i="6"/>
  <c r="AL56" i="6"/>
  <c r="AK56" i="6"/>
  <c r="AJ56" i="6"/>
  <c r="AI56" i="6"/>
  <c r="AH56" i="6"/>
  <c r="AL55" i="6"/>
  <c r="AK55" i="6"/>
  <c r="AJ55" i="6"/>
  <c r="AI55" i="6"/>
  <c r="AH55" i="6"/>
  <c r="AL54" i="6"/>
  <c r="AK54" i="6"/>
  <c r="AJ54" i="6"/>
  <c r="AI54" i="6"/>
  <c r="AH54" i="6"/>
  <c r="AL53" i="6"/>
  <c r="AK53" i="6"/>
  <c r="AJ53" i="6"/>
  <c r="AI53" i="6"/>
  <c r="AH53" i="6"/>
  <c r="AL52" i="6"/>
  <c r="AK52" i="6"/>
  <c r="AJ52" i="6"/>
  <c r="AI52" i="6"/>
  <c r="AH52" i="6"/>
  <c r="AL51" i="6"/>
  <c r="AK51" i="6"/>
  <c r="AJ51" i="6"/>
  <c r="AI51" i="6"/>
  <c r="AH51" i="6"/>
  <c r="AL50" i="6"/>
  <c r="AK50" i="6"/>
  <c r="AJ50" i="6"/>
  <c r="AI50" i="6"/>
  <c r="AH50" i="6"/>
  <c r="AL49" i="6"/>
  <c r="AK49" i="6"/>
  <c r="AJ49" i="6"/>
  <c r="AI49" i="6"/>
  <c r="AH49" i="6"/>
  <c r="AL48" i="6"/>
  <c r="AK48" i="6"/>
  <c r="AJ48" i="6"/>
  <c r="AI48" i="6"/>
  <c r="AH48" i="6"/>
  <c r="AL47" i="6"/>
  <c r="AK47" i="6"/>
  <c r="AJ47" i="6"/>
  <c r="AI47" i="6"/>
  <c r="AH47" i="6"/>
  <c r="AL46" i="6"/>
  <c r="AK46" i="6"/>
  <c r="AJ46" i="6"/>
  <c r="AI46" i="6"/>
  <c r="AH46" i="6"/>
  <c r="AL45" i="6"/>
  <c r="AK45" i="6"/>
  <c r="AJ45" i="6"/>
  <c r="AI45" i="6"/>
  <c r="AH45" i="6"/>
  <c r="AL44" i="6"/>
  <c r="AK44" i="6"/>
  <c r="AJ44" i="6"/>
  <c r="AI44" i="6"/>
  <c r="AH44" i="6"/>
  <c r="AL43" i="6"/>
  <c r="AK43" i="6"/>
  <c r="AJ43" i="6"/>
  <c r="AI43" i="6"/>
  <c r="AH43" i="6"/>
  <c r="AL42" i="6"/>
  <c r="AK42" i="6"/>
  <c r="AJ42" i="6"/>
  <c r="AI42" i="6"/>
  <c r="AH42" i="6"/>
  <c r="AL41" i="6"/>
  <c r="AK41" i="6"/>
  <c r="AJ41" i="6"/>
  <c r="AI41" i="6"/>
  <c r="AH41" i="6"/>
  <c r="AL40" i="6"/>
  <c r="AK40" i="6"/>
  <c r="AJ40" i="6"/>
  <c r="AI40" i="6"/>
  <c r="AH40" i="6"/>
  <c r="AG63" i="6"/>
  <c r="AF63" i="6"/>
  <c r="AE63" i="6"/>
  <c r="AD63" i="6"/>
  <c r="AC63" i="6"/>
  <c r="AG62" i="6"/>
  <c r="AF62" i="6"/>
  <c r="AE62" i="6"/>
  <c r="AD62" i="6"/>
  <c r="AC62" i="6"/>
  <c r="AG61" i="6"/>
  <c r="AF61" i="6"/>
  <c r="AE61" i="6"/>
  <c r="AD61" i="6"/>
  <c r="AC61" i="6"/>
  <c r="AG60" i="6"/>
  <c r="AF60" i="6"/>
  <c r="AE60" i="6"/>
  <c r="AD60" i="6"/>
  <c r="AC60" i="6"/>
  <c r="AG59" i="6"/>
  <c r="AF59" i="6"/>
  <c r="AE59" i="6"/>
  <c r="AD59" i="6"/>
  <c r="AC59" i="6"/>
  <c r="AG58" i="6"/>
  <c r="AF58" i="6"/>
  <c r="AE58" i="6"/>
  <c r="AD58" i="6"/>
  <c r="AC58" i="6"/>
  <c r="AG57" i="6"/>
  <c r="AF57" i="6"/>
  <c r="AE57" i="6"/>
  <c r="AD57" i="6"/>
  <c r="AC57" i="6"/>
  <c r="AG56" i="6"/>
  <c r="AF56" i="6"/>
  <c r="AE56" i="6"/>
  <c r="AD56" i="6"/>
  <c r="AC56" i="6"/>
  <c r="AG55" i="6"/>
  <c r="AF55" i="6"/>
  <c r="AE55" i="6"/>
  <c r="AD55" i="6"/>
  <c r="AC55" i="6"/>
  <c r="AG54" i="6"/>
  <c r="AF54" i="6"/>
  <c r="AE54" i="6"/>
  <c r="AD54" i="6"/>
  <c r="AC54" i="6"/>
  <c r="AG53" i="6"/>
  <c r="AF53" i="6"/>
  <c r="AE53" i="6"/>
  <c r="AD53" i="6"/>
  <c r="AC53" i="6"/>
  <c r="AG52" i="6"/>
  <c r="AF52" i="6"/>
  <c r="AE52" i="6"/>
  <c r="AD52" i="6"/>
  <c r="AC52" i="6"/>
  <c r="AG51" i="6"/>
  <c r="AF51" i="6"/>
  <c r="AE51" i="6"/>
  <c r="AD51" i="6"/>
  <c r="AC51" i="6"/>
  <c r="AG50" i="6"/>
  <c r="AF50" i="6"/>
  <c r="AE50" i="6"/>
  <c r="AD50" i="6"/>
  <c r="AC50" i="6"/>
  <c r="AG49" i="6"/>
  <c r="AF49" i="6"/>
  <c r="AE49" i="6"/>
  <c r="AD49" i="6"/>
  <c r="AC49" i="6"/>
  <c r="AG48" i="6"/>
  <c r="AF48" i="6"/>
  <c r="AE48" i="6"/>
  <c r="AD48" i="6"/>
  <c r="AC48" i="6"/>
  <c r="AG47" i="6"/>
  <c r="AF47" i="6"/>
  <c r="AE47" i="6"/>
  <c r="AD47" i="6"/>
  <c r="AC47" i="6"/>
  <c r="AG46" i="6"/>
  <c r="AF46" i="6"/>
  <c r="AE46" i="6"/>
  <c r="AD46" i="6"/>
  <c r="AC46" i="6"/>
  <c r="AG45" i="6"/>
  <c r="AF45" i="6"/>
  <c r="AE45" i="6"/>
  <c r="AD45" i="6"/>
  <c r="AC45" i="6"/>
  <c r="AG44" i="6"/>
  <c r="AF44" i="6"/>
  <c r="AE44" i="6"/>
  <c r="AD44" i="6"/>
  <c r="AC44" i="6"/>
  <c r="AG43" i="6"/>
  <c r="AF43" i="6"/>
  <c r="AE43" i="6"/>
  <c r="AD43" i="6"/>
  <c r="AC43" i="6"/>
  <c r="AG42" i="6"/>
  <c r="AF42" i="6"/>
  <c r="AE42" i="6"/>
  <c r="AD42" i="6"/>
  <c r="AC42" i="6"/>
  <c r="AG41" i="6"/>
  <c r="AF41" i="6"/>
  <c r="AE41" i="6"/>
  <c r="AD41" i="6"/>
  <c r="AC41" i="6"/>
  <c r="AG40" i="6"/>
  <c r="AF40" i="6"/>
  <c r="AE40" i="6"/>
  <c r="AD40" i="6"/>
  <c r="AC40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V38" i="6"/>
  <c r="AU38" i="6"/>
  <c r="AT38" i="6"/>
  <c r="AS38" i="6"/>
  <c r="AQ38" i="6"/>
  <c r="AP38" i="6"/>
  <c r="AO38" i="6"/>
  <c r="AN38" i="6"/>
  <c r="AL38" i="6"/>
  <c r="AK38" i="6"/>
  <c r="AJ38" i="6"/>
  <c r="AI38" i="6"/>
  <c r="AG38" i="6"/>
  <c r="AF38" i="6"/>
  <c r="AE38" i="6"/>
  <c r="AD38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W66" i="6"/>
  <c r="AW67" i="6"/>
  <c r="AW68" i="6"/>
  <c r="AW69" i="6"/>
  <c r="AW70" i="6"/>
  <c r="AW71" i="6"/>
  <c r="AW72" i="6"/>
  <c r="AW73" i="6"/>
  <c r="AW74" i="6"/>
  <c r="AW75" i="6"/>
  <c r="AW76" i="6"/>
  <c r="AW77" i="6"/>
  <c r="AW78" i="6"/>
  <c r="AW79" i="6"/>
  <c r="AW80" i="6"/>
  <c r="AW81" i="6"/>
  <c r="AW82" i="6"/>
  <c r="AW83" i="6"/>
  <c r="AW84" i="6"/>
  <c r="AW85" i="6"/>
  <c r="AW86" i="6"/>
  <c r="AW87" i="6"/>
  <c r="AW88" i="6"/>
  <c r="AW89" i="6"/>
  <c r="AW90" i="6"/>
  <c r="AW91" i="6"/>
  <c r="AW92" i="6"/>
  <c r="AW93" i="6"/>
  <c r="AW94" i="6"/>
  <c r="AW95" i="6"/>
  <c r="AW96" i="6"/>
  <c r="AW65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40" i="6"/>
  <c r="AW29" i="6"/>
  <c r="AW30" i="6"/>
  <c r="AW31" i="6"/>
  <c r="AW32" i="6"/>
  <c r="AW33" i="6"/>
  <c r="AW34" i="6"/>
  <c r="AW35" i="6"/>
  <c r="AW36" i="6"/>
  <c r="AW37" i="6"/>
  <c r="AW38" i="6"/>
  <c r="AW28" i="6"/>
  <c r="AW27" i="6"/>
  <c r="Y65" i="6"/>
  <c r="AA65" i="6" s="1"/>
  <c r="AA66" i="6"/>
  <c r="Z66" i="6"/>
  <c r="AA41" i="6"/>
  <c r="Z41" i="6"/>
  <c r="Y27" i="6"/>
  <c r="AA27" i="6" s="1"/>
  <c r="AA13" i="6"/>
  <c r="Z13" i="6"/>
  <c r="Z40" i="6"/>
  <c r="Y40" i="6"/>
  <c r="AA40" i="6" s="1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V26" i="6"/>
  <c r="AU26" i="6"/>
  <c r="AT26" i="6"/>
  <c r="AS26" i="6"/>
  <c r="AQ26" i="6"/>
  <c r="AP26" i="6"/>
  <c r="AO26" i="6"/>
  <c r="AN26" i="6"/>
  <c r="AL26" i="6"/>
  <c r="AK26" i="6"/>
  <c r="AJ26" i="6"/>
  <c r="AI26" i="6"/>
  <c r="AG26" i="6"/>
  <c r="AF26" i="6"/>
  <c r="AE26" i="6"/>
  <c r="AD26" i="6"/>
  <c r="AF62" i="5"/>
  <c r="AE62" i="5"/>
  <c r="AD62" i="5"/>
  <c r="AC62" i="5"/>
  <c r="AB62" i="5"/>
  <c r="AF38" i="5"/>
  <c r="AE38" i="5"/>
  <c r="AD38" i="5"/>
  <c r="AC38" i="5"/>
  <c r="AB38" i="5"/>
  <c r="AF26" i="5"/>
  <c r="AE26" i="5"/>
  <c r="AD26" i="5"/>
  <c r="AC26" i="5"/>
  <c r="AB26" i="5"/>
  <c r="AF14" i="5"/>
  <c r="AE14" i="5"/>
  <c r="AD14" i="5"/>
  <c r="AC14" i="5"/>
  <c r="AB14" i="5"/>
  <c r="AK62" i="5"/>
  <c r="AJ62" i="5"/>
  <c r="AI62" i="5"/>
  <c r="AH62" i="5"/>
  <c r="AG62" i="5"/>
  <c r="AK38" i="5"/>
  <c r="AJ38" i="5"/>
  <c r="AI38" i="5"/>
  <c r="AH38" i="5"/>
  <c r="AG38" i="5"/>
  <c r="AK26" i="5"/>
  <c r="AJ26" i="5"/>
  <c r="AI26" i="5"/>
  <c r="AH26" i="5"/>
  <c r="AG26" i="5"/>
  <c r="AK14" i="5"/>
  <c r="AJ14" i="5"/>
  <c r="AI14" i="5"/>
  <c r="AH14" i="5"/>
  <c r="AG14" i="5"/>
  <c r="AP62" i="5"/>
  <c r="AO62" i="5"/>
  <c r="AN62" i="5"/>
  <c r="AM62" i="5"/>
  <c r="AL62" i="5"/>
  <c r="AP38" i="5"/>
  <c r="AO38" i="5"/>
  <c r="AN38" i="5"/>
  <c r="AM38" i="5"/>
  <c r="AL38" i="5"/>
  <c r="AP26" i="5"/>
  <c r="AO26" i="5"/>
  <c r="AN26" i="5"/>
  <c r="AM26" i="5"/>
  <c r="AL26" i="5"/>
  <c r="AP14" i="5"/>
  <c r="AO14" i="5"/>
  <c r="AN14" i="5"/>
  <c r="AM14" i="5"/>
  <c r="AL14" i="5"/>
  <c r="AU62" i="5"/>
  <c r="AT62" i="5"/>
  <c r="AS62" i="5"/>
  <c r="AR62" i="5"/>
  <c r="AQ62" i="5"/>
  <c r="AU38" i="5"/>
  <c r="AT38" i="5"/>
  <c r="AS38" i="5"/>
  <c r="AR38" i="5"/>
  <c r="AQ38" i="5"/>
  <c r="AU26" i="5"/>
  <c r="AT26" i="5"/>
  <c r="AS26" i="5"/>
  <c r="AR26" i="5"/>
  <c r="AQ26" i="5"/>
  <c r="AU14" i="5"/>
  <c r="AT14" i="5"/>
  <c r="AS14" i="5"/>
  <c r="AR14" i="5"/>
  <c r="AQ14" i="5"/>
  <c r="Y62" i="5"/>
  <c r="Y38" i="5"/>
  <c r="Y26" i="5"/>
  <c r="Y14" i="5"/>
  <c r="T12" i="6"/>
  <c r="S12" i="6"/>
  <c r="B8" i="6"/>
  <c r="C61" i="6" s="1"/>
  <c r="V61" i="6" s="1"/>
  <c r="H1" i="6" a="1"/>
  <c r="H1" i="6" s="1"/>
  <c r="F1" i="6"/>
  <c r="B8" i="5"/>
  <c r="F1" i="5"/>
  <c r="H1" i="5" a="1"/>
  <c r="H1" i="5" s="1"/>
  <c r="F1" i="4"/>
  <c r="H1" i="4" a="1"/>
  <c r="H1" i="4" s="1"/>
  <c r="E32" i="4"/>
  <c r="B32" i="4"/>
  <c r="E31" i="4"/>
  <c r="B31" i="4"/>
  <c r="G31" i="4" s="1"/>
  <c r="E30" i="4"/>
  <c r="E29" i="4"/>
  <c r="G29" i="4" s="1"/>
  <c r="B30" i="4"/>
  <c r="B29" i="4"/>
  <c r="E28" i="4"/>
  <c r="E27" i="4"/>
  <c r="E26" i="4"/>
  <c r="E25" i="4"/>
  <c r="E24" i="4"/>
  <c r="E22" i="4"/>
  <c r="E21" i="4"/>
  <c r="E20" i="4"/>
  <c r="E18" i="4"/>
  <c r="E17" i="4"/>
  <c r="E16" i="4"/>
  <c r="G27" i="4"/>
  <c r="E23" i="4"/>
  <c r="E19" i="4"/>
  <c r="E15" i="4"/>
  <c r="B28" i="4"/>
  <c r="B27" i="4"/>
  <c r="B26" i="4"/>
  <c r="G26" i="4" s="1"/>
  <c r="B25" i="4"/>
  <c r="B24" i="4"/>
  <c r="B23" i="4"/>
  <c r="B22" i="4"/>
  <c r="B21" i="4"/>
  <c r="B20" i="4"/>
  <c r="B19" i="4"/>
  <c r="G19" i="4" s="1"/>
  <c r="B18" i="4"/>
  <c r="B17" i="4"/>
  <c r="B16" i="4"/>
  <c r="B15" i="4"/>
  <c r="G18" i="4" l="1"/>
  <c r="G30" i="4"/>
  <c r="G32" i="4"/>
  <c r="Z27" i="6"/>
  <c r="Z65" i="6"/>
  <c r="C94" i="6"/>
  <c r="H94" i="6" s="1"/>
  <c r="M94" i="6" s="1"/>
  <c r="O94" i="6" s="1"/>
  <c r="Z61" i="6"/>
  <c r="W61" i="6" s="1"/>
  <c r="C79" i="5"/>
  <c r="C51" i="5"/>
  <c r="C44" i="5"/>
  <c r="C50" i="5"/>
  <c r="C62" i="5"/>
  <c r="C23" i="5"/>
  <c r="C25" i="5"/>
  <c r="C66" i="5"/>
  <c r="C67" i="5"/>
  <c r="C68" i="5"/>
  <c r="C29" i="5"/>
  <c r="C69" i="5"/>
  <c r="C30" i="5"/>
  <c r="C70" i="5"/>
  <c r="C31" i="5"/>
  <c r="C80" i="5"/>
  <c r="C40" i="5"/>
  <c r="C85" i="5"/>
  <c r="C61" i="5"/>
  <c r="C24" i="5"/>
  <c r="C26" i="5"/>
  <c r="C27" i="5"/>
  <c r="C28" i="5"/>
  <c r="C41" i="5"/>
  <c r="C60" i="5"/>
  <c r="C21" i="5"/>
  <c r="C22" i="5"/>
  <c r="C63" i="5"/>
  <c r="C64" i="5"/>
  <c r="C65" i="5"/>
  <c r="C42" i="5"/>
  <c r="C46" i="5"/>
  <c r="C49" i="5"/>
  <c r="C43" i="5"/>
  <c r="C71" i="5"/>
  <c r="C45" i="5"/>
  <c r="C81" i="5"/>
  <c r="C82" i="5"/>
  <c r="C47" i="5"/>
  <c r="C83" i="5"/>
  <c r="C20" i="5"/>
  <c r="C48" i="5"/>
  <c r="C84" i="5"/>
  <c r="C32" i="5"/>
  <c r="C52" i="5"/>
  <c r="C72" i="5"/>
  <c r="C14" i="5"/>
  <c r="C34" i="5"/>
  <c r="C54" i="5"/>
  <c r="C74" i="5"/>
  <c r="C15" i="5"/>
  <c r="C35" i="5"/>
  <c r="C55" i="5"/>
  <c r="C75" i="5"/>
  <c r="C73" i="5"/>
  <c r="C16" i="5"/>
  <c r="C36" i="5"/>
  <c r="C56" i="5"/>
  <c r="C76" i="5"/>
  <c r="C17" i="5"/>
  <c r="C37" i="5"/>
  <c r="C57" i="5"/>
  <c r="C77" i="5"/>
  <c r="C53" i="5"/>
  <c r="C18" i="5"/>
  <c r="C38" i="5"/>
  <c r="C58" i="5"/>
  <c r="C78" i="5"/>
  <c r="C33" i="5"/>
  <c r="C19" i="5"/>
  <c r="C39" i="5"/>
  <c r="C59" i="5"/>
  <c r="F94" i="6"/>
  <c r="J94" i="6" s="1"/>
  <c r="E94" i="6"/>
  <c r="G94" i="6"/>
  <c r="K94" i="6" s="1"/>
  <c r="C91" i="6"/>
  <c r="V91" i="6" s="1"/>
  <c r="C92" i="6"/>
  <c r="H92" i="6" s="1"/>
  <c r="M92" i="6" s="1"/>
  <c r="O92" i="6" s="1"/>
  <c r="C93" i="6"/>
  <c r="V93" i="6" s="1"/>
  <c r="C96" i="6"/>
  <c r="H96" i="6" s="1"/>
  <c r="M96" i="6" s="1"/>
  <c r="O96" i="6" s="1"/>
  <c r="C86" i="6"/>
  <c r="H86" i="6" s="1"/>
  <c r="C87" i="6"/>
  <c r="F87" i="6" s="1"/>
  <c r="J87" i="6" s="1"/>
  <c r="C95" i="6"/>
  <c r="H95" i="6" s="1"/>
  <c r="M95" i="6" s="1"/>
  <c r="N95" i="6" s="1"/>
  <c r="S95" i="6" s="1"/>
  <c r="L94" i="6"/>
  <c r="N94" i="6"/>
  <c r="S94" i="6" s="1"/>
  <c r="V94" i="6"/>
  <c r="C88" i="6"/>
  <c r="C90" i="6"/>
  <c r="C89" i="6"/>
  <c r="C85" i="6"/>
  <c r="C31" i="6"/>
  <c r="C35" i="6"/>
  <c r="C40" i="6"/>
  <c r="C15" i="6"/>
  <c r="Z15" i="6" s="1"/>
  <c r="W15" i="6" s="1"/>
  <c r="C43" i="6"/>
  <c r="Z43" i="6" s="1"/>
  <c r="W43" i="6" s="1"/>
  <c r="C44" i="6"/>
  <c r="Z44" i="6" s="1"/>
  <c r="W44" i="6" s="1"/>
  <c r="C45" i="6"/>
  <c r="Z45" i="6" s="1"/>
  <c r="W45" i="6" s="1"/>
  <c r="C50" i="6"/>
  <c r="Z50" i="6" s="1"/>
  <c r="W50" i="6" s="1"/>
  <c r="C54" i="6"/>
  <c r="Z54" i="6" s="1"/>
  <c r="W54" i="6" s="1"/>
  <c r="C59" i="6"/>
  <c r="Z59" i="6" s="1"/>
  <c r="W59" i="6" s="1"/>
  <c r="C17" i="6"/>
  <c r="Z17" i="6" s="1"/>
  <c r="W17" i="6" s="1"/>
  <c r="C66" i="6"/>
  <c r="C19" i="6"/>
  <c r="Z19" i="6" s="1"/>
  <c r="W19" i="6" s="1"/>
  <c r="C72" i="6"/>
  <c r="C22" i="6"/>
  <c r="Z22" i="6" s="1"/>
  <c r="W22" i="6" s="1"/>
  <c r="C75" i="6"/>
  <c r="C24" i="6"/>
  <c r="Z24" i="6" s="1"/>
  <c r="W24" i="6" s="1"/>
  <c r="C76" i="6"/>
  <c r="C25" i="6"/>
  <c r="Z25" i="6" s="1"/>
  <c r="W25" i="6" s="1"/>
  <c r="C81" i="6"/>
  <c r="C29" i="6"/>
  <c r="C84" i="6"/>
  <c r="C82" i="6"/>
  <c r="C23" i="6"/>
  <c r="Z23" i="6" s="1"/>
  <c r="W23" i="6" s="1"/>
  <c r="C53" i="6"/>
  <c r="Z53" i="6" s="1"/>
  <c r="W53" i="6" s="1"/>
  <c r="C74" i="6"/>
  <c r="C60" i="6"/>
  <c r="Z60" i="6" s="1"/>
  <c r="W60" i="6" s="1"/>
  <c r="C62" i="6"/>
  <c r="Z62" i="6" s="1"/>
  <c r="W62" i="6" s="1"/>
  <c r="C34" i="6"/>
  <c r="C65" i="6"/>
  <c r="C48" i="6"/>
  <c r="Z48" i="6" s="1"/>
  <c r="W48" i="6" s="1"/>
  <c r="C67" i="6"/>
  <c r="C30" i="6"/>
  <c r="C49" i="6"/>
  <c r="Z49" i="6" s="1"/>
  <c r="W49" i="6" s="1"/>
  <c r="C69" i="6"/>
  <c r="C37" i="6"/>
  <c r="C55" i="6"/>
  <c r="Z55" i="6" s="1"/>
  <c r="W55" i="6" s="1"/>
  <c r="C70" i="6"/>
  <c r="C77" i="6"/>
  <c r="C71" i="6"/>
  <c r="C79" i="6"/>
  <c r="C18" i="6"/>
  <c r="Z18" i="6" s="1"/>
  <c r="W18" i="6" s="1"/>
  <c r="C58" i="6"/>
  <c r="Z58" i="6" s="1"/>
  <c r="W58" i="6" s="1"/>
  <c r="C80" i="6"/>
  <c r="H61" i="6"/>
  <c r="G61" i="6"/>
  <c r="K61" i="6" s="1"/>
  <c r="F61" i="6"/>
  <c r="E61" i="6"/>
  <c r="C21" i="6"/>
  <c r="Z21" i="6" s="1"/>
  <c r="W21" i="6" s="1"/>
  <c r="C16" i="6"/>
  <c r="Z16" i="6" s="1"/>
  <c r="W16" i="6" s="1"/>
  <c r="C38" i="6"/>
  <c r="C68" i="6"/>
  <c r="C73" i="6"/>
  <c r="C78" i="6"/>
  <c r="C83" i="6"/>
  <c r="C28" i="6"/>
  <c r="C33" i="6"/>
  <c r="C42" i="6"/>
  <c r="Z42" i="6" s="1"/>
  <c r="W42" i="6" s="1"/>
  <c r="C47" i="6"/>
  <c r="Z47" i="6" s="1"/>
  <c r="W47" i="6" s="1"/>
  <c r="C52" i="6"/>
  <c r="Z52" i="6" s="1"/>
  <c r="W52" i="6" s="1"/>
  <c r="C57" i="6"/>
  <c r="Z57" i="6" s="1"/>
  <c r="W57" i="6" s="1"/>
  <c r="C14" i="6"/>
  <c r="Z14" i="6" s="1"/>
  <c r="W14" i="6" s="1"/>
  <c r="C36" i="6"/>
  <c r="C20" i="6"/>
  <c r="Z20" i="6" s="1"/>
  <c r="W20" i="6" s="1"/>
  <c r="C63" i="6"/>
  <c r="Z63" i="6" s="1"/>
  <c r="W63" i="6" s="1"/>
  <c r="C27" i="6"/>
  <c r="C32" i="6"/>
  <c r="C41" i="6"/>
  <c r="C46" i="6"/>
  <c r="Z46" i="6" s="1"/>
  <c r="W46" i="6" s="1"/>
  <c r="C51" i="6"/>
  <c r="Z51" i="6" s="1"/>
  <c r="W51" i="6" s="1"/>
  <c r="C56" i="6"/>
  <c r="Z56" i="6" s="1"/>
  <c r="W56" i="6" s="1"/>
  <c r="G20" i="4"/>
  <c r="G23" i="4"/>
  <c r="G25" i="4"/>
  <c r="G21" i="4"/>
  <c r="G22" i="4"/>
  <c r="G24" i="4"/>
  <c r="G15" i="4"/>
  <c r="G17" i="4"/>
  <c r="G16" i="4"/>
  <c r="G28" i="4"/>
  <c r="Z96" i="6" l="1"/>
  <c r="W96" i="6" s="1"/>
  <c r="Z76" i="6"/>
  <c r="W76" i="6" s="1"/>
  <c r="Z88" i="6"/>
  <c r="W88" i="6" s="1"/>
  <c r="Z87" i="6"/>
  <c r="W87" i="6" s="1"/>
  <c r="Z67" i="6"/>
  <c r="W67" i="6" s="1"/>
  <c r="Z82" i="6"/>
  <c r="W82" i="6" s="1"/>
  <c r="Z94" i="6"/>
  <c r="W94" i="6" s="1"/>
  <c r="Z74" i="6"/>
  <c r="W74" i="6" s="1"/>
  <c r="Z91" i="6"/>
  <c r="W91" i="6" s="1"/>
  <c r="Z89" i="6"/>
  <c r="W89" i="6" s="1"/>
  <c r="Z86" i="6"/>
  <c r="W86" i="6" s="1"/>
  <c r="Z85" i="6"/>
  <c r="W85" i="6" s="1"/>
  <c r="Z81" i="6"/>
  <c r="W81" i="6" s="1"/>
  <c r="Z79" i="6"/>
  <c r="W79" i="6" s="1"/>
  <c r="Z95" i="6"/>
  <c r="W95" i="6" s="1"/>
  <c r="Z75" i="6"/>
  <c r="W75" i="6" s="1"/>
  <c r="Z70" i="6"/>
  <c r="W70" i="6" s="1"/>
  <c r="Z69" i="6"/>
  <c r="W69" i="6" s="1"/>
  <c r="Z84" i="6"/>
  <c r="W84" i="6" s="1"/>
  <c r="Z92" i="6"/>
  <c r="W92" i="6" s="1"/>
  <c r="Z72" i="6"/>
  <c r="W72" i="6" s="1"/>
  <c r="Z90" i="6"/>
  <c r="W90" i="6" s="1"/>
  <c r="Z83" i="6"/>
  <c r="W83" i="6" s="1"/>
  <c r="Z80" i="6"/>
  <c r="W80" i="6" s="1"/>
  <c r="Z78" i="6"/>
  <c r="W78" i="6" s="1"/>
  <c r="Z71" i="6"/>
  <c r="W71" i="6" s="1"/>
  <c r="Z77" i="6"/>
  <c r="W77" i="6" s="1"/>
  <c r="Z93" i="6"/>
  <c r="W93" i="6" s="1"/>
  <c r="Z73" i="6"/>
  <c r="W73" i="6" s="1"/>
  <c r="Z68" i="6"/>
  <c r="W68" i="6" s="1"/>
  <c r="Z29" i="6"/>
  <c r="W29" i="6" s="1"/>
  <c r="Z28" i="6"/>
  <c r="W28" i="6" s="1"/>
  <c r="Z32" i="6"/>
  <c r="W32" i="6" s="1"/>
  <c r="Z38" i="6"/>
  <c r="W38" i="6" s="1"/>
  <c r="Z31" i="6"/>
  <c r="W31" i="6" s="1"/>
  <c r="Z37" i="6"/>
  <c r="W37" i="6" s="1"/>
  <c r="Z35" i="6"/>
  <c r="W35" i="6" s="1"/>
  <c r="Z34" i="6"/>
  <c r="W34" i="6" s="1"/>
  <c r="Z36" i="6"/>
  <c r="W36" i="6" s="1"/>
  <c r="Z33" i="6"/>
  <c r="W33" i="6" s="1"/>
  <c r="Z30" i="6"/>
  <c r="W30" i="6" s="1"/>
  <c r="E92" i="6"/>
  <c r="P92" i="6" s="1"/>
  <c r="Q92" i="6" s="1"/>
  <c r="T92" i="6" s="1"/>
  <c r="E60" i="6"/>
  <c r="P60" i="6" s="1"/>
  <c r="Q60" i="6" s="1"/>
  <c r="T60" i="6" s="1"/>
  <c r="J61" i="6"/>
  <c r="H19" i="6"/>
  <c r="L19" i="6" s="1"/>
  <c r="P94" i="6"/>
  <c r="Q94" i="6" s="1"/>
  <c r="T94" i="6" s="1"/>
  <c r="I94" i="6"/>
  <c r="E80" i="6"/>
  <c r="E23" i="6"/>
  <c r="P23" i="6" s="1"/>
  <c r="Q23" i="6" s="1"/>
  <c r="T23" i="6" s="1"/>
  <c r="E71" i="6"/>
  <c r="V84" i="5"/>
  <c r="V80" i="5"/>
  <c r="V75" i="5"/>
  <c r="V70" i="5"/>
  <c r="AS70" i="5"/>
  <c r="AF76" i="5"/>
  <c r="V73" i="5"/>
  <c r="AT73" i="5"/>
  <c r="AS73" i="5"/>
  <c r="AU85" i="5"/>
  <c r="AJ79" i="5"/>
  <c r="AT67" i="5"/>
  <c r="V69" i="5"/>
  <c r="V74" i="5"/>
  <c r="V68" i="5"/>
  <c r="V65" i="5"/>
  <c r="AS65" i="5"/>
  <c r="AT65" i="5"/>
  <c r="V64" i="5"/>
  <c r="AT64" i="5"/>
  <c r="AQ64" i="5"/>
  <c r="V67" i="5"/>
  <c r="V78" i="5"/>
  <c r="AS78" i="5"/>
  <c r="AU78" i="5"/>
  <c r="AT78" i="5"/>
  <c r="V66" i="5"/>
  <c r="AE66" i="5"/>
  <c r="AB66" i="5"/>
  <c r="AF66" i="5"/>
  <c r="AN74" i="5"/>
  <c r="V79" i="5"/>
  <c r="AG79" i="5"/>
  <c r="V71" i="5"/>
  <c r="V77" i="5"/>
  <c r="AG77" i="5"/>
  <c r="V72" i="5"/>
  <c r="AS64" i="5"/>
  <c r="AR64" i="5"/>
  <c r="AH77" i="5"/>
  <c r="AS75" i="5"/>
  <c r="AD66" i="5"/>
  <c r="V83" i="5"/>
  <c r="AU83" i="5"/>
  <c r="V76" i="5"/>
  <c r="AD76" i="5"/>
  <c r="AE76" i="5"/>
  <c r="V82" i="5"/>
  <c r="V85" i="5"/>
  <c r="AS85" i="5"/>
  <c r="AT85" i="5"/>
  <c r="AQ70" i="5"/>
  <c r="V81" i="5"/>
  <c r="AB81" i="5"/>
  <c r="AR78" i="5"/>
  <c r="AP80" i="5"/>
  <c r="N92" i="6"/>
  <c r="S92" i="6" s="1"/>
  <c r="F92" i="6"/>
  <c r="J92" i="6" s="1"/>
  <c r="L92" i="6"/>
  <c r="F96" i="6"/>
  <c r="J96" i="6" s="1"/>
  <c r="G86" i="6"/>
  <c r="K86" i="6" s="1"/>
  <c r="F86" i="6"/>
  <c r="J86" i="6" s="1"/>
  <c r="E87" i="6"/>
  <c r="P87" i="6" s="1"/>
  <c r="Q87" i="6" s="1"/>
  <c r="T87" i="6" s="1"/>
  <c r="AD56" i="5"/>
  <c r="AS43" i="5"/>
  <c r="AU55" i="5"/>
  <c r="AI49" i="5"/>
  <c r="V17" i="5"/>
  <c r="V50" i="5"/>
  <c r="V57" i="5"/>
  <c r="V30" i="5"/>
  <c r="V35" i="5"/>
  <c r="AM35" i="5"/>
  <c r="AL35" i="5"/>
  <c r="V42" i="5"/>
  <c r="V19" i="5"/>
  <c r="V15" i="5"/>
  <c r="AH37" i="5"/>
  <c r="AT28" i="5"/>
  <c r="AP32" i="5"/>
  <c r="V49" i="5"/>
  <c r="V46" i="5"/>
  <c r="V33" i="5"/>
  <c r="V34" i="5"/>
  <c r="V63" i="5"/>
  <c r="V59" i="5"/>
  <c r="V29" i="5"/>
  <c r="V54" i="5"/>
  <c r="V58" i="5"/>
  <c r="V22" i="5"/>
  <c r="V25" i="5"/>
  <c r="AR57" i="5"/>
  <c r="AR43" i="5"/>
  <c r="AO32" i="5"/>
  <c r="V27" i="5"/>
  <c r="V39" i="5"/>
  <c r="V21" i="5"/>
  <c r="V23" i="5"/>
  <c r="V24" i="5"/>
  <c r="V55" i="5"/>
  <c r="V18" i="5"/>
  <c r="V52" i="5"/>
  <c r="V60" i="5"/>
  <c r="AS60" i="5"/>
  <c r="AE36" i="5"/>
  <c r="V20" i="5"/>
  <c r="AD36" i="5"/>
  <c r="V53" i="5"/>
  <c r="V32" i="5"/>
  <c r="V41" i="5"/>
  <c r="V28" i="5"/>
  <c r="V47" i="5"/>
  <c r="V61" i="5"/>
  <c r="AF61" i="5"/>
  <c r="AE61" i="5"/>
  <c r="AD61" i="5"/>
  <c r="V44" i="5"/>
  <c r="AP44" i="5"/>
  <c r="AP35" i="5"/>
  <c r="AS30" i="5"/>
  <c r="V56" i="5"/>
  <c r="V51" i="5"/>
  <c r="V37" i="5"/>
  <c r="V31" i="5"/>
  <c r="V48" i="5"/>
  <c r="V36" i="5"/>
  <c r="AB36" i="5"/>
  <c r="V40" i="5"/>
  <c r="AT55" i="5"/>
  <c r="V16" i="5"/>
  <c r="V45" i="5"/>
  <c r="AS45" i="5"/>
  <c r="V43" i="5"/>
  <c r="AT57" i="5"/>
  <c r="AM50" i="5"/>
  <c r="G92" i="6"/>
  <c r="K92" i="6" s="1"/>
  <c r="E86" i="6"/>
  <c r="H87" i="6"/>
  <c r="L87" i="6" s="1"/>
  <c r="G87" i="6"/>
  <c r="K87" i="6" s="1"/>
  <c r="G95" i="6"/>
  <c r="K95" i="6" s="1"/>
  <c r="F95" i="6"/>
  <c r="J95" i="6" s="1"/>
  <c r="E95" i="6"/>
  <c r="I95" i="6" s="1"/>
  <c r="G96" i="6"/>
  <c r="K96" i="6" s="1"/>
  <c r="E93" i="6"/>
  <c r="G93" i="6"/>
  <c r="K93" i="6" s="1"/>
  <c r="H93" i="6"/>
  <c r="F93" i="6"/>
  <c r="J93" i="6" s="1"/>
  <c r="L96" i="6"/>
  <c r="E96" i="6"/>
  <c r="P96" i="6" s="1"/>
  <c r="Q96" i="6" s="1"/>
  <c r="T96" i="6" s="1"/>
  <c r="L95" i="6"/>
  <c r="G91" i="6"/>
  <c r="K91" i="6" s="1"/>
  <c r="H91" i="6"/>
  <c r="F91" i="6"/>
  <c r="J91" i="6" s="1"/>
  <c r="E91" i="6"/>
  <c r="O95" i="6"/>
  <c r="N96" i="6"/>
  <c r="S96" i="6" s="1"/>
  <c r="M86" i="6"/>
  <c r="L86" i="6"/>
  <c r="V95" i="6"/>
  <c r="E19" i="6"/>
  <c r="G19" i="6"/>
  <c r="E53" i="6"/>
  <c r="V53" i="6"/>
  <c r="V87" i="6"/>
  <c r="V20" i="6"/>
  <c r="E69" i="6"/>
  <c r="P69" i="6" s="1"/>
  <c r="Q69" i="6" s="1"/>
  <c r="T69" i="6" s="1"/>
  <c r="V69" i="6"/>
  <c r="V92" i="6"/>
  <c r="E72" i="6"/>
  <c r="P72" i="6" s="1"/>
  <c r="Q72" i="6" s="1"/>
  <c r="T72" i="6" s="1"/>
  <c r="V72" i="6"/>
  <c r="V73" i="6"/>
  <c r="F76" i="6"/>
  <c r="V76" i="6"/>
  <c r="G18" i="6"/>
  <c r="K18" i="6" s="1"/>
  <c r="V18" i="6"/>
  <c r="E84" i="6"/>
  <c r="V84" i="6"/>
  <c r="H31" i="6"/>
  <c r="AT31" i="6" s="1"/>
  <c r="V31" i="6"/>
  <c r="V32" i="6"/>
  <c r="H70" i="6"/>
  <c r="V70" i="6"/>
  <c r="V49" i="6"/>
  <c r="V57" i="6"/>
  <c r="F67" i="6"/>
  <c r="V67" i="6"/>
  <c r="V52" i="6"/>
  <c r="E48" i="6"/>
  <c r="P48" i="6" s="1"/>
  <c r="Q48" i="6" s="1"/>
  <c r="T48" i="6" s="1"/>
  <c r="V48" i="6"/>
  <c r="G66" i="6"/>
  <c r="V66" i="6"/>
  <c r="V89" i="6"/>
  <c r="F89" i="6"/>
  <c r="J89" i="6" s="1"/>
  <c r="E89" i="6"/>
  <c r="P89" i="6" s="1"/>
  <c r="Q89" i="6" s="1"/>
  <c r="T89" i="6" s="1"/>
  <c r="H89" i="6"/>
  <c r="M89" i="6" s="1"/>
  <c r="G89" i="6"/>
  <c r="K89" i="6" s="1"/>
  <c r="V21" i="6"/>
  <c r="V41" i="6"/>
  <c r="E29" i="6"/>
  <c r="V29" i="6"/>
  <c r="E70" i="6"/>
  <c r="I61" i="6"/>
  <c r="P61" i="6"/>
  <c r="Q61" i="6" s="1"/>
  <c r="T61" i="6" s="1"/>
  <c r="F75" i="6"/>
  <c r="V75" i="6"/>
  <c r="V14" i="6"/>
  <c r="V30" i="6"/>
  <c r="G22" i="6"/>
  <c r="AO22" i="6" s="1"/>
  <c r="V22" i="6"/>
  <c r="V86" i="6"/>
  <c r="F19" i="6"/>
  <c r="J19" i="6" s="1"/>
  <c r="V19" i="6"/>
  <c r="V47" i="6"/>
  <c r="V42" i="6"/>
  <c r="E65" i="6"/>
  <c r="I65" i="6" s="1"/>
  <c r="V65" i="6"/>
  <c r="H17" i="6"/>
  <c r="L17" i="6" s="1"/>
  <c r="V17" i="6"/>
  <c r="E77" i="6"/>
  <c r="V77" i="6"/>
  <c r="G81" i="6"/>
  <c r="V81" i="6"/>
  <c r="V27" i="6"/>
  <c r="V33" i="6"/>
  <c r="F34" i="6"/>
  <c r="V34" i="6"/>
  <c r="H59" i="6"/>
  <c r="M59" i="6" s="1"/>
  <c r="N59" i="6" s="1"/>
  <c r="S59" i="6" s="1"/>
  <c r="V59" i="6"/>
  <c r="E44" i="6"/>
  <c r="V44" i="6"/>
  <c r="V46" i="6"/>
  <c r="E85" i="6"/>
  <c r="V85" i="6"/>
  <c r="V28" i="6"/>
  <c r="L61" i="6"/>
  <c r="M61" i="6"/>
  <c r="V54" i="6"/>
  <c r="G90" i="6"/>
  <c r="K90" i="6" s="1"/>
  <c r="F90" i="6"/>
  <c r="J90" i="6" s="1"/>
  <c r="E90" i="6"/>
  <c r="P90" i="6" s="1"/>
  <c r="Q90" i="6" s="1"/>
  <c r="T90" i="6" s="1"/>
  <c r="V90" i="6"/>
  <c r="H90" i="6"/>
  <c r="M90" i="6" s="1"/>
  <c r="V83" i="6"/>
  <c r="F80" i="6"/>
  <c r="V80" i="6"/>
  <c r="H60" i="6"/>
  <c r="M60" i="6" s="1"/>
  <c r="O60" i="6" s="1"/>
  <c r="V60" i="6"/>
  <c r="H50" i="6"/>
  <c r="M50" i="6" s="1"/>
  <c r="O50" i="6" s="1"/>
  <c r="V50" i="6"/>
  <c r="V78" i="6"/>
  <c r="F58" i="6"/>
  <c r="V58" i="6"/>
  <c r="E74" i="6"/>
  <c r="V74" i="6"/>
  <c r="E45" i="6"/>
  <c r="V45" i="6"/>
  <c r="V68" i="6"/>
  <c r="V96" i="6"/>
  <c r="F23" i="6"/>
  <c r="J23" i="6" s="1"/>
  <c r="V23" i="6"/>
  <c r="E43" i="6"/>
  <c r="I43" i="6" s="1"/>
  <c r="V43" i="6"/>
  <c r="V56" i="6"/>
  <c r="E79" i="6"/>
  <c r="V79" i="6"/>
  <c r="H82" i="6"/>
  <c r="V82" i="6"/>
  <c r="G15" i="6"/>
  <c r="AM15" i="6" s="1"/>
  <c r="K15" i="6"/>
  <c r="V15" i="6"/>
  <c r="V51" i="6"/>
  <c r="V16" i="6"/>
  <c r="V71" i="6"/>
  <c r="F72" i="6"/>
  <c r="G40" i="6"/>
  <c r="V40" i="6"/>
  <c r="V88" i="6"/>
  <c r="F88" i="6"/>
  <c r="J88" i="6" s="1"/>
  <c r="H88" i="6"/>
  <c r="M88" i="6" s="1"/>
  <c r="G88" i="6"/>
  <c r="K88" i="6" s="1"/>
  <c r="E88" i="6"/>
  <c r="P88" i="6" s="1"/>
  <c r="Q88" i="6" s="1"/>
  <c r="T88" i="6" s="1"/>
  <c r="H24" i="6"/>
  <c r="L24" i="6" s="1"/>
  <c r="V24" i="6"/>
  <c r="V25" i="6"/>
  <c r="V38" i="6"/>
  <c r="E37" i="6"/>
  <c r="AD37" i="6" s="1"/>
  <c r="V37" i="6"/>
  <c r="G62" i="6"/>
  <c r="K62" i="6" s="1"/>
  <c r="V62" i="6"/>
  <c r="V63" i="6"/>
  <c r="E55" i="6"/>
  <c r="V55" i="6"/>
  <c r="G35" i="6"/>
  <c r="V35" i="6"/>
  <c r="V36" i="6"/>
  <c r="H44" i="6"/>
  <c r="F84" i="6"/>
  <c r="F85" i="6"/>
  <c r="J85" i="6" s="1"/>
  <c r="H85" i="6"/>
  <c r="G85" i="6"/>
  <c r="F15" i="6"/>
  <c r="J15" i="6" s="1"/>
  <c r="H77" i="6"/>
  <c r="M77" i="6" s="1"/>
  <c r="O77" i="6" s="1"/>
  <c r="H62" i="6"/>
  <c r="F70" i="6"/>
  <c r="H81" i="6"/>
  <c r="G69" i="6"/>
  <c r="F69" i="6"/>
  <c r="F35" i="6"/>
  <c r="AL35" i="6" s="1"/>
  <c r="E40" i="6"/>
  <c r="H84" i="6"/>
  <c r="G72" i="6"/>
  <c r="G31" i="6"/>
  <c r="AQ31" i="6" s="1"/>
  <c r="E35" i="6"/>
  <c r="F48" i="6"/>
  <c r="F29" i="6"/>
  <c r="AI29" i="6" s="1"/>
  <c r="F31" i="6"/>
  <c r="H29" i="6"/>
  <c r="AU29" i="6" s="1"/>
  <c r="E31" i="6"/>
  <c r="AD31" i="6" s="1"/>
  <c r="G84" i="6"/>
  <c r="K84" i="6" s="1"/>
  <c r="G29" i="6"/>
  <c r="AN29" i="6" s="1"/>
  <c r="H76" i="6"/>
  <c r="H35" i="6"/>
  <c r="AV35" i="6" s="1"/>
  <c r="F81" i="6"/>
  <c r="G17" i="6"/>
  <c r="H15" i="6"/>
  <c r="L15" i="6" s="1"/>
  <c r="F66" i="6"/>
  <c r="J66" i="6" s="1"/>
  <c r="H69" i="6"/>
  <c r="G25" i="6"/>
  <c r="M25" i="6" s="1"/>
  <c r="H25" i="6"/>
  <c r="L25" i="6" s="1"/>
  <c r="F17" i="6"/>
  <c r="G59" i="6"/>
  <c r="F22" i="6"/>
  <c r="AK22" i="6" s="1"/>
  <c r="E75" i="6"/>
  <c r="G53" i="6"/>
  <c r="E24" i="6"/>
  <c r="AD24" i="6" s="1"/>
  <c r="E17" i="6"/>
  <c r="E22" i="6"/>
  <c r="P22" i="6" s="1"/>
  <c r="Q22" i="6" s="1"/>
  <c r="T22" i="6" s="1"/>
  <c r="H66" i="6"/>
  <c r="G70" i="6"/>
  <c r="G24" i="6"/>
  <c r="M24" i="6" s="1"/>
  <c r="E66" i="6"/>
  <c r="F62" i="6"/>
  <c r="J62" i="6" s="1"/>
  <c r="G60" i="6"/>
  <c r="K60" i="6" s="1"/>
  <c r="F44" i="6"/>
  <c r="H53" i="6"/>
  <c r="H22" i="6"/>
  <c r="L22" i="6" s="1"/>
  <c r="G45" i="6"/>
  <c r="H45" i="6"/>
  <c r="F50" i="6"/>
  <c r="G76" i="6"/>
  <c r="E54" i="6"/>
  <c r="H54" i="6"/>
  <c r="E58" i="6"/>
  <c r="G44" i="6"/>
  <c r="F43" i="6"/>
  <c r="F60" i="6"/>
  <c r="E76" i="6"/>
  <c r="P76" i="6" s="1"/>
  <c r="Q76" i="6" s="1"/>
  <c r="T76" i="6" s="1"/>
  <c r="H80" i="6"/>
  <c r="G43" i="6"/>
  <c r="E15" i="6"/>
  <c r="I15" i="6" s="1"/>
  <c r="G54" i="6"/>
  <c r="F54" i="6"/>
  <c r="H43" i="6"/>
  <c r="F25" i="6"/>
  <c r="F24" i="6"/>
  <c r="J24" i="6" s="1"/>
  <c r="E59" i="6"/>
  <c r="F45" i="6"/>
  <c r="G34" i="6"/>
  <c r="AO34" i="6" s="1"/>
  <c r="F59" i="6"/>
  <c r="E18" i="6"/>
  <c r="AG18" i="6" s="1"/>
  <c r="G58" i="6"/>
  <c r="E81" i="6"/>
  <c r="H18" i="6"/>
  <c r="L18" i="6" s="1"/>
  <c r="H75" i="6"/>
  <c r="F40" i="6"/>
  <c r="E25" i="6"/>
  <c r="G48" i="6"/>
  <c r="G50" i="6"/>
  <c r="K50" i="6" s="1"/>
  <c r="E50" i="6"/>
  <c r="P50" i="6" s="1"/>
  <c r="Q50" i="6" s="1"/>
  <c r="T50" i="6" s="1"/>
  <c r="E67" i="6"/>
  <c r="I67" i="6" s="1"/>
  <c r="H34" i="6"/>
  <c r="F18" i="6"/>
  <c r="J18" i="6" s="1"/>
  <c r="G75" i="6"/>
  <c r="H58" i="6"/>
  <c r="G77" i="6"/>
  <c r="K77" i="6" s="1"/>
  <c r="E62" i="6"/>
  <c r="H40" i="6"/>
  <c r="H48" i="6"/>
  <c r="H72" i="6"/>
  <c r="G79" i="6"/>
  <c r="H55" i="6"/>
  <c r="G74" i="6"/>
  <c r="F53" i="6"/>
  <c r="F65" i="6"/>
  <c r="H67" i="6"/>
  <c r="G67" i="6"/>
  <c r="H65" i="6"/>
  <c r="G65" i="6"/>
  <c r="H79" i="6"/>
  <c r="G71" i="6"/>
  <c r="F71" i="6"/>
  <c r="H71" i="6"/>
  <c r="F55" i="6"/>
  <c r="H30" i="6"/>
  <c r="AS30" i="6" s="1"/>
  <c r="G30" i="6"/>
  <c r="K30" i="6" s="1"/>
  <c r="F30" i="6"/>
  <c r="AL30" i="6" s="1"/>
  <c r="E30" i="6"/>
  <c r="AG30" i="6" s="1"/>
  <c r="H74" i="6"/>
  <c r="G37" i="6"/>
  <c r="AQ37" i="6" s="1"/>
  <c r="E34" i="6"/>
  <c r="H23" i="6"/>
  <c r="L23" i="6" s="1"/>
  <c r="G23" i="6"/>
  <c r="E82" i="6"/>
  <c r="G82" i="6"/>
  <c r="F82" i="6"/>
  <c r="F74" i="6"/>
  <c r="F77" i="6"/>
  <c r="H37" i="6"/>
  <c r="G55" i="6"/>
  <c r="K55" i="6" s="1"/>
  <c r="F37" i="6"/>
  <c r="AJ37" i="6" s="1"/>
  <c r="H49" i="6"/>
  <c r="G49" i="6"/>
  <c r="F49" i="6"/>
  <c r="E49" i="6"/>
  <c r="F79" i="6"/>
  <c r="G80" i="6"/>
  <c r="F32" i="6"/>
  <c r="J32" i="6" s="1"/>
  <c r="E32" i="6"/>
  <c r="AE32" i="6" s="1"/>
  <c r="H32" i="6"/>
  <c r="G32" i="6"/>
  <c r="H28" i="6"/>
  <c r="F28" i="6"/>
  <c r="E28" i="6"/>
  <c r="P28" i="6" s="1"/>
  <c r="Q28" i="6" s="1"/>
  <c r="T28" i="6" s="1"/>
  <c r="G28" i="6"/>
  <c r="AP28" i="6" s="1"/>
  <c r="H27" i="6"/>
  <c r="G27" i="6"/>
  <c r="F27" i="6"/>
  <c r="AL27" i="6" s="1"/>
  <c r="E27" i="6"/>
  <c r="AF27" i="6" s="1"/>
  <c r="G41" i="6"/>
  <c r="K41" i="6" s="1"/>
  <c r="H41" i="6"/>
  <c r="M41" i="6" s="1"/>
  <c r="F41" i="6"/>
  <c r="J41" i="6" s="1"/>
  <c r="E41" i="6"/>
  <c r="P41" i="6" s="1"/>
  <c r="Q41" i="6" s="1"/>
  <c r="T41" i="6" s="1"/>
  <c r="F63" i="6"/>
  <c r="G63" i="6"/>
  <c r="E63" i="6"/>
  <c r="H63" i="6"/>
  <c r="F20" i="6"/>
  <c r="J20" i="6" s="1"/>
  <c r="H20" i="6"/>
  <c r="L20" i="6" s="1"/>
  <c r="E20" i="6"/>
  <c r="AG20" i="6" s="1"/>
  <c r="G20" i="6"/>
  <c r="AM20" i="6" s="1"/>
  <c r="G83" i="6"/>
  <c r="F83" i="6"/>
  <c r="E83" i="6"/>
  <c r="H83" i="6"/>
  <c r="G36" i="6"/>
  <c r="E36" i="6"/>
  <c r="F36" i="6"/>
  <c r="AJ36" i="6" s="1"/>
  <c r="H36" i="6"/>
  <c r="AV36" i="6" s="1"/>
  <c r="G68" i="6"/>
  <c r="F68" i="6"/>
  <c r="J68" i="6" s="1"/>
  <c r="E68" i="6"/>
  <c r="P68" i="6" s="1"/>
  <c r="Q68" i="6" s="1"/>
  <c r="T68" i="6" s="1"/>
  <c r="H68" i="6"/>
  <c r="M68" i="6" s="1"/>
  <c r="H33" i="6"/>
  <c r="F33" i="6"/>
  <c r="AL33" i="6" s="1"/>
  <c r="E33" i="6"/>
  <c r="G33" i="6"/>
  <c r="AO33" i="6" s="1"/>
  <c r="G78" i="6"/>
  <c r="K78" i="6" s="1"/>
  <c r="F78" i="6"/>
  <c r="E78" i="6"/>
  <c r="H78" i="6"/>
  <c r="H21" i="6"/>
  <c r="L21" i="6" s="1"/>
  <c r="G21" i="6"/>
  <c r="F21" i="6"/>
  <c r="J21" i="6" s="1"/>
  <c r="E21" i="6"/>
  <c r="P21" i="6" s="1"/>
  <c r="Q21" i="6" s="1"/>
  <c r="T21" i="6" s="1"/>
  <c r="G73" i="6"/>
  <c r="F73" i="6"/>
  <c r="E73" i="6"/>
  <c r="H73" i="6"/>
  <c r="G14" i="6"/>
  <c r="K14" i="6" s="1"/>
  <c r="E14" i="6"/>
  <c r="I14" i="6" s="1"/>
  <c r="H14" i="6"/>
  <c r="L14" i="6" s="1"/>
  <c r="F14" i="6"/>
  <c r="J14" i="6" s="1"/>
  <c r="H57" i="6"/>
  <c r="F57" i="6"/>
  <c r="E57" i="6"/>
  <c r="G57" i="6"/>
  <c r="G38" i="6"/>
  <c r="K38" i="6" s="1"/>
  <c r="F38" i="6"/>
  <c r="J38" i="6" s="1"/>
  <c r="E38" i="6"/>
  <c r="H38" i="6"/>
  <c r="H52" i="6"/>
  <c r="F52" i="6"/>
  <c r="E52" i="6"/>
  <c r="G52" i="6"/>
  <c r="H56" i="6"/>
  <c r="E56" i="6"/>
  <c r="G56" i="6"/>
  <c r="F56" i="6"/>
  <c r="H51" i="6"/>
  <c r="G51" i="6"/>
  <c r="F51" i="6"/>
  <c r="E51" i="6"/>
  <c r="H47" i="6"/>
  <c r="F47" i="6"/>
  <c r="E47" i="6"/>
  <c r="G47" i="6"/>
  <c r="G16" i="6"/>
  <c r="F16" i="6"/>
  <c r="E16" i="6"/>
  <c r="AF16" i="6" s="1"/>
  <c r="H16" i="6"/>
  <c r="L16" i="6" s="1"/>
  <c r="H46" i="6"/>
  <c r="G46" i="6"/>
  <c r="E46" i="6"/>
  <c r="F46" i="6"/>
  <c r="H42" i="6"/>
  <c r="M42" i="6" s="1"/>
  <c r="F42" i="6"/>
  <c r="E42" i="6"/>
  <c r="P42" i="6" s="1"/>
  <c r="Q42" i="6" s="1"/>
  <c r="T42" i="6" s="1"/>
  <c r="G42" i="6"/>
  <c r="T13" i="5"/>
  <c r="S13" i="5"/>
  <c r="H85" i="5"/>
  <c r="AQ85" i="5" s="1"/>
  <c r="H84" i="5"/>
  <c r="L84" i="5" s="1"/>
  <c r="F82" i="5"/>
  <c r="AJ82" i="5" s="1"/>
  <c r="E81" i="5"/>
  <c r="AE81" i="5" s="1"/>
  <c r="G80" i="5"/>
  <c r="AL80" i="5" s="1"/>
  <c r="F79" i="5"/>
  <c r="J79" i="5" s="1"/>
  <c r="H78" i="5"/>
  <c r="AQ78" i="5" s="1"/>
  <c r="F77" i="5"/>
  <c r="J77" i="5" s="1"/>
  <c r="E76" i="5"/>
  <c r="AB76" i="5" s="1"/>
  <c r="H75" i="5"/>
  <c r="AQ75" i="5" s="1"/>
  <c r="G74" i="5"/>
  <c r="AP74" i="5" s="1"/>
  <c r="H73" i="5"/>
  <c r="G72" i="5"/>
  <c r="E71" i="5"/>
  <c r="AE71" i="5" s="1"/>
  <c r="H70" i="5"/>
  <c r="AR70" i="5" s="1"/>
  <c r="H83" i="5"/>
  <c r="L83" i="5" s="1"/>
  <c r="G69" i="5"/>
  <c r="K69" i="5" s="1"/>
  <c r="H68" i="5"/>
  <c r="AU68" i="5" s="1"/>
  <c r="H67" i="5"/>
  <c r="AS67" i="5" s="1"/>
  <c r="E66" i="5"/>
  <c r="AC66" i="5" s="1"/>
  <c r="H65" i="5"/>
  <c r="H64" i="5"/>
  <c r="H63" i="5"/>
  <c r="AQ63" i="5" s="1"/>
  <c r="E61" i="5"/>
  <c r="I61" i="5" s="1"/>
  <c r="H60" i="5"/>
  <c r="G59" i="5"/>
  <c r="K59" i="5" s="1"/>
  <c r="H58" i="5"/>
  <c r="AT58" i="5" s="1"/>
  <c r="H57" i="5"/>
  <c r="AS57" i="5" s="1"/>
  <c r="E56" i="5"/>
  <c r="H55" i="5"/>
  <c r="AS55" i="5" s="1"/>
  <c r="G54" i="5"/>
  <c r="AP54" i="5" s="1"/>
  <c r="H53" i="5"/>
  <c r="AT53" i="5" s="1"/>
  <c r="F52" i="5"/>
  <c r="J52" i="5" s="1"/>
  <c r="E51" i="5"/>
  <c r="AF51" i="5" s="1"/>
  <c r="G50" i="5"/>
  <c r="AN50" i="5" s="1"/>
  <c r="F49" i="5"/>
  <c r="J49" i="5" s="1"/>
  <c r="H48" i="5"/>
  <c r="AU48" i="5" s="1"/>
  <c r="E47" i="5"/>
  <c r="AF47" i="5" s="1"/>
  <c r="E46" i="5"/>
  <c r="AE46" i="5" s="1"/>
  <c r="H45" i="5"/>
  <c r="AQ45" i="5" s="1"/>
  <c r="G44" i="5"/>
  <c r="AN44" i="5" s="1"/>
  <c r="H43" i="5"/>
  <c r="AQ43" i="5" s="1"/>
  <c r="H16" i="5"/>
  <c r="L16" i="5" s="1"/>
  <c r="H18" i="5"/>
  <c r="L18" i="5" s="1"/>
  <c r="G20" i="5"/>
  <c r="AP20" i="5" s="1"/>
  <c r="E21" i="5"/>
  <c r="AB21" i="5" s="1"/>
  <c r="H23" i="5"/>
  <c r="L23" i="5" s="1"/>
  <c r="F24" i="5"/>
  <c r="J24" i="5" s="1"/>
  <c r="G25" i="5"/>
  <c r="E26" i="5"/>
  <c r="H27" i="5"/>
  <c r="AR27" i="5" s="1"/>
  <c r="H28" i="5"/>
  <c r="AS28" i="5" s="1"/>
  <c r="G29" i="5"/>
  <c r="AL29" i="5" s="1"/>
  <c r="H30" i="5"/>
  <c r="AQ30" i="5" s="1"/>
  <c r="E31" i="5"/>
  <c r="AC31" i="5" s="1"/>
  <c r="G32" i="5"/>
  <c r="K32" i="5" s="1"/>
  <c r="H33" i="5"/>
  <c r="AQ33" i="5" s="1"/>
  <c r="G34" i="5"/>
  <c r="G35" i="5"/>
  <c r="AO35" i="5" s="1"/>
  <c r="E36" i="5"/>
  <c r="I36" i="5" s="1"/>
  <c r="F37" i="5"/>
  <c r="J37" i="5" s="1"/>
  <c r="H38" i="5"/>
  <c r="H39" i="5"/>
  <c r="H40" i="5"/>
  <c r="AQ40" i="5" s="1"/>
  <c r="E41" i="5"/>
  <c r="AF41" i="5" s="1"/>
  <c r="H15" i="5"/>
  <c r="L15" i="5" s="1"/>
  <c r="H14" i="5"/>
  <c r="L14" i="5" s="1"/>
  <c r="I92" i="6" l="1"/>
  <c r="AS31" i="6"/>
  <c r="AG21" i="6"/>
  <c r="AJ24" i="6"/>
  <c r="AJ15" i="6"/>
  <c r="AF22" i="6"/>
  <c r="I74" i="6"/>
  <c r="AI21" i="6"/>
  <c r="AP18" i="6"/>
  <c r="AH18" i="6"/>
  <c r="AP24" i="6"/>
  <c r="AG14" i="6"/>
  <c r="AO24" i="6"/>
  <c r="AQ29" i="6"/>
  <c r="AK15" i="6"/>
  <c r="AG15" i="6"/>
  <c r="AH23" i="6"/>
  <c r="AU36" i="6"/>
  <c r="AP22" i="6"/>
  <c r="AE24" i="6"/>
  <c r="AG22" i="6"/>
  <c r="AK21" i="6"/>
  <c r="AQ22" i="6"/>
  <c r="AO29" i="6"/>
  <c r="AE22" i="6"/>
  <c r="AT29" i="6"/>
  <c r="AP29" i="6"/>
  <c r="AQ25" i="6"/>
  <c r="AI15" i="6"/>
  <c r="AD36" i="6"/>
  <c r="AF15" i="6"/>
  <c r="AL15" i="6"/>
  <c r="AK18" i="6"/>
  <c r="AK24" i="6"/>
  <c r="AN25" i="6"/>
  <c r="AL18" i="6"/>
  <c r="K22" i="6"/>
  <c r="AC23" i="6"/>
  <c r="AL21" i="6"/>
  <c r="AI18" i="6"/>
  <c r="AG24" i="6"/>
  <c r="AD23" i="6"/>
  <c r="AE21" i="6"/>
  <c r="AP14" i="6"/>
  <c r="AL24" i="6"/>
  <c r="AE23" i="6"/>
  <c r="AO14" i="6"/>
  <c r="AF23" i="6"/>
  <c r="AE33" i="6"/>
  <c r="AJ14" i="6"/>
  <c r="AQ30" i="6"/>
  <c r="AE28" i="6"/>
  <c r="AC16" i="6"/>
  <c r="AO18" i="6"/>
  <c r="AQ15" i="6"/>
  <c r="AM14" i="6"/>
  <c r="AE14" i="6"/>
  <c r="AD28" i="6"/>
  <c r="AK32" i="6"/>
  <c r="AI19" i="6"/>
  <c r="AF28" i="6"/>
  <c r="AT30" i="6"/>
  <c r="AL37" i="6"/>
  <c r="AP33" i="6"/>
  <c r="M87" i="6"/>
  <c r="O87" i="6" s="1"/>
  <c r="AE31" i="6"/>
  <c r="AU30" i="6"/>
  <c r="AK37" i="6"/>
  <c r="AJ33" i="6"/>
  <c r="AG27" i="6"/>
  <c r="AN30" i="6"/>
  <c r="N77" i="6"/>
  <c r="S77" i="6" s="1"/>
  <c r="AG28" i="6"/>
  <c r="I23" i="6"/>
  <c r="I71" i="6"/>
  <c r="AH15" i="6"/>
  <c r="AQ18" i="6"/>
  <c r="M27" i="6"/>
  <c r="O27" i="6" s="1"/>
  <c r="AS27" i="6"/>
  <c r="AT27" i="6"/>
  <c r="AU27" i="6"/>
  <c r="AV27" i="6"/>
  <c r="J31" i="6"/>
  <c r="AL31" i="6"/>
  <c r="AI31" i="6"/>
  <c r="AJ31" i="6"/>
  <c r="AK31" i="6"/>
  <c r="M21" i="6"/>
  <c r="AO21" i="6"/>
  <c r="AP21" i="6"/>
  <c r="AN21" i="6"/>
  <c r="AQ21" i="6"/>
  <c r="AM21" i="6"/>
  <c r="AG35" i="6"/>
  <c r="AF35" i="6"/>
  <c r="AE35" i="6"/>
  <c r="AD35" i="6"/>
  <c r="J60" i="6"/>
  <c r="J28" i="6"/>
  <c r="AJ28" i="6"/>
  <c r="AK28" i="6"/>
  <c r="AI28" i="6"/>
  <c r="P58" i="6"/>
  <c r="Q58" i="6" s="1"/>
  <c r="T58" i="6" s="1"/>
  <c r="M28" i="6"/>
  <c r="AT28" i="6"/>
  <c r="AV28" i="6"/>
  <c r="AU28" i="6"/>
  <c r="AS28" i="6"/>
  <c r="P20" i="6"/>
  <c r="Q20" i="6" s="1"/>
  <c r="T20" i="6" s="1"/>
  <c r="AC20" i="6"/>
  <c r="AE20" i="6"/>
  <c r="AD20" i="6"/>
  <c r="AF20" i="6"/>
  <c r="I18" i="6"/>
  <c r="AF18" i="6"/>
  <c r="AD18" i="6"/>
  <c r="AE18" i="6"/>
  <c r="AC18" i="6"/>
  <c r="M84" i="6"/>
  <c r="N84" i="6" s="1"/>
  <c r="S84" i="6" s="1"/>
  <c r="P86" i="6"/>
  <c r="Q86" i="6" s="1"/>
  <c r="T86" i="6" s="1"/>
  <c r="I86" i="6"/>
  <c r="J78" i="6"/>
  <c r="L74" i="6"/>
  <c r="P40" i="6"/>
  <c r="Q40" i="6" s="1"/>
  <c r="T40" i="6" s="1"/>
  <c r="L82" i="6"/>
  <c r="K73" i="6"/>
  <c r="J52" i="6"/>
  <c r="P45" i="6"/>
  <c r="Q45" i="6" s="1"/>
  <c r="T45" i="6" s="1"/>
  <c r="M33" i="6"/>
  <c r="N33" i="6" s="1"/>
  <c r="S33" i="6" s="1"/>
  <c r="AU33" i="6"/>
  <c r="AS33" i="6"/>
  <c r="AV33" i="6"/>
  <c r="AT33" i="6"/>
  <c r="J63" i="6"/>
  <c r="J49" i="6"/>
  <c r="J55" i="6"/>
  <c r="M58" i="6"/>
  <c r="O58" i="6" s="1"/>
  <c r="J25" i="6"/>
  <c r="AJ25" i="6"/>
  <c r="AL25" i="6"/>
  <c r="AH25" i="6"/>
  <c r="AI25" i="6"/>
  <c r="J44" i="6"/>
  <c r="K17" i="6"/>
  <c r="AN17" i="6"/>
  <c r="AP17" i="6"/>
  <c r="AO17" i="6"/>
  <c r="AQ17" i="6"/>
  <c r="J70" i="6"/>
  <c r="AM17" i="6"/>
  <c r="M44" i="6"/>
  <c r="I17" i="6"/>
  <c r="AF17" i="6"/>
  <c r="AC17" i="6"/>
  <c r="AG17" i="6"/>
  <c r="AE17" i="6"/>
  <c r="AD17" i="6"/>
  <c r="P19" i="6"/>
  <c r="Q19" i="6" s="1"/>
  <c r="T19" i="6" s="1"/>
  <c r="AG19" i="6"/>
  <c r="AC19" i="6"/>
  <c r="AD19" i="6"/>
  <c r="P29" i="6"/>
  <c r="Q29" i="6" s="1"/>
  <c r="T29" i="6" s="1"/>
  <c r="AE29" i="6"/>
  <c r="AG29" i="6"/>
  <c r="AF29" i="6"/>
  <c r="AD29" i="6"/>
  <c r="P80" i="6"/>
  <c r="Q80" i="6" s="1"/>
  <c r="T80" i="6" s="1"/>
  <c r="I80" i="6"/>
  <c r="M46" i="6"/>
  <c r="N46" i="6" s="1"/>
  <c r="S46" i="6" s="1"/>
  <c r="K83" i="6"/>
  <c r="K31" i="6"/>
  <c r="AP31" i="6"/>
  <c r="AN31" i="6"/>
  <c r="AO31" i="6"/>
  <c r="M55" i="6"/>
  <c r="O55" i="6" s="1"/>
  <c r="K59" i="6"/>
  <c r="K76" i="6"/>
  <c r="M72" i="6"/>
  <c r="N72" i="6" s="1"/>
  <c r="S72" i="6" s="1"/>
  <c r="AE19" i="6"/>
  <c r="AF19" i="6"/>
  <c r="AK25" i="6"/>
  <c r="J82" i="6"/>
  <c r="M70" i="6"/>
  <c r="K74" i="6"/>
  <c r="M54" i="6"/>
  <c r="N54" i="6" s="1"/>
  <c r="S54" i="6" s="1"/>
  <c r="M78" i="6"/>
  <c r="O78" i="6" s="1"/>
  <c r="K32" i="6"/>
  <c r="AP32" i="6"/>
  <c r="AN32" i="6"/>
  <c r="AQ32" i="6"/>
  <c r="K58" i="6"/>
  <c r="K72" i="6"/>
  <c r="P78" i="6"/>
  <c r="Q78" i="6" s="1"/>
  <c r="T78" i="6" s="1"/>
  <c r="M32" i="6"/>
  <c r="AS32" i="6"/>
  <c r="AU32" i="6"/>
  <c r="AV32" i="6"/>
  <c r="AT32" i="6"/>
  <c r="K79" i="6"/>
  <c r="J17" i="6"/>
  <c r="AK17" i="6"/>
  <c r="AL17" i="6"/>
  <c r="AH17" i="6"/>
  <c r="AJ17" i="6"/>
  <c r="AI17" i="6"/>
  <c r="K16" i="6"/>
  <c r="AN16" i="6"/>
  <c r="AP16" i="6"/>
  <c r="AO16" i="6"/>
  <c r="AM16" i="6"/>
  <c r="AQ16" i="6"/>
  <c r="J59" i="6"/>
  <c r="M57" i="6"/>
  <c r="O57" i="6" s="1"/>
  <c r="J67" i="6"/>
  <c r="K36" i="6"/>
  <c r="AQ36" i="6"/>
  <c r="AO36" i="6"/>
  <c r="AN36" i="6"/>
  <c r="AP36" i="6"/>
  <c r="P70" i="6"/>
  <c r="Q70" i="6" s="1"/>
  <c r="T70" i="6" s="1"/>
  <c r="J72" i="6"/>
  <c r="M23" i="6"/>
  <c r="N23" i="6" s="1"/>
  <c r="S23" i="6" s="1"/>
  <c r="AN23" i="6"/>
  <c r="AO23" i="6"/>
  <c r="AP23" i="6"/>
  <c r="AM23" i="6"/>
  <c r="AQ23" i="6"/>
  <c r="K35" i="6"/>
  <c r="AQ35" i="6"/>
  <c r="AP35" i="6"/>
  <c r="AN35" i="6"/>
  <c r="AO35" i="6"/>
  <c r="P81" i="6"/>
  <c r="Q81" i="6" s="1"/>
  <c r="T81" i="6" s="1"/>
  <c r="J16" i="6"/>
  <c r="AH16" i="6"/>
  <c r="AK16" i="6"/>
  <c r="AL16" i="6"/>
  <c r="AI16" i="6"/>
  <c r="K37" i="6"/>
  <c r="AO37" i="6"/>
  <c r="AN37" i="6"/>
  <c r="AL28" i="6"/>
  <c r="P32" i="6"/>
  <c r="Q32" i="6" s="1"/>
  <c r="T32" i="6" s="1"/>
  <c r="AG32" i="6"/>
  <c r="AF32" i="6"/>
  <c r="AD32" i="6"/>
  <c r="M67" i="6"/>
  <c r="O67" i="6" s="1"/>
  <c r="P77" i="6"/>
  <c r="Q77" i="6" s="1"/>
  <c r="T77" i="6" s="1"/>
  <c r="J83" i="6"/>
  <c r="P75" i="6"/>
  <c r="Q75" i="6" s="1"/>
  <c r="T75" i="6" s="1"/>
  <c r="M52" i="6"/>
  <c r="N52" i="6" s="1"/>
  <c r="S52" i="6" s="1"/>
  <c r="J22" i="6"/>
  <c r="AI22" i="6"/>
  <c r="AL22" i="6"/>
  <c r="AJ22" i="6"/>
  <c r="AH22" i="6"/>
  <c r="I16" i="6"/>
  <c r="AG16" i="6"/>
  <c r="AD16" i="6"/>
  <c r="AE16" i="6"/>
  <c r="M20" i="6"/>
  <c r="N20" i="6" s="1"/>
  <c r="S20" i="6" s="1"/>
  <c r="AN20" i="6"/>
  <c r="AO20" i="6"/>
  <c r="AQ20" i="6"/>
  <c r="AP20" i="6"/>
  <c r="I34" i="6"/>
  <c r="AF34" i="6"/>
  <c r="AG34" i="6"/>
  <c r="AD34" i="6"/>
  <c r="AE34" i="6"/>
  <c r="P54" i="6"/>
  <c r="Q54" i="6" s="1"/>
  <c r="T54" i="6" s="1"/>
  <c r="P55" i="6"/>
  <c r="Q55" i="6" s="1"/>
  <c r="T55" i="6" s="1"/>
  <c r="AP37" i="6"/>
  <c r="J50" i="6"/>
  <c r="P51" i="6"/>
  <c r="Q51" i="6" s="1"/>
  <c r="T51" i="6" s="1"/>
  <c r="P53" i="6"/>
  <c r="Q53" i="6" s="1"/>
  <c r="T53" i="6" s="1"/>
  <c r="AJ16" i="6"/>
  <c r="AO32" i="6"/>
  <c r="P25" i="6"/>
  <c r="Q25" i="6" s="1"/>
  <c r="T25" i="6" s="1"/>
  <c r="AG25" i="6"/>
  <c r="AC25" i="6"/>
  <c r="AE25" i="6"/>
  <c r="I25" i="6"/>
  <c r="AF25" i="6"/>
  <c r="AD25" i="6"/>
  <c r="M19" i="6"/>
  <c r="O19" i="6" s="1"/>
  <c r="AN19" i="6"/>
  <c r="AP19" i="6"/>
  <c r="AQ19" i="6"/>
  <c r="AM19" i="6"/>
  <c r="AO19" i="6"/>
  <c r="J46" i="6"/>
  <c r="M43" i="6"/>
  <c r="O43" i="6" s="1"/>
  <c r="J51" i="6"/>
  <c r="L49" i="6"/>
  <c r="P44" i="6"/>
  <c r="Q44" i="6" s="1"/>
  <c r="T44" i="6" s="1"/>
  <c r="AC21" i="6"/>
  <c r="AS35" i="6"/>
  <c r="AH14" i="6"/>
  <c r="AF24" i="6"/>
  <c r="AL32" i="6"/>
  <c r="M51" i="6"/>
  <c r="N51" i="6" s="1"/>
  <c r="S51" i="6" s="1"/>
  <c r="J37" i="6"/>
  <c r="AI37" i="6"/>
  <c r="K71" i="6"/>
  <c r="M34" i="6"/>
  <c r="O34" i="6" s="1"/>
  <c r="AT34" i="6"/>
  <c r="AV34" i="6"/>
  <c r="AS34" i="6"/>
  <c r="AU34" i="6"/>
  <c r="K54" i="6"/>
  <c r="P66" i="6"/>
  <c r="Q66" i="6" s="1"/>
  <c r="T66" i="6" s="1"/>
  <c r="M76" i="6"/>
  <c r="O76" i="6" s="1"/>
  <c r="I60" i="6"/>
  <c r="K66" i="6"/>
  <c r="AI23" i="6"/>
  <c r="AK20" i="6"/>
  <c r="AN18" i="6"/>
  <c r="AD14" i="6"/>
  <c r="AQ24" i="6"/>
  <c r="L71" i="6"/>
  <c r="J76" i="6"/>
  <c r="L79" i="6"/>
  <c r="K75" i="6"/>
  <c r="J81" i="6"/>
  <c r="K51" i="6"/>
  <c r="J71" i="6"/>
  <c r="K42" i="6"/>
  <c r="J56" i="6"/>
  <c r="K68" i="6"/>
  <c r="K85" i="6"/>
  <c r="AT35" i="6"/>
  <c r="AK14" i="6"/>
  <c r="K56" i="6"/>
  <c r="M73" i="6"/>
  <c r="O73" i="6" s="1"/>
  <c r="AT36" i="6"/>
  <c r="AS36" i="6"/>
  <c r="P27" i="6"/>
  <c r="Q27" i="6" s="1"/>
  <c r="T27" i="6" s="1"/>
  <c r="AE27" i="6"/>
  <c r="AD27" i="6"/>
  <c r="M37" i="6"/>
  <c r="N37" i="6" s="1"/>
  <c r="S37" i="6" s="1"/>
  <c r="AT37" i="6"/>
  <c r="AV37" i="6"/>
  <c r="AU37" i="6"/>
  <c r="AS37" i="6"/>
  <c r="K65" i="6"/>
  <c r="K43" i="6"/>
  <c r="K70" i="6"/>
  <c r="M85" i="6"/>
  <c r="O85" i="6" s="1"/>
  <c r="M22" i="6"/>
  <c r="N22" i="6" s="1"/>
  <c r="S22" i="6" s="1"/>
  <c r="AN22" i="6"/>
  <c r="AJ23" i="6"/>
  <c r="AD21" i="6"/>
  <c r="AP25" i="6"/>
  <c r="AQ14" i="6"/>
  <c r="AC24" i="6"/>
  <c r="AC22" i="6"/>
  <c r="AE37" i="6"/>
  <c r="P79" i="6"/>
  <c r="Q79" i="6" s="1"/>
  <c r="T79" i="6" s="1"/>
  <c r="K29" i="6"/>
  <c r="AL20" i="6"/>
  <c r="J42" i="6"/>
  <c r="P56" i="6"/>
  <c r="Q56" i="6" s="1"/>
  <c r="T56" i="6" s="1"/>
  <c r="P73" i="6"/>
  <c r="Q73" i="6" s="1"/>
  <c r="T73" i="6" s="1"/>
  <c r="J36" i="6"/>
  <c r="AI36" i="6"/>
  <c r="AL36" i="6"/>
  <c r="AK36" i="6"/>
  <c r="J27" i="6"/>
  <c r="AJ27" i="6"/>
  <c r="AI27" i="6"/>
  <c r="AK27" i="6"/>
  <c r="J77" i="6"/>
  <c r="M65" i="6"/>
  <c r="O65" i="6" s="1"/>
  <c r="M80" i="6"/>
  <c r="O80" i="6" s="1"/>
  <c r="L66" i="6"/>
  <c r="P31" i="6"/>
  <c r="Q31" i="6" s="1"/>
  <c r="T31" i="6" s="1"/>
  <c r="AF31" i="6"/>
  <c r="AG31" i="6"/>
  <c r="P43" i="6"/>
  <c r="Q43" i="6" s="1"/>
  <c r="T43" i="6" s="1"/>
  <c r="J34" i="6"/>
  <c r="AL34" i="6"/>
  <c r="AI34" i="6"/>
  <c r="AK34" i="6"/>
  <c r="AJ34" i="6"/>
  <c r="AC15" i="6"/>
  <c r="AG23" i="6"/>
  <c r="AJ21" i="6"/>
  <c r="AN33" i="6"/>
  <c r="AU35" i="6"/>
  <c r="AM18" i="6"/>
  <c r="AL14" i="6"/>
  <c r="AP30" i="6"/>
  <c r="AM24" i="6"/>
  <c r="AD33" i="6"/>
  <c r="AO30" i="6"/>
  <c r="K49" i="6"/>
  <c r="P71" i="6"/>
  <c r="Q71" i="6" s="1"/>
  <c r="T71" i="6" s="1"/>
  <c r="AH20" i="6"/>
  <c r="AM25" i="6"/>
  <c r="J54" i="6"/>
  <c r="M56" i="6"/>
  <c r="N56" i="6" s="1"/>
  <c r="S56" i="6" s="1"/>
  <c r="J73" i="6"/>
  <c r="AG36" i="6"/>
  <c r="AF36" i="6"/>
  <c r="K27" i="6"/>
  <c r="AQ27" i="6"/>
  <c r="AN27" i="6"/>
  <c r="AP27" i="6"/>
  <c r="AO27" i="6"/>
  <c r="J74" i="6"/>
  <c r="K67" i="6"/>
  <c r="K48" i="6"/>
  <c r="M29" i="6"/>
  <c r="O29" i="6" s="1"/>
  <c r="AV29" i="6"/>
  <c r="AS29" i="6"/>
  <c r="J84" i="6"/>
  <c r="J80" i="6"/>
  <c r="AD15" i="6"/>
  <c r="AK23" i="6"/>
  <c r="AF21" i="6"/>
  <c r="AC14" i="6"/>
  <c r="AO25" i="6"/>
  <c r="AH24" i="6"/>
  <c r="AM22" i="6"/>
  <c r="J40" i="6"/>
  <c r="J75" i="6"/>
  <c r="AL23" i="6"/>
  <c r="AH19" i="6"/>
  <c r="P46" i="6"/>
  <c r="Q46" i="6" s="1"/>
  <c r="T46" i="6" s="1"/>
  <c r="K52" i="6"/>
  <c r="M83" i="6"/>
  <c r="O83" i="6" s="1"/>
  <c r="K28" i="6"/>
  <c r="K82" i="6"/>
  <c r="J65" i="6"/>
  <c r="J43" i="6"/>
  <c r="J29" i="6"/>
  <c r="AJ29" i="6"/>
  <c r="AL29" i="6"/>
  <c r="AK29" i="6"/>
  <c r="K46" i="6"/>
  <c r="P52" i="6"/>
  <c r="Q52" i="6" s="1"/>
  <c r="T52" i="6" s="1"/>
  <c r="P83" i="6"/>
  <c r="Q83" i="6" s="1"/>
  <c r="T83" i="6" s="1"/>
  <c r="P82" i="6"/>
  <c r="Q82" i="6" s="1"/>
  <c r="T82" i="6" s="1"/>
  <c r="J53" i="6"/>
  <c r="M75" i="6"/>
  <c r="O75" i="6" s="1"/>
  <c r="K44" i="6"/>
  <c r="K53" i="6"/>
  <c r="J48" i="6"/>
  <c r="K40" i="6"/>
  <c r="K81" i="6"/>
  <c r="AE15" i="6"/>
  <c r="AJ18" i="6"/>
  <c r="AF14" i="6"/>
  <c r="AN24" i="6"/>
  <c r="AD22" i="6"/>
  <c r="AQ28" i="6"/>
  <c r="AJ20" i="6"/>
  <c r="AJ19" i="6"/>
  <c r="AN28" i="6"/>
  <c r="P74" i="6"/>
  <c r="Q74" i="6" s="1"/>
  <c r="T74" i="6" s="1"/>
  <c r="AI20" i="6"/>
  <c r="AK19" i="6"/>
  <c r="J69" i="6"/>
  <c r="AO28" i="6"/>
  <c r="AJ32" i="6"/>
  <c r="M31" i="6"/>
  <c r="O31" i="6" s="1"/>
  <c r="AV31" i="6"/>
  <c r="AU31" i="6"/>
  <c r="K47" i="6"/>
  <c r="L48" i="6"/>
  <c r="K34" i="6"/>
  <c r="AP34" i="6"/>
  <c r="AQ34" i="6"/>
  <c r="J35" i="6"/>
  <c r="AI35" i="6"/>
  <c r="AJ35" i="6"/>
  <c r="P47" i="6"/>
  <c r="Q47" i="6" s="1"/>
  <c r="T47" i="6" s="1"/>
  <c r="M63" i="6"/>
  <c r="O63" i="6" s="1"/>
  <c r="J30" i="6"/>
  <c r="AI30" i="6"/>
  <c r="AJ30" i="6"/>
  <c r="AK30" i="6"/>
  <c r="J45" i="6"/>
  <c r="L69" i="6"/>
  <c r="P30" i="6"/>
  <c r="Q30" i="6" s="1"/>
  <c r="T30" i="6" s="1"/>
  <c r="AD30" i="6"/>
  <c r="AE30" i="6"/>
  <c r="AF30" i="6"/>
  <c r="M45" i="6"/>
  <c r="O45" i="6" s="1"/>
  <c r="I96" i="6"/>
  <c r="K57" i="6"/>
  <c r="K33" i="6"/>
  <c r="AQ33" i="6"/>
  <c r="K80" i="6"/>
  <c r="M40" i="6"/>
  <c r="O40" i="6" s="1"/>
  <c r="K45" i="6"/>
  <c r="P84" i="6"/>
  <c r="Q84" i="6" s="1"/>
  <c r="T84" i="6" s="1"/>
  <c r="J47" i="6"/>
  <c r="P57" i="6"/>
  <c r="Q57" i="6" s="1"/>
  <c r="T57" i="6" s="1"/>
  <c r="P33" i="6"/>
  <c r="Q33" i="6" s="1"/>
  <c r="T33" i="6" s="1"/>
  <c r="AG33" i="6"/>
  <c r="AF33" i="6"/>
  <c r="P63" i="6"/>
  <c r="Q63" i="6" s="1"/>
  <c r="T63" i="6" s="1"/>
  <c r="J79" i="6"/>
  <c r="P59" i="6"/>
  <c r="Q59" i="6" s="1"/>
  <c r="T59" i="6" s="1"/>
  <c r="K69" i="6"/>
  <c r="P37" i="6"/>
  <c r="Q37" i="6" s="1"/>
  <c r="T37" i="6" s="1"/>
  <c r="AF37" i="6"/>
  <c r="AG37" i="6"/>
  <c r="AP15" i="6"/>
  <c r="AN15" i="6"/>
  <c r="J58" i="6"/>
  <c r="AK35" i="6"/>
  <c r="AN14" i="6"/>
  <c r="AI32" i="6"/>
  <c r="AL19" i="6"/>
  <c r="M47" i="6"/>
  <c r="N47" i="6" s="1"/>
  <c r="S47" i="6" s="1"/>
  <c r="J57" i="6"/>
  <c r="J33" i="6"/>
  <c r="AK33" i="6"/>
  <c r="AI33" i="6"/>
  <c r="K63" i="6"/>
  <c r="I49" i="6"/>
  <c r="M30" i="6"/>
  <c r="N30" i="6" s="1"/>
  <c r="S30" i="6" s="1"/>
  <c r="AV30" i="6"/>
  <c r="M53" i="6"/>
  <c r="O53" i="6" s="1"/>
  <c r="M81" i="6"/>
  <c r="N81" i="6" s="1"/>
  <c r="S81" i="6" s="1"/>
  <c r="P85" i="6"/>
  <c r="Q85" i="6" s="1"/>
  <c r="T85" i="6" s="1"/>
  <c r="AO15" i="6"/>
  <c r="AN34" i="6"/>
  <c r="AH21" i="6"/>
  <c r="AI14" i="6"/>
  <c r="AI24" i="6"/>
  <c r="AE36" i="6"/>
  <c r="L73" i="5"/>
  <c r="AU73" i="5"/>
  <c r="AQ73" i="5"/>
  <c r="AR68" i="5"/>
  <c r="AQ83" i="5"/>
  <c r="AU27" i="5"/>
  <c r="AO74" i="5"/>
  <c r="AJ24" i="5"/>
  <c r="AF36" i="5"/>
  <c r="AC76" i="5"/>
  <c r="AK77" i="5"/>
  <c r="AC71" i="5"/>
  <c r="AU63" i="5"/>
  <c r="AP69" i="5"/>
  <c r="AU75" i="5"/>
  <c r="AG49" i="5"/>
  <c r="AU70" i="5"/>
  <c r="K72" i="5"/>
  <c r="AN72" i="5"/>
  <c r="AP72" i="5"/>
  <c r="AO72" i="5"/>
  <c r="AM72" i="5"/>
  <c r="AI52" i="5"/>
  <c r="AT70" i="5"/>
  <c r="AI77" i="5"/>
  <c r="AK49" i="5"/>
  <c r="AU53" i="5"/>
  <c r="AI37" i="5"/>
  <c r="AU30" i="5"/>
  <c r="AT68" i="5"/>
  <c r="AQ68" i="5"/>
  <c r="AO69" i="5"/>
  <c r="K80" i="5"/>
  <c r="AN80" i="5"/>
  <c r="AR28" i="5"/>
  <c r="AF21" i="5"/>
  <c r="AQ27" i="5"/>
  <c r="AF81" i="5"/>
  <c r="AI79" i="5"/>
  <c r="AM80" i="5"/>
  <c r="K74" i="5"/>
  <c r="AM74" i="5"/>
  <c r="AS27" i="5"/>
  <c r="AO80" i="5"/>
  <c r="AJ77" i="5"/>
  <c r="AD71" i="5"/>
  <c r="AK79" i="5"/>
  <c r="AR83" i="5"/>
  <c r="AS63" i="5"/>
  <c r="AR63" i="5"/>
  <c r="J82" i="5"/>
  <c r="AG82" i="5"/>
  <c r="AH82" i="5"/>
  <c r="AI82" i="5"/>
  <c r="AH49" i="5"/>
  <c r="AU57" i="5"/>
  <c r="AR53" i="5"/>
  <c r="AQ57" i="5"/>
  <c r="AS84" i="5"/>
  <c r="AS68" i="5"/>
  <c r="AT83" i="5"/>
  <c r="AI24" i="5"/>
  <c r="L64" i="5"/>
  <c r="AU64" i="5"/>
  <c r="AB46" i="5"/>
  <c r="AU84" i="5"/>
  <c r="AB71" i="5"/>
  <c r="AD81" i="5"/>
  <c r="AL69" i="5"/>
  <c r="AC81" i="5"/>
  <c r="AR48" i="5"/>
  <c r="AM69" i="5"/>
  <c r="AN69" i="5"/>
  <c r="AU65" i="5"/>
  <c r="AQ65" i="5"/>
  <c r="AR65" i="5"/>
  <c r="L85" i="5"/>
  <c r="AR85" i="5"/>
  <c r="AD51" i="5"/>
  <c r="AC46" i="5"/>
  <c r="AR73" i="5"/>
  <c r="AH79" i="5"/>
  <c r="AR84" i="5"/>
  <c r="AK82" i="5"/>
  <c r="AQ67" i="5"/>
  <c r="AT63" i="5"/>
  <c r="AR67" i="5"/>
  <c r="AT75" i="5"/>
  <c r="AR75" i="5"/>
  <c r="AB51" i="5"/>
  <c r="AQ53" i="5"/>
  <c r="AM20" i="5"/>
  <c r="AF71" i="5"/>
  <c r="AU67" i="5"/>
  <c r="AL74" i="5"/>
  <c r="AL72" i="5"/>
  <c r="AQ84" i="5"/>
  <c r="AS83" i="5"/>
  <c r="AE51" i="5"/>
  <c r="AS53" i="5"/>
  <c r="AU33" i="5"/>
  <c r="AT84" i="5"/>
  <c r="L80" i="6"/>
  <c r="L76" i="6"/>
  <c r="N19" i="6"/>
  <c r="S19" i="6" s="1"/>
  <c r="I87" i="6"/>
  <c r="M82" i="6"/>
  <c r="O82" i="6" s="1"/>
  <c r="L45" i="6"/>
  <c r="L52" i="6"/>
  <c r="L60" i="6"/>
  <c r="I42" i="6"/>
  <c r="AB61" i="5"/>
  <c r="AD47" i="5"/>
  <c r="AM59" i="5"/>
  <c r="L60" i="5"/>
  <c r="AR60" i="5"/>
  <c r="AQ60" i="5"/>
  <c r="AN20" i="5"/>
  <c r="K50" i="5"/>
  <c r="AO50" i="5"/>
  <c r="AO44" i="5"/>
  <c r="AJ37" i="5"/>
  <c r="AC21" i="5"/>
  <c r="AB47" i="5"/>
  <c r="AH52" i="5"/>
  <c r="AT27" i="5"/>
  <c r="AQ48" i="5"/>
  <c r="AR30" i="5"/>
  <c r="AK37" i="5"/>
  <c r="AR58" i="5"/>
  <c r="I31" i="5"/>
  <c r="AF31" i="5"/>
  <c r="AB31" i="5"/>
  <c r="AD31" i="5"/>
  <c r="K29" i="5"/>
  <c r="AP29" i="5"/>
  <c r="AN29" i="5"/>
  <c r="AT48" i="5"/>
  <c r="AN32" i="5"/>
  <c r="AM32" i="5"/>
  <c r="AC36" i="5"/>
  <c r="AG52" i="5"/>
  <c r="AP59" i="5"/>
  <c r="AE21" i="5"/>
  <c r="AT60" i="5"/>
  <c r="K34" i="5"/>
  <c r="AO34" i="5"/>
  <c r="AN34" i="5"/>
  <c r="AL34" i="5"/>
  <c r="AM34" i="5"/>
  <c r="AS33" i="5"/>
  <c r="AR33" i="5"/>
  <c r="AT33" i="5"/>
  <c r="AS48" i="5"/>
  <c r="AM29" i="5"/>
  <c r="AU43" i="5"/>
  <c r="AT30" i="5"/>
  <c r="AC47" i="5"/>
  <c r="AO59" i="5"/>
  <c r="AL20" i="5"/>
  <c r="AL50" i="5"/>
  <c r="AO20" i="5"/>
  <c r="AP50" i="5"/>
  <c r="AE31" i="5"/>
  <c r="AN59" i="5"/>
  <c r="AT45" i="5"/>
  <c r="AK24" i="5"/>
  <c r="AD21" i="5"/>
  <c r="K54" i="5"/>
  <c r="AL54" i="5"/>
  <c r="AO54" i="5"/>
  <c r="AN54" i="5"/>
  <c r="AS40" i="5"/>
  <c r="AM54" i="5"/>
  <c r="AJ52" i="5"/>
  <c r="AT40" i="5"/>
  <c r="AG37" i="5"/>
  <c r="AE47" i="5"/>
  <c r="AJ49" i="5"/>
  <c r="AL32" i="5"/>
  <c r="AK52" i="5"/>
  <c r="AQ58" i="5"/>
  <c r="AL59" i="5"/>
  <c r="L39" i="5"/>
  <c r="AS39" i="5"/>
  <c r="AU39" i="5"/>
  <c r="AT39" i="5"/>
  <c r="K25" i="5"/>
  <c r="AN25" i="5"/>
  <c r="AP25" i="5"/>
  <c r="AM25" i="5"/>
  <c r="AL25" i="5"/>
  <c r="AO25" i="5"/>
  <c r="AB56" i="5"/>
  <c r="AC56" i="5"/>
  <c r="AE56" i="5"/>
  <c r="AF56" i="5"/>
  <c r="AU40" i="5"/>
  <c r="AC61" i="5"/>
  <c r="AQ55" i="5"/>
  <c r="AR39" i="5"/>
  <c r="AH24" i="5"/>
  <c r="AR55" i="5"/>
  <c r="AC41" i="5"/>
  <c r="AB41" i="5"/>
  <c r="AS58" i="5"/>
  <c r="AU58" i="5"/>
  <c r="L45" i="5"/>
  <c r="AR45" i="5"/>
  <c r="AU45" i="5"/>
  <c r="AC51" i="5"/>
  <c r="AQ39" i="5"/>
  <c r="AD41" i="5"/>
  <c r="AG24" i="5"/>
  <c r="AR40" i="5"/>
  <c r="AP34" i="5"/>
  <c r="AD46" i="5"/>
  <c r="AT43" i="5"/>
  <c r="K44" i="5"/>
  <c r="AL44" i="5"/>
  <c r="AM44" i="5"/>
  <c r="AU60" i="5"/>
  <c r="K35" i="5"/>
  <c r="AN35" i="5"/>
  <c r="AQ28" i="5"/>
  <c r="AE41" i="5"/>
  <c r="AO29" i="5"/>
  <c r="AF46" i="5"/>
  <c r="AU28" i="5"/>
  <c r="I53" i="6"/>
  <c r="M91" i="6"/>
  <c r="L91" i="6"/>
  <c r="I22" i="6"/>
  <c r="I84" i="6"/>
  <c r="M93" i="6"/>
  <c r="L93" i="6"/>
  <c r="L28" i="6"/>
  <c r="P95" i="6"/>
  <c r="Q95" i="6" s="1"/>
  <c r="T95" i="6" s="1"/>
  <c r="I93" i="6"/>
  <c r="P93" i="6"/>
  <c r="Q93" i="6" s="1"/>
  <c r="T93" i="6" s="1"/>
  <c r="I72" i="6"/>
  <c r="L37" i="6"/>
  <c r="L51" i="6"/>
  <c r="L70" i="6"/>
  <c r="I45" i="6"/>
  <c r="K20" i="6"/>
  <c r="P91" i="6"/>
  <c r="Q91" i="6" s="1"/>
  <c r="T91" i="6" s="1"/>
  <c r="I91" i="6"/>
  <c r="O86" i="6"/>
  <c r="N86" i="6"/>
  <c r="S86" i="6" s="1"/>
  <c r="I85" i="6"/>
  <c r="L31" i="6"/>
  <c r="I51" i="6"/>
  <c r="L56" i="6"/>
  <c r="K24" i="6"/>
  <c r="I29" i="6"/>
  <c r="I69" i="6"/>
  <c r="I55" i="6"/>
  <c r="L59" i="6"/>
  <c r="I90" i="6"/>
  <c r="I59" i="6"/>
  <c r="L41" i="6"/>
  <c r="L40" i="6"/>
  <c r="K21" i="6"/>
  <c r="L57" i="6"/>
  <c r="I20" i="6"/>
  <c r="I50" i="6"/>
  <c r="I37" i="6"/>
  <c r="L42" i="6"/>
  <c r="I73" i="6"/>
  <c r="L53" i="6"/>
  <c r="L81" i="6"/>
  <c r="I19" i="6"/>
  <c r="I31" i="6"/>
  <c r="I79" i="6"/>
  <c r="K19" i="6"/>
  <c r="L75" i="6"/>
  <c r="L88" i="6"/>
  <c r="O89" i="6"/>
  <c r="N89" i="6"/>
  <c r="S89" i="6" s="1"/>
  <c r="I52" i="6"/>
  <c r="L73" i="6"/>
  <c r="I56" i="6"/>
  <c r="L68" i="6"/>
  <c r="L58" i="6"/>
  <c r="L54" i="6"/>
  <c r="L46" i="6"/>
  <c r="L77" i="6"/>
  <c r="I47" i="6"/>
  <c r="I38" i="6"/>
  <c r="P38" i="6"/>
  <c r="Q38" i="6" s="1"/>
  <c r="T38" i="6" s="1"/>
  <c r="O25" i="6"/>
  <c r="N25" i="6"/>
  <c r="S25" i="6" s="1"/>
  <c r="N50" i="6"/>
  <c r="S50" i="6" s="1"/>
  <c r="L33" i="6"/>
  <c r="L30" i="6"/>
  <c r="I68" i="6"/>
  <c r="L78" i="6"/>
  <c r="L47" i="6"/>
  <c r="I89" i="6"/>
  <c r="L72" i="6"/>
  <c r="I24" i="6"/>
  <c r="P24" i="6"/>
  <c r="Q24" i="6" s="1"/>
  <c r="T24" i="6" s="1"/>
  <c r="K25" i="6"/>
  <c r="I54" i="6"/>
  <c r="N24" i="6"/>
  <c r="S24" i="6" s="1"/>
  <c r="O24" i="6"/>
  <c r="I63" i="6"/>
  <c r="I82" i="6"/>
  <c r="L43" i="6"/>
  <c r="O61" i="6"/>
  <c r="N61" i="6"/>
  <c r="S61" i="6" s="1"/>
  <c r="I44" i="6"/>
  <c r="I33" i="6"/>
  <c r="L89" i="6"/>
  <c r="N60" i="6"/>
  <c r="S60" i="6" s="1"/>
  <c r="L35" i="6"/>
  <c r="M35" i="6"/>
  <c r="I78" i="6"/>
  <c r="I30" i="6"/>
  <c r="L29" i="6"/>
  <c r="I81" i="6"/>
  <c r="O90" i="6"/>
  <c r="N90" i="6"/>
  <c r="S90" i="6" s="1"/>
  <c r="I70" i="6"/>
  <c r="L62" i="6"/>
  <c r="M62" i="6"/>
  <c r="L63" i="6"/>
  <c r="I27" i="6"/>
  <c r="I66" i="6"/>
  <c r="I32" i="6"/>
  <c r="I36" i="6"/>
  <c r="P36" i="6"/>
  <c r="Q36" i="6" s="1"/>
  <c r="T36" i="6" s="1"/>
  <c r="O88" i="6"/>
  <c r="N88" i="6"/>
  <c r="S88" i="6" s="1"/>
  <c r="L83" i="6"/>
  <c r="I41" i="6"/>
  <c r="L67" i="6"/>
  <c r="L38" i="6"/>
  <c r="M38" i="6"/>
  <c r="I46" i="6"/>
  <c r="O37" i="6"/>
  <c r="K23" i="6"/>
  <c r="I83" i="6"/>
  <c r="I28" i="6"/>
  <c r="L65" i="6"/>
  <c r="I76" i="6"/>
  <c r="P65" i="6"/>
  <c r="Q65" i="6" s="1"/>
  <c r="T65" i="6" s="1"/>
  <c r="L44" i="6"/>
  <c r="I88" i="6"/>
  <c r="L50" i="6"/>
  <c r="L27" i="6"/>
  <c r="I57" i="6"/>
  <c r="L32" i="6"/>
  <c r="L85" i="6"/>
  <c r="I75" i="6"/>
  <c r="I35" i="6"/>
  <c r="P35" i="6"/>
  <c r="Q35" i="6" s="1"/>
  <c r="T35" i="6" s="1"/>
  <c r="L90" i="6"/>
  <c r="I48" i="6"/>
  <c r="L34" i="6"/>
  <c r="L36" i="6"/>
  <c r="M36" i="6"/>
  <c r="I62" i="6"/>
  <c r="P62" i="6"/>
  <c r="Q62" i="6" s="1"/>
  <c r="T62" i="6" s="1"/>
  <c r="O59" i="6"/>
  <c r="I40" i="6"/>
  <c r="I58" i="6"/>
  <c r="I77" i="6"/>
  <c r="I21" i="6"/>
  <c r="L84" i="6"/>
  <c r="L55" i="6"/>
  <c r="M66" i="6"/>
  <c r="N66" i="6" s="1"/>
  <c r="S66" i="6" s="1"/>
  <c r="M69" i="6"/>
  <c r="M48" i="6"/>
  <c r="P67" i="6"/>
  <c r="Q67" i="6" s="1"/>
  <c r="T67" i="6" s="1"/>
  <c r="P49" i="6"/>
  <c r="Q49" i="6" s="1"/>
  <c r="T49" i="6" s="1"/>
  <c r="M79" i="6"/>
  <c r="O79" i="6" s="1"/>
  <c r="M49" i="6"/>
  <c r="M74" i="6"/>
  <c r="O74" i="6" s="1"/>
  <c r="M71" i="6"/>
  <c r="P34" i="6"/>
  <c r="Q34" i="6" s="1"/>
  <c r="T34" i="6" s="1"/>
  <c r="M78" i="5"/>
  <c r="O78" i="5" s="1"/>
  <c r="L78" i="5"/>
  <c r="P41" i="5"/>
  <c r="Q41" i="5" s="1"/>
  <c r="T41" i="5" s="1"/>
  <c r="I41" i="5"/>
  <c r="M20" i="5"/>
  <c r="O20" i="5" s="1"/>
  <c r="K20" i="5"/>
  <c r="M58" i="5"/>
  <c r="O58" i="5" s="1"/>
  <c r="L58" i="5"/>
  <c r="P21" i="5"/>
  <c r="Q21" i="5" s="1"/>
  <c r="T21" i="5" s="1"/>
  <c r="I21" i="5"/>
  <c r="M40" i="5"/>
  <c r="O40" i="5" s="1"/>
  <c r="L40" i="5"/>
  <c r="M38" i="5"/>
  <c r="O38" i="5" s="1"/>
  <c r="L38" i="5"/>
  <c r="M43" i="5"/>
  <c r="O43" i="5" s="1"/>
  <c r="L43" i="5"/>
  <c r="P81" i="5"/>
  <c r="Q81" i="5" s="1"/>
  <c r="T81" i="5" s="1"/>
  <c r="I81" i="5"/>
  <c r="O42" i="6"/>
  <c r="N42" i="6"/>
  <c r="S42" i="6" s="1"/>
  <c r="M48" i="5"/>
  <c r="O48" i="5" s="1"/>
  <c r="L48" i="5"/>
  <c r="M63" i="5"/>
  <c r="N63" i="5" s="1"/>
  <c r="S63" i="5" s="1"/>
  <c r="L63" i="5"/>
  <c r="P46" i="5"/>
  <c r="Q46" i="5" s="1"/>
  <c r="T46" i="5" s="1"/>
  <c r="I46" i="5"/>
  <c r="M67" i="5"/>
  <c r="O67" i="5" s="1"/>
  <c r="L67" i="5"/>
  <c r="M65" i="5"/>
  <c r="O65" i="5" s="1"/>
  <c r="L65" i="5"/>
  <c r="P66" i="5"/>
  <c r="Q66" i="5" s="1"/>
  <c r="T66" i="5" s="1"/>
  <c r="I66" i="5"/>
  <c r="P47" i="5"/>
  <c r="Q47" i="5" s="1"/>
  <c r="T47" i="5" s="1"/>
  <c r="I47" i="5"/>
  <c r="M68" i="5"/>
  <c r="O68" i="5" s="1"/>
  <c r="L68" i="5"/>
  <c r="N41" i="6"/>
  <c r="S41" i="6" s="1"/>
  <c r="O41" i="6"/>
  <c r="M28" i="5"/>
  <c r="O28" i="5" s="1"/>
  <c r="L28" i="5"/>
  <c r="M53" i="5"/>
  <c r="O53" i="5" s="1"/>
  <c r="L53" i="5"/>
  <c r="M70" i="5"/>
  <c r="N70" i="5" s="1"/>
  <c r="S70" i="5" s="1"/>
  <c r="L70" i="5"/>
  <c r="P51" i="5"/>
  <c r="Q51" i="5" s="1"/>
  <c r="T51" i="5" s="1"/>
  <c r="I51" i="5"/>
  <c r="O32" i="6"/>
  <c r="N32" i="6"/>
  <c r="S32" i="6" s="1"/>
  <c r="O33" i="6"/>
  <c r="M27" i="5"/>
  <c r="L27" i="5"/>
  <c r="N68" i="6"/>
  <c r="S68" i="6" s="1"/>
  <c r="O68" i="6"/>
  <c r="M33" i="5"/>
  <c r="O33" i="5" s="1"/>
  <c r="L33" i="5"/>
  <c r="M30" i="5"/>
  <c r="N30" i="5" s="1"/>
  <c r="S30" i="5" s="1"/>
  <c r="L30" i="5"/>
  <c r="P71" i="5"/>
  <c r="Q71" i="5" s="1"/>
  <c r="T71" i="5" s="1"/>
  <c r="I71" i="5"/>
  <c r="M75" i="5"/>
  <c r="O75" i="5" s="1"/>
  <c r="L75" i="5"/>
  <c r="P56" i="5"/>
  <c r="Q56" i="5" s="1"/>
  <c r="T56" i="5" s="1"/>
  <c r="I56" i="5"/>
  <c r="N21" i="6"/>
  <c r="S21" i="6" s="1"/>
  <c r="O21" i="6"/>
  <c r="O84" i="6"/>
  <c r="O28" i="6"/>
  <c r="N28" i="6"/>
  <c r="S28" i="6" s="1"/>
  <c r="P26" i="5"/>
  <c r="Q26" i="5" s="1"/>
  <c r="T26" i="5" s="1"/>
  <c r="I26" i="5"/>
  <c r="M55" i="5"/>
  <c r="O55" i="5" s="1"/>
  <c r="L55" i="5"/>
  <c r="P76" i="5"/>
  <c r="Q76" i="5" s="1"/>
  <c r="T76" i="5" s="1"/>
  <c r="I76" i="5"/>
  <c r="M57" i="5"/>
  <c r="O57" i="5" s="1"/>
  <c r="L57" i="5"/>
  <c r="P31" i="5"/>
  <c r="Q31" i="5" s="1"/>
  <c r="T31" i="5" s="1"/>
  <c r="T14" i="4"/>
  <c r="M45" i="5"/>
  <c r="O45" i="5" s="1"/>
  <c r="S14" i="4"/>
  <c r="M73" i="5"/>
  <c r="O73" i="5" s="1"/>
  <c r="O14" i="4"/>
  <c r="E37" i="5"/>
  <c r="G82" i="5"/>
  <c r="H82" i="5"/>
  <c r="H31" i="5"/>
  <c r="F41" i="5"/>
  <c r="H41" i="5"/>
  <c r="G57" i="5"/>
  <c r="E67" i="5"/>
  <c r="M64" i="5"/>
  <c r="O64" i="5" s="1"/>
  <c r="N27" i="5"/>
  <c r="S27" i="5" s="1"/>
  <c r="O27" i="5"/>
  <c r="E14" i="5"/>
  <c r="I14" i="5" s="1"/>
  <c r="M39" i="5"/>
  <c r="G30" i="5"/>
  <c r="G61" i="5"/>
  <c r="H61" i="5"/>
  <c r="E38" i="5"/>
  <c r="I38" i="5" s="1"/>
  <c r="E16" i="5"/>
  <c r="F71" i="5"/>
  <c r="E17" i="5"/>
  <c r="G41" i="5"/>
  <c r="H71" i="5"/>
  <c r="G16" i="5"/>
  <c r="H17" i="5"/>
  <c r="L17" i="5" s="1"/>
  <c r="G77" i="5"/>
  <c r="E19" i="5"/>
  <c r="H77" i="5"/>
  <c r="G19" i="5"/>
  <c r="H19" i="5"/>
  <c r="L19" i="5" s="1"/>
  <c r="F21" i="5"/>
  <c r="E58" i="5"/>
  <c r="G78" i="5"/>
  <c r="G17" i="5"/>
  <c r="G37" i="5"/>
  <c r="E62" i="5"/>
  <c r="I62" i="5" s="1"/>
  <c r="E18" i="5"/>
  <c r="E78" i="5"/>
  <c r="F78" i="5"/>
  <c r="G21" i="5"/>
  <c r="F58" i="5"/>
  <c r="F81" i="5"/>
  <c r="H26" i="5"/>
  <c r="L26" i="5" s="1"/>
  <c r="E59" i="5"/>
  <c r="G81" i="5"/>
  <c r="H44" i="5"/>
  <c r="F30" i="5"/>
  <c r="F59" i="5"/>
  <c r="E82" i="5"/>
  <c r="H59" i="5"/>
  <c r="H37" i="5"/>
  <c r="F62" i="5"/>
  <c r="J62" i="5" s="1"/>
  <c r="H62" i="5"/>
  <c r="L62" i="5" s="1"/>
  <c r="E39" i="5"/>
  <c r="E63" i="5"/>
  <c r="F39" i="5"/>
  <c r="E15" i="5"/>
  <c r="G39" i="5"/>
  <c r="E68" i="5"/>
  <c r="G65" i="5"/>
  <c r="E32" i="5"/>
  <c r="E42" i="5"/>
  <c r="H21" i="5"/>
  <c r="L21" i="5" s="1"/>
  <c r="E34" i="5"/>
  <c r="F42" i="5"/>
  <c r="F51" i="5"/>
  <c r="G62" i="5"/>
  <c r="K62" i="5" s="1"/>
  <c r="G71" i="5"/>
  <c r="E84" i="5"/>
  <c r="E33" i="5"/>
  <c r="E22" i="5"/>
  <c r="F34" i="5"/>
  <c r="G42" i="5"/>
  <c r="G51" i="5"/>
  <c r="F84" i="5"/>
  <c r="F66" i="5"/>
  <c r="G48" i="5"/>
  <c r="F22" i="5"/>
  <c r="G22" i="5"/>
  <c r="H34" i="5"/>
  <c r="E43" i="5"/>
  <c r="G56" i="5"/>
  <c r="F63" i="5"/>
  <c r="F76" i="5"/>
  <c r="G85" i="5"/>
  <c r="H47" i="5"/>
  <c r="F56" i="5"/>
  <c r="E72" i="5"/>
  <c r="H22" i="5"/>
  <c r="L22" i="5" s="1"/>
  <c r="F36" i="5"/>
  <c r="F43" i="5"/>
  <c r="H56" i="5"/>
  <c r="E64" i="5"/>
  <c r="G76" i="5"/>
  <c r="F15" i="5"/>
  <c r="H46" i="5"/>
  <c r="F67" i="5"/>
  <c r="F68" i="5"/>
  <c r="F48" i="5"/>
  <c r="G33" i="5"/>
  <c r="F26" i="5"/>
  <c r="J26" i="5" s="1"/>
  <c r="G36" i="5"/>
  <c r="E44" i="5"/>
  <c r="E57" i="5"/>
  <c r="F64" i="5"/>
  <c r="H76" i="5"/>
  <c r="F16" i="5"/>
  <c r="G45" i="5"/>
  <c r="H32" i="5"/>
  <c r="F33" i="5"/>
  <c r="G68" i="5"/>
  <c r="H42" i="5"/>
  <c r="G84" i="5"/>
  <c r="G26" i="5"/>
  <c r="K26" i="5" s="1"/>
  <c r="H36" i="5"/>
  <c r="F44" i="5"/>
  <c r="F57" i="5"/>
  <c r="G64" i="5"/>
  <c r="E77" i="5"/>
  <c r="F17" i="5"/>
  <c r="G14" i="5"/>
  <c r="K14" i="5" s="1"/>
  <c r="F31" i="5"/>
  <c r="F46" i="5"/>
  <c r="G66" i="5"/>
  <c r="G31" i="5"/>
  <c r="G46" i="5"/>
  <c r="H66" i="5"/>
  <c r="F32" i="5"/>
  <c r="F47" i="5"/>
  <c r="G67" i="5"/>
  <c r="F19" i="5"/>
  <c r="G47" i="5"/>
  <c r="F61" i="5"/>
  <c r="H81" i="5"/>
  <c r="E48" i="5"/>
  <c r="H72" i="5"/>
  <c r="E23" i="5"/>
  <c r="E53" i="5"/>
  <c r="E24" i="5"/>
  <c r="E74" i="5"/>
  <c r="H69" i="5"/>
  <c r="H74" i="5"/>
  <c r="E27" i="5"/>
  <c r="G52" i="5"/>
  <c r="E49" i="5"/>
  <c r="E69" i="5"/>
  <c r="F74" i="5"/>
  <c r="G24" i="5"/>
  <c r="G49" i="5"/>
  <c r="G79" i="5"/>
  <c r="H29" i="5"/>
  <c r="H49" i="5"/>
  <c r="H54" i="5"/>
  <c r="H79" i="5"/>
  <c r="E20" i="5"/>
  <c r="E25" i="5"/>
  <c r="E30" i="5"/>
  <c r="E35" i="5"/>
  <c r="E40" i="5"/>
  <c r="E45" i="5"/>
  <c r="E50" i="5"/>
  <c r="E55" i="5"/>
  <c r="E60" i="5"/>
  <c r="E65" i="5"/>
  <c r="E70" i="5"/>
  <c r="E75" i="5"/>
  <c r="E80" i="5"/>
  <c r="E85" i="5"/>
  <c r="E52" i="5"/>
  <c r="H52" i="5"/>
  <c r="E73" i="5"/>
  <c r="E29" i="5"/>
  <c r="E54" i="5"/>
  <c r="E79" i="5"/>
  <c r="F29" i="5"/>
  <c r="F54" i="5"/>
  <c r="H24" i="5"/>
  <c r="L24" i="5" s="1"/>
  <c r="F20" i="5"/>
  <c r="F25" i="5"/>
  <c r="F35" i="5"/>
  <c r="F40" i="5"/>
  <c r="F45" i="5"/>
  <c r="F50" i="5"/>
  <c r="F55" i="5"/>
  <c r="F60" i="5"/>
  <c r="F65" i="5"/>
  <c r="F70" i="5"/>
  <c r="F75" i="5"/>
  <c r="F80" i="5"/>
  <c r="F85" i="5"/>
  <c r="H51" i="5"/>
  <c r="F27" i="5"/>
  <c r="F72" i="5"/>
  <c r="G40" i="5"/>
  <c r="G55" i="5"/>
  <c r="G60" i="5"/>
  <c r="G70" i="5"/>
  <c r="G75" i="5"/>
  <c r="H20" i="5"/>
  <c r="L20" i="5" s="1"/>
  <c r="H25" i="5"/>
  <c r="L25" i="5" s="1"/>
  <c r="H35" i="5"/>
  <c r="H50" i="5"/>
  <c r="H80" i="5"/>
  <c r="G27" i="5"/>
  <c r="F69" i="5"/>
  <c r="F14" i="5"/>
  <c r="J14" i="5" s="1"/>
  <c r="G15" i="5"/>
  <c r="E28" i="5"/>
  <c r="E83" i="5"/>
  <c r="F18" i="5"/>
  <c r="F23" i="5"/>
  <c r="F28" i="5"/>
  <c r="F38" i="5"/>
  <c r="J38" i="5" s="1"/>
  <c r="F53" i="5"/>
  <c r="F73" i="5"/>
  <c r="F83" i="5"/>
  <c r="G18" i="5"/>
  <c r="G23" i="5"/>
  <c r="G28" i="5"/>
  <c r="G38" i="5"/>
  <c r="K38" i="5" s="1"/>
  <c r="G43" i="5"/>
  <c r="G53" i="5"/>
  <c r="G58" i="5"/>
  <c r="G63" i="5"/>
  <c r="G73" i="5"/>
  <c r="G83" i="5"/>
  <c r="O72" i="6" l="1"/>
  <c r="O46" i="6"/>
  <c r="N57" i="6"/>
  <c r="S57" i="6" s="1"/>
  <c r="N67" i="6"/>
  <c r="S67" i="6" s="1"/>
  <c r="N87" i="6"/>
  <c r="S87" i="6" s="1"/>
  <c r="N78" i="6"/>
  <c r="S78" i="6" s="1"/>
  <c r="O52" i="6"/>
  <c r="N34" i="6"/>
  <c r="S34" i="6" s="1"/>
  <c r="O54" i="6"/>
  <c r="N65" i="6"/>
  <c r="S65" i="6" s="1"/>
  <c r="N29" i="6"/>
  <c r="S29" i="6" s="1"/>
  <c r="N31" i="6"/>
  <c r="S31" i="6" s="1"/>
  <c r="N27" i="6"/>
  <c r="S27" i="6" s="1"/>
  <c r="N55" i="6"/>
  <c r="S55" i="6" s="1"/>
  <c r="N73" i="6"/>
  <c r="S73" i="6" s="1"/>
  <c r="N85" i="6"/>
  <c r="S85" i="6" s="1"/>
  <c r="N63" i="6"/>
  <c r="S63" i="6" s="1"/>
  <c r="O22" i="6"/>
  <c r="N80" i="6"/>
  <c r="S80" i="6" s="1"/>
  <c r="O20" i="6"/>
  <c r="N75" i="6"/>
  <c r="S75" i="6" s="1"/>
  <c r="N43" i="6"/>
  <c r="S43" i="6" s="1"/>
  <c r="O51" i="6"/>
  <c r="N83" i="6"/>
  <c r="S83" i="6" s="1"/>
  <c r="O56" i="6"/>
  <c r="O23" i="6"/>
  <c r="O30" i="6"/>
  <c r="N45" i="6"/>
  <c r="S45" i="6" s="1"/>
  <c r="O81" i="6"/>
  <c r="N76" i="6"/>
  <c r="S76" i="6" s="1"/>
  <c r="N40" i="6"/>
  <c r="S40" i="6" s="1"/>
  <c r="O70" i="6"/>
  <c r="N70" i="6"/>
  <c r="S70" i="6" s="1"/>
  <c r="O44" i="6"/>
  <c r="N44" i="6"/>
  <c r="S44" i="6" s="1"/>
  <c r="O47" i="6"/>
  <c r="N53" i="6"/>
  <c r="S53" i="6" s="1"/>
  <c r="N58" i="6"/>
  <c r="S58" i="6" s="1"/>
  <c r="AQ82" i="5"/>
  <c r="AT82" i="5"/>
  <c r="AR82" i="5"/>
  <c r="AU82" i="5"/>
  <c r="AS82" i="5"/>
  <c r="L74" i="5"/>
  <c r="AQ74" i="5"/>
  <c r="AR74" i="5"/>
  <c r="AS74" i="5"/>
  <c r="AU74" i="5"/>
  <c r="AT74" i="5"/>
  <c r="I68" i="5"/>
  <c r="AC68" i="5"/>
  <c r="AB68" i="5"/>
  <c r="AD68" i="5"/>
  <c r="AF68" i="5"/>
  <c r="AE68" i="5"/>
  <c r="J68" i="5"/>
  <c r="AG68" i="5"/>
  <c r="AH68" i="5"/>
  <c r="AJ68" i="5"/>
  <c r="AK68" i="5"/>
  <c r="AI68" i="5"/>
  <c r="L72" i="5"/>
  <c r="AU72" i="5"/>
  <c r="AQ72" i="5"/>
  <c r="AS72" i="5"/>
  <c r="AR72" i="5"/>
  <c r="AT72" i="5"/>
  <c r="J66" i="5"/>
  <c r="AG66" i="5"/>
  <c r="AK66" i="5"/>
  <c r="AI66" i="5"/>
  <c r="AH66" i="5"/>
  <c r="AJ66" i="5"/>
  <c r="J63" i="5"/>
  <c r="AJ63" i="5"/>
  <c r="AG63" i="5"/>
  <c r="AI63" i="5"/>
  <c r="AK63" i="5"/>
  <c r="AH63" i="5"/>
  <c r="J71" i="5"/>
  <c r="AH71" i="5"/>
  <c r="AI71" i="5"/>
  <c r="AJ71" i="5"/>
  <c r="AG71" i="5"/>
  <c r="AK71" i="5"/>
  <c r="J78" i="5"/>
  <c r="AI78" i="5"/>
  <c r="AH78" i="5"/>
  <c r="AG78" i="5"/>
  <c r="AK78" i="5"/>
  <c r="AJ78" i="5"/>
  <c r="K75" i="5"/>
  <c r="AM75" i="5"/>
  <c r="AO75" i="5"/>
  <c r="AN75" i="5"/>
  <c r="AL75" i="5"/>
  <c r="AP75" i="5"/>
  <c r="J73" i="5"/>
  <c r="AH73" i="5"/>
  <c r="AJ73" i="5"/>
  <c r="AK73" i="5"/>
  <c r="AI73" i="5"/>
  <c r="AG73" i="5"/>
  <c r="J84" i="5"/>
  <c r="AJ84" i="5"/>
  <c r="AI84" i="5"/>
  <c r="AK84" i="5"/>
  <c r="AH84" i="5"/>
  <c r="AG84" i="5"/>
  <c r="AE63" i="5"/>
  <c r="AF63" i="5"/>
  <c r="AD63" i="5"/>
  <c r="AC63" i="5"/>
  <c r="L80" i="5"/>
  <c r="AT80" i="5"/>
  <c r="AS80" i="5"/>
  <c r="AU80" i="5"/>
  <c r="AR80" i="5"/>
  <c r="AQ80" i="5"/>
  <c r="I74" i="5"/>
  <c r="AE74" i="5"/>
  <c r="AB74" i="5"/>
  <c r="AD74" i="5"/>
  <c r="AF74" i="5"/>
  <c r="AC74" i="5"/>
  <c r="J83" i="5"/>
  <c r="AI83" i="5"/>
  <c r="AK83" i="5"/>
  <c r="AJ83" i="5"/>
  <c r="AH83" i="5"/>
  <c r="AG83" i="5"/>
  <c r="I79" i="5"/>
  <c r="AF79" i="5"/>
  <c r="AE79" i="5"/>
  <c r="AB79" i="5"/>
  <c r="AC79" i="5"/>
  <c r="AD79" i="5"/>
  <c r="L79" i="5"/>
  <c r="AT79" i="5"/>
  <c r="AS79" i="5"/>
  <c r="AR79" i="5"/>
  <c r="AQ79" i="5"/>
  <c r="AU79" i="5"/>
  <c r="L81" i="5"/>
  <c r="AR81" i="5"/>
  <c r="AU81" i="5"/>
  <c r="AQ81" i="5"/>
  <c r="AS81" i="5"/>
  <c r="AT81" i="5"/>
  <c r="K76" i="5"/>
  <c r="AN76" i="5"/>
  <c r="AP76" i="5"/>
  <c r="AO76" i="5"/>
  <c r="AL76" i="5"/>
  <c r="AM76" i="5"/>
  <c r="J72" i="5"/>
  <c r="AH72" i="5"/>
  <c r="AJ72" i="5"/>
  <c r="AI72" i="5"/>
  <c r="AK72" i="5"/>
  <c r="AG72" i="5"/>
  <c r="K84" i="5"/>
  <c r="AN84" i="5"/>
  <c r="AM84" i="5"/>
  <c r="AP84" i="5"/>
  <c r="AL84" i="5"/>
  <c r="AO84" i="5"/>
  <c r="I64" i="5"/>
  <c r="AB64" i="5"/>
  <c r="AE64" i="5"/>
  <c r="AF64" i="5"/>
  <c r="AD64" i="5"/>
  <c r="AC64" i="5"/>
  <c r="K78" i="5"/>
  <c r="AM78" i="5"/>
  <c r="AN78" i="5"/>
  <c r="AL78" i="5"/>
  <c r="AO78" i="5"/>
  <c r="AP78" i="5"/>
  <c r="AE78" i="5"/>
  <c r="AF78" i="5"/>
  <c r="AC78" i="5"/>
  <c r="AD78" i="5"/>
  <c r="AB78" i="5"/>
  <c r="L71" i="5"/>
  <c r="AS71" i="5"/>
  <c r="AR71" i="5"/>
  <c r="AQ71" i="5"/>
  <c r="AT71" i="5"/>
  <c r="AU71" i="5"/>
  <c r="AB73" i="5"/>
  <c r="AC73" i="5"/>
  <c r="AF73" i="5"/>
  <c r="AD73" i="5"/>
  <c r="AE73" i="5"/>
  <c r="K68" i="5"/>
  <c r="AN68" i="5"/>
  <c r="AO68" i="5"/>
  <c r="AM68" i="5"/>
  <c r="AP68" i="5"/>
  <c r="AL68" i="5"/>
  <c r="K65" i="5"/>
  <c r="AM65" i="5"/>
  <c r="AL65" i="5"/>
  <c r="AP65" i="5"/>
  <c r="AO65" i="5"/>
  <c r="AN65" i="5"/>
  <c r="K64" i="5"/>
  <c r="AN64" i="5"/>
  <c r="AP64" i="5"/>
  <c r="AM64" i="5"/>
  <c r="AO64" i="5"/>
  <c r="AL64" i="5"/>
  <c r="J67" i="5"/>
  <c r="AK67" i="5"/>
  <c r="AH67" i="5"/>
  <c r="AJ67" i="5"/>
  <c r="AI67" i="5"/>
  <c r="AG67" i="5"/>
  <c r="J85" i="5"/>
  <c r="AI85" i="5"/>
  <c r="AH85" i="5"/>
  <c r="AJ85" i="5"/>
  <c r="AG85" i="5"/>
  <c r="AK85" i="5"/>
  <c r="K79" i="5"/>
  <c r="AP79" i="5"/>
  <c r="AL79" i="5"/>
  <c r="AN79" i="5"/>
  <c r="AO79" i="5"/>
  <c r="AM79" i="5"/>
  <c r="K67" i="5"/>
  <c r="AM67" i="5"/>
  <c r="AP67" i="5"/>
  <c r="AO67" i="5"/>
  <c r="AL67" i="5"/>
  <c r="AN67" i="5"/>
  <c r="N48" i="5"/>
  <c r="S48" i="5" s="1"/>
  <c r="I77" i="5"/>
  <c r="AF77" i="5"/>
  <c r="AD77" i="5"/>
  <c r="AB77" i="5"/>
  <c r="AC77" i="5"/>
  <c r="AE77" i="5"/>
  <c r="K70" i="5"/>
  <c r="AM70" i="5"/>
  <c r="AP70" i="5"/>
  <c r="AO70" i="5"/>
  <c r="AN70" i="5"/>
  <c r="AL70" i="5"/>
  <c r="I83" i="5"/>
  <c r="AF83" i="5"/>
  <c r="AD83" i="5"/>
  <c r="AC83" i="5"/>
  <c r="AB83" i="5"/>
  <c r="AE83" i="5"/>
  <c r="J80" i="5"/>
  <c r="AH80" i="5"/>
  <c r="AK80" i="5"/>
  <c r="AJ80" i="5"/>
  <c r="AG80" i="5"/>
  <c r="AI80" i="5"/>
  <c r="I84" i="5"/>
  <c r="AD84" i="5"/>
  <c r="AE84" i="5"/>
  <c r="AC84" i="5"/>
  <c r="AB84" i="5"/>
  <c r="AF84" i="5"/>
  <c r="I82" i="5"/>
  <c r="AF82" i="5"/>
  <c r="AB82" i="5"/>
  <c r="AC82" i="5"/>
  <c r="AD82" i="5"/>
  <c r="AE82" i="5"/>
  <c r="J75" i="5"/>
  <c r="AI75" i="5"/>
  <c r="AG75" i="5"/>
  <c r="AH75" i="5"/>
  <c r="AJ75" i="5"/>
  <c r="AK75" i="5"/>
  <c r="I72" i="5"/>
  <c r="AC72" i="5"/>
  <c r="AE72" i="5"/>
  <c r="AD72" i="5"/>
  <c r="AB72" i="5"/>
  <c r="AF72" i="5"/>
  <c r="I67" i="5"/>
  <c r="AC67" i="5"/>
  <c r="AE67" i="5"/>
  <c r="AB67" i="5"/>
  <c r="AF67" i="5"/>
  <c r="AD67" i="5"/>
  <c r="J70" i="5"/>
  <c r="AK70" i="5"/>
  <c r="AJ70" i="5"/>
  <c r="AG70" i="5"/>
  <c r="AH70" i="5"/>
  <c r="AI70" i="5"/>
  <c r="J65" i="5"/>
  <c r="AH65" i="5"/>
  <c r="AJ65" i="5"/>
  <c r="AG65" i="5"/>
  <c r="AK65" i="5"/>
  <c r="AI65" i="5"/>
  <c r="I69" i="5"/>
  <c r="AC69" i="5"/>
  <c r="AD69" i="5"/>
  <c r="AB69" i="5"/>
  <c r="AF69" i="5"/>
  <c r="AE69" i="5"/>
  <c r="L76" i="5"/>
  <c r="AU76" i="5"/>
  <c r="AR76" i="5"/>
  <c r="AQ76" i="5"/>
  <c r="AT76" i="5"/>
  <c r="AS76" i="5"/>
  <c r="K77" i="5"/>
  <c r="AP77" i="5"/>
  <c r="AM77" i="5"/>
  <c r="AL77" i="5"/>
  <c r="AN77" i="5"/>
  <c r="AO77" i="5"/>
  <c r="J81" i="5"/>
  <c r="AH81" i="5"/>
  <c r="AG81" i="5"/>
  <c r="AJ81" i="5"/>
  <c r="AI81" i="5"/>
  <c r="AK81" i="5"/>
  <c r="L77" i="5"/>
  <c r="AQ77" i="5"/>
  <c r="AT77" i="5"/>
  <c r="AS77" i="5"/>
  <c r="AR77" i="5"/>
  <c r="AU77" i="5"/>
  <c r="J74" i="5"/>
  <c r="AJ74" i="5"/>
  <c r="AH74" i="5"/>
  <c r="AI74" i="5"/>
  <c r="AK74" i="5"/>
  <c r="AG74" i="5"/>
  <c r="K83" i="5"/>
  <c r="AN83" i="5"/>
  <c r="AO83" i="5"/>
  <c r="AP83" i="5"/>
  <c r="AL83" i="5"/>
  <c r="AM83" i="5"/>
  <c r="I70" i="5"/>
  <c r="AD70" i="5"/>
  <c r="AF70" i="5"/>
  <c r="AE70" i="5"/>
  <c r="AC70" i="5"/>
  <c r="AB70" i="5"/>
  <c r="K82" i="5"/>
  <c r="AM82" i="5"/>
  <c r="AP82" i="5"/>
  <c r="AL82" i="5"/>
  <c r="AO82" i="5"/>
  <c r="AN82" i="5"/>
  <c r="L69" i="5"/>
  <c r="AU69" i="5"/>
  <c r="AQ69" i="5"/>
  <c r="AR69" i="5"/>
  <c r="AT69" i="5"/>
  <c r="AS69" i="5"/>
  <c r="I85" i="5"/>
  <c r="AE85" i="5"/>
  <c r="AF85" i="5"/>
  <c r="AD85" i="5"/>
  <c r="AC85" i="5"/>
  <c r="AB85" i="5"/>
  <c r="K71" i="5"/>
  <c r="AM71" i="5"/>
  <c r="AP71" i="5"/>
  <c r="AN71" i="5"/>
  <c r="AL71" i="5"/>
  <c r="AO71" i="5"/>
  <c r="I80" i="5"/>
  <c r="AE80" i="5"/>
  <c r="AD80" i="5"/>
  <c r="AF80" i="5"/>
  <c r="AB80" i="5"/>
  <c r="AC80" i="5"/>
  <c r="L66" i="5"/>
  <c r="AT66" i="5"/>
  <c r="AR66" i="5"/>
  <c r="AQ66" i="5"/>
  <c r="AS66" i="5"/>
  <c r="AU66" i="5"/>
  <c r="AF75" i="5"/>
  <c r="AE75" i="5"/>
  <c r="AD75" i="5"/>
  <c r="AB75" i="5"/>
  <c r="AC75" i="5"/>
  <c r="K73" i="5"/>
  <c r="AO73" i="5"/>
  <c r="AN73" i="5"/>
  <c r="AP73" i="5"/>
  <c r="AM73" i="5"/>
  <c r="AL73" i="5"/>
  <c r="J69" i="5"/>
  <c r="AH69" i="5"/>
  <c r="AJ69" i="5"/>
  <c r="AK69" i="5"/>
  <c r="AG69" i="5"/>
  <c r="AI69" i="5"/>
  <c r="J64" i="5"/>
  <c r="AI64" i="5"/>
  <c r="AK64" i="5"/>
  <c r="AJ64" i="5"/>
  <c r="AG64" i="5"/>
  <c r="AH64" i="5"/>
  <c r="K85" i="5"/>
  <c r="AL85" i="5"/>
  <c r="AN85" i="5"/>
  <c r="AO85" i="5"/>
  <c r="AM85" i="5"/>
  <c r="AP85" i="5"/>
  <c r="K81" i="5"/>
  <c r="AL81" i="5"/>
  <c r="AM81" i="5"/>
  <c r="AO81" i="5"/>
  <c r="AN81" i="5"/>
  <c r="AP81" i="5"/>
  <c r="K63" i="5"/>
  <c r="AM63" i="5"/>
  <c r="AP63" i="5"/>
  <c r="AO63" i="5"/>
  <c r="AN63" i="5"/>
  <c r="AL63" i="5"/>
  <c r="I65" i="5"/>
  <c r="AC65" i="5"/>
  <c r="AD65" i="5"/>
  <c r="AF65" i="5"/>
  <c r="AE65" i="5"/>
  <c r="AB65" i="5"/>
  <c r="K66" i="5"/>
  <c r="AO66" i="5"/>
  <c r="AN66" i="5"/>
  <c r="AL66" i="5"/>
  <c r="AP66" i="5"/>
  <c r="AM66" i="5"/>
  <c r="J76" i="5"/>
  <c r="AI76" i="5"/>
  <c r="AK76" i="5"/>
  <c r="AH76" i="5"/>
  <c r="AJ76" i="5"/>
  <c r="AG76" i="5"/>
  <c r="N82" i="6"/>
  <c r="S82" i="6" s="1"/>
  <c r="J22" i="5"/>
  <c r="AJ22" i="5"/>
  <c r="AH22" i="5"/>
  <c r="AI22" i="5"/>
  <c r="AG22" i="5"/>
  <c r="AK22" i="5"/>
  <c r="I52" i="5"/>
  <c r="AE52" i="5"/>
  <c r="AB52" i="5"/>
  <c r="AC52" i="5"/>
  <c r="AF52" i="5"/>
  <c r="AD52" i="5"/>
  <c r="K45" i="5"/>
  <c r="AN45" i="5"/>
  <c r="AL45" i="5"/>
  <c r="AM45" i="5"/>
  <c r="AP45" i="5"/>
  <c r="AO45" i="5"/>
  <c r="AO23" i="5"/>
  <c r="AL23" i="5"/>
  <c r="AP23" i="5"/>
  <c r="AN23" i="5"/>
  <c r="AM23" i="5"/>
  <c r="J36" i="5"/>
  <c r="AG36" i="5"/>
  <c r="AI36" i="5"/>
  <c r="AJ36" i="5"/>
  <c r="AK36" i="5"/>
  <c r="AH36" i="5"/>
  <c r="AE19" i="5"/>
  <c r="AD19" i="5"/>
  <c r="AB19" i="5"/>
  <c r="AF19" i="5"/>
  <c r="AC19" i="5"/>
  <c r="I35" i="5"/>
  <c r="AE35" i="5"/>
  <c r="AD35" i="5"/>
  <c r="AF35" i="5"/>
  <c r="AB35" i="5"/>
  <c r="AC35" i="5"/>
  <c r="L59" i="5"/>
  <c r="AS59" i="5"/>
  <c r="AR59" i="5"/>
  <c r="AU59" i="5"/>
  <c r="AT59" i="5"/>
  <c r="AQ59" i="5"/>
  <c r="K46" i="5"/>
  <c r="AO46" i="5"/>
  <c r="AL46" i="5"/>
  <c r="AM46" i="5"/>
  <c r="AP46" i="5"/>
  <c r="AN46" i="5"/>
  <c r="J51" i="5"/>
  <c r="AJ51" i="5"/>
  <c r="AK51" i="5"/>
  <c r="AH51" i="5"/>
  <c r="AG51" i="5"/>
  <c r="AI51" i="5"/>
  <c r="K48" i="5"/>
  <c r="AL48" i="5"/>
  <c r="AO48" i="5"/>
  <c r="AN48" i="5"/>
  <c r="AM48" i="5"/>
  <c r="AP48" i="5"/>
  <c r="J18" i="5"/>
  <c r="AJ18" i="5"/>
  <c r="AH18" i="5"/>
  <c r="AG18" i="5"/>
  <c r="AK18" i="5"/>
  <c r="AI18" i="5"/>
  <c r="I28" i="5"/>
  <c r="AD28" i="5"/>
  <c r="AE28" i="5"/>
  <c r="AB28" i="5"/>
  <c r="AC28" i="5"/>
  <c r="AF28" i="5"/>
  <c r="J59" i="5"/>
  <c r="AI59" i="5"/>
  <c r="AK59" i="5"/>
  <c r="AH59" i="5"/>
  <c r="AG59" i="5"/>
  <c r="AJ59" i="5"/>
  <c r="J30" i="5"/>
  <c r="AI30" i="5"/>
  <c r="AH30" i="5"/>
  <c r="AG30" i="5"/>
  <c r="AK30" i="5"/>
  <c r="AJ30" i="5"/>
  <c r="L44" i="5"/>
  <c r="AR44" i="5"/>
  <c r="AS44" i="5"/>
  <c r="AT44" i="5"/>
  <c r="AQ44" i="5"/>
  <c r="AU44" i="5"/>
  <c r="J60" i="5"/>
  <c r="AJ60" i="5"/>
  <c r="AH60" i="5"/>
  <c r="AK60" i="5"/>
  <c r="AI60" i="5"/>
  <c r="AG60" i="5"/>
  <c r="I49" i="5"/>
  <c r="AC49" i="5"/>
  <c r="AB49" i="5"/>
  <c r="AD49" i="5"/>
  <c r="AF49" i="5"/>
  <c r="AE49" i="5"/>
  <c r="J42" i="5"/>
  <c r="AH42" i="5"/>
  <c r="AK42" i="5"/>
  <c r="AG42" i="5"/>
  <c r="AJ42" i="5"/>
  <c r="AI42" i="5"/>
  <c r="K27" i="5"/>
  <c r="AL27" i="5"/>
  <c r="AP27" i="5"/>
  <c r="AN27" i="5"/>
  <c r="AM27" i="5"/>
  <c r="AO27" i="5"/>
  <c r="J55" i="5"/>
  <c r="AI55" i="5"/>
  <c r="AJ55" i="5"/>
  <c r="AH55" i="5"/>
  <c r="AG55" i="5"/>
  <c r="AK55" i="5"/>
  <c r="K52" i="5"/>
  <c r="AL52" i="5"/>
  <c r="AO52" i="5"/>
  <c r="AM52" i="5"/>
  <c r="AP52" i="5"/>
  <c r="AN52" i="5"/>
  <c r="I57" i="5"/>
  <c r="AE57" i="5"/>
  <c r="AD57" i="5"/>
  <c r="AF57" i="5"/>
  <c r="AC57" i="5"/>
  <c r="AB57" i="5"/>
  <c r="I34" i="5"/>
  <c r="AD34" i="5"/>
  <c r="AC34" i="5"/>
  <c r="AE34" i="5"/>
  <c r="AB34" i="5"/>
  <c r="AF34" i="5"/>
  <c r="I59" i="5"/>
  <c r="AF59" i="5"/>
  <c r="AB59" i="5"/>
  <c r="AE59" i="5"/>
  <c r="AC59" i="5"/>
  <c r="AD59" i="5"/>
  <c r="K16" i="5"/>
  <c r="AN16" i="5"/>
  <c r="AM16" i="5"/>
  <c r="AP16" i="5"/>
  <c r="AO16" i="5"/>
  <c r="AL16" i="5"/>
  <c r="L41" i="5"/>
  <c r="AU41" i="5"/>
  <c r="AQ41" i="5"/>
  <c r="AT41" i="5"/>
  <c r="AS41" i="5"/>
  <c r="AR41" i="5"/>
  <c r="J20" i="5"/>
  <c r="AJ20" i="5"/>
  <c r="AK20" i="5"/>
  <c r="AG20" i="5"/>
  <c r="AH20" i="5"/>
  <c r="AI20" i="5"/>
  <c r="I23" i="5"/>
  <c r="AE23" i="5"/>
  <c r="AF23" i="5"/>
  <c r="AB23" i="5"/>
  <c r="AC23" i="5"/>
  <c r="AD23" i="5"/>
  <c r="I15" i="5"/>
  <c r="AE15" i="5"/>
  <c r="AC15" i="5"/>
  <c r="AD15" i="5"/>
  <c r="AF15" i="5"/>
  <c r="AB15" i="5"/>
  <c r="K49" i="5"/>
  <c r="AN49" i="5"/>
  <c r="AP49" i="5"/>
  <c r="AL49" i="5"/>
  <c r="AO49" i="5"/>
  <c r="AM49" i="5"/>
  <c r="J16" i="5"/>
  <c r="AJ16" i="5"/>
  <c r="AH16" i="5"/>
  <c r="AI16" i="5"/>
  <c r="AK16" i="5"/>
  <c r="AG16" i="5"/>
  <c r="AT47" i="5"/>
  <c r="AS47" i="5"/>
  <c r="AQ47" i="5"/>
  <c r="AR47" i="5"/>
  <c r="AU47" i="5"/>
  <c r="K57" i="5"/>
  <c r="AM57" i="5"/>
  <c r="AN57" i="5"/>
  <c r="AP57" i="5"/>
  <c r="AO57" i="5"/>
  <c r="AL57" i="5"/>
  <c r="J50" i="5"/>
  <c r="AG50" i="5"/>
  <c r="AH50" i="5"/>
  <c r="AJ50" i="5"/>
  <c r="AK50" i="5"/>
  <c r="AI50" i="5"/>
  <c r="I60" i="5"/>
  <c r="AF60" i="5"/>
  <c r="AE60" i="5"/>
  <c r="AB60" i="5"/>
  <c r="AD60" i="5"/>
  <c r="AC60" i="5"/>
  <c r="I27" i="5"/>
  <c r="AC27" i="5"/>
  <c r="AE27" i="5"/>
  <c r="AF27" i="5"/>
  <c r="AD27" i="5"/>
  <c r="AB27" i="5"/>
  <c r="J46" i="5"/>
  <c r="AG46" i="5"/>
  <c r="AJ46" i="5"/>
  <c r="AK46" i="5"/>
  <c r="AI46" i="5"/>
  <c r="AH46" i="5"/>
  <c r="I44" i="5"/>
  <c r="AE44" i="5"/>
  <c r="AB44" i="5"/>
  <c r="AC44" i="5"/>
  <c r="AF44" i="5"/>
  <c r="AD44" i="5"/>
  <c r="J41" i="5"/>
  <c r="AK41" i="5"/>
  <c r="AJ41" i="5"/>
  <c r="AI41" i="5"/>
  <c r="AG41" i="5"/>
  <c r="AH41" i="5"/>
  <c r="I53" i="5"/>
  <c r="AC53" i="5"/>
  <c r="AF53" i="5"/>
  <c r="AB53" i="5"/>
  <c r="AE53" i="5"/>
  <c r="AD53" i="5"/>
  <c r="K39" i="5"/>
  <c r="AL39" i="5"/>
  <c r="AO39" i="5"/>
  <c r="AN39" i="5"/>
  <c r="AP39" i="5"/>
  <c r="AM39" i="5"/>
  <c r="AS52" i="5"/>
  <c r="AT52" i="5"/>
  <c r="AR52" i="5"/>
  <c r="AQ52" i="5"/>
  <c r="AU52" i="5"/>
  <c r="I33" i="5"/>
  <c r="AD33" i="5"/>
  <c r="AF33" i="5"/>
  <c r="AB33" i="5"/>
  <c r="AC33" i="5"/>
  <c r="AE33" i="5"/>
  <c r="J32" i="5"/>
  <c r="AJ32" i="5"/>
  <c r="AH32" i="5"/>
  <c r="AK32" i="5"/>
  <c r="AG32" i="5"/>
  <c r="AI32" i="5"/>
  <c r="K15" i="5"/>
  <c r="AL15" i="5"/>
  <c r="AM15" i="5"/>
  <c r="AO15" i="5"/>
  <c r="AP15" i="5"/>
  <c r="AN15" i="5"/>
  <c r="K58" i="5"/>
  <c r="AM58" i="5"/>
  <c r="AN58" i="5"/>
  <c r="AP58" i="5"/>
  <c r="AO58" i="5"/>
  <c r="AL58" i="5"/>
  <c r="K53" i="5"/>
  <c r="AO53" i="5"/>
  <c r="AP53" i="5"/>
  <c r="AN53" i="5"/>
  <c r="AM53" i="5"/>
  <c r="AL53" i="5"/>
  <c r="L50" i="5"/>
  <c r="AT50" i="5"/>
  <c r="AQ50" i="5"/>
  <c r="AR50" i="5"/>
  <c r="AS50" i="5"/>
  <c r="AU50" i="5"/>
  <c r="J45" i="5"/>
  <c r="AG45" i="5"/>
  <c r="AK45" i="5"/>
  <c r="AH45" i="5"/>
  <c r="AJ45" i="5"/>
  <c r="AI45" i="5"/>
  <c r="I55" i="5"/>
  <c r="AB55" i="5"/>
  <c r="AF55" i="5"/>
  <c r="AE55" i="5"/>
  <c r="AD55" i="5"/>
  <c r="AC55" i="5"/>
  <c r="J31" i="5"/>
  <c r="AJ31" i="5"/>
  <c r="AK31" i="5"/>
  <c r="AH31" i="5"/>
  <c r="AI31" i="5"/>
  <c r="AG31" i="5"/>
  <c r="K36" i="5"/>
  <c r="AN36" i="5"/>
  <c r="AP36" i="5"/>
  <c r="AM36" i="5"/>
  <c r="AO36" i="5"/>
  <c r="AL36" i="5"/>
  <c r="K56" i="5"/>
  <c r="AO56" i="5"/>
  <c r="AL56" i="5"/>
  <c r="AP56" i="5"/>
  <c r="AN56" i="5"/>
  <c r="AM56" i="5"/>
  <c r="I42" i="5"/>
  <c r="AE42" i="5"/>
  <c r="AF42" i="5"/>
  <c r="AD42" i="5"/>
  <c r="AC42" i="5"/>
  <c r="AB42" i="5"/>
  <c r="K41" i="5"/>
  <c r="AM41" i="5"/>
  <c r="AN41" i="5"/>
  <c r="AO41" i="5"/>
  <c r="AL41" i="5"/>
  <c r="AP41" i="5"/>
  <c r="L31" i="5"/>
  <c r="AS31" i="5"/>
  <c r="AU31" i="5"/>
  <c r="AQ31" i="5"/>
  <c r="AT31" i="5"/>
  <c r="AR31" i="5"/>
  <c r="K18" i="5"/>
  <c r="AM18" i="5"/>
  <c r="AL18" i="5"/>
  <c r="AP18" i="5"/>
  <c r="AO18" i="5"/>
  <c r="AN18" i="5"/>
  <c r="J57" i="5"/>
  <c r="AJ57" i="5"/>
  <c r="AG57" i="5"/>
  <c r="AK57" i="5"/>
  <c r="AH57" i="5"/>
  <c r="AI57" i="5"/>
  <c r="J47" i="5"/>
  <c r="AJ47" i="5"/>
  <c r="AK47" i="5"/>
  <c r="AI47" i="5"/>
  <c r="AG47" i="5"/>
  <c r="AH47" i="5"/>
  <c r="K24" i="5"/>
  <c r="AL24" i="5"/>
  <c r="AN24" i="5"/>
  <c r="AP24" i="5"/>
  <c r="AO24" i="5"/>
  <c r="AM24" i="5"/>
  <c r="J56" i="5"/>
  <c r="AG56" i="5"/>
  <c r="AH56" i="5"/>
  <c r="AK56" i="5"/>
  <c r="AJ56" i="5"/>
  <c r="AI56" i="5"/>
  <c r="K31" i="5"/>
  <c r="AN31" i="5"/>
  <c r="AP31" i="5"/>
  <c r="AO31" i="5"/>
  <c r="AM31" i="5"/>
  <c r="AL31" i="5"/>
  <c r="K43" i="5"/>
  <c r="AL43" i="5"/>
  <c r="AP43" i="5"/>
  <c r="AO43" i="5"/>
  <c r="AN43" i="5"/>
  <c r="AM43" i="5"/>
  <c r="L35" i="5"/>
  <c r="AS35" i="5"/>
  <c r="AR35" i="5"/>
  <c r="AU35" i="5"/>
  <c r="AT35" i="5"/>
  <c r="AQ35" i="5"/>
  <c r="J40" i="5"/>
  <c r="AJ40" i="5"/>
  <c r="AG40" i="5"/>
  <c r="AI40" i="5"/>
  <c r="AH40" i="5"/>
  <c r="AK40" i="5"/>
  <c r="I50" i="5"/>
  <c r="AD50" i="5"/>
  <c r="AB50" i="5"/>
  <c r="AF50" i="5"/>
  <c r="AC50" i="5"/>
  <c r="AE50" i="5"/>
  <c r="I43" i="5"/>
  <c r="AF43" i="5"/>
  <c r="AB43" i="5"/>
  <c r="AC43" i="5"/>
  <c r="AE43" i="5"/>
  <c r="AD43" i="5"/>
  <c r="AC32" i="5"/>
  <c r="AF32" i="5"/>
  <c r="AB32" i="5"/>
  <c r="AD32" i="5"/>
  <c r="AE32" i="5"/>
  <c r="J58" i="5"/>
  <c r="AI58" i="5"/>
  <c r="AH58" i="5"/>
  <c r="AG58" i="5"/>
  <c r="AJ58" i="5"/>
  <c r="AK58" i="5"/>
  <c r="I17" i="5"/>
  <c r="AC17" i="5"/>
  <c r="AB17" i="5"/>
  <c r="AE17" i="5"/>
  <c r="AF17" i="5"/>
  <c r="AD17" i="5"/>
  <c r="AQ32" i="5"/>
  <c r="AS32" i="5"/>
  <c r="AR32" i="5"/>
  <c r="AT32" i="5"/>
  <c r="AU32" i="5"/>
  <c r="K19" i="5"/>
  <c r="AL19" i="5"/>
  <c r="AO19" i="5"/>
  <c r="AN19" i="5"/>
  <c r="AP19" i="5"/>
  <c r="AM19" i="5"/>
  <c r="AC45" i="5"/>
  <c r="AB45" i="5"/>
  <c r="AF45" i="5"/>
  <c r="AE45" i="5"/>
  <c r="AD45" i="5"/>
  <c r="J17" i="5"/>
  <c r="AJ17" i="5"/>
  <c r="AK17" i="5"/>
  <c r="AG17" i="5"/>
  <c r="AH17" i="5"/>
  <c r="AI17" i="5"/>
  <c r="K21" i="5"/>
  <c r="AO21" i="5"/>
  <c r="AN21" i="5"/>
  <c r="AM21" i="5"/>
  <c r="AL21" i="5"/>
  <c r="AP21" i="5"/>
  <c r="J33" i="5"/>
  <c r="AJ33" i="5"/>
  <c r="AG33" i="5"/>
  <c r="AH33" i="5"/>
  <c r="AK33" i="5"/>
  <c r="AI33" i="5"/>
  <c r="J35" i="5"/>
  <c r="AK35" i="5"/>
  <c r="AI35" i="5"/>
  <c r="AH35" i="5"/>
  <c r="AJ35" i="5"/>
  <c r="AG35" i="5"/>
  <c r="K33" i="5"/>
  <c r="AO33" i="5"/>
  <c r="AM33" i="5"/>
  <c r="AP33" i="5"/>
  <c r="AN33" i="5"/>
  <c r="AL33" i="5"/>
  <c r="L34" i="5"/>
  <c r="AU34" i="5"/>
  <c r="AR34" i="5"/>
  <c r="AS34" i="5"/>
  <c r="AQ34" i="5"/>
  <c r="AT34" i="5"/>
  <c r="K28" i="5"/>
  <c r="AN28" i="5"/>
  <c r="AM28" i="5"/>
  <c r="AO28" i="5"/>
  <c r="AP28" i="5"/>
  <c r="AL28" i="5"/>
  <c r="J25" i="5"/>
  <c r="AK25" i="5"/>
  <c r="AJ25" i="5"/>
  <c r="AH25" i="5"/>
  <c r="AG25" i="5"/>
  <c r="AI25" i="5"/>
  <c r="I40" i="5"/>
  <c r="AD40" i="5"/>
  <c r="AF40" i="5"/>
  <c r="AC40" i="5"/>
  <c r="AE40" i="5"/>
  <c r="AB40" i="5"/>
  <c r="I24" i="5"/>
  <c r="AC24" i="5"/>
  <c r="AF24" i="5"/>
  <c r="AE24" i="5"/>
  <c r="AD24" i="5"/>
  <c r="AB24" i="5"/>
  <c r="J48" i="5"/>
  <c r="AG48" i="5"/>
  <c r="AK48" i="5"/>
  <c r="AI48" i="5"/>
  <c r="AJ48" i="5"/>
  <c r="AH48" i="5"/>
  <c r="AM22" i="5"/>
  <c r="AN22" i="5"/>
  <c r="AP22" i="5"/>
  <c r="AL22" i="5"/>
  <c r="AO22" i="5"/>
  <c r="I16" i="5"/>
  <c r="AB16" i="5"/>
  <c r="AD16" i="5"/>
  <c r="AE16" i="5"/>
  <c r="AC16" i="5"/>
  <c r="AF16" i="5"/>
  <c r="I37" i="5"/>
  <c r="AD37" i="5"/>
  <c r="AE37" i="5"/>
  <c r="AC37" i="5"/>
  <c r="AF37" i="5"/>
  <c r="AB37" i="5"/>
  <c r="I30" i="5"/>
  <c r="AF30" i="5"/>
  <c r="AB30" i="5"/>
  <c r="AD30" i="5"/>
  <c r="AC30" i="5"/>
  <c r="AE30" i="5"/>
  <c r="L61" i="5"/>
  <c r="AT61" i="5"/>
  <c r="AS61" i="5"/>
  <c r="AU61" i="5"/>
  <c r="AQ61" i="5"/>
  <c r="AR61" i="5"/>
  <c r="I25" i="5"/>
  <c r="AC25" i="5"/>
  <c r="AB25" i="5"/>
  <c r="AF25" i="5"/>
  <c r="AE25" i="5"/>
  <c r="AD25" i="5"/>
  <c r="J44" i="5"/>
  <c r="AI44" i="5"/>
  <c r="AH44" i="5"/>
  <c r="AK44" i="5"/>
  <c r="AG44" i="5"/>
  <c r="AJ44" i="5"/>
  <c r="J29" i="5"/>
  <c r="AG29" i="5"/>
  <c r="AH29" i="5"/>
  <c r="AK29" i="5"/>
  <c r="AJ29" i="5"/>
  <c r="AI29" i="5"/>
  <c r="I48" i="5"/>
  <c r="AE48" i="5"/>
  <c r="AB48" i="5"/>
  <c r="AD48" i="5"/>
  <c r="AC48" i="5"/>
  <c r="AF48" i="5"/>
  <c r="J15" i="5"/>
  <c r="AK15" i="5"/>
  <c r="AH15" i="5"/>
  <c r="AJ15" i="5"/>
  <c r="AI15" i="5"/>
  <c r="AG15" i="5"/>
  <c r="N33" i="5"/>
  <c r="S33" i="5" s="1"/>
  <c r="J53" i="5"/>
  <c r="AJ53" i="5"/>
  <c r="AG53" i="5"/>
  <c r="AH53" i="5"/>
  <c r="AI53" i="5"/>
  <c r="AK53" i="5"/>
  <c r="K40" i="5"/>
  <c r="AO40" i="5"/>
  <c r="AM40" i="5"/>
  <c r="AN40" i="5"/>
  <c r="AL40" i="5"/>
  <c r="AP40" i="5"/>
  <c r="K51" i="5"/>
  <c r="AL51" i="5"/>
  <c r="AM51" i="5"/>
  <c r="AN51" i="5"/>
  <c r="AP51" i="5"/>
  <c r="AO51" i="5"/>
  <c r="I39" i="5"/>
  <c r="AB39" i="5"/>
  <c r="AC39" i="5"/>
  <c r="AE39" i="5"/>
  <c r="AF39" i="5"/>
  <c r="AD39" i="5"/>
  <c r="K17" i="5"/>
  <c r="AL17" i="5"/>
  <c r="AO17" i="5"/>
  <c r="AM17" i="5"/>
  <c r="AN17" i="5"/>
  <c r="AP17" i="5"/>
  <c r="N43" i="5"/>
  <c r="S43" i="5" s="1"/>
  <c r="K60" i="5"/>
  <c r="AP60" i="5"/>
  <c r="AO60" i="5"/>
  <c r="AN60" i="5"/>
  <c r="AM60" i="5"/>
  <c r="AL60" i="5"/>
  <c r="L46" i="5"/>
  <c r="AU46" i="5"/>
  <c r="AT46" i="5"/>
  <c r="AQ46" i="5"/>
  <c r="AR46" i="5"/>
  <c r="AS46" i="5"/>
  <c r="K37" i="5"/>
  <c r="AN37" i="5"/>
  <c r="AL37" i="5"/>
  <c r="AM37" i="5"/>
  <c r="AO37" i="5"/>
  <c r="AP37" i="5"/>
  <c r="I29" i="5"/>
  <c r="AE29" i="5"/>
  <c r="AB29" i="5"/>
  <c r="AD29" i="5"/>
  <c r="AF29" i="5"/>
  <c r="AC29" i="5"/>
  <c r="I18" i="5"/>
  <c r="AC18" i="5"/>
  <c r="AB18" i="5"/>
  <c r="AD18" i="5"/>
  <c r="AF18" i="5"/>
  <c r="AE18" i="5"/>
  <c r="J54" i="5"/>
  <c r="AG54" i="5"/>
  <c r="AH54" i="5"/>
  <c r="AK54" i="5"/>
  <c r="AJ54" i="5"/>
  <c r="AI54" i="5"/>
  <c r="J39" i="5"/>
  <c r="AJ39" i="5"/>
  <c r="AG39" i="5"/>
  <c r="AK39" i="5"/>
  <c r="AI39" i="5"/>
  <c r="AH39" i="5"/>
  <c r="K61" i="5"/>
  <c r="AO61" i="5"/>
  <c r="AP61" i="5"/>
  <c r="AN61" i="5"/>
  <c r="AL61" i="5"/>
  <c r="AM61" i="5"/>
  <c r="K55" i="5"/>
  <c r="AL55" i="5"/>
  <c r="AP55" i="5"/>
  <c r="AM55" i="5"/>
  <c r="AO55" i="5"/>
  <c r="AN55" i="5"/>
  <c r="AB20" i="5"/>
  <c r="AF20" i="5"/>
  <c r="AE20" i="5"/>
  <c r="AD20" i="5"/>
  <c r="AC20" i="5"/>
  <c r="L36" i="5"/>
  <c r="AT36" i="5"/>
  <c r="AR36" i="5"/>
  <c r="AU36" i="5"/>
  <c r="AS36" i="5"/>
  <c r="AQ36" i="5"/>
  <c r="I63" i="5"/>
  <c r="AB63" i="5"/>
  <c r="AE54" i="5"/>
  <c r="AB54" i="5"/>
  <c r="AF54" i="5"/>
  <c r="AC54" i="5"/>
  <c r="AD54" i="5"/>
  <c r="L54" i="5"/>
  <c r="AU54" i="5"/>
  <c r="AT54" i="5"/>
  <c r="AS54" i="5"/>
  <c r="AR54" i="5"/>
  <c r="AQ54" i="5"/>
  <c r="J61" i="5"/>
  <c r="AH61" i="5"/>
  <c r="AG61" i="5"/>
  <c r="AI61" i="5"/>
  <c r="AK61" i="5"/>
  <c r="AJ61" i="5"/>
  <c r="K42" i="5"/>
  <c r="AO42" i="5"/>
  <c r="AM42" i="5"/>
  <c r="AL42" i="5"/>
  <c r="AN42" i="5"/>
  <c r="AP42" i="5"/>
  <c r="K30" i="5"/>
  <c r="AL30" i="5"/>
  <c r="AN30" i="5"/>
  <c r="AM30" i="5"/>
  <c r="AP30" i="5"/>
  <c r="AO30" i="5"/>
  <c r="J28" i="5"/>
  <c r="AK28" i="5"/>
  <c r="AJ28" i="5"/>
  <c r="AH28" i="5"/>
  <c r="AG28" i="5"/>
  <c r="AI28" i="5"/>
  <c r="J27" i="5"/>
  <c r="AI27" i="5"/>
  <c r="AK27" i="5"/>
  <c r="AJ27" i="5"/>
  <c r="AH27" i="5"/>
  <c r="AG27" i="5"/>
  <c r="AU49" i="5"/>
  <c r="AT49" i="5"/>
  <c r="AS49" i="5"/>
  <c r="AR49" i="5"/>
  <c r="AQ49" i="5"/>
  <c r="K47" i="5"/>
  <c r="AL47" i="5"/>
  <c r="AO47" i="5"/>
  <c r="AN47" i="5"/>
  <c r="AP47" i="5"/>
  <c r="AM47" i="5"/>
  <c r="L42" i="5"/>
  <c r="AS42" i="5"/>
  <c r="AU42" i="5"/>
  <c r="AQ42" i="5"/>
  <c r="AR42" i="5"/>
  <c r="AT42" i="5"/>
  <c r="L56" i="5"/>
  <c r="AR56" i="5"/>
  <c r="AQ56" i="5"/>
  <c r="AT56" i="5"/>
  <c r="AU56" i="5"/>
  <c r="AS56" i="5"/>
  <c r="J34" i="5"/>
  <c r="AK34" i="5"/>
  <c r="AG34" i="5"/>
  <c r="AI34" i="5"/>
  <c r="AH34" i="5"/>
  <c r="AJ34" i="5"/>
  <c r="I58" i="5"/>
  <c r="AD58" i="5"/>
  <c r="AC58" i="5"/>
  <c r="AB58" i="5"/>
  <c r="AE58" i="5"/>
  <c r="AF58" i="5"/>
  <c r="J23" i="5"/>
  <c r="AH23" i="5"/>
  <c r="AI23" i="5"/>
  <c r="AG23" i="5"/>
  <c r="AK23" i="5"/>
  <c r="AJ23" i="5"/>
  <c r="AT51" i="5"/>
  <c r="AQ51" i="5"/>
  <c r="AS51" i="5"/>
  <c r="AU51" i="5"/>
  <c r="AR51" i="5"/>
  <c r="AR29" i="5"/>
  <c r="AT29" i="5"/>
  <c r="AQ29" i="5"/>
  <c r="AS29" i="5"/>
  <c r="AU29" i="5"/>
  <c r="J19" i="5"/>
  <c r="AH19" i="5"/>
  <c r="AI19" i="5"/>
  <c r="AG19" i="5"/>
  <c r="AJ19" i="5"/>
  <c r="AK19" i="5"/>
  <c r="J43" i="5"/>
  <c r="AK43" i="5"/>
  <c r="AJ43" i="5"/>
  <c r="AH43" i="5"/>
  <c r="AI43" i="5"/>
  <c r="AG43" i="5"/>
  <c r="AD22" i="5"/>
  <c r="AB22" i="5"/>
  <c r="AF22" i="5"/>
  <c r="AE22" i="5"/>
  <c r="AC22" i="5"/>
  <c r="L37" i="5"/>
  <c r="AQ37" i="5"/>
  <c r="AU37" i="5"/>
  <c r="AS37" i="5"/>
  <c r="AT37" i="5"/>
  <c r="AR37" i="5"/>
  <c r="J21" i="5"/>
  <c r="AG21" i="5"/>
  <c r="AJ21" i="5"/>
  <c r="AK21" i="5"/>
  <c r="AH21" i="5"/>
  <c r="AI21" i="5"/>
  <c r="O30" i="5"/>
  <c r="N53" i="5"/>
  <c r="S53" i="5" s="1"/>
  <c r="N28" i="5"/>
  <c r="S28" i="5" s="1"/>
  <c r="N68" i="5"/>
  <c r="S68" i="5" s="1"/>
  <c r="N78" i="5"/>
  <c r="S78" i="5" s="1"/>
  <c r="N45" i="5"/>
  <c r="S45" i="5" s="1"/>
  <c r="N55" i="5"/>
  <c r="S55" i="5" s="1"/>
  <c r="O70" i="5"/>
  <c r="N40" i="5"/>
  <c r="S40" i="5" s="1"/>
  <c r="N58" i="5"/>
  <c r="S58" i="5" s="1"/>
  <c r="N67" i="5"/>
  <c r="S67" i="5" s="1"/>
  <c r="N57" i="5"/>
  <c r="S57" i="5" s="1"/>
  <c r="O93" i="6"/>
  <c r="N93" i="6"/>
  <c r="S93" i="6" s="1"/>
  <c r="O91" i="6"/>
  <c r="N91" i="6"/>
  <c r="S91" i="6" s="1"/>
  <c r="O36" i="6"/>
  <c r="N36" i="6"/>
  <c r="S36" i="6" s="1"/>
  <c r="O62" i="6"/>
  <c r="N62" i="6"/>
  <c r="S62" i="6" s="1"/>
  <c r="N38" i="6"/>
  <c r="S38" i="6" s="1"/>
  <c r="O38" i="6"/>
  <c r="O35" i="6"/>
  <c r="N35" i="6"/>
  <c r="S35" i="6" s="1"/>
  <c r="N79" i="6"/>
  <c r="S79" i="6" s="1"/>
  <c r="O66" i="6"/>
  <c r="O69" i="6"/>
  <c r="N69" i="6"/>
  <c r="S69" i="6" s="1"/>
  <c r="N74" i="6"/>
  <c r="S74" i="6" s="1"/>
  <c r="N48" i="6"/>
  <c r="S48" i="6" s="1"/>
  <c r="O48" i="6"/>
  <c r="N49" i="6"/>
  <c r="S49" i="6" s="1"/>
  <c r="O49" i="6"/>
  <c r="O71" i="6"/>
  <c r="N71" i="6"/>
  <c r="S71" i="6" s="1"/>
  <c r="M22" i="5"/>
  <c r="N22" i="5" s="1"/>
  <c r="S22" i="5" s="1"/>
  <c r="K22" i="5"/>
  <c r="Z14" i="4"/>
  <c r="Z16" i="4" s="1"/>
  <c r="K23" i="5"/>
  <c r="P78" i="5"/>
  <c r="Q78" i="5" s="1"/>
  <c r="T78" i="5" s="1"/>
  <c r="I78" i="5"/>
  <c r="O63" i="5"/>
  <c r="P75" i="5"/>
  <c r="Q75" i="5" s="1"/>
  <c r="T75" i="5" s="1"/>
  <c r="I75" i="5"/>
  <c r="N73" i="5"/>
  <c r="S73" i="5" s="1"/>
  <c r="P54" i="5"/>
  <c r="Q54" i="5" s="1"/>
  <c r="T54" i="5" s="1"/>
  <c r="I54" i="5"/>
  <c r="M49" i="5"/>
  <c r="O49" i="5" s="1"/>
  <c r="L49" i="5"/>
  <c r="N65" i="5"/>
  <c r="S65" i="5" s="1"/>
  <c r="M82" i="5"/>
  <c r="O82" i="5" s="1"/>
  <c r="L82" i="5"/>
  <c r="L14" i="4"/>
  <c r="L22" i="4" s="1"/>
  <c r="I73" i="5"/>
  <c r="M29" i="5"/>
  <c r="O29" i="5" s="1"/>
  <c r="L29" i="5"/>
  <c r="P22" i="5"/>
  <c r="Q22" i="5" s="1"/>
  <c r="T22" i="5" s="1"/>
  <c r="I22" i="5"/>
  <c r="M51" i="5"/>
  <c r="N51" i="5" s="1"/>
  <c r="S51" i="5" s="1"/>
  <c r="L51" i="5"/>
  <c r="M52" i="5"/>
  <c r="O52" i="5" s="1"/>
  <c r="L52" i="5"/>
  <c r="P20" i="5"/>
  <c r="Q20" i="5" s="1"/>
  <c r="T20" i="5" s="1"/>
  <c r="I20" i="5"/>
  <c r="M32" i="5"/>
  <c r="O32" i="5" s="1"/>
  <c r="L32" i="5"/>
  <c r="N75" i="5"/>
  <c r="S75" i="5" s="1"/>
  <c r="N38" i="5"/>
  <c r="S38" i="5" s="1"/>
  <c r="P19" i="5"/>
  <c r="Q19" i="5" s="1"/>
  <c r="T19" i="5" s="1"/>
  <c r="I19" i="5"/>
  <c r="P32" i="5"/>
  <c r="Q32" i="5" s="1"/>
  <c r="T32" i="5" s="1"/>
  <c r="I32" i="5"/>
  <c r="N20" i="5"/>
  <c r="S20" i="5" s="1"/>
  <c r="M47" i="5"/>
  <c r="O47" i="5" s="1"/>
  <c r="L47" i="5"/>
  <c r="P14" i="4"/>
  <c r="P18" i="4" s="1"/>
  <c r="I45" i="5"/>
  <c r="M14" i="4"/>
  <c r="U14" i="4"/>
  <c r="M31" i="5"/>
  <c r="O31" i="5" s="1"/>
  <c r="W14" i="4"/>
  <c r="R14" i="4"/>
  <c r="Y14" i="4"/>
  <c r="O30" i="4"/>
  <c r="O27" i="4"/>
  <c r="O29" i="4"/>
  <c r="O19" i="4"/>
  <c r="O18" i="4"/>
  <c r="O20" i="4"/>
  <c r="O32" i="4"/>
  <c r="O31" i="4"/>
  <c r="O26" i="4"/>
  <c r="O23" i="4"/>
  <c r="O15" i="4"/>
  <c r="O25" i="4"/>
  <c r="O21" i="4"/>
  <c r="O16" i="4"/>
  <c r="O28" i="4"/>
  <c r="O22" i="4"/>
  <c r="O24" i="4"/>
  <c r="O17" i="4"/>
  <c r="V14" i="4"/>
  <c r="Q14" i="4"/>
  <c r="S18" i="4"/>
  <c r="S29" i="4"/>
  <c r="S27" i="4"/>
  <c r="S32" i="4"/>
  <c r="S31" i="4"/>
  <c r="S26" i="4"/>
  <c r="S20" i="4"/>
  <c r="S30" i="4"/>
  <c r="S19" i="4"/>
  <c r="S25" i="4"/>
  <c r="S28" i="4"/>
  <c r="S21" i="4"/>
  <c r="S24" i="4"/>
  <c r="S17" i="4"/>
  <c r="S22" i="4"/>
  <c r="S23" i="4"/>
  <c r="S15" i="4"/>
  <c r="S16" i="4"/>
  <c r="N14" i="4"/>
  <c r="T27" i="4"/>
  <c r="T29" i="4"/>
  <c r="T18" i="4"/>
  <c r="T32" i="4"/>
  <c r="T26" i="4"/>
  <c r="T31" i="4"/>
  <c r="T30" i="4"/>
  <c r="T19" i="4"/>
  <c r="T16" i="4"/>
  <c r="T22" i="4"/>
  <c r="T24" i="4"/>
  <c r="T20" i="4"/>
  <c r="T28" i="4"/>
  <c r="T17" i="4"/>
  <c r="T21" i="4"/>
  <c r="T25" i="4"/>
  <c r="T23" i="4"/>
  <c r="T15" i="4"/>
  <c r="P23" i="5"/>
  <c r="Q23" i="5" s="1"/>
  <c r="T23" i="5" s="1"/>
  <c r="X14" i="4"/>
  <c r="P50" i="5"/>
  <c r="Q50" i="5" s="1"/>
  <c r="T50" i="5" s="1"/>
  <c r="P64" i="5"/>
  <c r="Q64" i="5" s="1"/>
  <c r="T64" i="5" s="1"/>
  <c r="P79" i="5"/>
  <c r="Q79" i="5" s="1"/>
  <c r="T79" i="5" s="1"/>
  <c r="P82" i="5"/>
  <c r="Q82" i="5" s="1"/>
  <c r="T82" i="5" s="1"/>
  <c r="P48" i="5"/>
  <c r="Q48" i="5" s="1"/>
  <c r="T48" i="5" s="1"/>
  <c r="P67" i="5"/>
  <c r="Q67" i="5" s="1"/>
  <c r="T67" i="5" s="1"/>
  <c r="P43" i="5"/>
  <c r="Q43" i="5" s="1"/>
  <c r="T43" i="5" s="1"/>
  <c r="P74" i="5"/>
  <c r="Q74" i="5" s="1"/>
  <c r="T74" i="5" s="1"/>
  <c r="P38" i="5"/>
  <c r="Q38" i="5" s="1"/>
  <c r="T38" i="5" s="1"/>
  <c r="P44" i="5"/>
  <c r="Q44" i="5" s="1"/>
  <c r="T44" i="5" s="1"/>
  <c r="P77" i="5"/>
  <c r="Q77" i="5" s="1"/>
  <c r="T77" i="5" s="1"/>
  <c r="P63" i="5"/>
  <c r="Q63" i="5" s="1"/>
  <c r="T63" i="5" s="1"/>
  <c r="P58" i="5"/>
  <c r="Q58" i="5" s="1"/>
  <c r="T58" i="5" s="1"/>
  <c r="P45" i="5"/>
  <c r="Q45" i="5" s="1"/>
  <c r="T45" i="5" s="1"/>
  <c r="P40" i="5"/>
  <c r="Q40" i="5" s="1"/>
  <c r="T40" i="5" s="1"/>
  <c r="P68" i="5"/>
  <c r="Q68" i="5" s="1"/>
  <c r="T68" i="5" s="1"/>
  <c r="P69" i="5"/>
  <c r="Q69" i="5" s="1"/>
  <c r="T69" i="5" s="1"/>
  <c r="P53" i="5"/>
  <c r="Q53" i="5" s="1"/>
  <c r="T53" i="5" s="1"/>
  <c r="P80" i="5"/>
  <c r="Q80" i="5" s="1"/>
  <c r="T80" i="5" s="1"/>
  <c r="P70" i="5"/>
  <c r="Q70" i="5" s="1"/>
  <c r="T70" i="5" s="1"/>
  <c r="P49" i="5"/>
  <c r="Q49" i="5" s="1"/>
  <c r="T49" i="5" s="1"/>
  <c r="P39" i="5"/>
  <c r="Q39" i="5" s="1"/>
  <c r="T39" i="5" s="1"/>
  <c r="P57" i="5"/>
  <c r="Q57" i="5" s="1"/>
  <c r="T57" i="5" s="1"/>
  <c r="P73" i="5"/>
  <c r="Q73" i="5" s="1"/>
  <c r="T73" i="5" s="1"/>
  <c r="P52" i="5"/>
  <c r="Q52" i="5" s="1"/>
  <c r="T52" i="5" s="1"/>
  <c r="P65" i="5"/>
  <c r="Q65" i="5" s="1"/>
  <c r="T65" i="5" s="1"/>
  <c r="P55" i="5"/>
  <c r="Q55" i="5" s="1"/>
  <c r="T55" i="5" s="1"/>
  <c r="P42" i="5"/>
  <c r="Q42" i="5" s="1"/>
  <c r="T42" i="5" s="1"/>
  <c r="P62" i="5"/>
  <c r="Q62" i="5" s="1"/>
  <c r="T62" i="5" s="1"/>
  <c r="P72" i="5"/>
  <c r="Q72" i="5" s="1"/>
  <c r="T72" i="5" s="1"/>
  <c r="M66" i="5"/>
  <c r="M79" i="5"/>
  <c r="N64" i="5"/>
  <c r="S64" i="5" s="1"/>
  <c r="P29" i="5"/>
  <c r="Q29" i="5" s="1"/>
  <c r="T29" i="5" s="1"/>
  <c r="P33" i="5"/>
  <c r="Q33" i="5" s="1"/>
  <c r="T33" i="5" s="1"/>
  <c r="M81" i="5"/>
  <c r="M62" i="5"/>
  <c r="P30" i="5"/>
  <c r="Q30" i="5" s="1"/>
  <c r="T30" i="5" s="1"/>
  <c r="P28" i="5"/>
  <c r="Q28" i="5" s="1"/>
  <c r="T28" i="5" s="1"/>
  <c r="M71" i="5"/>
  <c r="M77" i="5"/>
  <c r="P27" i="5"/>
  <c r="Q27" i="5" s="1"/>
  <c r="T27" i="5" s="1"/>
  <c r="M74" i="5"/>
  <c r="M80" i="5"/>
  <c r="M69" i="5"/>
  <c r="M41" i="5"/>
  <c r="M72" i="5"/>
  <c r="M76" i="5"/>
  <c r="N39" i="5"/>
  <c r="S39" i="5" s="1"/>
  <c r="O39" i="5"/>
  <c r="M54" i="5"/>
  <c r="M46" i="5"/>
  <c r="M21" i="5"/>
  <c r="M42" i="5"/>
  <c r="M56" i="5"/>
  <c r="O51" i="5"/>
  <c r="M26" i="5"/>
  <c r="M23" i="5"/>
  <c r="M44" i="5"/>
  <c r="M50" i="5"/>
  <c r="M19" i="5"/>
  <c r="Z23" i="4" l="1"/>
  <c r="Z15" i="4"/>
  <c r="Z17" i="4"/>
  <c r="Z28" i="4"/>
  <c r="Z21" i="4"/>
  <c r="Z22" i="4"/>
  <c r="Z31" i="4"/>
  <c r="Z30" i="4"/>
  <c r="P28" i="4"/>
  <c r="P21" i="4"/>
  <c r="Z25" i="4"/>
  <c r="Z20" i="4"/>
  <c r="Z29" i="4"/>
  <c r="Z26" i="4"/>
  <c r="N52" i="5"/>
  <c r="S52" i="5" s="1"/>
  <c r="Z32" i="4"/>
  <c r="Z27" i="4"/>
  <c r="N49" i="5"/>
  <c r="S49" i="5" s="1"/>
  <c r="Z19" i="4"/>
  <c r="Z18" i="4"/>
  <c r="O22" i="5"/>
  <c r="L30" i="4"/>
  <c r="P22" i="4"/>
  <c r="P26" i="4"/>
  <c r="P19" i="4"/>
  <c r="P24" i="4"/>
  <c r="P17" i="4"/>
  <c r="L26" i="4"/>
  <c r="P23" i="4"/>
  <c r="P15" i="4"/>
  <c r="P16" i="4"/>
  <c r="P30" i="4"/>
  <c r="P20" i="4"/>
  <c r="P31" i="4"/>
  <c r="L17" i="4"/>
  <c r="P29" i="4"/>
  <c r="L20" i="4"/>
  <c r="P32" i="4"/>
  <c r="L23" i="4"/>
  <c r="P27" i="4"/>
  <c r="L24" i="4"/>
  <c r="P25" i="4"/>
  <c r="Z24" i="4"/>
  <c r="L25" i="4"/>
  <c r="L19" i="4"/>
  <c r="L31" i="4"/>
  <c r="N32" i="5"/>
  <c r="S32" i="5" s="1"/>
  <c r="L29" i="4"/>
  <c r="L32" i="4"/>
  <c r="N29" i="5"/>
  <c r="S29" i="5" s="1"/>
  <c r="L18" i="4"/>
  <c r="L27" i="4"/>
  <c r="L16" i="4"/>
  <c r="L28" i="4"/>
  <c r="N47" i="5"/>
  <c r="S47" i="5" s="1"/>
  <c r="L15" i="4"/>
  <c r="N82" i="5"/>
  <c r="S82" i="5" s="1"/>
  <c r="L21" i="4"/>
  <c r="N31" i="5"/>
  <c r="S31" i="5" s="1"/>
  <c r="N27" i="4"/>
  <c r="N30" i="4"/>
  <c r="N18" i="4"/>
  <c r="N20" i="4"/>
  <c r="N29" i="4"/>
  <c r="N31" i="4"/>
  <c r="N26" i="4"/>
  <c r="N19" i="4"/>
  <c r="N32" i="4"/>
  <c r="N23" i="4"/>
  <c r="N15" i="4"/>
  <c r="N21" i="4"/>
  <c r="N25" i="4"/>
  <c r="N28" i="4"/>
  <c r="N16" i="4"/>
  <c r="N17" i="4"/>
  <c r="N22" i="4"/>
  <c r="N24" i="4"/>
  <c r="Q19" i="4"/>
  <c r="Q18" i="4"/>
  <c r="Q26" i="4"/>
  <c r="Q32" i="4"/>
  <c r="Q29" i="4"/>
  <c r="Q31" i="4"/>
  <c r="Q30" i="4"/>
  <c r="Q27" i="4"/>
  <c r="Q20" i="4"/>
  <c r="Q21" i="4"/>
  <c r="Q25" i="4"/>
  <c r="Q16" i="4"/>
  <c r="Q28" i="4"/>
  <c r="Q15" i="4"/>
  <c r="Q17" i="4"/>
  <c r="Q22" i="4"/>
  <c r="Q24" i="4"/>
  <c r="Q23" i="4"/>
  <c r="Y32" i="4"/>
  <c r="Y19" i="4"/>
  <c r="Y29" i="4"/>
  <c r="Y30" i="4"/>
  <c r="Y27" i="4"/>
  <c r="Y18" i="4"/>
  <c r="Y26" i="4"/>
  <c r="Y31" i="4"/>
  <c r="Y17" i="4"/>
  <c r="Y22" i="4"/>
  <c r="Y23" i="4"/>
  <c r="Y24" i="4"/>
  <c r="Y20" i="4"/>
  <c r="Y15" i="4"/>
  <c r="Y21" i="4"/>
  <c r="Y28" i="4"/>
  <c r="Y16" i="4"/>
  <c r="Y25" i="4"/>
  <c r="X32" i="4"/>
  <c r="X29" i="4"/>
  <c r="X30" i="4"/>
  <c r="X18" i="4"/>
  <c r="X26" i="4"/>
  <c r="X27" i="4"/>
  <c r="X19" i="4"/>
  <c r="X31" i="4"/>
  <c r="X17" i="4"/>
  <c r="X22" i="4"/>
  <c r="X15" i="4"/>
  <c r="X20" i="4"/>
  <c r="X23" i="4"/>
  <c r="X21" i="4"/>
  <c r="X28" i="4"/>
  <c r="X25" i="4"/>
  <c r="X24" i="4"/>
  <c r="X16" i="4"/>
  <c r="W32" i="4"/>
  <c r="W31" i="4"/>
  <c r="W30" i="4"/>
  <c r="W18" i="4"/>
  <c r="W19" i="4"/>
  <c r="W26" i="4"/>
  <c r="W29" i="4"/>
  <c r="W27" i="4"/>
  <c r="W28" i="4"/>
  <c r="W16" i="4"/>
  <c r="W17" i="4"/>
  <c r="W24" i="4"/>
  <c r="W23" i="4"/>
  <c r="W22" i="4"/>
  <c r="W20" i="4"/>
  <c r="W21" i="4"/>
  <c r="W15" i="4"/>
  <c r="W25" i="4"/>
  <c r="U29" i="4"/>
  <c r="U32" i="4"/>
  <c r="U18" i="4"/>
  <c r="U31" i="4"/>
  <c r="U26" i="4"/>
  <c r="U19" i="4"/>
  <c r="U30" i="4"/>
  <c r="U20" i="4"/>
  <c r="U27" i="4"/>
  <c r="U28" i="4"/>
  <c r="U24" i="4"/>
  <c r="U21" i="4"/>
  <c r="U22" i="4"/>
  <c r="U17" i="4"/>
  <c r="U15" i="4"/>
  <c r="U23" i="4"/>
  <c r="U16" i="4"/>
  <c r="U25" i="4"/>
  <c r="R18" i="4"/>
  <c r="R30" i="4"/>
  <c r="R29" i="4"/>
  <c r="R26" i="4"/>
  <c r="R32" i="4"/>
  <c r="R31" i="4"/>
  <c r="R19" i="4"/>
  <c r="R27" i="4"/>
  <c r="R20" i="4"/>
  <c r="R17" i="4"/>
  <c r="R28" i="4"/>
  <c r="R25" i="4"/>
  <c r="R22" i="4"/>
  <c r="R21" i="4"/>
  <c r="R15" i="4"/>
  <c r="R24" i="4"/>
  <c r="R16" i="4"/>
  <c r="R23" i="4"/>
  <c r="V20" i="4"/>
  <c r="V32" i="4"/>
  <c r="V31" i="4"/>
  <c r="V18" i="4"/>
  <c r="V30" i="4"/>
  <c r="V26" i="4"/>
  <c r="V27" i="4"/>
  <c r="V19" i="4"/>
  <c r="V29" i="4"/>
  <c r="V28" i="4"/>
  <c r="V21" i="4"/>
  <c r="V17" i="4"/>
  <c r="V24" i="4"/>
  <c r="V22" i="4"/>
  <c r="V23" i="4"/>
  <c r="V15" i="4"/>
  <c r="V16" i="4"/>
  <c r="V25" i="4"/>
  <c r="M29" i="4"/>
  <c r="M27" i="4"/>
  <c r="M18" i="4"/>
  <c r="M20" i="4"/>
  <c r="M19" i="4"/>
  <c r="M31" i="4"/>
  <c r="M32" i="4"/>
  <c r="M26" i="4"/>
  <c r="M30" i="4"/>
  <c r="M17" i="4"/>
  <c r="M15" i="4"/>
  <c r="M25" i="4"/>
  <c r="M21" i="4"/>
  <c r="M28" i="4"/>
  <c r="M16" i="4"/>
  <c r="M22" i="4"/>
  <c r="M24" i="4"/>
  <c r="M23" i="4"/>
  <c r="O74" i="5"/>
  <c r="N74" i="5"/>
  <c r="S74" i="5" s="1"/>
  <c r="N72" i="5"/>
  <c r="S72" i="5" s="1"/>
  <c r="O72" i="5"/>
  <c r="O71" i="5"/>
  <c r="N71" i="5"/>
  <c r="S71" i="5" s="1"/>
  <c r="N62" i="5"/>
  <c r="S62" i="5" s="1"/>
  <c r="O62" i="5"/>
  <c r="O76" i="5"/>
  <c r="N76" i="5"/>
  <c r="S76" i="5" s="1"/>
  <c r="O79" i="5"/>
  <c r="N79" i="5"/>
  <c r="S79" i="5" s="1"/>
  <c r="O81" i="5"/>
  <c r="N81" i="5"/>
  <c r="S81" i="5" s="1"/>
  <c r="O41" i="5"/>
  <c r="N41" i="5"/>
  <c r="S41" i="5" s="1"/>
  <c r="O80" i="5"/>
  <c r="N80" i="5"/>
  <c r="S80" i="5" s="1"/>
  <c r="O69" i="5"/>
  <c r="N69" i="5"/>
  <c r="S69" i="5" s="1"/>
  <c r="N77" i="5"/>
  <c r="S77" i="5" s="1"/>
  <c r="O77" i="5"/>
  <c r="O66" i="5"/>
  <c r="N66" i="5"/>
  <c r="S66" i="5" s="1"/>
  <c r="O56" i="5"/>
  <c r="N56" i="5"/>
  <c r="S56" i="5" s="1"/>
  <c r="O19" i="5"/>
  <c r="N19" i="5"/>
  <c r="S19" i="5" s="1"/>
  <c r="N46" i="5"/>
  <c r="S46" i="5" s="1"/>
  <c r="O46" i="5"/>
  <c r="O42" i="5"/>
  <c r="N42" i="5"/>
  <c r="S42" i="5" s="1"/>
  <c r="O44" i="5"/>
  <c r="N44" i="5"/>
  <c r="S44" i="5" s="1"/>
  <c r="O21" i="5"/>
  <c r="N21" i="5"/>
  <c r="S21" i="5" s="1"/>
  <c r="O50" i="5"/>
  <c r="N50" i="5"/>
  <c r="S50" i="5" s="1"/>
  <c r="O54" i="5"/>
  <c r="N54" i="5"/>
  <c r="S54" i="5" s="1"/>
  <c r="O23" i="5"/>
  <c r="N23" i="5"/>
  <c r="S23" i="5" s="1"/>
  <c r="N26" i="5"/>
  <c r="S26" i="5" s="1"/>
  <c r="O2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<sst xmlns="http://schemas.openxmlformats.org/spreadsheetml/2006/main" count="377" uniqueCount="118">
  <si>
    <t>BaseRate128</t>
  </si>
  <si>
    <t>PHR1</t>
  </si>
  <si>
    <t>PHR2</t>
  </si>
  <si>
    <t>DATA</t>
  </si>
  <si>
    <t>FEC-rate</t>
  </si>
  <si>
    <t>See Matlab function XXX</t>
  </si>
  <si>
    <t>RANGE AND RATE BASIS FOR FASWAN M2 (BATSWAN)</t>
  </si>
  <si>
    <t>Generic sampling rate basis (minimal digital baseband sampling)</t>
  </si>
  <si>
    <t>Fs0</t>
  </si>
  <si>
    <t>Fs0 in 16.666 to 2133.333kHz</t>
  </si>
  <si>
    <t>Rbw</t>
  </si>
  <si>
    <t>Rbw in (0:127)</t>
  </si>
  <si>
    <t>= (1+Rbw)*100e3/6</t>
  </si>
  <si>
    <t>Hz</t>
  </si>
  <si>
    <t>OPTIONS AND SAMPLING RATES</t>
  </si>
  <si>
    <t>Sampling Frequency (kHz)</t>
  </si>
  <si>
    <t>x</t>
  </si>
  <si>
    <t>Different networks (and UL/DL) can (should) consider different values (-&gt; different slopes in the chosen Option*Range)</t>
  </si>
  <si>
    <t>* duration are given in µs</t>
  </si>
  <si>
    <t>* slopes are given in kHz/µs (=10^9 Hz/s)</t>
  </si>
  <si>
    <t>If the preamble uses "half spectrum" from these default packet FS0/BW, it should be OK to handle high req CFO (ppm) while keeping default RX BW filters.</t>
  </si>
  <si>
    <t>Max duration FSME</t>
  </si>
  <si>
    <t>Related FSS duration = f(N0); µs</t>
  </si>
  <si>
    <t>Related Slopes = f(N0) ; kHz/µs</t>
  </si>
  <si>
    <t xml:space="preserve">* as an example with (Option2) Fs0=533kHz  --&gt; preamble over 267kHz.   </t>
  </si>
  <si>
    <t>* with a RX BW filter ~540kHz  -&gt; high CFO margin without extra filter (+/- 136kHz).  An extra RX BW filter config ~380kHz could be considered (to handle CFO +/- 60ppm @950MHz)</t>
  </si>
  <si>
    <t>Considered (std)</t>
  </si>
  <si>
    <t xml:space="preserve">* the standard could consider 4 possible Rbw values for Option1, 8 values for Option2, and 16 values for Options 3 and 4. </t>
  </si>
  <si>
    <t>Bold lines are the proposed default values for each option. Those with dashed border are the current chosen ones for default UL.</t>
  </si>
  <si>
    <t xml:space="preserve">min duration FSME </t>
  </si>
  <si>
    <t>L=4, N0min</t>
  </si>
  <si>
    <t>L=6, N0max</t>
  </si>
  <si>
    <t>EXTRA NOTES</t>
  </si>
  <si>
    <t>* Could extend N0 in the future (e.g. N0=512, …) ?</t>
  </si>
  <si>
    <t>* Should generate an oversampled version at TX (N2=ovs*N0) or use phase modulators to improve shaping repressentation</t>
  </si>
  <si>
    <t>* Could extend Recipes options/lengths (L={1,2,4,6,8} ?)</t>
  </si>
  <si>
    <t>* Could consider a 2MHz BW version in the future (Rbw&gt;70) ?</t>
  </si>
  <si>
    <t>Tput 4b/FSME</t>
  </si>
  <si>
    <t>Tput 1b/FSME</t>
  </si>
  <si>
    <t>kb/s</t>
  </si>
  <si>
    <t>Note that we can define an upper-virtual-RateScheme to PHY-MCS mapping depending on the network (req in terms of Range/chn vs NbNodes vs Rates…) for usual dynamic rate alloc</t>
  </si>
  <si>
    <t>Note that the quick eval of datarate colums do not consider the FEC rate  (see MCS tabs for more details)</t>
  </si>
  <si>
    <t>Min</t>
  </si>
  <si>
    <t>Max</t>
  </si>
  <si>
    <t>FSME and datarates (without FEC)</t>
  </si>
  <si>
    <t>DataRates with FEC</t>
  </si>
  <si>
    <r>
      <t>Typ. Option</t>
    </r>
    <r>
      <rPr>
        <b/>
        <sz val="10"/>
        <color theme="0" tint="-0.34998626667073579"/>
        <rFont val="Calibri"/>
        <family val="2"/>
        <scheme val="minor"/>
      </rPr>
      <t xml:space="preserve"> (SUN-OFDM)</t>
    </r>
  </si>
  <si>
    <t>FASWAN M2 RANGE AND RATES BASIS</t>
  </si>
  <si>
    <t>2025A</t>
  </si>
  <si>
    <t>RBW-Option (BandWidth-Option)</t>
  </si>
  <si>
    <t>FSS length from Range Subset</t>
  </si>
  <si>
    <t>MCS index</t>
  </si>
  <si>
    <t>FSME-rate</t>
  </si>
  <si>
    <t>Rm</t>
  </si>
  <si>
    <t>Rc</t>
  </si>
  <si>
    <t>Rep L</t>
  </si>
  <si>
    <t>Recipes capabilities</t>
  </si>
  <si>
    <t>Global Rate</t>
  </si>
  <si>
    <t>init slope</t>
  </si>
  <si>
    <t>init misc</t>
  </si>
  <si>
    <t>vec(slopes)</t>
  </si>
  <si>
    <t>vec(freqo)</t>
  </si>
  <si>
    <t>1/Rr</t>
  </si>
  <si>
    <t>O1-32</t>
  </si>
  <si>
    <t>O1-64</t>
  </si>
  <si>
    <t>O1-128</t>
  </si>
  <si>
    <t>O1-256</t>
  </si>
  <si>
    <t>O2-32</t>
  </si>
  <si>
    <t>O2-64</t>
  </si>
  <si>
    <t>O2-128</t>
  </si>
  <si>
    <t>O2-256</t>
  </si>
  <si>
    <t>O3-32</t>
  </si>
  <si>
    <t>O3-64</t>
  </si>
  <si>
    <t>O3-128</t>
  </si>
  <si>
    <t>O3-256</t>
  </si>
  <si>
    <t>O4-32</t>
  </si>
  <si>
    <t>O4-64</t>
  </si>
  <si>
    <t>O4-128</t>
  </si>
  <si>
    <t>Related DataRates (kb/s)  for different FSS durations (µs)</t>
  </si>
  <si>
    <r>
      <rPr>
        <sz val="10"/>
        <color theme="1"/>
        <rFont val="Calibri"/>
        <family val="2"/>
        <scheme val="minor"/>
      </rPr>
      <t>Ur(l)</t>
    </r>
    <r>
      <rPr>
        <sz val="7"/>
        <color theme="1"/>
        <rFont val="Calibri"/>
        <family val="2"/>
        <scheme val="minor"/>
      </rPr>
      <t>=</t>
    </r>
    <r>
      <rPr>
        <sz val="8"/>
        <color theme="1"/>
        <rFont val="Calibri"/>
        <family val="2"/>
        <scheme val="minor"/>
      </rPr>
      <t>+/-1</t>
    </r>
    <r>
      <rPr>
        <sz val="7"/>
        <color theme="1"/>
        <rFont val="Calibri"/>
        <family val="2"/>
        <scheme val="minor"/>
      </rPr>
      <t xml:space="preserve"> factor</t>
    </r>
  </si>
  <si>
    <r>
      <t>Qr(l)</t>
    </r>
    <r>
      <rPr>
        <sz val="7"/>
        <color theme="1"/>
        <rFont val="Calibri"/>
        <family val="2"/>
        <scheme val="minor"/>
      </rPr>
      <t xml:space="preserve"> favors disjoint N.Dq</t>
    </r>
  </si>
  <si>
    <t>Pr0, Qr0</t>
  </si>
  <si>
    <r>
      <t>Ur0</t>
    </r>
    <r>
      <rPr>
        <sz val="8"/>
        <color theme="1"/>
        <rFont val="Calibri"/>
        <family val="2"/>
        <scheme val="minor"/>
      </rPr>
      <t xml:space="preserve"> (Nu values =f(Rbw,N0))</t>
    </r>
  </si>
  <si>
    <r>
      <rPr>
        <sz val="10"/>
        <color theme="1"/>
        <rFont val="Calibri"/>
        <family val="2"/>
        <scheme val="minor"/>
      </rPr>
      <t>Ur(l)</t>
    </r>
    <r>
      <rPr>
        <sz val="7"/>
        <color theme="1"/>
        <rFont val="Calibri"/>
        <family val="2"/>
        <scheme val="minor"/>
      </rPr>
      <t>=+/-1 factor</t>
    </r>
  </si>
  <si>
    <r>
      <t>Qr(l)</t>
    </r>
    <r>
      <rPr>
        <sz val="7"/>
        <color theme="1"/>
        <rFont val="Calibri"/>
        <family val="2"/>
        <scheme val="minor"/>
      </rPr>
      <t xml:space="preserve"> favors disjoint N.Dq</t>
    </r>
    <r>
      <rPr>
        <sz val="10"/>
        <color theme="1"/>
        <rFont val="Calibri"/>
        <family val="2"/>
        <scheme val="minor"/>
      </rPr>
      <t xml:space="preserve"> and halfBW?</t>
    </r>
  </si>
  <si>
    <r>
      <t>Nb</t>
    </r>
    <r>
      <rPr>
        <b/>
        <sz val="10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Slope</t>
    </r>
  </si>
  <si>
    <r>
      <t>Nb</t>
    </r>
    <r>
      <rPr>
        <b/>
        <sz val="10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FreqS</t>
    </r>
  </si>
  <si>
    <t>Example selection: note that we could favor robustness in nb nodes by favoring longer L (6 or more) and lowest MCS and FEC rates (1/3...)</t>
  </si>
  <si>
    <t xml:space="preserve">Example selection: note that we could favor throughput with low nb nodes and low interf, e.g. favoring max nb bit/FSME, shorter L (4 or less) and/or higher MCS (esp. odd index) &amp; FEC (1/2) </t>
  </si>
  <si>
    <t>OWBratio=</t>
  </si>
  <si>
    <t>Slopes for</t>
  </si>
  <si>
    <t>FreqRes</t>
  </si>
  <si>
    <t>TABLE FOR OBWratio=1 (OBW/Fs0 ratio, for all Options&amp;RBW)</t>
  </si>
  <si>
    <t>TABLE FOR OBWratio=f(Option) (OBW/Fs0 ratio depends on Option)</t>
  </si>
  <si>
    <t>vs chn</t>
  </si>
  <si>
    <t>Margin</t>
  </si>
  <si>
    <t>SLOPES FOR DIFFERENT U considered, N0=64</t>
  </si>
  <si>
    <t>SLOPES FOR DIFFERENT U considered, N0=32</t>
  </si>
  <si>
    <t>SLOPES FOR DIFFERENT U considered, N0=128</t>
  </si>
  <si>
    <t>SLOPES FOR DIFFERENT U considered, N0=256</t>
  </si>
  <si>
    <t>SLOPES FOR DATA PART IN kHz/ms</t>
  </si>
  <si>
    <t>SLOPES for different U considered, N0=32</t>
  </si>
  <si>
    <t>SLOPES for different U considered, N0=64</t>
  </si>
  <si>
    <t>SLOPES for different U considered, N0=128</t>
  </si>
  <si>
    <t>SLOPES for different U considered, N0=256</t>
  </si>
  <si>
    <t>NbSC</t>
  </si>
  <si>
    <t>EqBW</t>
  </si>
  <si>
    <t>EqB+1</t>
  </si>
  <si>
    <t>BWratio</t>
  </si>
  <si>
    <t>Used</t>
  </si>
  <si>
    <t>SubCarriers/64</t>
  </si>
  <si>
    <t>Df=</t>
  </si>
  <si>
    <t>OBW1</t>
  </si>
  <si>
    <t>OBW0</t>
  </si>
  <si>
    <t>Extreme Rates (kb/s)</t>
  </si>
  <si>
    <t>OBW</t>
  </si>
  <si>
    <t>Coarse FullSweep</t>
  </si>
  <si>
    <t>Occupied 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</si>
</sst>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0"/>
      <color rgb="FFFE8CDC"/>
      <name val="Consolas"/>
      <family val="3"/>
    </font>
    <font>
      <sz val="10"/>
      <color rgb="FF62746C"/>
      <name val="Consolas"/>
      <family val="3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sz val="12"/>
      <color theme="4" tint="0.59999389629810485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9"/>
      <color rgb="FFC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9"/>
      <color rgb="FFD26C6C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5" tint="0.59999389629810485"/>
      <name val="Calibri"/>
      <family val="2"/>
      <scheme val="minor"/>
    </font>
    <font>
      <sz val="12"/>
      <color rgb="FFD26C6C"/>
      <name val="Calibri"/>
      <family val="2"/>
      <scheme val="minor"/>
    </font>
    <font>
      <b/>
      <sz val="12"/>
      <color rgb="FFDC967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6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fgColor rgb="FFFFFF00"/>
      </patternFill>
    </fill>
  </fills>
  <borders count="1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3">
    <xf numFmtId="0" fontId="0" fillId="0" borderId="0" xfId="0"/>
    <xf numFmtId="0" fontId="3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1" fillId="0" borderId="0" xfId="0" applyFont="1"/>
    <xf numFmtId="0" fontId="6" fillId="0" borderId="0" xfId="0" applyFont="1"/>
    <xf numFmtId="0" fontId="0" fillId="0" borderId="14" xfId="0" applyBorder="1"/>
    <xf numFmtId="0" fontId="0" fillId="2" borderId="0" xfId="0" applyFill="1"/>
    <xf numFmtId="1" fontId="8" fillId="0" borderId="0" xfId="0" applyNumberFormat="1" applyFont="1"/>
    <xf numFmtId="1" fontId="11" fillId="0" borderId="0" xfId="0" applyNumberFormat="1" applyFont="1"/>
    <xf numFmtId="0" fontId="0" fillId="0" borderId="0" xfId="0" applyAlignment="1">
      <alignment horizontal="left"/>
    </xf>
    <xf numFmtId="0" fontId="1" fillId="2" borderId="0" xfId="0" applyFont="1" applyFill="1"/>
    <xf numFmtId="0" fontId="13" fillId="4" borderId="0" xfId="0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5" borderId="26" xfId="0" applyFont="1" applyFill="1" applyBorder="1"/>
    <xf numFmtId="0" fontId="1" fillId="5" borderId="27" xfId="0" applyFont="1" applyFill="1" applyBorder="1"/>
    <xf numFmtId="0" fontId="1" fillId="5" borderId="28" xfId="0" applyFont="1" applyFill="1" applyBorder="1"/>
    <xf numFmtId="0" fontId="16" fillId="0" borderId="21" xfId="0" applyFont="1" applyBorder="1"/>
    <xf numFmtId="0" fontId="1" fillId="5" borderId="16" xfId="0" applyFont="1" applyFill="1" applyBorder="1"/>
    <xf numFmtId="0" fontId="0" fillId="0" borderId="15" xfId="0" applyBorder="1" applyAlignment="1">
      <alignment wrapText="1"/>
    </xf>
    <xf numFmtId="0" fontId="17" fillId="0" borderId="0" xfId="0" applyFont="1"/>
    <xf numFmtId="0" fontId="18" fillId="0" borderId="21" xfId="0" applyFont="1" applyBorder="1"/>
    <xf numFmtId="164" fontId="18" fillId="0" borderId="22" xfId="0" applyNumberFormat="1" applyFont="1" applyBorder="1"/>
    <xf numFmtId="0" fontId="18" fillId="0" borderId="15" xfId="0" applyFont="1" applyBorder="1"/>
    <xf numFmtId="2" fontId="18" fillId="0" borderId="9" xfId="0" applyNumberFormat="1" applyFont="1" applyBorder="1"/>
    <xf numFmtId="0" fontId="18" fillId="0" borderId="0" xfId="0" applyFont="1"/>
    <xf numFmtId="2" fontId="19" fillId="0" borderId="9" xfId="0" applyNumberFormat="1" applyFont="1" applyBorder="1"/>
    <xf numFmtId="164" fontId="16" fillId="0" borderId="22" xfId="0" applyNumberFormat="1" applyFont="1" applyBorder="1"/>
    <xf numFmtId="0" fontId="16" fillId="0" borderId="15" xfId="0" applyFont="1" applyBorder="1"/>
    <xf numFmtId="2" fontId="16" fillId="0" borderId="9" xfId="0" applyNumberFormat="1" applyFont="1" applyBorder="1"/>
    <xf numFmtId="0" fontId="16" fillId="0" borderId="0" xfId="0" applyFont="1"/>
    <xf numFmtId="0" fontId="20" fillId="0" borderId="21" xfId="0" applyFont="1" applyBorder="1"/>
    <xf numFmtId="164" fontId="20" fillId="0" borderId="22" xfId="0" applyNumberFormat="1" applyFont="1" applyBorder="1"/>
    <xf numFmtId="0" fontId="20" fillId="0" borderId="15" xfId="0" applyFont="1" applyBorder="1"/>
    <xf numFmtId="0" fontId="20" fillId="0" borderId="0" xfId="0" applyFont="1"/>
    <xf numFmtId="0" fontId="21" fillId="0" borderId="21" xfId="0" applyFont="1" applyBorder="1"/>
    <xf numFmtId="164" fontId="21" fillId="0" borderId="22" xfId="0" applyNumberFormat="1" applyFont="1" applyBorder="1"/>
    <xf numFmtId="2" fontId="21" fillId="0" borderId="9" xfId="0" applyNumberFormat="1" applyFont="1" applyBorder="1"/>
    <xf numFmtId="2" fontId="18" fillId="0" borderId="0" xfId="0" applyNumberFormat="1" applyFont="1"/>
    <xf numFmtId="2" fontId="18" fillId="0" borderId="10" xfId="0" applyNumberFormat="1" applyFont="1" applyBorder="1"/>
    <xf numFmtId="2" fontId="16" fillId="0" borderId="0" xfId="0" applyNumberFormat="1" applyFont="1"/>
    <xf numFmtId="2" fontId="16" fillId="0" borderId="10" xfId="0" applyNumberFormat="1" applyFon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18" fillId="6" borderId="10" xfId="0" applyNumberFormat="1" applyFont="1" applyFill="1" applyBorder="1"/>
    <xf numFmtId="0" fontId="16" fillId="0" borderId="33" xfId="0" applyFont="1" applyBorder="1"/>
    <xf numFmtId="164" fontId="18" fillId="0" borderId="35" xfId="0" applyNumberFormat="1" applyFont="1" applyBorder="1"/>
    <xf numFmtId="2" fontId="19" fillId="0" borderId="0" xfId="0" applyNumberFormat="1" applyFont="1"/>
    <xf numFmtId="2" fontId="19" fillId="0" borderId="10" xfId="0" applyNumberFormat="1" applyFont="1" applyBorder="1"/>
    <xf numFmtId="0" fontId="22" fillId="0" borderId="15" xfId="0" applyFont="1" applyBorder="1"/>
    <xf numFmtId="2" fontId="21" fillId="0" borderId="0" xfId="0" applyNumberFormat="1" applyFont="1"/>
    <xf numFmtId="2" fontId="21" fillId="6" borderId="10" xfId="0" applyNumberFormat="1" applyFont="1" applyFill="1" applyBorder="1"/>
    <xf numFmtId="0" fontId="23" fillId="0" borderId="21" xfId="0" applyFont="1" applyBorder="1"/>
    <xf numFmtId="164" fontId="23" fillId="0" borderId="22" xfId="0" applyNumberFormat="1" applyFont="1" applyBorder="1"/>
    <xf numFmtId="0" fontId="23" fillId="0" borderId="15" xfId="0" applyFont="1" applyBorder="1"/>
    <xf numFmtId="2" fontId="23" fillId="0" borderId="9" xfId="0" applyNumberFormat="1" applyFont="1" applyBorder="1"/>
    <xf numFmtId="2" fontId="23" fillId="0" borderId="0" xfId="0" applyNumberFormat="1" applyFont="1"/>
    <xf numFmtId="2" fontId="24" fillId="6" borderId="10" xfId="0" applyNumberFormat="1" applyFont="1" applyFill="1" applyBorder="1"/>
    <xf numFmtId="0" fontId="23" fillId="0" borderId="0" xfId="0" applyFont="1"/>
    <xf numFmtId="0" fontId="23" fillId="0" borderId="29" xfId="0" applyFont="1" applyBorder="1"/>
    <xf numFmtId="164" fontId="23" fillId="0" borderId="31" xfId="0" applyNumberFormat="1" applyFont="1" applyBorder="1"/>
    <xf numFmtId="0" fontId="25" fillId="0" borderId="36" xfId="0" applyFont="1" applyBorder="1"/>
    <xf numFmtId="164" fontId="25" fillId="0" borderId="38" xfId="0" applyNumberFormat="1" applyFont="1" applyBorder="1"/>
    <xf numFmtId="0" fontId="25" fillId="0" borderId="39" xfId="0" applyFont="1" applyBorder="1"/>
    <xf numFmtId="2" fontId="25" fillId="0" borderId="32" xfId="0" applyNumberFormat="1" applyFont="1" applyBorder="1"/>
    <xf numFmtId="2" fontId="25" fillId="0" borderId="40" xfId="0" applyNumberFormat="1" applyFont="1" applyBorder="1"/>
    <xf numFmtId="2" fontId="26" fillId="6" borderId="41" xfId="0" applyNumberFormat="1" applyFont="1" applyFill="1" applyBorder="1"/>
    <xf numFmtId="0" fontId="25" fillId="0" borderId="0" xfId="0" applyFont="1"/>
    <xf numFmtId="2" fontId="23" fillId="0" borderId="10" xfId="0" applyNumberFormat="1" applyFont="1" applyBorder="1"/>
    <xf numFmtId="2" fontId="25" fillId="0" borderId="41" xfId="0" applyNumberFormat="1" applyFont="1" applyBorder="1"/>
    <xf numFmtId="0" fontId="23" fillId="0" borderId="33" xfId="0" applyFont="1" applyBorder="1"/>
    <xf numFmtId="164" fontId="23" fillId="0" borderId="35" xfId="0" applyNumberFormat="1" applyFont="1" applyBorder="1"/>
    <xf numFmtId="2" fontId="21" fillId="0" borderId="10" xfId="0" applyNumberFormat="1" applyFont="1" applyBorder="1"/>
    <xf numFmtId="0" fontId="25" fillId="0" borderId="21" xfId="0" applyFont="1" applyBorder="1"/>
    <xf numFmtId="164" fontId="25" fillId="0" borderId="22" xfId="0" applyNumberFormat="1" applyFont="1" applyBorder="1"/>
    <xf numFmtId="0" fontId="25" fillId="0" borderId="15" xfId="0" applyFont="1" applyBorder="1"/>
    <xf numFmtId="2" fontId="25" fillId="0" borderId="9" xfId="0" applyNumberFormat="1" applyFont="1" applyBorder="1"/>
    <xf numFmtId="2" fontId="25" fillId="0" borderId="0" xfId="0" applyNumberFormat="1" applyFont="1"/>
    <xf numFmtId="2" fontId="25" fillId="0" borderId="10" xfId="0" applyNumberFormat="1" applyFont="1" applyBorder="1"/>
    <xf numFmtId="2" fontId="26" fillId="6" borderId="10" xfId="0" applyNumberFormat="1" applyFont="1" applyFill="1" applyBorder="1"/>
    <xf numFmtId="164" fontId="19" fillId="0" borderId="9" xfId="0" applyNumberFormat="1" applyFont="1" applyBorder="1"/>
    <xf numFmtId="164" fontId="19" fillId="0" borderId="0" xfId="0" applyNumberFormat="1" applyFont="1"/>
    <xf numFmtId="164" fontId="19" fillId="0" borderId="10" xfId="0" applyNumberFormat="1" applyFont="1" applyBorder="1"/>
    <xf numFmtId="164" fontId="21" fillId="0" borderId="9" xfId="0" applyNumberFormat="1" applyFont="1" applyBorder="1"/>
    <xf numFmtId="164" fontId="21" fillId="0" borderId="0" xfId="0" applyNumberFormat="1" applyFont="1"/>
    <xf numFmtId="164" fontId="21" fillId="0" borderId="10" xfId="0" applyNumberFormat="1" applyFont="1" applyBorder="1"/>
    <xf numFmtId="164" fontId="23" fillId="0" borderId="9" xfId="0" applyNumberFormat="1" applyFont="1" applyBorder="1"/>
    <xf numFmtId="164" fontId="23" fillId="0" borderId="0" xfId="0" applyNumberFormat="1" applyFont="1"/>
    <xf numFmtId="164" fontId="23" fillId="0" borderId="10" xfId="0" applyNumberFormat="1" applyFont="1" applyBorder="1"/>
    <xf numFmtId="164" fontId="25" fillId="0" borderId="9" xfId="0" applyNumberFormat="1" applyFont="1" applyBorder="1"/>
    <xf numFmtId="164" fontId="25" fillId="0" borderId="0" xfId="0" applyNumberFormat="1" applyFont="1"/>
    <xf numFmtId="164" fontId="25" fillId="0" borderId="10" xfId="0" applyNumberFormat="1" applyFont="1" applyBorder="1"/>
    <xf numFmtId="164" fontId="25" fillId="0" borderId="32" xfId="0" applyNumberFormat="1" applyFont="1" applyBorder="1"/>
    <xf numFmtId="164" fontId="25" fillId="0" borderId="40" xfId="0" applyNumberFormat="1" applyFont="1" applyBorder="1"/>
    <xf numFmtId="164" fontId="25" fillId="0" borderId="41" xfId="0" applyNumberFormat="1" applyFont="1" applyBorder="1"/>
    <xf numFmtId="164" fontId="18" fillId="0" borderId="9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164" fontId="16" fillId="0" borderId="9" xfId="0" applyNumberFormat="1" applyFont="1" applyBorder="1"/>
    <xf numFmtId="164" fontId="16" fillId="0" borderId="0" xfId="0" applyNumberFormat="1" applyFont="1"/>
    <xf numFmtId="164" fontId="16" fillId="0" borderId="10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20" fillId="0" borderId="0" xfId="0" applyNumberFormat="1" applyFont="1"/>
    <xf numFmtId="164" fontId="17" fillId="0" borderId="0" xfId="0" applyNumberFormat="1" applyFont="1"/>
    <xf numFmtId="164" fontId="0" fillId="0" borderId="0" xfId="0" applyNumberFormat="1" applyAlignment="1">
      <alignment horizontal="center" wrapText="1"/>
    </xf>
    <xf numFmtId="2" fontId="20" fillId="0" borderId="0" xfId="0" applyNumberFormat="1" applyFont="1"/>
    <xf numFmtId="2" fontId="17" fillId="0" borderId="0" xfId="0" applyNumberFormat="1" applyFont="1"/>
    <xf numFmtId="0" fontId="28" fillId="2" borderId="0" xfId="0" applyFont="1" applyFill="1"/>
    <xf numFmtId="0" fontId="28" fillId="0" borderId="0" xfId="0" applyFont="1"/>
    <xf numFmtId="0" fontId="29" fillId="4" borderId="0" xfId="0" applyFont="1" applyFill="1"/>
    <xf numFmtId="0" fontId="29" fillId="0" borderId="0" xfId="0" applyFont="1"/>
    <xf numFmtId="2" fontId="28" fillId="0" borderId="0" xfId="0" applyNumberFormat="1" applyFont="1" applyAlignment="1">
      <alignment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14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0" fillId="8" borderId="17" xfId="0" applyFont="1" applyFill="1" applyBorder="1"/>
    <xf numFmtId="0" fontId="21" fillId="8" borderId="17" xfId="0" applyFont="1" applyFill="1" applyBorder="1"/>
    <xf numFmtId="0" fontId="23" fillId="8" borderId="17" xfId="0" applyFont="1" applyFill="1" applyBorder="1"/>
    <xf numFmtId="0" fontId="25" fillId="8" borderId="17" xfId="0" applyFont="1" applyFill="1" applyBorder="1"/>
    <xf numFmtId="0" fontId="23" fillId="8" borderId="30" xfId="0" applyFont="1" applyFill="1" applyBorder="1"/>
    <xf numFmtId="0" fontId="25" fillId="8" borderId="37" xfId="0" applyFont="1" applyFill="1" applyBorder="1"/>
    <xf numFmtId="0" fontId="18" fillId="8" borderId="34" xfId="0" applyFont="1" applyFill="1" applyBorder="1"/>
    <xf numFmtId="0" fontId="18" fillId="8" borderId="17" xfId="0" applyFont="1" applyFill="1" applyBorder="1"/>
    <xf numFmtId="0" fontId="23" fillId="8" borderId="34" xfId="0" applyFont="1" applyFill="1" applyBorder="1"/>
    <xf numFmtId="0" fontId="16" fillId="8" borderId="17" xfId="0" applyFont="1" applyFill="1" applyBorder="1"/>
    <xf numFmtId="0" fontId="1" fillId="8" borderId="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6" fillId="0" borderId="29" xfId="0" applyFont="1" applyBorder="1"/>
    <xf numFmtId="0" fontId="18" fillId="8" borderId="30" xfId="0" applyFont="1" applyFill="1" applyBorder="1"/>
    <xf numFmtId="164" fontId="18" fillId="0" borderId="31" xfId="0" applyNumberFormat="1" applyFont="1" applyBorder="1"/>
    <xf numFmtId="0" fontId="1" fillId="9" borderId="6" xfId="0" applyFont="1" applyFill="1" applyBorder="1"/>
    <xf numFmtId="0" fontId="1" fillId="9" borderId="1" xfId="0" applyFont="1" applyFill="1" applyBorder="1" applyAlignment="1">
      <alignment horizontal="center"/>
    </xf>
    <xf numFmtId="0" fontId="0" fillId="0" borderId="42" xfId="0" applyBorder="1"/>
    <xf numFmtId="0" fontId="0" fillId="0" borderId="44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34" fillId="9" borderId="1" xfId="0" applyFont="1" applyFill="1" applyBorder="1" applyAlignment="1">
      <alignment horizontal="center"/>
    </xf>
    <xf numFmtId="164" fontId="0" fillId="0" borderId="58" xfId="0" applyNumberFormat="1" applyBorder="1"/>
    <xf numFmtId="164" fontId="0" fillId="0" borderId="59" xfId="0" applyNumberFormat="1" applyBorder="1"/>
    <xf numFmtId="164" fontId="0" fillId="0" borderId="60" xfId="0" applyNumberFormat="1" applyBorder="1"/>
    <xf numFmtId="0" fontId="34" fillId="9" borderId="6" xfId="0" applyFont="1" applyFill="1" applyBorder="1"/>
    <xf numFmtId="0" fontId="22" fillId="2" borderId="0" xfId="0" applyFont="1" applyFill="1"/>
    <xf numFmtId="0" fontId="22" fillId="0" borderId="0" xfId="0" applyFont="1"/>
    <xf numFmtId="0" fontId="37" fillId="4" borderId="0" xfId="0" applyFont="1" applyFill="1"/>
    <xf numFmtId="0" fontId="37" fillId="0" borderId="0" xfId="0" applyFont="1"/>
    <xf numFmtId="0" fontId="37" fillId="3" borderId="5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37" fillId="3" borderId="61" xfId="0" applyFont="1" applyFill="1" applyBorder="1" applyAlignment="1">
      <alignment horizontal="center"/>
    </xf>
    <xf numFmtId="0" fontId="37" fillId="3" borderId="67" xfId="0" applyFont="1" applyFill="1" applyBorder="1" applyAlignment="1">
      <alignment horizontal="center"/>
    </xf>
    <xf numFmtId="0" fontId="37" fillId="3" borderId="7" xfId="0" applyFont="1" applyFill="1" applyBorder="1" applyAlignment="1">
      <alignment horizontal="center"/>
    </xf>
    <xf numFmtId="165" fontId="37" fillId="3" borderId="9" xfId="0" applyNumberFormat="1" applyFont="1" applyFill="1" applyBorder="1" applyAlignment="1">
      <alignment horizontal="center"/>
    </xf>
    <xf numFmtId="165" fontId="37" fillId="3" borderId="4" xfId="0" applyNumberFormat="1" applyFont="1" applyFill="1" applyBorder="1" applyAlignment="1">
      <alignment horizontal="center"/>
    </xf>
    <xf numFmtId="165" fontId="37" fillId="3" borderId="3" xfId="0" applyNumberFormat="1" applyFont="1" applyFill="1" applyBorder="1" applyAlignment="1">
      <alignment horizontal="center"/>
    </xf>
    <xf numFmtId="164" fontId="22" fillId="0" borderId="9" xfId="0" applyNumberFormat="1" applyFont="1" applyBorder="1"/>
    <xf numFmtId="164" fontId="22" fillId="0" borderId="4" xfId="0" applyNumberFormat="1" applyFont="1" applyBorder="1"/>
    <xf numFmtId="164" fontId="22" fillId="0" borderId="3" xfId="0" applyNumberFormat="1" applyFont="1" applyBorder="1"/>
    <xf numFmtId="164" fontId="22" fillId="0" borderId="10" xfId="0" applyNumberFormat="1" applyFont="1" applyBorder="1"/>
    <xf numFmtId="164" fontId="22" fillId="0" borderId="11" xfId="0" applyNumberFormat="1" applyFont="1" applyBorder="1"/>
    <xf numFmtId="164" fontId="22" fillId="0" borderId="12" xfId="0" applyNumberFormat="1" applyFont="1" applyBorder="1"/>
    <xf numFmtId="164" fontId="22" fillId="0" borderId="68" xfId="0" applyNumberFormat="1" applyFont="1" applyBorder="1"/>
    <xf numFmtId="164" fontId="22" fillId="0" borderId="69" xfId="0" applyNumberFormat="1" applyFont="1" applyBorder="1"/>
    <xf numFmtId="164" fontId="22" fillId="0" borderId="13" xfId="0" applyNumberFormat="1" applyFont="1" applyBorder="1"/>
    <xf numFmtId="0" fontId="1" fillId="0" borderId="62" xfId="0" applyFont="1" applyBorder="1"/>
    <xf numFmtId="0" fontId="1" fillId="0" borderId="63" xfId="0" applyFont="1" applyBorder="1"/>
    <xf numFmtId="0" fontId="1" fillId="0" borderId="64" xfId="0" applyFont="1" applyBorder="1"/>
    <xf numFmtId="0" fontId="6" fillId="0" borderId="56" xfId="0" applyFont="1" applyBorder="1"/>
    <xf numFmtId="0" fontId="6" fillId="0" borderId="44" xfId="0" applyFont="1" applyBorder="1"/>
    <xf numFmtId="0" fontId="6" fillId="0" borderId="55" xfId="0" applyFont="1" applyBorder="1"/>
    <xf numFmtId="0" fontId="6" fillId="0" borderId="66" xfId="0" applyFont="1" applyBorder="1"/>
    <xf numFmtId="0" fontId="33" fillId="0" borderId="44" xfId="0" quotePrefix="1" applyFont="1" applyBorder="1"/>
    <xf numFmtId="0" fontId="6" fillId="0" borderId="70" xfId="0" applyFont="1" applyBorder="1"/>
    <xf numFmtId="0" fontId="6" fillId="0" borderId="71" xfId="0" applyFont="1" applyBorder="1"/>
    <xf numFmtId="0" fontId="33" fillId="0" borderId="71" xfId="0" quotePrefix="1" applyFont="1" applyBorder="1"/>
    <xf numFmtId="0" fontId="6" fillId="0" borderId="72" xfId="0" applyFont="1" applyBorder="1"/>
    <xf numFmtId="0" fontId="6" fillId="0" borderId="49" xfId="0" applyFont="1" applyBorder="1"/>
    <xf numFmtId="0" fontId="6" fillId="0" borderId="45" xfId="0" applyFont="1" applyBorder="1"/>
    <xf numFmtId="164" fontId="35" fillId="0" borderId="58" xfId="0" applyNumberFormat="1" applyFont="1" applyBorder="1"/>
    <xf numFmtId="164" fontId="35" fillId="0" borderId="59" xfId="0" applyNumberFormat="1" applyFont="1" applyBorder="1"/>
    <xf numFmtId="164" fontId="35" fillId="0" borderId="60" xfId="0" applyNumberFormat="1" applyFont="1" applyBorder="1"/>
    <xf numFmtId="0" fontId="12" fillId="0" borderId="62" xfId="0" applyFont="1" applyBorder="1"/>
    <xf numFmtId="0" fontId="7" fillId="0" borderId="47" xfId="0" applyFont="1" applyBorder="1"/>
    <xf numFmtId="0" fontId="7" fillId="0" borderId="42" xfId="0" applyFont="1" applyBorder="1"/>
    <xf numFmtId="0" fontId="7" fillId="0" borderId="48" xfId="0" applyFont="1" applyBorder="1"/>
    <xf numFmtId="164" fontId="7" fillId="0" borderId="58" xfId="0" applyNumberFormat="1" applyFont="1" applyBorder="1"/>
    <xf numFmtId="0" fontId="7" fillId="0" borderId="58" xfId="0" applyFont="1" applyBorder="1"/>
    <xf numFmtId="164" fontId="38" fillId="0" borderId="58" xfId="0" applyNumberFormat="1" applyFont="1" applyBorder="1"/>
    <xf numFmtId="0" fontId="12" fillId="0" borderId="63" xfId="0" applyFont="1" applyBorder="1"/>
    <xf numFmtId="0" fontId="7" fillId="0" borderId="49" xfId="0" applyFont="1" applyBorder="1"/>
    <xf numFmtId="0" fontId="7" fillId="0" borderId="44" xfId="0" applyFont="1" applyBorder="1"/>
    <xf numFmtId="0" fontId="7" fillId="0" borderId="50" xfId="0" applyFont="1" applyBorder="1"/>
    <xf numFmtId="164" fontId="7" fillId="0" borderId="59" xfId="0" applyNumberFormat="1" applyFont="1" applyBorder="1"/>
    <xf numFmtId="0" fontId="7" fillId="0" borderId="59" xfId="0" applyFont="1" applyBorder="1"/>
    <xf numFmtId="164" fontId="38" fillId="0" borderId="59" xfId="0" applyNumberFormat="1" applyFont="1" applyBorder="1"/>
    <xf numFmtId="0" fontId="16" fillId="0" borderId="49" xfId="0" applyFont="1" applyBorder="1"/>
    <xf numFmtId="164" fontId="16" fillId="0" borderId="4" xfId="0" applyNumberFormat="1" applyFont="1" applyBorder="1"/>
    <xf numFmtId="164" fontId="16" fillId="0" borderId="3" xfId="0" applyNumberFormat="1" applyFont="1" applyBorder="1"/>
    <xf numFmtId="0" fontId="36" fillId="0" borderId="64" xfId="0" applyFont="1" applyBorder="1"/>
    <xf numFmtId="0" fontId="16" fillId="0" borderId="52" xfId="0" applyFont="1" applyBorder="1"/>
    <xf numFmtId="0" fontId="16" fillId="0" borderId="53" xfId="0" applyFont="1" applyBorder="1"/>
    <xf numFmtId="164" fontId="16" fillId="0" borderId="60" xfId="0" applyNumberFormat="1" applyFont="1" applyBorder="1"/>
    <xf numFmtId="0" fontId="16" fillId="0" borderId="60" xfId="0" applyFont="1" applyBorder="1"/>
    <xf numFmtId="164" fontId="39" fillId="0" borderId="60" xfId="0" applyNumberFormat="1" applyFont="1" applyBorder="1"/>
    <xf numFmtId="0" fontId="40" fillId="0" borderId="57" xfId="0" applyFont="1" applyBorder="1"/>
    <xf numFmtId="0" fontId="40" fillId="0" borderId="52" xfId="0" applyFont="1" applyBorder="1"/>
    <xf numFmtId="0" fontId="40" fillId="0" borderId="65" xfId="0" applyFont="1" applyBorder="1"/>
    <xf numFmtId="0" fontId="1" fillId="0" borderId="73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164" fontId="0" fillId="0" borderId="77" xfId="0" applyNumberFormat="1" applyBorder="1"/>
    <xf numFmtId="0" fontId="0" fillId="0" borderId="77" xfId="0" applyBorder="1"/>
    <xf numFmtId="164" fontId="35" fillId="0" borderId="77" xfId="0" applyNumberFormat="1" applyFont="1" applyBorder="1"/>
    <xf numFmtId="0" fontId="6" fillId="0" borderId="78" xfId="0" applyFont="1" applyBorder="1"/>
    <xf numFmtId="0" fontId="36" fillId="0" borderId="79" xfId="0" applyFont="1" applyBorder="1"/>
    <xf numFmtId="0" fontId="16" fillId="0" borderId="80" xfId="0" applyFont="1" applyBorder="1"/>
    <xf numFmtId="0" fontId="16" fillId="0" borderId="46" xfId="0" applyFont="1" applyBorder="1"/>
    <xf numFmtId="0" fontId="16" fillId="0" borderId="81" xfId="0" applyFont="1" applyBorder="1"/>
    <xf numFmtId="164" fontId="16" fillId="0" borderId="82" xfId="0" applyNumberFormat="1" applyFont="1" applyBorder="1"/>
    <xf numFmtId="0" fontId="16" fillId="0" borderId="82" xfId="0" applyFont="1" applyBorder="1"/>
    <xf numFmtId="164" fontId="39" fillId="0" borderId="82" xfId="0" applyNumberFormat="1" applyFont="1" applyBorder="1"/>
    <xf numFmtId="0" fontId="40" fillId="0" borderId="83" xfId="0" applyFont="1" applyBorder="1"/>
    <xf numFmtId="0" fontId="40" fillId="0" borderId="46" xfId="0" applyFont="1" applyBorder="1"/>
    <xf numFmtId="0" fontId="40" fillId="0" borderId="84" xfId="0" applyFont="1" applyBorder="1"/>
    <xf numFmtId="0" fontId="36" fillId="0" borderId="62" xfId="0" applyFont="1" applyBorder="1"/>
    <xf numFmtId="0" fontId="16" fillId="0" borderId="47" xfId="0" applyFont="1" applyBorder="1"/>
    <xf numFmtId="0" fontId="16" fillId="0" borderId="42" xfId="0" applyFont="1" applyBorder="1"/>
    <xf numFmtId="0" fontId="16" fillId="0" borderId="48" xfId="0" applyFont="1" applyBorder="1"/>
    <xf numFmtId="164" fontId="16" fillId="0" borderId="58" xfId="0" applyNumberFormat="1" applyFont="1" applyBorder="1"/>
    <xf numFmtId="0" fontId="16" fillId="0" borderId="58" xfId="0" applyFont="1" applyBorder="1"/>
    <xf numFmtId="164" fontId="39" fillId="0" borderId="58" xfId="0" applyNumberFormat="1" applyFont="1" applyBorder="1"/>
    <xf numFmtId="0" fontId="40" fillId="0" borderId="56" xfId="0" applyFont="1" applyBorder="1"/>
    <xf numFmtId="0" fontId="40" fillId="0" borderId="42" xfId="0" applyFont="1" applyBorder="1"/>
    <xf numFmtId="0" fontId="40" fillId="0" borderId="43" xfId="0" applyFont="1" applyBorder="1"/>
    <xf numFmtId="0" fontId="36" fillId="0" borderId="85" xfId="0" applyFont="1" applyBorder="1"/>
    <xf numFmtId="0" fontId="16" fillId="0" borderId="86" xfId="0" applyFont="1" applyBorder="1"/>
    <xf numFmtId="0" fontId="16" fillId="0" borderId="87" xfId="0" applyFont="1" applyBorder="1"/>
    <xf numFmtId="0" fontId="16" fillId="0" borderId="88" xfId="0" applyFont="1" applyBorder="1"/>
    <xf numFmtId="164" fontId="16" fillId="0" borderId="89" xfId="0" applyNumberFormat="1" applyFont="1" applyBorder="1"/>
    <xf numFmtId="0" fontId="16" fillId="0" borderId="89" xfId="0" applyFont="1" applyBorder="1"/>
    <xf numFmtId="164" fontId="39" fillId="0" borderId="89" xfId="0" applyNumberFormat="1" applyFont="1" applyBorder="1"/>
    <xf numFmtId="0" fontId="40" fillId="0" borderId="90" xfId="0" applyFont="1" applyBorder="1"/>
    <xf numFmtId="0" fontId="40" fillId="0" borderId="87" xfId="0" applyFont="1" applyBorder="1"/>
    <xf numFmtId="0" fontId="40" fillId="0" borderId="91" xfId="0" applyFont="1" applyBorder="1"/>
    <xf numFmtId="0" fontId="10" fillId="0" borderId="0" xfId="0" applyFont="1" applyAlignment="1">
      <alignment horizontal="center"/>
    </xf>
    <xf numFmtId="14" fontId="42" fillId="2" borderId="0" xfId="0" applyNumberFormat="1" applyFont="1" applyFill="1"/>
    <xf numFmtId="14" fontId="15" fillId="2" borderId="0" xfId="0" applyNumberFormat="1" applyFont="1" applyFill="1"/>
    <xf numFmtId="0" fontId="9" fillId="9" borderId="92" xfId="0" applyFont="1" applyFill="1" applyBorder="1"/>
    <xf numFmtId="0" fontId="9" fillId="9" borderId="92" xfId="0" applyFont="1" applyFill="1" applyBorder="1" applyAlignment="1">
      <alignment horizontal="center"/>
    </xf>
    <xf numFmtId="0" fontId="45" fillId="10" borderId="0" xfId="0" applyFont="1" applyFill="1"/>
    <xf numFmtId="0" fontId="44" fillId="10" borderId="0" xfId="0" applyFont="1" applyFill="1"/>
    <xf numFmtId="164" fontId="44" fillId="10" borderId="0" xfId="0" quotePrefix="1" applyNumberFormat="1" applyFont="1" applyFill="1"/>
    <xf numFmtId="0" fontId="25" fillId="0" borderId="94" xfId="0" applyFont="1" applyBorder="1"/>
    <xf numFmtId="2" fontId="25" fillId="0" borderId="93" xfId="0" applyNumberFormat="1" applyFont="1" applyBorder="1"/>
    <xf numFmtId="2" fontId="25" fillId="0" borderId="92" xfId="0" applyNumberFormat="1" applyFont="1" applyBorder="1"/>
    <xf numFmtId="2" fontId="25" fillId="0" borderId="95" xfId="0" applyNumberFormat="1" applyFont="1" applyBorder="1"/>
    <xf numFmtId="164" fontId="25" fillId="0" borderId="93" xfId="0" applyNumberFormat="1" applyFont="1" applyBorder="1"/>
    <xf numFmtId="164" fontId="25" fillId="0" borderId="92" xfId="0" applyNumberFormat="1" applyFont="1" applyBorder="1"/>
    <xf numFmtId="164" fontId="25" fillId="0" borderId="95" xfId="0" applyNumberFormat="1" applyFont="1" applyBorder="1"/>
    <xf numFmtId="0" fontId="25" fillId="0" borderId="92" xfId="0" applyFont="1" applyBorder="1"/>
    <xf numFmtId="0" fontId="23" fillId="0" borderId="96" xfId="0" applyFont="1" applyBorder="1"/>
    <xf numFmtId="0" fontId="23" fillId="8" borderId="97" xfId="0" applyFont="1" applyFill="1" applyBorder="1"/>
    <xf numFmtId="164" fontId="23" fillId="0" borderId="98" xfId="0" applyNumberFormat="1" applyFont="1" applyBorder="1"/>
    <xf numFmtId="0" fontId="20" fillId="0" borderId="33" xfId="0" applyFont="1" applyBorder="1"/>
    <xf numFmtId="0" fontId="20" fillId="8" borderId="34" xfId="0" applyFont="1" applyFill="1" applyBorder="1"/>
    <xf numFmtId="164" fontId="20" fillId="0" borderId="35" xfId="0" applyNumberFormat="1" applyFont="1" applyBorder="1"/>
    <xf numFmtId="0" fontId="25" fillId="0" borderId="40" xfId="0" applyFont="1" applyBorder="1"/>
    <xf numFmtId="0" fontId="21" fillId="0" borderId="33" xfId="0" applyFont="1" applyBorder="1"/>
    <xf numFmtId="0" fontId="0" fillId="0" borderId="99" xfId="0" applyBorder="1"/>
    <xf numFmtId="0" fontId="9" fillId="0" borderId="99" xfId="0" applyFont="1" applyBorder="1"/>
    <xf numFmtId="0" fontId="45" fillId="10" borderId="99" xfId="0" applyFont="1" applyFill="1" applyBorder="1"/>
    <xf numFmtId="0" fontId="16" fillId="8" borderId="30" xfId="0" applyFont="1" applyFill="1" applyBorder="1"/>
    <xf numFmtId="164" fontId="16" fillId="0" borderId="31" xfId="0" applyNumberFormat="1" applyFont="1" applyBorder="1"/>
    <xf numFmtId="0" fontId="21" fillId="8" borderId="34" xfId="0" applyFont="1" applyFill="1" applyBorder="1"/>
    <xf numFmtId="164" fontId="21" fillId="0" borderId="35" xfId="0" applyNumberFormat="1" applyFont="1" applyBorder="1"/>
    <xf numFmtId="0" fontId="18" fillId="0" borderId="29" xfId="0" applyFont="1" applyBorder="1"/>
    <xf numFmtId="0" fontId="41" fillId="7" borderId="26" xfId="0" applyFont="1" applyFill="1" applyBorder="1"/>
    <xf numFmtId="0" fontId="41" fillId="7" borderId="27" xfId="0" applyFont="1" applyFill="1" applyBorder="1"/>
    <xf numFmtId="0" fontId="41" fillId="7" borderId="28" xfId="0" applyFont="1" applyFill="1" applyBorder="1"/>
    <xf numFmtId="0" fontId="1" fillId="0" borderId="100" xfId="0" applyFont="1" applyBorder="1" applyAlignment="1">
      <alignment wrapText="1"/>
    </xf>
    <xf numFmtId="0" fontId="1" fillId="8" borderId="101" xfId="0" applyFont="1" applyFill="1" applyBorder="1" applyAlignment="1">
      <alignment wrapText="1"/>
    </xf>
    <xf numFmtId="0" fontId="1" fillId="0" borderId="102" xfId="0" applyFont="1" applyBorder="1" applyAlignment="1">
      <alignment wrapText="1"/>
    </xf>
    <xf numFmtId="0" fontId="0" fillId="0" borderId="12" xfId="0" applyBorder="1"/>
    <xf numFmtId="0" fontId="28" fillId="0" borderId="12" xfId="0" applyFont="1" applyBorder="1"/>
    <xf numFmtId="0" fontId="25" fillId="0" borderId="29" xfId="0" applyFont="1" applyBorder="1"/>
    <xf numFmtId="0" fontId="25" fillId="8" borderId="30" xfId="0" applyFont="1" applyFill="1" applyBorder="1"/>
    <xf numFmtId="164" fontId="25" fillId="0" borderId="31" xfId="0" applyNumberFormat="1" applyFont="1" applyBorder="1"/>
    <xf numFmtId="164" fontId="17" fillId="0" borderId="22" xfId="0" applyNumberFormat="1" applyFont="1" applyBorder="1"/>
    <xf numFmtId="0" fontId="21" fillId="0" borderId="29" xfId="0" applyFont="1" applyBorder="1"/>
    <xf numFmtId="0" fontId="21" fillId="8" borderId="30" xfId="0" applyFont="1" applyFill="1" applyBorder="1"/>
    <xf numFmtId="164" fontId="21" fillId="0" borderId="31" xfId="0" applyNumberFormat="1" applyFont="1" applyBorder="1"/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17" fillId="0" borderId="33" xfId="0" applyFont="1" applyBorder="1"/>
    <xf numFmtId="0" fontId="17" fillId="8" borderId="34" xfId="0" applyFont="1" applyFill="1" applyBorder="1"/>
    <xf numFmtId="164" fontId="17" fillId="0" borderId="35" xfId="0" applyNumberFormat="1" applyFont="1" applyBorder="1"/>
    <xf numFmtId="0" fontId="17" fillId="0" borderId="15" xfId="0" applyFont="1" applyBorder="1"/>
    <xf numFmtId="2" fontId="17" fillId="0" borderId="9" xfId="0" applyNumberFormat="1" applyFont="1" applyBorder="1"/>
    <xf numFmtId="2" fontId="17" fillId="0" borderId="10" xfId="0" applyNumberFormat="1" applyFont="1" applyBorder="1"/>
    <xf numFmtId="164" fontId="17" fillId="0" borderId="9" xfId="0" applyNumberFormat="1" applyFont="1" applyBorder="1"/>
    <xf numFmtId="164" fontId="17" fillId="0" borderId="10" xfId="0" applyNumberFormat="1" applyFont="1" applyBorder="1"/>
    <xf numFmtId="0" fontId="17" fillId="0" borderId="21" xfId="0" applyFont="1" applyBorder="1"/>
    <xf numFmtId="0" fontId="17" fillId="8" borderId="17" xfId="0" applyFont="1" applyFill="1" applyBorder="1"/>
    <xf numFmtId="2" fontId="49" fillId="0" borderId="0" xfId="0" applyNumberFormat="1" applyFont="1"/>
    <xf numFmtId="164" fontId="49" fillId="0" borderId="0" xfId="0" applyNumberFormat="1" applyFont="1"/>
    <xf numFmtId="0" fontId="43" fillId="0" borderId="99" xfId="0" applyFont="1" applyBorder="1"/>
    <xf numFmtId="0" fontId="0" fillId="2" borderId="30" xfId="0" applyFill="1" applyBorder="1"/>
    <xf numFmtId="0" fontId="0" fillId="0" borderId="97" xfId="0" applyBorder="1"/>
    <xf numFmtId="0" fontId="13" fillId="4" borderId="97" xfId="0" applyFont="1" applyFill="1" applyBorder="1"/>
    <xf numFmtId="0" fontId="1" fillId="0" borderId="101" xfId="0" applyFont="1" applyBorder="1" applyAlignment="1">
      <alignment horizontal="center"/>
    </xf>
    <xf numFmtId="0" fontId="1" fillId="0" borderId="104" xfId="0" applyFont="1" applyBorder="1" applyAlignment="1">
      <alignment horizontal="center" wrapText="1"/>
    </xf>
    <xf numFmtId="0" fontId="0" fillId="0" borderId="19" xfId="0" applyBorder="1"/>
    <xf numFmtId="1" fontId="18" fillId="0" borderId="97" xfId="0" applyNumberFormat="1" applyFont="1" applyBorder="1"/>
    <xf numFmtId="1" fontId="48" fillId="9" borderId="37" xfId="0" applyNumberFormat="1" applyFont="1" applyFill="1" applyBorder="1"/>
    <xf numFmtId="0" fontId="6" fillId="0" borderId="97" xfId="0" applyFont="1" applyBorder="1"/>
    <xf numFmtId="1" fontId="24" fillId="0" borderId="97" xfId="0" applyNumberFormat="1" applyFont="1" applyBorder="1"/>
    <xf numFmtId="1" fontId="26" fillId="0" borderId="97" xfId="0" applyNumberFormat="1" applyFont="1" applyBorder="1"/>
    <xf numFmtId="1" fontId="46" fillId="9" borderId="37" xfId="0" applyNumberFormat="1" applyFont="1" applyFill="1" applyBorder="1"/>
    <xf numFmtId="0" fontId="21" fillId="0" borderId="18" xfId="0" applyFont="1" applyBorder="1"/>
    <xf numFmtId="0" fontId="21" fillId="8" borderId="19" xfId="0" applyFont="1" applyFill="1" applyBorder="1"/>
    <xf numFmtId="164" fontId="21" fillId="0" borderId="20" xfId="0" applyNumberFormat="1" applyFont="1" applyBorder="1"/>
    <xf numFmtId="0" fontId="22" fillId="0" borderId="106" xfId="0" applyFont="1" applyBorder="1"/>
    <xf numFmtId="2" fontId="21" fillId="0" borderId="5" xfId="0" applyNumberFormat="1" applyFont="1" applyBorder="1"/>
    <xf numFmtId="2" fontId="21" fillId="0" borderId="6" xfId="0" applyNumberFormat="1" applyFont="1" applyBorder="1"/>
    <xf numFmtId="2" fontId="21" fillId="0" borderId="7" xfId="0" applyNumberFormat="1" applyFont="1" applyBorder="1"/>
    <xf numFmtId="164" fontId="21" fillId="0" borderId="5" xfId="0" applyNumberFormat="1" applyFont="1" applyBorder="1"/>
    <xf numFmtId="164" fontId="21" fillId="0" borderId="6" xfId="0" applyNumberFormat="1" applyFont="1" applyBorder="1"/>
    <xf numFmtId="164" fontId="21" fillId="0" borderId="7" xfId="0" applyNumberFormat="1" applyFont="1" applyBorder="1"/>
    <xf numFmtId="164" fontId="17" fillId="0" borderId="6" xfId="0" applyNumberFormat="1" applyFont="1" applyBorder="1"/>
    <xf numFmtId="2" fontId="17" fillId="0" borderId="6" xfId="0" applyNumberFormat="1" applyFont="1" applyBorder="1"/>
    <xf numFmtId="0" fontId="17" fillId="0" borderId="6" xfId="0" applyFont="1" applyBorder="1"/>
    <xf numFmtId="0" fontId="28" fillId="0" borderId="6" xfId="0" applyFont="1" applyBorder="1"/>
    <xf numFmtId="0" fontId="23" fillId="0" borderId="18" xfId="0" applyFont="1" applyBorder="1"/>
    <xf numFmtId="0" fontId="23" fillId="8" borderId="19" xfId="0" applyFont="1" applyFill="1" applyBorder="1"/>
    <xf numFmtId="164" fontId="23" fillId="0" borderId="20" xfId="0" applyNumberFormat="1" applyFont="1" applyBorder="1"/>
    <xf numFmtId="0" fontId="23" fillId="0" borderId="106" xfId="0" applyFont="1" applyBorder="1"/>
    <xf numFmtId="2" fontId="23" fillId="0" borderId="5" xfId="0" applyNumberFormat="1" applyFont="1" applyBorder="1"/>
    <xf numFmtId="2" fontId="23" fillId="0" borderId="6" xfId="0" applyNumberFormat="1" applyFont="1" applyBorder="1"/>
    <xf numFmtId="2" fontId="23" fillId="0" borderId="7" xfId="0" applyNumberFormat="1" applyFont="1" applyBorder="1"/>
    <xf numFmtId="164" fontId="23" fillId="0" borderId="5" xfId="0" applyNumberFormat="1" applyFont="1" applyBorder="1"/>
    <xf numFmtId="164" fontId="23" fillId="0" borderId="6" xfId="0" applyNumberFormat="1" applyFont="1" applyBorder="1"/>
    <xf numFmtId="164" fontId="23" fillId="0" borderId="7" xfId="0" applyNumberFormat="1" applyFont="1" applyBorder="1"/>
    <xf numFmtId="0" fontId="23" fillId="0" borderId="6" xfId="0" applyFont="1" applyBorder="1"/>
    <xf numFmtId="0" fontId="30" fillId="0" borderId="6" xfId="0" applyFont="1" applyBorder="1"/>
    <xf numFmtId="0" fontId="0" fillId="0" borderId="101" xfId="0" applyBorder="1"/>
    <xf numFmtId="0" fontId="20" fillId="0" borderId="18" xfId="0" applyFont="1" applyBorder="1"/>
    <xf numFmtId="0" fontId="20" fillId="8" borderId="19" xfId="0" applyFont="1" applyFill="1" applyBorder="1"/>
    <xf numFmtId="164" fontId="20" fillId="0" borderId="20" xfId="0" applyNumberFormat="1" applyFont="1" applyBorder="1"/>
    <xf numFmtId="0" fontId="20" fillId="0" borderId="106" xfId="0" applyFont="1" applyBorder="1"/>
    <xf numFmtId="2" fontId="19" fillId="0" borderId="5" xfId="0" applyNumberFormat="1" applyFont="1" applyBorder="1"/>
    <xf numFmtId="2" fontId="19" fillId="0" borderId="6" xfId="0" applyNumberFormat="1" applyFont="1" applyBorder="1"/>
    <xf numFmtId="2" fontId="18" fillId="6" borderId="7" xfId="0" applyNumberFormat="1" applyFont="1" applyFill="1" applyBorder="1"/>
    <xf numFmtId="164" fontId="19" fillId="0" borderId="5" xfId="0" applyNumberFormat="1" applyFont="1" applyBorder="1"/>
    <xf numFmtId="164" fontId="19" fillId="0" borderId="6" xfId="0" applyNumberFormat="1" applyFont="1" applyBorder="1"/>
    <xf numFmtId="164" fontId="19" fillId="0" borderId="7" xfId="0" applyNumberFormat="1" applyFont="1" applyBorder="1"/>
    <xf numFmtId="164" fontId="20" fillId="0" borderId="6" xfId="0" applyNumberFormat="1" applyFont="1" applyBorder="1"/>
    <xf numFmtId="2" fontId="20" fillId="0" borderId="6" xfId="0" applyNumberFormat="1" applyFont="1" applyBorder="1"/>
    <xf numFmtId="0" fontId="20" fillId="0" borderId="6" xfId="0" applyFont="1" applyBorder="1"/>
    <xf numFmtId="0" fontId="50" fillId="2" borderId="108" xfId="0" applyFont="1" applyFill="1" applyBorder="1"/>
    <xf numFmtId="0" fontId="50" fillId="2" borderId="2" xfId="0" applyFont="1" applyFill="1" applyBorder="1"/>
    <xf numFmtId="0" fontId="50" fillId="2" borderId="107" xfId="0" applyFont="1" applyFill="1" applyBorder="1"/>
    <xf numFmtId="0" fontId="50" fillId="0" borderId="3" xfId="0" applyFont="1" applyBorder="1"/>
    <xf numFmtId="0" fontId="50" fillId="0" borderId="0" xfId="0" applyFont="1"/>
    <xf numFmtId="0" fontId="50" fillId="0" borderId="4" xfId="0" applyFont="1" applyBorder="1"/>
    <xf numFmtId="0" fontId="51" fillId="4" borderId="3" xfId="0" applyFont="1" applyFill="1" applyBorder="1"/>
    <xf numFmtId="0" fontId="51" fillId="4" borderId="0" xfId="0" applyFont="1" applyFill="1"/>
    <xf numFmtId="0" fontId="51" fillId="4" borderId="4" xfId="0" applyFont="1" applyFill="1" applyBorder="1"/>
    <xf numFmtId="0" fontId="52" fillId="0" borderId="3" xfId="0" applyFont="1" applyBorder="1"/>
    <xf numFmtId="0" fontId="52" fillId="0" borderId="0" xfId="0" applyFont="1"/>
    <xf numFmtId="0" fontId="52" fillId="0" borderId="4" xfId="0" applyFont="1" applyBorder="1"/>
    <xf numFmtId="1" fontId="18" fillId="0" borderId="104" xfId="0" applyNumberFormat="1" applyFont="1" applyBorder="1"/>
    <xf numFmtId="0" fontId="51" fillId="0" borderId="0" xfId="0" applyFont="1" applyAlignment="1">
      <alignment horizontal="center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40" fillId="0" borderId="0" xfId="0" applyFont="1"/>
    <xf numFmtId="2" fontId="52" fillId="0" borderId="3" xfId="0" applyNumberFormat="1" applyFont="1" applyBorder="1"/>
    <xf numFmtId="2" fontId="40" fillId="0" borderId="0" xfId="0" applyNumberFormat="1" applyFont="1"/>
    <xf numFmtId="2" fontId="52" fillId="0" borderId="0" xfId="0" applyNumberFormat="1" applyFont="1"/>
    <xf numFmtId="2" fontId="52" fillId="0" borderId="4" xfId="0" applyNumberFormat="1" applyFont="1" applyBorder="1"/>
    <xf numFmtId="2" fontId="40" fillId="6" borderId="3" xfId="0" applyNumberFormat="1" applyFont="1" applyFill="1" applyBorder="1"/>
    <xf numFmtId="2" fontId="40" fillId="6" borderId="0" xfId="0" applyNumberFormat="1" applyFont="1" applyFill="1"/>
    <xf numFmtId="2" fontId="40" fillId="6" borderId="4" xfId="0" applyNumberFormat="1" applyFont="1" applyFill="1" applyBorder="1"/>
    <xf numFmtId="2" fontId="53" fillId="6" borderId="3" xfId="0" applyNumberFormat="1" applyFont="1" applyFill="1" applyBorder="1"/>
    <xf numFmtId="2" fontId="53" fillId="6" borderId="0" xfId="0" applyNumberFormat="1" applyFont="1" applyFill="1"/>
    <xf numFmtId="2" fontId="53" fillId="6" borderId="4" xfId="0" applyNumberFormat="1" applyFont="1" applyFill="1" applyBorder="1"/>
    <xf numFmtId="2" fontId="52" fillId="0" borderId="69" xfId="0" applyNumberFormat="1" applyFont="1" applyBorder="1"/>
    <xf numFmtId="2" fontId="40" fillId="0" borderId="12" xfId="0" applyNumberFormat="1" applyFont="1" applyBorder="1"/>
    <xf numFmtId="2" fontId="52" fillId="0" borderId="12" xfId="0" applyNumberFormat="1" applyFont="1" applyBorder="1"/>
    <xf numFmtId="2" fontId="52" fillId="0" borderId="68" xfId="0" applyNumberFormat="1" applyFont="1" applyBorder="1"/>
    <xf numFmtId="166" fontId="51" fillId="3" borderId="109" xfId="0" applyNumberFormat="1" applyFont="1" applyFill="1" applyBorder="1"/>
    <xf numFmtId="166" fontId="36" fillId="3" borderId="27" xfId="0" applyNumberFormat="1" applyFont="1" applyFill="1" applyBorder="1"/>
    <xf numFmtId="166" fontId="51" fillId="3" borderId="27" xfId="0" applyNumberFormat="1" applyFont="1" applyFill="1" applyBorder="1"/>
    <xf numFmtId="166" fontId="51" fillId="3" borderId="110" xfId="0" applyNumberFormat="1" applyFont="1" applyFill="1" applyBorder="1"/>
    <xf numFmtId="166" fontId="36" fillId="3" borderId="109" xfId="0" applyNumberFormat="1" applyFont="1" applyFill="1" applyBorder="1"/>
    <xf numFmtId="166" fontId="36" fillId="3" borderId="110" xfId="0" applyNumberFormat="1" applyFont="1" applyFill="1" applyBorder="1"/>
    <xf numFmtId="2" fontId="52" fillId="0" borderId="111" xfId="0" applyNumberFormat="1" applyFont="1" applyBorder="1"/>
    <xf numFmtId="2" fontId="40" fillId="0" borderId="40" xfId="0" applyNumberFormat="1" applyFont="1" applyBorder="1"/>
    <xf numFmtId="2" fontId="52" fillId="0" borderId="40" xfId="0" applyNumberFormat="1" applyFont="1" applyBorder="1"/>
    <xf numFmtId="2" fontId="52" fillId="0" borderId="112" xfId="0" applyNumberFormat="1" applyFont="1" applyBorder="1"/>
    <xf numFmtId="0" fontId="50" fillId="2" borderId="0" xfId="0" applyFont="1" applyFill="1"/>
    <xf numFmtId="0" fontId="51" fillId="3" borderId="0" xfId="0" applyFont="1" applyFill="1" applyAlignment="1">
      <alignment horizontal="center"/>
    </xf>
    <xf numFmtId="166" fontId="51" fillId="3" borderId="6" xfId="0" applyNumberFormat="1" applyFont="1" applyFill="1" applyBorder="1"/>
    <xf numFmtId="166" fontId="36" fillId="3" borderId="0" xfId="0" applyNumberFormat="1" applyFont="1" applyFill="1"/>
    <xf numFmtId="2" fontId="40" fillId="0" borderId="3" xfId="0" applyNumberFormat="1" applyFont="1" applyBorder="1"/>
    <xf numFmtId="2" fontId="40" fillId="0" borderId="4" xfId="0" applyNumberFormat="1" applyFont="1" applyBorder="1"/>
    <xf numFmtId="0" fontId="43" fillId="0" borderId="6" xfId="0" applyFont="1" applyBorder="1"/>
    <xf numFmtId="0" fontId="43" fillId="0" borderId="113" xfId="0" applyFont="1" applyBorder="1"/>
    <xf numFmtId="0" fontId="1" fillId="0" borderId="9" xfId="0" applyFont="1" applyBorder="1"/>
    <xf numFmtId="0" fontId="43" fillId="0" borderId="11" xfId="0" applyFont="1" applyBorder="1" applyAlignment="1">
      <alignment wrapText="1"/>
    </xf>
    <xf numFmtId="0" fontId="54" fillId="0" borderId="13" xfId="0" applyFont="1" applyBorder="1" applyAlignment="1">
      <alignment wrapText="1"/>
    </xf>
    <xf numFmtId="0" fontId="43" fillId="0" borderId="6" xfId="0" applyFont="1" applyBorder="1" applyAlignment="1">
      <alignment horizontal="right"/>
    </xf>
    <xf numFmtId="0" fontId="42" fillId="0" borderId="0" xfId="0" applyFont="1" applyAlignment="1">
      <alignment vertical="center"/>
    </xf>
    <xf numFmtId="0" fontId="43" fillId="0" borderId="114" xfId="0" applyFont="1" applyBorder="1"/>
    <xf numFmtId="0" fontId="25" fillId="0" borderId="115" xfId="0" applyFont="1" applyBorder="1"/>
    <xf numFmtId="2" fontId="25" fillId="0" borderId="63" xfId="0" applyNumberFormat="1" applyFont="1" applyBorder="1"/>
    <xf numFmtId="2" fontId="25" fillId="0" borderId="116" xfId="0" applyNumberFormat="1" applyFont="1" applyBorder="1"/>
    <xf numFmtId="2" fontId="25" fillId="0" borderId="117" xfId="0" applyNumberFormat="1" applyFont="1" applyBorder="1"/>
    <xf numFmtId="164" fontId="25" fillId="0" borderId="63" xfId="0" applyNumberFormat="1" applyFont="1" applyBorder="1"/>
    <xf numFmtId="164" fontId="25" fillId="0" borderId="116" xfId="0" applyNumberFormat="1" applyFont="1" applyBorder="1"/>
    <xf numFmtId="164" fontId="25" fillId="0" borderId="117" xfId="0" applyNumberFormat="1" applyFont="1" applyBorder="1"/>
    <xf numFmtId="0" fontId="25" fillId="0" borderId="116" xfId="0" applyFont="1" applyBorder="1"/>
    <xf numFmtId="0" fontId="25" fillId="0" borderId="118" xfId="0" applyFont="1" applyBorder="1"/>
    <xf numFmtId="0" fontId="23" fillId="0" borderId="119" xfId="0" applyFont="1" applyBorder="1"/>
    <xf numFmtId="2" fontId="23" fillId="0" borderId="62" xfId="0" applyNumberFormat="1" applyFont="1" applyBorder="1"/>
    <xf numFmtId="2" fontId="23" fillId="0" borderId="120" xfId="0" applyNumberFormat="1" applyFont="1" applyBorder="1"/>
    <xf numFmtId="2" fontId="23" fillId="0" borderId="121" xfId="0" applyNumberFormat="1" applyFont="1" applyBorder="1"/>
    <xf numFmtId="164" fontId="23" fillId="0" borderId="62" xfId="0" applyNumberFormat="1" applyFont="1" applyBorder="1"/>
    <xf numFmtId="164" fontId="23" fillId="0" borderId="120" xfId="0" applyNumberFormat="1" applyFont="1" applyBorder="1"/>
    <xf numFmtId="164" fontId="23" fillId="0" borderId="121" xfId="0" applyNumberFormat="1" applyFont="1" applyBorder="1"/>
    <xf numFmtId="0" fontId="23" fillId="0" borderId="120" xfId="0" applyFont="1" applyBorder="1"/>
    <xf numFmtId="0" fontId="23" fillId="0" borderId="122" xfId="0" applyFont="1" applyBorder="1"/>
    <xf numFmtId="1" fontId="55" fillId="0" borderId="37" xfId="0" applyNumberFormat="1" applyFont="1" applyBorder="1"/>
    <xf numFmtId="1" fontId="24" fillId="0" borderId="37" xfId="0" applyNumberFormat="1" applyFont="1" applyBorder="1"/>
    <xf numFmtId="1" fontId="47" fillId="0" borderId="17" xfId="0" applyNumberFormat="1" applyFont="1" applyBorder="1"/>
    <xf numFmtId="1" fontId="18" fillId="0" borderId="59" xfId="0" applyNumberFormat="1" applyFont="1" applyBorder="1"/>
    <xf numFmtId="1" fontId="18" fillId="0" borderId="58" xfId="0" applyNumberFormat="1" applyFont="1" applyBorder="1"/>
    <xf numFmtId="166" fontId="51" fillId="3" borderId="0" xfId="0" applyNumberFormat="1" applyFont="1" applyFill="1"/>
    <xf numFmtId="0" fontId="1" fillId="8" borderId="67" xfId="0" applyFont="1" applyFill="1" applyBorder="1" applyAlignment="1">
      <alignment wrapText="1"/>
    </xf>
    <xf numFmtId="0" fontId="20" fillId="8" borderId="123" xfId="0" applyFont="1" applyFill="1" applyBorder="1"/>
    <xf numFmtId="0" fontId="20" fillId="8" borderId="124" xfId="0" applyFont="1" applyFill="1" applyBorder="1"/>
    <xf numFmtId="0" fontId="0" fillId="2" borderId="9" xfId="0" applyFill="1" applyBorder="1"/>
    <xf numFmtId="0" fontId="0" fillId="0" borderId="9" xfId="0" applyBorder="1"/>
    <xf numFmtId="0" fontId="13" fillId="4" borderId="9" xfId="0" applyFont="1" applyFill="1" applyBorder="1"/>
    <xf numFmtId="0" fontId="0" fillId="0" borderId="9" xfId="0" applyBorder="1" applyAlignment="1">
      <alignment wrapText="1"/>
    </xf>
    <xf numFmtId="0" fontId="20" fillId="0" borderId="9" xfId="0" applyFont="1" applyBorder="1"/>
    <xf numFmtId="0" fontId="17" fillId="0" borderId="9" xfId="0" applyFont="1" applyBorder="1"/>
    <xf numFmtId="0" fontId="23" fillId="0" borderId="9" xfId="0" applyFont="1" applyBorder="1"/>
    <xf numFmtId="0" fontId="25" fillId="0" borderId="9" xfId="0" applyFont="1" applyBorder="1"/>
    <xf numFmtId="0" fontId="18" fillId="0" borderId="9" xfId="0" applyFont="1" applyBorder="1"/>
    <xf numFmtId="0" fontId="16" fillId="0" borderId="9" xfId="0" applyFont="1" applyBorder="1"/>
    <xf numFmtId="0" fontId="6" fillId="0" borderId="9" xfId="0" applyFont="1" applyBorder="1"/>
    <xf numFmtId="2" fontId="52" fillId="0" borderId="61" xfId="0" applyNumberFormat="1" applyFont="1" applyBorder="1"/>
    <xf numFmtId="0" fontId="56" fillId="0" borderId="92" xfId="0" applyFont="1" applyBorder="1"/>
    <xf numFmtId="0" fontId="50" fillId="0" borderId="125" xfId="0" applyFont="1" applyBorder="1"/>
    <xf numFmtId="0" fontId="16" fillId="0" borderId="126" xfId="0" applyFont="1" applyBorder="1"/>
    <xf numFmtId="0" fontId="50" fillId="0" borderId="126" xfId="0" applyFont="1" applyBorder="1"/>
    <xf numFmtId="0" fontId="50" fillId="0" borderId="127" xfId="0" applyFont="1" applyBorder="1"/>
    <xf numFmtId="0" fontId="57" fillId="8" borderId="123" xfId="0" applyFont="1" applyFill="1" applyBorder="1"/>
    <xf numFmtId="0" fontId="58" fillId="0" borderId="36" xfId="0" applyFont="1" applyBorder="1"/>
    <xf numFmtId="0" fontId="58" fillId="8" borderId="37" xfId="0" applyFont="1" applyFill="1" applyBorder="1"/>
    <xf numFmtId="164" fontId="58" fillId="0" borderId="38" xfId="0" applyNumberFormat="1" applyFont="1" applyBorder="1"/>
    <xf numFmtId="0" fontId="26" fillId="0" borderId="39" xfId="0" applyFont="1" applyBorder="1"/>
    <xf numFmtId="2" fontId="58" fillId="0" borderId="32" xfId="0" applyNumberFormat="1" applyFont="1" applyBorder="1"/>
    <xf numFmtId="2" fontId="58" fillId="0" borderId="40" xfId="0" applyNumberFormat="1" applyFont="1" applyBorder="1"/>
    <xf numFmtId="2" fontId="58" fillId="0" borderId="41" xfId="0" applyNumberFormat="1" applyFont="1" applyBorder="1"/>
    <xf numFmtId="164" fontId="58" fillId="0" borderId="32" xfId="0" applyNumberFormat="1" applyFont="1" applyBorder="1"/>
    <xf numFmtId="164" fontId="58" fillId="0" borderId="40" xfId="0" applyNumberFormat="1" applyFont="1" applyBorder="1"/>
    <xf numFmtId="164" fontId="58" fillId="0" borderId="41" xfId="0" applyNumberFormat="1" applyFont="1" applyBorder="1"/>
    <xf numFmtId="0" fontId="26" fillId="0" borderId="40" xfId="0" applyFont="1" applyBorder="1"/>
    <xf numFmtId="1" fontId="26" fillId="0" borderId="37" xfId="0" applyNumberFormat="1" applyFont="1" applyBorder="1"/>
    <xf numFmtId="0" fontId="59" fillId="0" borderId="9" xfId="0" applyFont="1" applyBorder="1"/>
    <xf numFmtId="0" fontId="60" fillId="0" borderId="111" xfId="0" applyFont="1" applyBorder="1"/>
    <xf numFmtId="0" fontId="53" fillId="0" borderId="40" xfId="0" applyFont="1" applyBorder="1"/>
    <xf numFmtId="0" fontId="60" fillId="0" borderId="40" xfId="0" applyFont="1" applyBorder="1"/>
    <xf numFmtId="0" fontId="60" fillId="0" borderId="112" xfId="0" applyFont="1" applyBorder="1"/>
    <xf numFmtId="164" fontId="28" fillId="0" borderId="0" xfId="0" applyNumberFormat="1" applyFont="1"/>
    <xf numFmtId="164" fontId="30" fillId="0" borderId="0" xfId="0" applyNumberFormat="1" applyFont="1"/>
    <xf numFmtId="164" fontId="31" fillId="0" borderId="0" xfId="0" applyNumberFormat="1" applyFont="1"/>
    <xf numFmtId="164" fontId="31" fillId="0" borderId="40" xfId="0" applyNumberFormat="1" applyFont="1" applyBorder="1"/>
    <xf numFmtId="164" fontId="31" fillId="0" borderId="92" xfId="0" applyNumberFormat="1" applyFont="1" applyBorder="1"/>
    <xf numFmtId="164" fontId="30" fillId="0" borderId="120" xfId="0" applyNumberFormat="1" applyFont="1" applyBorder="1"/>
    <xf numFmtId="164" fontId="31" fillId="0" borderId="116" xfId="0" applyNumberFormat="1" applyFont="1" applyBorder="1"/>
    <xf numFmtId="0" fontId="62" fillId="0" borderId="101" xfId="0" applyFont="1" applyBorder="1" applyAlignment="1">
      <alignment horizontal="center"/>
    </xf>
    <xf numFmtId="0" fontId="62" fillId="0" borderId="104" xfId="0" applyFont="1" applyBorder="1" applyAlignment="1">
      <alignment horizontal="center" wrapText="1"/>
    </xf>
    <xf numFmtId="0" fontId="63" fillId="0" borderId="19" xfId="0" applyFont="1" applyBorder="1"/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14" fontId="15" fillId="2" borderId="0" xfId="0" applyNumberFormat="1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3" borderId="26" xfId="0" applyFont="1" applyFill="1" applyBorder="1" applyAlignment="1">
      <alignment horizontal="center"/>
    </xf>
    <xf numFmtId="0" fontId="51" fillId="3" borderId="27" xfId="0" applyFont="1" applyFill="1" applyBorder="1" applyAlignment="1">
      <alignment horizontal="center"/>
    </xf>
    <xf numFmtId="0" fontId="51" fillId="3" borderId="28" xfId="0" applyFont="1" applyFill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164" fontId="10" fillId="0" borderId="99" xfId="0" applyNumberFormat="1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0" fillId="0" borderId="99" xfId="0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165" fontId="37" fillId="3" borderId="0" xfId="0" applyNumberFormat="1" applyFont="1" applyFill="1" applyBorder="1" applyAlignment="1">
      <alignment horizontal="center"/>
    </xf>
    <xf numFmtId="165" fontId="37" fillId="3" borderId="10" xfId="0" applyNumberFormat="1" applyFont="1" applyFill="1" applyBorder="1" applyAlignment="1">
      <alignment horizontal="center"/>
    </xf>
    <xf numFmtId="164" fontId="22" fillId="0" borderId="0" xfId="0" applyNumberFormat="1" applyFont="1" applyBorder="1"/>
    <xf numFmtId="164" fontId="16" fillId="0" borderId="0" xfId="0" applyNumberFormat="1" applyFont="1" applyBorder="1"/>
    <xf numFmtId="0" fontId="64" fillId="2" borderId="0" xfId="0" applyFont="1" applyFill="1"/>
    <xf numFmtId="0" fontId="64" fillId="0" borderId="0" xfId="0" applyFont="1"/>
    <xf numFmtId="0" fontId="65" fillId="4" borderId="0" xfId="0" applyFont="1" applyFill="1"/>
    <xf numFmtId="0" fontId="64" fillId="0" borderId="0" xfId="0" applyFont="1" applyAlignment="1">
      <alignment vertical="center"/>
    </xf>
    <xf numFmtId="0" fontId="66" fillId="0" borderId="12" xfId="0" applyFont="1" applyBorder="1" applyAlignment="1">
      <alignment wrapText="1"/>
    </xf>
    <xf numFmtId="0" fontId="66" fillId="0" borderId="99" xfId="0" applyFont="1" applyBorder="1"/>
    <xf numFmtId="0" fontId="67" fillId="0" borderId="0" xfId="0" applyFont="1"/>
    <xf numFmtId="0" fontId="66" fillId="0" borderId="6" xfId="0" applyFont="1" applyBorder="1" applyAlignment="1">
      <alignment horizontal="left"/>
    </xf>
    <xf numFmtId="0" fontId="66" fillId="0" borderId="113" xfId="0" applyFont="1" applyBorder="1"/>
    <xf numFmtId="0" fontId="67" fillId="0" borderId="92" xfId="0" applyFont="1" applyBorder="1"/>
    <xf numFmtId="0" fontId="66" fillId="0" borderId="114" xfId="0" applyFont="1" applyBorder="1"/>
    <xf numFmtId="0" fontId="68" fillId="0" borderId="92" xfId="0" applyFont="1" applyBorder="1"/>
    <xf numFmtId="0" fontId="67" fillId="0" borderId="120" xfId="0" applyFont="1" applyBorder="1"/>
    <xf numFmtId="0" fontId="67" fillId="0" borderId="116" xfId="0" applyFont="1" applyBorder="1"/>
    <xf numFmtId="0" fontId="64" fillId="0" borderId="12" xfId="0" applyFont="1" applyBorder="1"/>
    <xf numFmtId="0" fontId="69" fillId="0" borderId="4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9678"/>
      <color rgb="FFD26C6C"/>
      <color rgb="FFFEF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Global DataRates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All MCS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FASWAN_M2_MCS_2025!$G$15:$G$28</c:f>
              <c:numCache>
                <c:formatCode>0.000</c:formatCode>
                <c:ptCount val="14"/>
                <c:pt idx="0">
                  <c:v>5.5555555555555552E-2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0.1111111111111111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E-4AB8-BF3D-B192C72FB797}"/>
            </c:ext>
          </c:extLst>
        </c:ser>
        <c:ser>
          <c:idx val="1"/>
          <c:order val="1"/>
          <c:tx>
            <c:v>Selection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(FASWAN_M2_MCS_2025!$G$15,FASWAN_M2_MCS_2025!$G$17,FASWAN_M2_MCS_2025!$G$18,FASWAN_M2_MCS_2025!$G$21,FASWAN_M2_MCS_2025!$G$22,FASWAN_M2_MCS_2025!$G$25,FASWAN_M2_MCS_2025!$G$26,FASWAN_M2_MCS_2025!$G$28)</c:f>
              <c:numCache>
                <c:formatCode>0.000</c:formatCode>
                <c:ptCount val="8"/>
                <c:pt idx="0">
                  <c:v>5.5555555555555552E-2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0.25</c:v>
                </c:pt>
                <c:pt idx="5">
                  <c:v>0.33333333333333331</c:v>
                </c:pt>
                <c:pt idx="6">
                  <c:v>0.5</c:v>
                </c:pt>
                <c:pt idx="7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E-4AB8-BF3D-B192C72F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418559"/>
        <c:axId val="1855417599"/>
      </c:lineChart>
      <c:catAx>
        <c:axId val="18554185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417599"/>
        <c:crosses val="autoZero"/>
        <c:auto val="1"/>
        <c:lblAlgn val="ctr"/>
        <c:lblOffset val="100"/>
        <c:noMultiLvlLbl val="0"/>
      </c:catAx>
      <c:valAx>
        <c:axId val="185541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4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173566</xdr:rowOff>
    </xdr:from>
    <xdr:to>
      <xdr:col>7</xdr:col>
      <xdr:colOff>624417</xdr:colOff>
      <xdr:row>53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71785C-C36B-BDCA-4137-022AE48C2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D120-77AE-455F-A62D-EEBDB2541659}">
  <sheetPr>
    <pageSetUpPr fitToPage="1"/>
  </sheetPr>
  <dimension ref="A1:AV189"/>
  <sheetViews>
    <sheetView tabSelected="1" zoomScale="90" zoomScaleNormal="90" workbookViewId="0"/>
  </sheetViews>
  <sheetFormatPr defaultRowHeight="15" x14ac:dyDescent="0.25"/>
  <cols>
    <col min="1" max="2" width="12.7109375" customWidth="1"/>
    <col min="3" max="3" width="14.7109375" customWidth="1"/>
    <col min="4" max="4" width="8.7109375" customWidth="1"/>
    <col min="5" max="13" width="10.7109375" customWidth="1"/>
    <col min="14" max="15" width="9.7109375" customWidth="1"/>
    <col min="16" max="16" width="10.7109375" customWidth="1"/>
    <col min="17" max="17" width="9.7109375" customWidth="1"/>
    <col min="18" max="18" width="1.7109375" customWidth="1"/>
    <col min="19" max="20" width="8.7109375" style="116" customWidth="1"/>
    <col min="21" max="21" width="1.7109375" customWidth="1"/>
    <col min="22" max="22" width="6.7109375" style="330" customWidth="1"/>
    <col min="23" max="23" width="1.7109375" customWidth="1"/>
    <col min="24" max="24" width="5.7109375" customWidth="1"/>
    <col min="25" max="25" width="6.7109375" customWidth="1"/>
    <col min="26" max="26" width="5.7109375" customWidth="1"/>
    <col min="27" max="27" width="1.7109375" customWidth="1"/>
    <col min="28" max="28" width="7.7109375" style="384" customWidth="1"/>
    <col min="29" max="31" width="7.7109375" style="385" customWidth="1"/>
    <col min="32" max="32" width="7.7109375" style="386" customWidth="1"/>
    <col min="33" max="33" width="7.7109375" style="384" customWidth="1"/>
    <col min="34" max="36" width="7.7109375" style="385" customWidth="1"/>
    <col min="37" max="37" width="7.7109375" style="386" customWidth="1"/>
    <col min="38" max="38" width="7.7109375" style="384" customWidth="1"/>
    <col min="39" max="41" width="7.7109375" style="385" customWidth="1"/>
    <col min="42" max="42" width="7.7109375" style="386" customWidth="1"/>
    <col min="43" max="43" width="7.7109375" style="384" customWidth="1"/>
    <col min="44" max="46" width="7.7109375" style="385" customWidth="1"/>
    <col min="47" max="47" width="7.7109375" style="386" customWidth="1"/>
    <col min="48" max="48" width="4.7109375" style="385" customWidth="1"/>
    <col min="49" max="49" width="2.7109375" customWidth="1"/>
  </cols>
  <sheetData>
    <row r="1" spans="1:48" s="7" customFormat="1" x14ac:dyDescent="0.25">
      <c r="A1" s="11" t="s">
        <v>47</v>
      </c>
      <c r="C1" s="267"/>
      <c r="D1" s="513">
        <v>45772</v>
      </c>
      <c r="E1" s="513"/>
      <c r="F1" s="512">
        <f ca="1">TODAY()</f>
        <v>45792</v>
      </c>
      <c r="G1" s="512"/>
      <c r="H1" s="7" t="str" cm="1">
        <f t="array" aca="1" ref="H1" ca="1">CELL("filename")</f>
        <v>C:\D\Ml_GIT\matlab\ofdm_modem_matlab_lrswe\doc\[FASWAM_M2_MCS_definitions.xlsx]FASWAN_M2_IEEE_PROP_OBW1</v>
      </c>
      <c r="S1" s="115"/>
      <c r="T1" s="115"/>
      <c r="V1" s="329"/>
      <c r="AB1" s="381"/>
      <c r="AC1" s="382"/>
      <c r="AD1" s="382"/>
      <c r="AE1" s="382"/>
      <c r="AF1" s="383"/>
      <c r="AG1" s="381"/>
      <c r="AH1" s="382"/>
      <c r="AI1" s="382"/>
      <c r="AJ1" s="382"/>
      <c r="AK1" s="383"/>
      <c r="AL1" s="381"/>
      <c r="AM1" s="382"/>
      <c r="AN1" s="382"/>
      <c r="AO1" s="382"/>
      <c r="AP1" s="383"/>
      <c r="AQ1" s="381"/>
      <c r="AR1" s="382"/>
      <c r="AS1" s="382"/>
      <c r="AT1" s="382"/>
      <c r="AU1" s="383"/>
      <c r="AV1" s="423"/>
    </row>
    <row r="2" spans="1:48" ht="12" customHeight="1" x14ac:dyDescent="0.25">
      <c r="A2" s="123" t="s">
        <v>48</v>
      </c>
    </row>
    <row r="3" spans="1:48" s="12" customFormat="1" x14ac:dyDescent="0.25">
      <c r="A3" s="12" t="s">
        <v>6</v>
      </c>
      <c r="S3" s="117"/>
      <c r="T3" s="117"/>
      <c r="V3" s="331"/>
      <c r="AB3" s="387"/>
      <c r="AC3" s="388"/>
      <c r="AD3" s="388"/>
      <c r="AE3" s="388"/>
      <c r="AF3" s="389"/>
      <c r="AG3" s="387"/>
      <c r="AH3" s="388"/>
      <c r="AI3" s="388"/>
      <c r="AJ3" s="388"/>
      <c r="AK3" s="389"/>
      <c r="AL3" s="387"/>
      <c r="AM3" s="388"/>
      <c r="AN3" s="388"/>
      <c r="AO3" s="388"/>
      <c r="AP3" s="389"/>
      <c r="AQ3" s="387"/>
      <c r="AR3" s="388"/>
      <c r="AS3" s="388"/>
      <c r="AT3" s="388"/>
      <c r="AU3" s="389"/>
      <c r="AV3" s="388"/>
    </row>
    <row r="4" spans="1:48" ht="9.9499999999999993" customHeight="1" x14ac:dyDescent="0.25"/>
    <row r="5" spans="1:48" x14ac:dyDescent="0.25">
      <c r="A5" t="s">
        <v>7</v>
      </c>
    </row>
    <row r="6" spans="1:48" x14ac:dyDescent="0.25">
      <c r="A6" t="s">
        <v>10</v>
      </c>
      <c r="F6" t="s">
        <v>11</v>
      </c>
    </row>
    <row r="7" spans="1:48" x14ac:dyDescent="0.25">
      <c r="A7" t="s">
        <v>8</v>
      </c>
      <c r="B7" s="14" t="s">
        <v>12</v>
      </c>
      <c r="D7" t="s">
        <v>13</v>
      </c>
      <c r="F7" t="s">
        <v>9</v>
      </c>
    </row>
    <row r="8" spans="1:48" x14ac:dyDescent="0.25">
      <c r="A8" s="272" t="s">
        <v>91</v>
      </c>
      <c r="B8" s="273">
        <f>100000/6</f>
        <v>16666.666666666668</v>
      </c>
    </row>
    <row r="9" spans="1:48" ht="9.9499999999999993" customHeight="1" x14ac:dyDescent="0.25">
      <c r="M9" s="514"/>
      <c r="N9" s="514"/>
      <c r="O9" s="514"/>
      <c r="P9" s="514"/>
      <c r="Q9" s="514"/>
      <c r="S9" s="515"/>
      <c r="T9" s="515"/>
    </row>
    <row r="10" spans="1:48" ht="15" customHeight="1" thickBot="1" x14ac:dyDescent="0.3">
      <c r="A10" s="269" t="s">
        <v>92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270"/>
      <c r="O10" s="270"/>
      <c r="P10" s="270"/>
      <c r="Q10" s="270"/>
      <c r="S10" s="266"/>
      <c r="T10" s="266"/>
    </row>
    <row r="11" spans="1:48" ht="15" customHeight="1" thickBot="1" x14ac:dyDescent="0.3">
      <c r="A11" s="516" t="s">
        <v>49</v>
      </c>
      <c r="B11" s="516"/>
      <c r="C11" s="516"/>
      <c r="E11" s="516" t="s">
        <v>50</v>
      </c>
      <c r="F11" s="516"/>
      <c r="G11" s="516"/>
      <c r="H11" s="516"/>
      <c r="I11" s="13" t="s">
        <v>90</v>
      </c>
      <c r="J11" s="271" t="s">
        <v>89</v>
      </c>
      <c r="K11" s="271">
        <v>1</v>
      </c>
      <c r="L11" s="13"/>
      <c r="M11" s="514" t="s">
        <v>44</v>
      </c>
      <c r="N11" s="514"/>
      <c r="O11" s="514"/>
      <c r="P11" s="514"/>
      <c r="Q11" s="514"/>
      <c r="S11" s="515" t="s">
        <v>45</v>
      </c>
      <c r="T11" s="515"/>
      <c r="V11" s="332" t="s">
        <v>95</v>
      </c>
      <c r="AB11" s="520" t="s">
        <v>100</v>
      </c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2"/>
      <c r="AV11" s="424"/>
    </row>
    <row r="12" spans="1:48" s="4" customFormat="1" ht="15.75" thickBot="1" x14ac:dyDescent="0.3">
      <c r="A12" s="19" t="s">
        <v>14</v>
      </c>
      <c r="B12" s="20"/>
      <c r="C12" s="21"/>
      <c r="D12" s="23" t="s">
        <v>26</v>
      </c>
      <c r="E12" s="509" t="s">
        <v>22</v>
      </c>
      <c r="F12" s="510"/>
      <c r="G12" s="510"/>
      <c r="H12" s="511"/>
      <c r="I12" s="509" t="s">
        <v>23</v>
      </c>
      <c r="J12" s="510"/>
      <c r="K12" s="510"/>
      <c r="L12" s="511"/>
      <c r="M12" s="298" t="s">
        <v>21</v>
      </c>
      <c r="N12" s="299" t="s">
        <v>38</v>
      </c>
      <c r="O12" s="299" t="s">
        <v>37</v>
      </c>
      <c r="P12" s="299" t="s">
        <v>29</v>
      </c>
      <c r="Q12" s="300" t="s">
        <v>37</v>
      </c>
      <c r="S12" s="118" t="s">
        <v>42</v>
      </c>
      <c r="T12" s="118" t="s">
        <v>43</v>
      </c>
      <c r="V12" s="333" t="s">
        <v>94</v>
      </c>
      <c r="AB12" s="517" t="s">
        <v>97</v>
      </c>
      <c r="AC12" s="518"/>
      <c r="AD12" s="518"/>
      <c r="AE12" s="518"/>
      <c r="AF12" s="519"/>
      <c r="AG12" s="517" t="s">
        <v>96</v>
      </c>
      <c r="AH12" s="518"/>
      <c r="AI12" s="518"/>
      <c r="AJ12" s="518"/>
      <c r="AK12" s="519"/>
      <c r="AL12" s="517" t="s">
        <v>98</v>
      </c>
      <c r="AM12" s="518"/>
      <c r="AN12" s="518"/>
      <c r="AO12" s="518"/>
      <c r="AP12" s="519"/>
      <c r="AQ12" s="517" t="s">
        <v>99</v>
      </c>
      <c r="AR12" s="518"/>
      <c r="AS12" s="518"/>
      <c r="AT12" s="518"/>
      <c r="AU12" s="519"/>
      <c r="AV12" s="394"/>
    </row>
    <row r="13" spans="1:48" s="15" customFormat="1" ht="27.95" customHeight="1" thickBot="1" x14ac:dyDescent="0.3">
      <c r="A13" s="301" t="s">
        <v>46</v>
      </c>
      <c r="B13" s="302" t="s">
        <v>10</v>
      </c>
      <c r="C13" s="303" t="s">
        <v>15</v>
      </c>
      <c r="D13" s="24"/>
      <c r="E13" s="137">
        <v>32</v>
      </c>
      <c r="F13" s="138">
        <v>64</v>
      </c>
      <c r="G13" s="138">
        <v>128</v>
      </c>
      <c r="H13" s="139">
        <v>256</v>
      </c>
      <c r="I13" s="124">
        <v>32</v>
      </c>
      <c r="J13" s="125">
        <v>64</v>
      </c>
      <c r="K13" s="125">
        <v>128</v>
      </c>
      <c r="L13" s="126">
        <v>256</v>
      </c>
      <c r="M13" s="15" t="s">
        <v>31</v>
      </c>
      <c r="N13" s="112" t="s">
        <v>39</v>
      </c>
      <c r="O13" s="112" t="s">
        <v>39</v>
      </c>
      <c r="P13" s="15" t="s">
        <v>30</v>
      </c>
      <c r="Q13" s="112" t="s">
        <v>39</v>
      </c>
      <c r="S13" s="119">
        <f>1/3</f>
        <v>0.33333333333333331</v>
      </c>
      <c r="T13" s="119">
        <f>2/3</f>
        <v>0.66666666666666663</v>
      </c>
      <c r="V13" s="367"/>
      <c r="AB13" s="395">
        <v>8</v>
      </c>
      <c r="AC13" s="396">
        <v>7</v>
      </c>
      <c r="AD13" s="396">
        <v>6</v>
      </c>
      <c r="AE13" s="396">
        <v>5</v>
      </c>
      <c r="AF13" s="397">
        <v>4</v>
      </c>
      <c r="AG13" s="395">
        <v>8</v>
      </c>
      <c r="AH13" s="396">
        <v>7</v>
      </c>
      <c r="AI13" s="396">
        <v>6</v>
      </c>
      <c r="AJ13" s="396">
        <v>5</v>
      </c>
      <c r="AK13" s="397">
        <v>4</v>
      </c>
      <c r="AL13" s="395">
        <v>8</v>
      </c>
      <c r="AM13" s="396">
        <v>7</v>
      </c>
      <c r="AN13" s="396">
        <v>6</v>
      </c>
      <c r="AO13" s="396">
        <v>5</v>
      </c>
      <c r="AP13" s="397">
        <v>4</v>
      </c>
      <c r="AQ13" s="395">
        <v>8</v>
      </c>
      <c r="AR13" s="396">
        <v>7</v>
      </c>
      <c r="AS13" s="396">
        <v>6</v>
      </c>
      <c r="AT13" s="396">
        <v>5</v>
      </c>
      <c r="AU13" s="397">
        <v>4</v>
      </c>
      <c r="AV13" s="302" t="s">
        <v>10</v>
      </c>
    </row>
    <row r="14" spans="1:48" s="380" customFormat="1" ht="15.75" thickBot="1" x14ac:dyDescent="0.3">
      <c r="A14" s="368">
        <v>4</v>
      </c>
      <c r="B14" s="369">
        <v>0</v>
      </c>
      <c r="C14" s="370">
        <f t="shared" ref="C14:C45" si="0">(1+B14)*FreqRes/1000</f>
        <v>16.666666666666668</v>
      </c>
      <c r="D14" s="371"/>
      <c r="E14" s="372">
        <f t="shared" ref="E14:G17" si="1">E$13*1000/$C14</f>
        <v>1919.9999999999998</v>
      </c>
      <c r="F14" s="373">
        <f t="shared" si="1"/>
        <v>3839.9999999999995</v>
      </c>
      <c r="G14" s="373">
        <f t="shared" si="1"/>
        <v>7679.9999999999991</v>
      </c>
      <c r="H14" s="374">
        <f t="shared" ref="E14:H37" si="2">H$13*1000/$C14</f>
        <v>15359.999999999998</v>
      </c>
      <c r="I14" s="375">
        <f t="shared" ref="I14:I45" si="3">OBWratio*$C14/(E14)</f>
        <v>8.6805555555555577E-3</v>
      </c>
      <c r="J14" s="376">
        <f t="shared" ref="J14:J45" si="4">OBWratio*$C14/(F14)</f>
        <v>4.3402777777777788E-3</v>
      </c>
      <c r="K14" s="376">
        <f t="shared" ref="K14:K45" si="5">OBWratio*$C14/(G14)</f>
        <v>2.1701388888888894E-3</v>
      </c>
      <c r="L14" s="377">
        <f t="shared" ref="L14:L45" si="6">OBWratio*$C14/(H14)</f>
        <v>1.0850694444444447E-3</v>
      </c>
      <c r="M14" s="373"/>
      <c r="N14" s="376"/>
      <c r="O14" s="378"/>
      <c r="P14" s="379"/>
      <c r="Q14" s="378"/>
      <c r="S14" s="354"/>
      <c r="T14" s="354"/>
      <c r="V14" s="334">
        <v>200</v>
      </c>
      <c r="X14" s="328">
        <v>64</v>
      </c>
      <c r="Y14" s="328">
        <f>X14/64</f>
        <v>1</v>
      </c>
      <c r="Z14" s="290">
        <v>1</v>
      </c>
      <c r="AB14" s="413">
        <f>8/64</f>
        <v>0.125</v>
      </c>
      <c r="AC14" s="414">
        <f>7/64</f>
        <v>0.109375</v>
      </c>
      <c r="AD14" s="415">
        <f>6/64</f>
        <v>9.375E-2</v>
      </c>
      <c r="AE14" s="414">
        <f>5/64</f>
        <v>7.8125E-2</v>
      </c>
      <c r="AF14" s="416">
        <f>4/64</f>
        <v>6.25E-2</v>
      </c>
      <c r="AG14" s="413">
        <f>8/64</f>
        <v>0.125</v>
      </c>
      <c r="AH14" s="415">
        <f>7/64</f>
        <v>0.109375</v>
      </c>
      <c r="AI14" s="415">
        <f>6/64</f>
        <v>9.375E-2</v>
      </c>
      <c r="AJ14" s="415">
        <f>5/64</f>
        <v>7.8125E-2</v>
      </c>
      <c r="AK14" s="416">
        <f>4/64</f>
        <v>6.25E-2</v>
      </c>
      <c r="AL14" s="413">
        <f>8/64</f>
        <v>0.125</v>
      </c>
      <c r="AM14" s="415">
        <f>7/64</f>
        <v>0.109375</v>
      </c>
      <c r="AN14" s="415">
        <f>6/64</f>
        <v>9.375E-2</v>
      </c>
      <c r="AO14" s="415">
        <f>5/64</f>
        <v>7.8125E-2</v>
      </c>
      <c r="AP14" s="416">
        <f>4/64</f>
        <v>6.25E-2</v>
      </c>
      <c r="AQ14" s="417">
        <f>8/64</f>
        <v>0.125</v>
      </c>
      <c r="AR14" s="414">
        <f>7/64</f>
        <v>0.109375</v>
      </c>
      <c r="AS14" s="414">
        <f>6/64</f>
        <v>9.375E-2</v>
      </c>
      <c r="AT14" s="414">
        <f>5/64</f>
        <v>7.8125E-2</v>
      </c>
      <c r="AU14" s="418">
        <f>4/64</f>
        <v>6.25E-2</v>
      </c>
      <c r="AV14" s="127">
        <v>0</v>
      </c>
    </row>
    <row r="15" spans="1:48" s="39" customFormat="1" x14ac:dyDescent="0.25">
      <c r="A15" s="36">
        <v>4</v>
      </c>
      <c r="B15" s="127">
        <v>1</v>
      </c>
      <c r="C15" s="37">
        <f t="shared" si="0"/>
        <v>33.333333333333336</v>
      </c>
      <c r="D15" s="38"/>
      <c r="E15" s="31">
        <f t="shared" si="1"/>
        <v>959.99999999999989</v>
      </c>
      <c r="F15" s="53">
        <f t="shared" si="1"/>
        <v>1919.9999999999998</v>
      </c>
      <c r="G15" s="53">
        <f t="shared" si="1"/>
        <v>3839.9999999999995</v>
      </c>
      <c r="H15" s="50">
        <f t="shared" si="2"/>
        <v>7679.9999999999991</v>
      </c>
      <c r="I15" s="86">
        <f t="shared" si="3"/>
        <v>3.4722222222222231E-2</v>
      </c>
      <c r="J15" s="87">
        <f t="shared" si="4"/>
        <v>1.7361111111111115E-2</v>
      </c>
      <c r="K15" s="87">
        <f t="shared" si="5"/>
        <v>8.6805555555555577E-3</v>
      </c>
      <c r="L15" s="88">
        <f t="shared" si="6"/>
        <v>4.3402777777777788E-3</v>
      </c>
      <c r="M15" s="53"/>
      <c r="N15" s="87"/>
      <c r="O15" s="110"/>
      <c r="P15" s="113"/>
      <c r="Q15" s="110"/>
      <c r="S15" s="116"/>
      <c r="T15" s="116"/>
      <c r="V15" s="335">
        <f t="shared" ref="V15:V25" si="7">CBW_opt4-C15</f>
        <v>166.66666666666666</v>
      </c>
      <c r="AB15" s="399">
        <f t="shared" ref="AB15:AF25" si="8">AB$14*OBWratio*($C15)/($E15)*1000</f>
        <v>4.3402777777777786</v>
      </c>
      <c r="AC15" s="400">
        <f t="shared" si="8"/>
        <v>3.7977430555555562</v>
      </c>
      <c r="AD15" s="401">
        <f t="shared" si="8"/>
        <v>3.2552083333333339</v>
      </c>
      <c r="AE15" s="400">
        <f t="shared" si="8"/>
        <v>2.712673611111112</v>
      </c>
      <c r="AF15" s="402">
        <f t="shared" si="8"/>
        <v>2.1701388888888893</v>
      </c>
      <c r="AG15" s="399">
        <f t="shared" ref="AG15:AK25" si="9">AG$14*OBWratio*($C15)/($F15)*1000</f>
        <v>2.1701388888888893</v>
      </c>
      <c r="AH15" s="401">
        <f t="shared" si="9"/>
        <v>1.8988715277777781</v>
      </c>
      <c r="AI15" s="401">
        <f t="shared" si="9"/>
        <v>1.627604166666667</v>
      </c>
      <c r="AJ15" s="401">
        <f t="shared" si="9"/>
        <v>1.356336805555556</v>
      </c>
      <c r="AK15" s="402">
        <f t="shared" si="9"/>
        <v>1.0850694444444446</v>
      </c>
      <c r="AL15" s="399">
        <f t="shared" ref="AL15:AP25" si="10">AL$14*OBWratio*($C15)/($G15)*1000</f>
        <v>1.0850694444444446</v>
      </c>
      <c r="AM15" s="401">
        <f t="shared" si="10"/>
        <v>0.94943576388888906</v>
      </c>
      <c r="AN15" s="401">
        <f t="shared" si="10"/>
        <v>0.81380208333333348</v>
      </c>
      <c r="AO15" s="401">
        <f t="shared" si="10"/>
        <v>0.67816840277777801</v>
      </c>
      <c r="AP15" s="402">
        <f t="shared" si="10"/>
        <v>0.54253472222222232</v>
      </c>
      <c r="AQ15" s="403"/>
      <c r="AR15" s="404"/>
      <c r="AS15" s="404"/>
      <c r="AT15" s="404"/>
      <c r="AU15" s="405"/>
      <c r="AV15" s="127">
        <v>1</v>
      </c>
    </row>
    <row r="16" spans="1:48" s="39" customFormat="1" x14ac:dyDescent="0.25">
      <c r="A16" s="36">
        <v>4</v>
      </c>
      <c r="B16" s="127">
        <v>2</v>
      </c>
      <c r="C16" s="37">
        <f t="shared" si="0"/>
        <v>50</v>
      </c>
      <c r="D16" s="38"/>
      <c r="E16" s="31">
        <f t="shared" si="1"/>
        <v>640</v>
      </c>
      <c r="F16" s="53">
        <f t="shared" si="1"/>
        <v>1280</v>
      </c>
      <c r="G16" s="53">
        <f t="shared" si="1"/>
        <v>2560</v>
      </c>
      <c r="H16" s="50">
        <f t="shared" si="2"/>
        <v>5120</v>
      </c>
      <c r="I16" s="86">
        <f t="shared" si="3"/>
        <v>7.8125E-2</v>
      </c>
      <c r="J16" s="87">
        <f t="shared" si="4"/>
        <v>3.90625E-2</v>
      </c>
      <c r="K16" s="87">
        <f t="shared" si="5"/>
        <v>1.953125E-2</v>
      </c>
      <c r="L16" s="88">
        <f t="shared" si="6"/>
        <v>9.765625E-3</v>
      </c>
      <c r="M16" s="53"/>
      <c r="N16" s="87"/>
      <c r="O16" s="110"/>
      <c r="P16" s="113"/>
      <c r="Q16" s="110"/>
      <c r="S16" s="116"/>
      <c r="T16" s="116"/>
      <c r="V16" s="335">
        <f t="shared" si="7"/>
        <v>150</v>
      </c>
      <c r="AB16" s="399">
        <f t="shared" si="8"/>
        <v>9.765625</v>
      </c>
      <c r="AC16" s="400">
        <f t="shared" si="8"/>
        <v>8.544921875</v>
      </c>
      <c r="AD16" s="401">
        <f t="shared" si="8"/>
        <v>7.32421875</v>
      </c>
      <c r="AE16" s="400">
        <f t="shared" si="8"/>
        <v>6.103515625</v>
      </c>
      <c r="AF16" s="402">
        <f t="shared" si="8"/>
        <v>4.8828125</v>
      </c>
      <c r="AG16" s="399">
        <f t="shared" si="9"/>
        <v>4.8828125</v>
      </c>
      <c r="AH16" s="401">
        <f t="shared" si="9"/>
        <v>4.2724609375</v>
      </c>
      <c r="AI16" s="401">
        <f t="shared" si="9"/>
        <v>3.662109375</v>
      </c>
      <c r="AJ16" s="401">
        <f t="shared" si="9"/>
        <v>3.0517578125</v>
      </c>
      <c r="AK16" s="402">
        <f t="shared" si="9"/>
        <v>2.44140625</v>
      </c>
      <c r="AL16" s="399">
        <f t="shared" si="10"/>
        <v>2.44140625</v>
      </c>
      <c r="AM16" s="401">
        <f t="shared" si="10"/>
        <v>2.13623046875</v>
      </c>
      <c r="AN16" s="401">
        <f t="shared" si="10"/>
        <v>1.8310546875</v>
      </c>
      <c r="AO16" s="401">
        <f t="shared" si="10"/>
        <v>1.52587890625</v>
      </c>
      <c r="AP16" s="402">
        <f t="shared" si="10"/>
        <v>1.220703125</v>
      </c>
      <c r="AQ16" s="403"/>
      <c r="AR16" s="404"/>
      <c r="AS16" s="404"/>
      <c r="AT16" s="404"/>
      <c r="AU16" s="405"/>
      <c r="AV16" s="127">
        <v>2</v>
      </c>
    </row>
    <row r="17" spans="1:48" s="39" customFormat="1" x14ac:dyDescent="0.25">
      <c r="A17" s="36">
        <v>4</v>
      </c>
      <c r="B17" s="127">
        <v>3</v>
      </c>
      <c r="C17" s="37">
        <f t="shared" si="0"/>
        <v>66.666666666666671</v>
      </c>
      <c r="D17" s="38"/>
      <c r="E17" s="31">
        <f t="shared" si="1"/>
        <v>479.99999999999994</v>
      </c>
      <c r="F17" s="53">
        <f t="shared" si="1"/>
        <v>959.99999999999989</v>
      </c>
      <c r="G17" s="53">
        <f t="shared" si="1"/>
        <v>1919.9999999999998</v>
      </c>
      <c r="H17" s="50">
        <f t="shared" si="2"/>
        <v>3839.9999999999995</v>
      </c>
      <c r="I17" s="86">
        <f t="shared" si="3"/>
        <v>0.13888888888888892</v>
      </c>
      <c r="J17" s="87">
        <f t="shared" si="4"/>
        <v>6.9444444444444461E-2</v>
      </c>
      <c r="K17" s="87">
        <f t="shared" si="5"/>
        <v>3.4722222222222231E-2</v>
      </c>
      <c r="L17" s="88">
        <f t="shared" si="6"/>
        <v>1.7361111111111115E-2</v>
      </c>
      <c r="M17" s="53"/>
      <c r="N17" s="87"/>
      <c r="O17" s="110"/>
      <c r="P17" s="113"/>
      <c r="Q17" s="110"/>
      <c r="S17" s="116"/>
      <c r="T17" s="116"/>
      <c r="V17" s="335">
        <f t="shared" si="7"/>
        <v>133.33333333333331</v>
      </c>
      <c r="AB17" s="399">
        <f t="shared" si="8"/>
        <v>17.361111111111114</v>
      </c>
      <c r="AC17" s="400">
        <f t="shared" si="8"/>
        <v>15.190972222222225</v>
      </c>
      <c r="AD17" s="401">
        <f t="shared" si="8"/>
        <v>13.020833333333336</v>
      </c>
      <c r="AE17" s="400">
        <f t="shared" si="8"/>
        <v>10.850694444444448</v>
      </c>
      <c r="AF17" s="402">
        <f t="shared" si="8"/>
        <v>8.6805555555555571</v>
      </c>
      <c r="AG17" s="399">
        <f t="shared" si="9"/>
        <v>8.6805555555555571</v>
      </c>
      <c r="AH17" s="401">
        <f t="shared" si="9"/>
        <v>7.5954861111111125</v>
      </c>
      <c r="AI17" s="401">
        <f t="shared" si="9"/>
        <v>6.5104166666666679</v>
      </c>
      <c r="AJ17" s="401">
        <f t="shared" si="9"/>
        <v>5.4253472222222241</v>
      </c>
      <c r="AK17" s="402">
        <f t="shared" si="9"/>
        <v>4.3402777777777786</v>
      </c>
      <c r="AL17" s="399">
        <f t="shared" si="10"/>
        <v>4.3402777777777786</v>
      </c>
      <c r="AM17" s="401">
        <f t="shared" si="10"/>
        <v>3.7977430555555562</v>
      </c>
      <c r="AN17" s="401">
        <f t="shared" si="10"/>
        <v>3.2552083333333339</v>
      </c>
      <c r="AO17" s="401">
        <f t="shared" si="10"/>
        <v>2.712673611111112</v>
      </c>
      <c r="AP17" s="402">
        <f t="shared" si="10"/>
        <v>2.1701388888888893</v>
      </c>
      <c r="AQ17" s="403"/>
      <c r="AR17" s="404"/>
      <c r="AS17" s="404"/>
      <c r="AT17" s="404"/>
      <c r="AU17" s="405"/>
      <c r="AV17" s="127">
        <v>3</v>
      </c>
    </row>
    <row r="18" spans="1:48" s="39" customFormat="1" x14ac:dyDescent="0.25">
      <c r="A18" s="36">
        <v>4</v>
      </c>
      <c r="B18" s="127">
        <v>4</v>
      </c>
      <c r="C18" s="37">
        <f t="shared" si="0"/>
        <v>83.333333333333343</v>
      </c>
      <c r="D18" s="38"/>
      <c r="E18" s="31">
        <f t="shared" si="2"/>
        <v>383.99999999999994</v>
      </c>
      <c r="F18" s="53">
        <f t="shared" si="2"/>
        <v>767.99999999999989</v>
      </c>
      <c r="G18" s="53">
        <f t="shared" si="2"/>
        <v>1535.9999999999998</v>
      </c>
      <c r="H18" s="50">
        <f t="shared" si="2"/>
        <v>3071.9999999999995</v>
      </c>
      <c r="I18" s="86">
        <f t="shared" si="3"/>
        <v>0.21701388888888895</v>
      </c>
      <c r="J18" s="87">
        <f t="shared" si="4"/>
        <v>0.10850694444444448</v>
      </c>
      <c r="K18" s="87">
        <f t="shared" si="5"/>
        <v>5.4253472222222238E-2</v>
      </c>
      <c r="L18" s="88">
        <f t="shared" si="6"/>
        <v>2.7126736111111119E-2</v>
      </c>
      <c r="M18" s="53"/>
      <c r="N18" s="87"/>
      <c r="O18" s="110"/>
      <c r="P18" s="113"/>
      <c r="Q18" s="110"/>
      <c r="S18" s="116"/>
      <c r="T18" s="116"/>
      <c r="V18" s="335">
        <f t="shared" si="7"/>
        <v>116.66666666666666</v>
      </c>
      <c r="AB18" s="399">
        <f t="shared" si="8"/>
        <v>27.126736111111118</v>
      </c>
      <c r="AC18" s="400">
        <f t="shared" si="8"/>
        <v>23.735894097222229</v>
      </c>
      <c r="AD18" s="401">
        <f t="shared" si="8"/>
        <v>20.345052083333339</v>
      </c>
      <c r="AE18" s="400">
        <f t="shared" si="8"/>
        <v>16.95421006944445</v>
      </c>
      <c r="AF18" s="402">
        <f t="shared" si="8"/>
        <v>13.563368055555559</v>
      </c>
      <c r="AG18" s="399">
        <f t="shared" si="9"/>
        <v>13.563368055555559</v>
      </c>
      <c r="AH18" s="401">
        <f t="shared" si="9"/>
        <v>11.867947048611114</v>
      </c>
      <c r="AI18" s="401">
        <f t="shared" si="9"/>
        <v>10.17252604166667</v>
      </c>
      <c r="AJ18" s="401">
        <f t="shared" si="9"/>
        <v>8.477105034722225</v>
      </c>
      <c r="AK18" s="402">
        <f t="shared" si="9"/>
        <v>6.7816840277777795</v>
      </c>
      <c r="AL18" s="399">
        <f t="shared" si="10"/>
        <v>6.7816840277777795</v>
      </c>
      <c r="AM18" s="401">
        <f t="shared" si="10"/>
        <v>5.9339735243055571</v>
      </c>
      <c r="AN18" s="401">
        <f t="shared" si="10"/>
        <v>5.0862630208333348</v>
      </c>
      <c r="AO18" s="401">
        <f t="shared" si="10"/>
        <v>4.2385525173611125</v>
      </c>
      <c r="AP18" s="402">
        <f t="shared" si="10"/>
        <v>3.3908420138888897</v>
      </c>
      <c r="AQ18" s="403"/>
      <c r="AR18" s="404"/>
      <c r="AS18" s="404"/>
      <c r="AT18" s="404"/>
      <c r="AU18" s="405"/>
      <c r="AV18" s="127">
        <v>4</v>
      </c>
    </row>
    <row r="19" spans="1:48" s="25" customFormat="1" x14ac:dyDescent="0.25">
      <c r="A19" s="40">
        <v>4</v>
      </c>
      <c r="B19" s="128">
        <v>5</v>
      </c>
      <c r="C19" s="41">
        <f t="shared" si="0"/>
        <v>100</v>
      </c>
      <c r="D19" s="55" t="s">
        <v>16</v>
      </c>
      <c r="E19" s="42">
        <f t="shared" si="2"/>
        <v>320</v>
      </c>
      <c r="F19" s="56">
        <f t="shared" si="2"/>
        <v>640</v>
      </c>
      <c r="G19" s="56">
        <f t="shared" si="2"/>
        <v>1280</v>
      </c>
      <c r="H19" s="57">
        <f t="shared" si="2"/>
        <v>2560</v>
      </c>
      <c r="I19" s="89">
        <f t="shared" si="3"/>
        <v>0.3125</v>
      </c>
      <c r="J19" s="90">
        <f t="shared" si="4"/>
        <v>0.15625</v>
      </c>
      <c r="K19" s="90">
        <f t="shared" si="5"/>
        <v>7.8125E-2</v>
      </c>
      <c r="L19" s="91">
        <f t="shared" si="6"/>
        <v>3.90625E-2</v>
      </c>
      <c r="M19" s="56">
        <f>6*G19</f>
        <v>7680</v>
      </c>
      <c r="N19" s="90">
        <f>1000/M19</f>
        <v>0.13020833333333334</v>
      </c>
      <c r="O19" s="90">
        <f>4000/M19</f>
        <v>0.52083333333333337</v>
      </c>
      <c r="P19" s="56">
        <f>4*E19</f>
        <v>1280</v>
      </c>
      <c r="Q19" s="90">
        <f>4000/P19</f>
        <v>3.125</v>
      </c>
      <c r="S19" s="116">
        <f>N19*S$13</f>
        <v>4.3402777777777776E-2</v>
      </c>
      <c r="T19" s="116">
        <f>Q19*T$13</f>
        <v>2.083333333333333</v>
      </c>
      <c r="V19" s="335">
        <f t="shared" si="7"/>
        <v>100</v>
      </c>
      <c r="AB19" s="399">
        <f t="shared" si="8"/>
        <v>39.0625</v>
      </c>
      <c r="AC19" s="400">
        <f t="shared" si="8"/>
        <v>34.1796875</v>
      </c>
      <c r="AD19" s="401">
        <f t="shared" si="8"/>
        <v>29.296875</v>
      </c>
      <c r="AE19" s="400">
        <f t="shared" si="8"/>
        <v>24.4140625</v>
      </c>
      <c r="AF19" s="402">
        <f t="shared" si="8"/>
        <v>19.53125</v>
      </c>
      <c r="AG19" s="399">
        <f t="shared" si="9"/>
        <v>19.53125</v>
      </c>
      <c r="AH19" s="401">
        <f t="shared" si="9"/>
        <v>17.08984375</v>
      </c>
      <c r="AI19" s="401">
        <f t="shared" si="9"/>
        <v>14.6484375</v>
      </c>
      <c r="AJ19" s="401">
        <f t="shared" si="9"/>
        <v>12.20703125</v>
      </c>
      <c r="AK19" s="402">
        <f t="shared" si="9"/>
        <v>9.765625</v>
      </c>
      <c r="AL19" s="399">
        <f t="shared" si="10"/>
        <v>9.765625</v>
      </c>
      <c r="AM19" s="401">
        <f t="shared" si="10"/>
        <v>8.544921875</v>
      </c>
      <c r="AN19" s="401">
        <f t="shared" si="10"/>
        <v>7.32421875</v>
      </c>
      <c r="AO19" s="401">
        <f t="shared" si="10"/>
        <v>6.103515625</v>
      </c>
      <c r="AP19" s="402">
        <f t="shared" si="10"/>
        <v>4.8828125</v>
      </c>
      <c r="AQ19" s="403"/>
      <c r="AR19" s="404"/>
      <c r="AS19" s="404"/>
      <c r="AT19" s="404"/>
      <c r="AU19" s="405"/>
      <c r="AV19" s="127">
        <v>5</v>
      </c>
    </row>
    <row r="20" spans="1:48" s="64" customFormat="1" ht="15.75" x14ac:dyDescent="0.25">
      <c r="A20" s="58">
        <v>4</v>
      </c>
      <c r="B20" s="129">
        <v>6</v>
      </c>
      <c r="C20" s="59">
        <f t="shared" si="0"/>
        <v>116.66666666666667</v>
      </c>
      <c r="D20" s="60" t="s">
        <v>16</v>
      </c>
      <c r="E20" s="61">
        <f t="shared" si="2"/>
        <v>274.28571428571428</v>
      </c>
      <c r="F20" s="62">
        <f t="shared" si="2"/>
        <v>548.57142857142856</v>
      </c>
      <c r="G20" s="62">
        <f t="shared" si="2"/>
        <v>1097.1428571428571</v>
      </c>
      <c r="H20" s="63">
        <f t="shared" si="2"/>
        <v>2194.2857142857142</v>
      </c>
      <c r="I20" s="92">
        <f t="shared" si="3"/>
        <v>0.42534722222222227</v>
      </c>
      <c r="J20" s="93">
        <f t="shared" si="4"/>
        <v>0.21267361111111113</v>
      </c>
      <c r="K20" s="93">
        <f t="shared" si="5"/>
        <v>0.10633680555555557</v>
      </c>
      <c r="L20" s="94">
        <f t="shared" si="6"/>
        <v>5.3168402777777783E-2</v>
      </c>
      <c r="M20" s="62">
        <f>6*G20</f>
        <v>6582.8571428571431</v>
      </c>
      <c r="N20" s="93">
        <f t="shared" ref="N20:N23" si="11">1000/M20</f>
        <v>0.15190972222222221</v>
      </c>
      <c r="O20" s="93">
        <f t="shared" ref="O20:O23" si="12">4000/M20</f>
        <v>0.60763888888888884</v>
      </c>
      <c r="P20" s="62">
        <f t="shared" ref="P20:P23" si="13">4*E20</f>
        <v>1097.1428571428571</v>
      </c>
      <c r="Q20" s="93">
        <f t="shared" ref="Q20:Q23" si="14">4000/P20</f>
        <v>3.6458333333333335</v>
      </c>
      <c r="S20" s="120">
        <f>N20*S$13</f>
        <v>5.063657407407407E-2</v>
      </c>
      <c r="T20" s="120">
        <f>Q20*T$13</f>
        <v>2.4305555555555554</v>
      </c>
      <c r="V20" s="335">
        <f t="shared" si="7"/>
        <v>83.333333333333329</v>
      </c>
      <c r="AB20" s="399">
        <f t="shared" si="8"/>
        <v>53.168402777777786</v>
      </c>
      <c r="AC20" s="400">
        <f t="shared" si="8"/>
        <v>46.522352430555557</v>
      </c>
      <c r="AD20" s="401">
        <f t="shared" si="8"/>
        <v>39.876302083333336</v>
      </c>
      <c r="AE20" s="400">
        <f t="shared" si="8"/>
        <v>33.230251736111114</v>
      </c>
      <c r="AF20" s="402">
        <f t="shared" si="8"/>
        <v>26.584201388888893</v>
      </c>
      <c r="AG20" s="399">
        <f t="shared" si="9"/>
        <v>26.584201388888893</v>
      </c>
      <c r="AH20" s="401">
        <f t="shared" si="9"/>
        <v>23.261176215277779</v>
      </c>
      <c r="AI20" s="401">
        <f t="shared" si="9"/>
        <v>19.938151041666668</v>
      </c>
      <c r="AJ20" s="401">
        <f t="shared" si="9"/>
        <v>16.615125868055557</v>
      </c>
      <c r="AK20" s="402">
        <f t="shared" si="9"/>
        <v>13.292100694444446</v>
      </c>
      <c r="AL20" s="399">
        <f t="shared" si="10"/>
        <v>13.292100694444446</v>
      </c>
      <c r="AM20" s="401">
        <f t="shared" si="10"/>
        <v>11.630588107638889</v>
      </c>
      <c r="AN20" s="401">
        <f t="shared" si="10"/>
        <v>9.9690755208333339</v>
      </c>
      <c r="AO20" s="401">
        <f t="shared" si="10"/>
        <v>8.3075629340277786</v>
      </c>
      <c r="AP20" s="402">
        <f t="shared" si="10"/>
        <v>6.6460503472222232</v>
      </c>
      <c r="AQ20" s="403"/>
      <c r="AR20" s="404"/>
      <c r="AS20" s="404"/>
      <c r="AT20" s="404"/>
      <c r="AU20" s="405"/>
      <c r="AV20" s="127">
        <v>6</v>
      </c>
    </row>
    <row r="21" spans="1:48" s="73" customFormat="1" ht="15.75" x14ac:dyDescent="0.25">
      <c r="A21" s="79">
        <v>4</v>
      </c>
      <c r="B21" s="130">
        <v>7</v>
      </c>
      <c r="C21" s="80">
        <f t="shared" si="0"/>
        <v>133.33333333333334</v>
      </c>
      <c r="D21" s="81" t="s">
        <v>16</v>
      </c>
      <c r="E21" s="82">
        <f t="shared" si="2"/>
        <v>239.99999999999997</v>
      </c>
      <c r="F21" s="83">
        <f t="shared" si="2"/>
        <v>479.99999999999994</v>
      </c>
      <c r="G21" s="83">
        <f t="shared" si="2"/>
        <v>959.99999999999989</v>
      </c>
      <c r="H21" s="85">
        <f t="shared" si="2"/>
        <v>1919.9999999999998</v>
      </c>
      <c r="I21" s="95">
        <f t="shared" si="3"/>
        <v>0.55555555555555569</v>
      </c>
      <c r="J21" s="96">
        <f t="shared" si="4"/>
        <v>0.27777777777777785</v>
      </c>
      <c r="K21" s="96">
        <f t="shared" si="5"/>
        <v>0.13888888888888892</v>
      </c>
      <c r="L21" s="97">
        <f t="shared" si="6"/>
        <v>6.9444444444444461E-2</v>
      </c>
      <c r="M21" s="83">
        <f>6*G21</f>
        <v>5759.9999999999991</v>
      </c>
      <c r="N21" s="96">
        <f t="shared" si="11"/>
        <v>0.17361111111111113</v>
      </c>
      <c r="O21" s="96">
        <f t="shared" si="12"/>
        <v>0.69444444444444453</v>
      </c>
      <c r="P21" s="83">
        <f t="shared" si="13"/>
        <v>959.99999999999989</v>
      </c>
      <c r="Q21" s="96">
        <f t="shared" si="14"/>
        <v>4.166666666666667</v>
      </c>
      <c r="S21" s="121">
        <f>N21*S$13</f>
        <v>5.7870370370370378E-2</v>
      </c>
      <c r="T21" s="121">
        <f>Q21*T$13</f>
        <v>2.7777777777777777</v>
      </c>
      <c r="V21" s="335">
        <f t="shared" si="7"/>
        <v>66.666666666666657</v>
      </c>
      <c r="AB21" s="399">
        <f t="shared" si="8"/>
        <v>69.444444444444457</v>
      </c>
      <c r="AC21" s="400">
        <f t="shared" si="8"/>
        <v>60.7638888888889</v>
      </c>
      <c r="AD21" s="401">
        <f t="shared" si="8"/>
        <v>52.083333333333343</v>
      </c>
      <c r="AE21" s="400">
        <f t="shared" si="8"/>
        <v>43.402777777777793</v>
      </c>
      <c r="AF21" s="402">
        <f t="shared" si="8"/>
        <v>34.722222222222229</v>
      </c>
      <c r="AG21" s="399">
        <f t="shared" si="9"/>
        <v>34.722222222222229</v>
      </c>
      <c r="AH21" s="401">
        <f t="shared" si="9"/>
        <v>30.38194444444445</v>
      </c>
      <c r="AI21" s="401">
        <f t="shared" si="9"/>
        <v>26.041666666666671</v>
      </c>
      <c r="AJ21" s="401">
        <f t="shared" si="9"/>
        <v>21.701388888888896</v>
      </c>
      <c r="AK21" s="402">
        <f t="shared" si="9"/>
        <v>17.361111111111114</v>
      </c>
      <c r="AL21" s="399">
        <f t="shared" si="10"/>
        <v>17.361111111111114</v>
      </c>
      <c r="AM21" s="401">
        <f t="shared" si="10"/>
        <v>15.190972222222225</v>
      </c>
      <c r="AN21" s="401">
        <f t="shared" si="10"/>
        <v>13.020833333333336</v>
      </c>
      <c r="AO21" s="401">
        <f t="shared" si="10"/>
        <v>10.850694444444448</v>
      </c>
      <c r="AP21" s="402">
        <f t="shared" si="10"/>
        <v>8.6805555555555571</v>
      </c>
      <c r="AQ21" s="406"/>
      <c r="AR21" s="407"/>
      <c r="AS21" s="407"/>
      <c r="AT21" s="407"/>
      <c r="AU21" s="408"/>
      <c r="AV21" s="127">
        <v>7</v>
      </c>
    </row>
    <row r="22" spans="1:48" s="64" customFormat="1" ht="16.5" thickBot="1" x14ac:dyDescent="0.3">
      <c r="A22" s="65">
        <v>4</v>
      </c>
      <c r="B22" s="131">
        <v>8</v>
      </c>
      <c r="C22" s="66">
        <f t="shared" si="0"/>
        <v>150</v>
      </c>
      <c r="D22" s="60" t="s">
        <v>16</v>
      </c>
      <c r="E22" s="61">
        <f t="shared" si="2"/>
        <v>213.33333333333334</v>
      </c>
      <c r="F22" s="62">
        <f t="shared" si="2"/>
        <v>426.66666666666669</v>
      </c>
      <c r="G22" s="62">
        <f t="shared" si="2"/>
        <v>853.33333333333337</v>
      </c>
      <c r="H22" s="63">
        <f t="shared" si="2"/>
        <v>1706.6666666666667</v>
      </c>
      <c r="I22" s="92">
        <f t="shared" si="3"/>
        <v>0.703125</v>
      </c>
      <c r="J22" s="93">
        <f t="shared" si="4"/>
        <v>0.3515625</v>
      </c>
      <c r="K22" s="93">
        <f t="shared" si="5"/>
        <v>0.17578125</v>
      </c>
      <c r="L22" s="94">
        <f t="shared" si="6"/>
        <v>8.7890625E-2</v>
      </c>
      <c r="M22" s="62">
        <f>6*G22</f>
        <v>5120</v>
      </c>
      <c r="N22" s="93">
        <f t="shared" si="11"/>
        <v>0.1953125</v>
      </c>
      <c r="O22" s="93">
        <f t="shared" si="12"/>
        <v>0.78125</v>
      </c>
      <c r="P22" s="62">
        <f t="shared" si="13"/>
        <v>853.33333333333337</v>
      </c>
      <c r="Q22" s="93">
        <f t="shared" si="14"/>
        <v>4.6875</v>
      </c>
      <c r="S22" s="120">
        <f>N22*S$13</f>
        <v>6.5104166666666657E-2</v>
      </c>
      <c r="T22" s="120">
        <f>Q22*T$13</f>
        <v>3.125</v>
      </c>
      <c r="V22" s="335">
        <f t="shared" si="7"/>
        <v>50</v>
      </c>
      <c r="AB22" s="399">
        <f t="shared" si="8"/>
        <v>87.890625</v>
      </c>
      <c r="AC22" s="400">
        <f t="shared" si="8"/>
        <v>76.904296875</v>
      </c>
      <c r="AD22" s="401">
        <f t="shared" si="8"/>
        <v>65.91796875</v>
      </c>
      <c r="AE22" s="400">
        <f t="shared" si="8"/>
        <v>54.931640625</v>
      </c>
      <c r="AF22" s="402">
        <f t="shared" si="8"/>
        <v>43.9453125</v>
      </c>
      <c r="AG22" s="399">
        <f t="shared" si="9"/>
        <v>43.9453125</v>
      </c>
      <c r="AH22" s="401">
        <f t="shared" si="9"/>
        <v>38.4521484375</v>
      </c>
      <c r="AI22" s="401">
        <f t="shared" si="9"/>
        <v>32.958984375</v>
      </c>
      <c r="AJ22" s="401">
        <f t="shared" si="9"/>
        <v>27.4658203125</v>
      </c>
      <c r="AK22" s="402">
        <f t="shared" si="9"/>
        <v>21.97265625</v>
      </c>
      <c r="AL22" s="399">
        <f t="shared" si="10"/>
        <v>21.97265625</v>
      </c>
      <c r="AM22" s="401">
        <f t="shared" si="10"/>
        <v>19.22607421875</v>
      </c>
      <c r="AN22" s="401">
        <f t="shared" si="10"/>
        <v>16.4794921875</v>
      </c>
      <c r="AO22" s="401">
        <f t="shared" si="10"/>
        <v>13.73291015625</v>
      </c>
      <c r="AP22" s="402">
        <f t="shared" si="10"/>
        <v>10.986328125</v>
      </c>
      <c r="AQ22" s="403"/>
      <c r="AR22" s="404"/>
      <c r="AS22" s="404"/>
      <c r="AT22" s="404"/>
      <c r="AU22" s="405"/>
      <c r="AV22" s="127">
        <v>8</v>
      </c>
    </row>
    <row r="23" spans="1:48" s="73" customFormat="1" ht="16.5" thickBot="1" x14ac:dyDescent="0.3">
      <c r="A23" s="67">
        <v>4</v>
      </c>
      <c r="B23" s="132">
        <v>9</v>
      </c>
      <c r="C23" s="68">
        <f t="shared" si="0"/>
        <v>166.66666666666669</v>
      </c>
      <c r="D23" s="69" t="s">
        <v>16</v>
      </c>
      <c r="E23" s="70">
        <f t="shared" si="2"/>
        <v>191.99999999999997</v>
      </c>
      <c r="F23" s="71">
        <f t="shared" si="2"/>
        <v>383.99999999999994</v>
      </c>
      <c r="G23" s="71">
        <f t="shared" si="2"/>
        <v>767.99999999999989</v>
      </c>
      <c r="H23" s="72">
        <f t="shared" si="2"/>
        <v>1535.9999999999998</v>
      </c>
      <c r="I23" s="98">
        <f t="shared" si="3"/>
        <v>0.8680555555555558</v>
      </c>
      <c r="J23" s="99">
        <f t="shared" si="4"/>
        <v>0.4340277777777779</v>
      </c>
      <c r="K23" s="99">
        <f t="shared" si="5"/>
        <v>0.21701388888888895</v>
      </c>
      <c r="L23" s="100">
        <f t="shared" si="6"/>
        <v>0.10850694444444448</v>
      </c>
      <c r="M23" s="70">
        <f>6*G23</f>
        <v>4607.9999999999991</v>
      </c>
      <c r="N23" s="99">
        <f t="shared" si="11"/>
        <v>0.21701388888888892</v>
      </c>
      <c r="O23" s="99">
        <f t="shared" si="12"/>
        <v>0.86805555555555569</v>
      </c>
      <c r="P23" s="71">
        <f t="shared" si="13"/>
        <v>767.99999999999989</v>
      </c>
      <c r="Q23" s="99">
        <f t="shared" si="14"/>
        <v>5.2083333333333339</v>
      </c>
      <c r="S23" s="121">
        <f>N23*S$13</f>
        <v>7.2337962962962965E-2</v>
      </c>
      <c r="T23" s="121">
        <f>Q23*T$13</f>
        <v>3.4722222222222223</v>
      </c>
      <c r="V23" s="336">
        <f t="shared" si="7"/>
        <v>33.333333333333314</v>
      </c>
      <c r="AB23" s="419">
        <f t="shared" si="8"/>
        <v>108.50694444444447</v>
      </c>
      <c r="AC23" s="420">
        <f t="shared" si="8"/>
        <v>94.943576388888914</v>
      </c>
      <c r="AD23" s="421">
        <f t="shared" si="8"/>
        <v>81.380208333333357</v>
      </c>
      <c r="AE23" s="420">
        <f t="shared" si="8"/>
        <v>67.8168402777778</v>
      </c>
      <c r="AF23" s="422">
        <f t="shared" si="8"/>
        <v>54.253472222222236</v>
      </c>
      <c r="AG23" s="419">
        <f t="shared" si="9"/>
        <v>54.253472222222236</v>
      </c>
      <c r="AH23" s="421">
        <f t="shared" si="9"/>
        <v>47.471788194444457</v>
      </c>
      <c r="AI23" s="421">
        <f t="shared" si="9"/>
        <v>40.690104166666679</v>
      </c>
      <c r="AJ23" s="421">
        <f t="shared" si="9"/>
        <v>33.9084201388889</v>
      </c>
      <c r="AK23" s="422">
        <f t="shared" si="9"/>
        <v>27.126736111111118</v>
      </c>
      <c r="AL23" s="419">
        <f t="shared" si="10"/>
        <v>27.126736111111118</v>
      </c>
      <c r="AM23" s="421">
        <f t="shared" si="10"/>
        <v>23.735894097222229</v>
      </c>
      <c r="AN23" s="421">
        <f t="shared" si="10"/>
        <v>20.345052083333339</v>
      </c>
      <c r="AO23" s="421">
        <f t="shared" si="10"/>
        <v>16.95421006944445</v>
      </c>
      <c r="AP23" s="422">
        <f t="shared" si="10"/>
        <v>13.563368055555559</v>
      </c>
      <c r="AQ23" s="406"/>
      <c r="AR23" s="407"/>
      <c r="AS23" s="407"/>
      <c r="AT23" s="407"/>
      <c r="AU23" s="408"/>
      <c r="AV23" s="127">
        <v>9</v>
      </c>
    </row>
    <row r="24" spans="1:48" s="30" customFormat="1" x14ac:dyDescent="0.25">
      <c r="A24" s="51">
        <v>4</v>
      </c>
      <c r="B24" s="133">
        <v>10</v>
      </c>
      <c r="C24" s="52">
        <f t="shared" si="0"/>
        <v>183.33333333333334</v>
      </c>
      <c r="D24" s="28"/>
      <c r="E24" s="29">
        <f t="shared" si="2"/>
        <v>174.54545454545453</v>
      </c>
      <c r="F24" s="43">
        <f t="shared" si="2"/>
        <v>349.09090909090907</v>
      </c>
      <c r="G24" s="43">
        <f t="shared" si="2"/>
        <v>698.18181818181813</v>
      </c>
      <c r="H24" s="50">
        <f t="shared" si="2"/>
        <v>1396.3636363636363</v>
      </c>
      <c r="I24" s="101">
        <f t="shared" si="3"/>
        <v>1.0503472222222223</v>
      </c>
      <c r="J24" s="102">
        <f t="shared" si="4"/>
        <v>0.52517361111111116</v>
      </c>
      <c r="K24" s="102">
        <f t="shared" si="5"/>
        <v>0.26258680555555558</v>
      </c>
      <c r="L24" s="103">
        <f t="shared" si="6"/>
        <v>0.13129340277777779</v>
      </c>
      <c r="M24" s="43"/>
      <c r="N24" s="102"/>
      <c r="O24" s="102"/>
      <c r="P24" s="43"/>
      <c r="Q24" s="102"/>
      <c r="S24" s="116"/>
      <c r="T24" s="116"/>
      <c r="V24" s="335">
        <f t="shared" si="7"/>
        <v>16.666666666666657</v>
      </c>
      <c r="AB24" s="399">
        <f t="shared" si="8"/>
        <v>131.2934027777778</v>
      </c>
      <c r="AC24" s="400">
        <f t="shared" si="8"/>
        <v>114.88172743055559</v>
      </c>
      <c r="AD24" s="401">
        <f t="shared" si="8"/>
        <v>98.470052083333343</v>
      </c>
      <c r="AE24" s="400">
        <f t="shared" si="8"/>
        <v>82.058376736111114</v>
      </c>
      <c r="AF24" s="402">
        <f t="shared" si="8"/>
        <v>65.6467013888889</v>
      </c>
      <c r="AG24" s="399">
        <f t="shared" si="9"/>
        <v>65.6467013888889</v>
      </c>
      <c r="AH24" s="401">
        <f t="shared" si="9"/>
        <v>57.440863715277793</v>
      </c>
      <c r="AI24" s="401">
        <f t="shared" si="9"/>
        <v>49.235026041666671</v>
      </c>
      <c r="AJ24" s="401">
        <f t="shared" si="9"/>
        <v>41.029188368055557</v>
      </c>
      <c r="AK24" s="402">
        <f t="shared" si="9"/>
        <v>32.82335069444445</v>
      </c>
      <c r="AL24" s="399">
        <f t="shared" si="10"/>
        <v>32.82335069444445</v>
      </c>
      <c r="AM24" s="401">
        <f t="shared" si="10"/>
        <v>28.720431857638896</v>
      </c>
      <c r="AN24" s="401">
        <f t="shared" si="10"/>
        <v>24.617513020833336</v>
      </c>
      <c r="AO24" s="401">
        <f t="shared" si="10"/>
        <v>20.514594184027779</v>
      </c>
      <c r="AP24" s="402">
        <f t="shared" si="10"/>
        <v>16.411675347222225</v>
      </c>
      <c r="AQ24" s="403"/>
      <c r="AR24" s="404"/>
      <c r="AS24" s="404"/>
      <c r="AT24" s="404"/>
      <c r="AU24" s="405"/>
      <c r="AV24" s="127">
        <v>10</v>
      </c>
    </row>
    <row r="25" spans="1:48" s="30" customFormat="1" ht="15.75" thickBot="1" x14ac:dyDescent="0.3">
      <c r="A25" s="140">
        <v>4</v>
      </c>
      <c r="B25" s="141">
        <v>11</v>
      </c>
      <c r="C25" s="142">
        <f t="shared" si="0"/>
        <v>200</v>
      </c>
      <c r="D25" s="28"/>
      <c r="E25" s="29">
        <f t="shared" si="2"/>
        <v>160</v>
      </c>
      <c r="F25" s="43">
        <f t="shared" si="2"/>
        <v>320</v>
      </c>
      <c r="G25" s="43">
        <f t="shared" si="2"/>
        <v>640</v>
      </c>
      <c r="H25" s="50">
        <f t="shared" si="2"/>
        <v>1280</v>
      </c>
      <c r="I25" s="101">
        <f t="shared" si="3"/>
        <v>1.25</v>
      </c>
      <c r="J25" s="102">
        <f t="shared" si="4"/>
        <v>0.625</v>
      </c>
      <c r="K25" s="102">
        <f t="shared" si="5"/>
        <v>0.3125</v>
      </c>
      <c r="L25" s="103">
        <f t="shared" si="6"/>
        <v>0.15625</v>
      </c>
      <c r="M25" s="43"/>
      <c r="N25" s="102"/>
      <c r="O25" s="102"/>
      <c r="P25" s="43"/>
      <c r="Q25" s="102"/>
      <c r="S25" s="116"/>
      <c r="T25" s="116"/>
      <c r="V25" s="335">
        <f t="shared" si="7"/>
        <v>0</v>
      </c>
      <c r="AB25" s="399">
        <f t="shared" si="8"/>
        <v>156.25</v>
      </c>
      <c r="AC25" s="400">
        <f t="shared" si="8"/>
        <v>136.71875</v>
      </c>
      <c r="AD25" s="401">
        <f t="shared" si="8"/>
        <v>117.1875</v>
      </c>
      <c r="AE25" s="400">
        <f t="shared" si="8"/>
        <v>97.65625</v>
      </c>
      <c r="AF25" s="402">
        <f t="shared" si="8"/>
        <v>78.125</v>
      </c>
      <c r="AG25" s="399">
        <f t="shared" si="9"/>
        <v>78.125</v>
      </c>
      <c r="AH25" s="401">
        <f t="shared" si="9"/>
        <v>68.359375</v>
      </c>
      <c r="AI25" s="401">
        <f t="shared" si="9"/>
        <v>58.59375</v>
      </c>
      <c r="AJ25" s="401">
        <f t="shared" si="9"/>
        <v>48.828125</v>
      </c>
      <c r="AK25" s="402">
        <f t="shared" si="9"/>
        <v>39.0625</v>
      </c>
      <c r="AL25" s="399">
        <f t="shared" si="10"/>
        <v>39.0625</v>
      </c>
      <c r="AM25" s="401">
        <f t="shared" si="10"/>
        <v>34.1796875</v>
      </c>
      <c r="AN25" s="401">
        <f t="shared" si="10"/>
        <v>29.296875</v>
      </c>
      <c r="AO25" s="401">
        <f t="shared" si="10"/>
        <v>24.4140625</v>
      </c>
      <c r="AP25" s="402">
        <f t="shared" si="10"/>
        <v>19.53125</v>
      </c>
      <c r="AQ25" s="403"/>
      <c r="AR25" s="404"/>
      <c r="AS25" s="404"/>
      <c r="AT25" s="404"/>
      <c r="AU25" s="405"/>
      <c r="AV25" s="127">
        <v>11</v>
      </c>
    </row>
    <row r="26" spans="1:48" s="365" customFormat="1" ht="16.5" thickBot="1" x14ac:dyDescent="0.3">
      <c r="A26" s="355">
        <v>3</v>
      </c>
      <c r="B26" s="356">
        <v>12</v>
      </c>
      <c r="C26" s="357">
        <f t="shared" si="0"/>
        <v>216.66666666666669</v>
      </c>
      <c r="D26" s="358" t="s">
        <v>16</v>
      </c>
      <c r="E26" s="359">
        <f t="shared" si="2"/>
        <v>147.69230769230768</v>
      </c>
      <c r="F26" s="360">
        <f t="shared" si="2"/>
        <v>295.38461538461536</v>
      </c>
      <c r="G26" s="360">
        <f t="shared" si="2"/>
        <v>590.76923076923072</v>
      </c>
      <c r="H26" s="361">
        <f t="shared" si="2"/>
        <v>1181.5384615384614</v>
      </c>
      <c r="I26" s="362">
        <f t="shared" si="3"/>
        <v>1.4670138888888891</v>
      </c>
      <c r="J26" s="363">
        <f t="shared" si="4"/>
        <v>0.73350694444444453</v>
      </c>
      <c r="K26" s="363">
        <f t="shared" si="5"/>
        <v>0.36675347222222227</v>
      </c>
      <c r="L26" s="364">
        <f t="shared" si="6"/>
        <v>0.18337673611111113</v>
      </c>
      <c r="M26" s="360">
        <f t="shared" ref="M26:M30" si="15">6*H26</f>
        <v>7089.2307692307686</v>
      </c>
      <c r="N26" s="363">
        <f t="shared" ref="N26:N30" si="16">1000/M26</f>
        <v>0.14105902777777779</v>
      </c>
      <c r="O26" s="363">
        <f t="shared" ref="O26:O30" si="17">4000/M26</f>
        <v>0.56423611111111116</v>
      </c>
      <c r="P26" s="360">
        <f>4*E26</f>
        <v>590.76923076923072</v>
      </c>
      <c r="Q26" s="363">
        <f t="shared" ref="Q26:Q33" si="18">4000/P26</f>
        <v>6.7708333333333339</v>
      </c>
      <c r="S26" s="366">
        <f t="shared" ref="S26:S33" si="19">N26*S$13</f>
        <v>4.701967592592593E-2</v>
      </c>
      <c r="T26" s="366">
        <f t="shared" ref="T26:T33" si="20">Q26*T$13</f>
        <v>4.5138888888888893</v>
      </c>
      <c r="V26" s="334">
        <v>400</v>
      </c>
      <c r="X26" s="328">
        <v>64</v>
      </c>
      <c r="Y26" s="328">
        <f>X26/64</f>
        <v>1</v>
      </c>
      <c r="Z26" s="290">
        <v>1</v>
      </c>
      <c r="AB26" s="413">
        <f>8/64</f>
        <v>0.125</v>
      </c>
      <c r="AC26" s="414">
        <f>7/64</f>
        <v>0.109375</v>
      </c>
      <c r="AD26" s="415">
        <f>6/64</f>
        <v>9.375E-2</v>
      </c>
      <c r="AE26" s="414">
        <f>5/64</f>
        <v>7.8125E-2</v>
      </c>
      <c r="AF26" s="416">
        <f>4/64</f>
        <v>6.25E-2</v>
      </c>
      <c r="AG26" s="413">
        <f>8/64</f>
        <v>0.125</v>
      </c>
      <c r="AH26" s="415">
        <f>7/64</f>
        <v>0.109375</v>
      </c>
      <c r="AI26" s="415">
        <f>6/64</f>
        <v>9.375E-2</v>
      </c>
      <c r="AJ26" s="415">
        <f>5/64</f>
        <v>7.8125E-2</v>
      </c>
      <c r="AK26" s="416">
        <f>4/64</f>
        <v>6.25E-2</v>
      </c>
      <c r="AL26" s="413">
        <f>8/64</f>
        <v>0.125</v>
      </c>
      <c r="AM26" s="415">
        <f>7/64</f>
        <v>0.109375</v>
      </c>
      <c r="AN26" s="415">
        <f>6/64</f>
        <v>9.375E-2</v>
      </c>
      <c r="AO26" s="415">
        <f>5/64</f>
        <v>7.8125E-2</v>
      </c>
      <c r="AP26" s="416">
        <f>4/64</f>
        <v>6.25E-2</v>
      </c>
      <c r="AQ26" s="413">
        <f>8/64</f>
        <v>0.125</v>
      </c>
      <c r="AR26" s="415">
        <f>7/64</f>
        <v>0.109375</v>
      </c>
      <c r="AS26" s="415">
        <f>6/64</f>
        <v>9.375E-2</v>
      </c>
      <c r="AT26" s="415">
        <f>5/64</f>
        <v>7.8125E-2</v>
      </c>
      <c r="AU26" s="416">
        <f>4/64</f>
        <v>6.25E-2</v>
      </c>
      <c r="AV26" s="127">
        <v>12</v>
      </c>
    </row>
    <row r="27" spans="1:48" s="64" customFormat="1" ht="15.75" x14ac:dyDescent="0.25">
      <c r="A27" s="58">
        <v>3</v>
      </c>
      <c r="B27" s="129">
        <v>13</v>
      </c>
      <c r="C27" s="59">
        <f t="shared" si="0"/>
        <v>233.33333333333334</v>
      </c>
      <c r="D27" s="60" t="s">
        <v>16</v>
      </c>
      <c r="E27" s="61">
        <f t="shared" si="2"/>
        <v>137.14285714285714</v>
      </c>
      <c r="F27" s="62">
        <f t="shared" si="2"/>
        <v>274.28571428571428</v>
      </c>
      <c r="G27" s="62">
        <f t="shared" si="2"/>
        <v>548.57142857142856</v>
      </c>
      <c r="H27" s="74">
        <f t="shared" si="2"/>
        <v>1097.1428571428571</v>
      </c>
      <c r="I27" s="92">
        <f t="shared" si="3"/>
        <v>1.7013888888888891</v>
      </c>
      <c r="J27" s="93">
        <f t="shared" si="4"/>
        <v>0.85069444444444453</v>
      </c>
      <c r="K27" s="93">
        <f t="shared" si="5"/>
        <v>0.42534722222222227</v>
      </c>
      <c r="L27" s="94">
        <f t="shared" si="6"/>
        <v>0.21267361111111113</v>
      </c>
      <c r="M27" s="62">
        <f t="shared" si="15"/>
        <v>6582.8571428571431</v>
      </c>
      <c r="N27" s="93">
        <f t="shared" si="16"/>
        <v>0.15190972222222221</v>
      </c>
      <c r="O27" s="93">
        <f t="shared" si="17"/>
        <v>0.60763888888888884</v>
      </c>
      <c r="P27" s="62">
        <f t="shared" ref="P27:P33" si="21">4*E27</f>
        <v>548.57142857142856</v>
      </c>
      <c r="Q27" s="93">
        <f t="shared" si="18"/>
        <v>7.291666666666667</v>
      </c>
      <c r="S27" s="120">
        <f t="shared" si="19"/>
        <v>5.063657407407407E-2</v>
      </c>
      <c r="T27" s="120">
        <f t="shared" si="20"/>
        <v>4.8611111111111107</v>
      </c>
      <c r="V27" s="335">
        <f t="shared" ref="V27:V37" si="22">CBW_opt3-C27</f>
        <v>166.66666666666666</v>
      </c>
      <c r="AB27" s="399">
        <f t="shared" ref="AB27:AF37" si="23">AB$26*OBWratio*($C27)/($E27)*1000</f>
        <v>212.67361111111114</v>
      </c>
      <c r="AC27" s="400">
        <f t="shared" si="23"/>
        <v>186.08940972222223</v>
      </c>
      <c r="AD27" s="401">
        <f t="shared" si="23"/>
        <v>159.50520833333334</v>
      </c>
      <c r="AE27" s="400">
        <f t="shared" si="23"/>
        <v>132.92100694444446</v>
      </c>
      <c r="AF27" s="402">
        <f t="shared" si="23"/>
        <v>106.33680555555557</v>
      </c>
      <c r="AG27" s="399">
        <f t="shared" ref="AG27:AK37" si="24">AG$26*OBWratio*($C27)/($F27)*1000</f>
        <v>106.33680555555557</v>
      </c>
      <c r="AH27" s="401">
        <f t="shared" si="24"/>
        <v>93.044704861111114</v>
      </c>
      <c r="AI27" s="401">
        <f t="shared" si="24"/>
        <v>79.752604166666671</v>
      </c>
      <c r="AJ27" s="401">
        <f t="shared" si="24"/>
        <v>66.460503472222229</v>
      </c>
      <c r="AK27" s="402">
        <f t="shared" si="24"/>
        <v>53.168402777777786</v>
      </c>
      <c r="AL27" s="399">
        <f t="shared" ref="AL27:AP37" si="25">AL$26*OBWratio*($C27)/($G27)*1000</f>
        <v>53.168402777777786</v>
      </c>
      <c r="AM27" s="401">
        <f t="shared" si="25"/>
        <v>46.522352430555557</v>
      </c>
      <c r="AN27" s="401">
        <f t="shared" si="25"/>
        <v>39.876302083333336</v>
      </c>
      <c r="AO27" s="401">
        <f t="shared" si="25"/>
        <v>33.230251736111114</v>
      </c>
      <c r="AP27" s="402">
        <f t="shared" si="25"/>
        <v>26.584201388888893</v>
      </c>
      <c r="AQ27" s="399">
        <f t="shared" ref="AQ27:AU37" si="26">AQ$26*OBWratio*($C27)/($H27)*1000</f>
        <v>26.584201388888893</v>
      </c>
      <c r="AR27" s="401">
        <f t="shared" si="26"/>
        <v>23.261176215277779</v>
      </c>
      <c r="AS27" s="401">
        <f t="shared" si="26"/>
        <v>19.938151041666668</v>
      </c>
      <c r="AT27" s="401">
        <f t="shared" si="26"/>
        <v>16.615125868055557</v>
      </c>
      <c r="AU27" s="402">
        <f t="shared" si="26"/>
        <v>13.292100694444446</v>
      </c>
      <c r="AV27" s="127">
        <v>13</v>
      </c>
    </row>
    <row r="28" spans="1:48" s="64" customFormat="1" ht="15.75" x14ac:dyDescent="0.25">
      <c r="A28" s="58">
        <v>3</v>
      </c>
      <c r="B28" s="129">
        <v>14</v>
      </c>
      <c r="C28" s="59">
        <f t="shared" si="0"/>
        <v>250.00000000000003</v>
      </c>
      <c r="D28" s="60" t="s">
        <v>16</v>
      </c>
      <c r="E28" s="61">
        <f t="shared" si="2"/>
        <v>127.99999999999999</v>
      </c>
      <c r="F28" s="62">
        <f t="shared" si="2"/>
        <v>255.99999999999997</v>
      </c>
      <c r="G28" s="62">
        <f t="shared" si="2"/>
        <v>511.99999999999994</v>
      </c>
      <c r="H28" s="74">
        <f t="shared" si="2"/>
        <v>1023.9999999999999</v>
      </c>
      <c r="I28" s="92">
        <f t="shared" si="3"/>
        <v>1.9531250000000004</v>
      </c>
      <c r="J28" s="93">
        <f t="shared" si="4"/>
        <v>0.97656250000000022</v>
      </c>
      <c r="K28" s="93">
        <f t="shared" si="5"/>
        <v>0.48828125000000011</v>
      </c>
      <c r="L28" s="94">
        <f t="shared" si="6"/>
        <v>0.24414062500000006</v>
      </c>
      <c r="M28" s="62">
        <f t="shared" si="15"/>
        <v>6143.9999999999991</v>
      </c>
      <c r="N28" s="93">
        <f t="shared" si="16"/>
        <v>0.16276041666666669</v>
      </c>
      <c r="O28" s="93">
        <f t="shared" si="17"/>
        <v>0.65104166666666674</v>
      </c>
      <c r="P28" s="62">
        <f t="shared" si="21"/>
        <v>511.99999999999994</v>
      </c>
      <c r="Q28" s="93">
        <f t="shared" si="18"/>
        <v>7.8125000000000009</v>
      </c>
      <c r="S28" s="120">
        <f t="shared" si="19"/>
        <v>5.4253472222222224E-2</v>
      </c>
      <c r="T28" s="120">
        <f t="shared" si="20"/>
        <v>5.2083333333333339</v>
      </c>
      <c r="V28" s="335">
        <f t="shared" si="22"/>
        <v>149.99999999999997</v>
      </c>
      <c r="AB28" s="399">
        <f t="shared" si="23"/>
        <v>244.14062500000006</v>
      </c>
      <c r="AC28" s="400">
        <f t="shared" si="23"/>
        <v>213.62304687500006</v>
      </c>
      <c r="AD28" s="401">
        <f t="shared" si="23"/>
        <v>183.10546875000006</v>
      </c>
      <c r="AE28" s="400">
        <f t="shared" si="23"/>
        <v>152.58789062500006</v>
      </c>
      <c r="AF28" s="402">
        <f t="shared" si="23"/>
        <v>122.07031250000003</v>
      </c>
      <c r="AG28" s="399">
        <f t="shared" si="24"/>
        <v>122.07031250000003</v>
      </c>
      <c r="AH28" s="401">
        <f t="shared" si="24"/>
        <v>106.81152343750003</v>
      </c>
      <c r="AI28" s="401">
        <f t="shared" si="24"/>
        <v>91.552734375000028</v>
      </c>
      <c r="AJ28" s="401">
        <f t="shared" si="24"/>
        <v>76.293945312500028</v>
      </c>
      <c r="AK28" s="402">
        <f t="shared" si="24"/>
        <v>61.035156250000014</v>
      </c>
      <c r="AL28" s="399">
        <f t="shared" si="25"/>
        <v>61.035156250000014</v>
      </c>
      <c r="AM28" s="401">
        <f t="shared" si="25"/>
        <v>53.405761718750014</v>
      </c>
      <c r="AN28" s="401">
        <f t="shared" si="25"/>
        <v>45.776367187500014</v>
      </c>
      <c r="AO28" s="401">
        <f t="shared" si="25"/>
        <v>38.146972656250014</v>
      </c>
      <c r="AP28" s="402">
        <f t="shared" si="25"/>
        <v>30.517578125000007</v>
      </c>
      <c r="AQ28" s="399">
        <f t="shared" si="26"/>
        <v>30.517578125000007</v>
      </c>
      <c r="AR28" s="401">
        <f t="shared" si="26"/>
        <v>26.702880859375007</v>
      </c>
      <c r="AS28" s="401">
        <f t="shared" si="26"/>
        <v>22.888183593750007</v>
      </c>
      <c r="AT28" s="401">
        <f t="shared" si="26"/>
        <v>19.073486328125007</v>
      </c>
      <c r="AU28" s="402">
        <f t="shared" si="26"/>
        <v>15.258789062500004</v>
      </c>
      <c r="AV28" s="127">
        <v>14</v>
      </c>
    </row>
    <row r="29" spans="1:48" s="73" customFormat="1" ht="15.75" x14ac:dyDescent="0.25">
      <c r="A29" s="79">
        <v>3</v>
      </c>
      <c r="B29" s="130">
        <v>15</v>
      </c>
      <c r="C29" s="80">
        <f t="shared" si="0"/>
        <v>266.66666666666669</v>
      </c>
      <c r="D29" s="81" t="s">
        <v>16</v>
      </c>
      <c r="E29" s="82">
        <f t="shared" si="2"/>
        <v>119.99999999999999</v>
      </c>
      <c r="F29" s="83">
        <f t="shared" si="2"/>
        <v>239.99999999999997</v>
      </c>
      <c r="G29" s="83">
        <f t="shared" si="2"/>
        <v>479.99999999999994</v>
      </c>
      <c r="H29" s="84">
        <f t="shared" si="2"/>
        <v>959.99999999999989</v>
      </c>
      <c r="I29" s="95">
        <f t="shared" si="3"/>
        <v>2.2222222222222228</v>
      </c>
      <c r="J29" s="96">
        <f t="shared" si="4"/>
        <v>1.1111111111111114</v>
      </c>
      <c r="K29" s="96">
        <f t="shared" si="5"/>
        <v>0.55555555555555569</v>
      </c>
      <c r="L29" s="97">
        <f t="shared" si="6"/>
        <v>0.27777777777777785</v>
      </c>
      <c r="M29" s="83">
        <f t="shared" si="15"/>
        <v>5759.9999999999991</v>
      </c>
      <c r="N29" s="96">
        <f t="shared" si="16"/>
        <v>0.17361111111111113</v>
      </c>
      <c r="O29" s="96">
        <f t="shared" si="17"/>
        <v>0.69444444444444453</v>
      </c>
      <c r="P29" s="83">
        <f t="shared" si="21"/>
        <v>479.99999999999994</v>
      </c>
      <c r="Q29" s="96">
        <f t="shared" si="18"/>
        <v>8.3333333333333339</v>
      </c>
      <c r="S29" s="121">
        <f t="shared" si="19"/>
        <v>5.7870370370370378E-2</v>
      </c>
      <c r="T29" s="121">
        <f t="shared" si="20"/>
        <v>5.5555555555555554</v>
      </c>
      <c r="V29" s="335">
        <f t="shared" si="22"/>
        <v>133.33333333333331</v>
      </c>
      <c r="AB29" s="399">
        <f t="shared" si="23"/>
        <v>277.77777777777783</v>
      </c>
      <c r="AC29" s="400">
        <f t="shared" si="23"/>
        <v>243.0555555555556</v>
      </c>
      <c r="AD29" s="401">
        <f t="shared" si="23"/>
        <v>208.33333333333337</v>
      </c>
      <c r="AE29" s="400">
        <f t="shared" si="23"/>
        <v>173.61111111111117</v>
      </c>
      <c r="AF29" s="402">
        <f t="shared" si="23"/>
        <v>138.88888888888891</v>
      </c>
      <c r="AG29" s="399">
        <f t="shared" si="24"/>
        <v>138.88888888888891</v>
      </c>
      <c r="AH29" s="401">
        <f t="shared" si="24"/>
        <v>121.5277777777778</v>
      </c>
      <c r="AI29" s="401">
        <f t="shared" si="24"/>
        <v>104.16666666666669</v>
      </c>
      <c r="AJ29" s="401">
        <f t="shared" si="24"/>
        <v>86.805555555555586</v>
      </c>
      <c r="AK29" s="402">
        <f t="shared" si="24"/>
        <v>69.444444444444457</v>
      </c>
      <c r="AL29" s="399">
        <f t="shared" si="25"/>
        <v>69.444444444444457</v>
      </c>
      <c r="AM29" s="401">
        <f t="shared" si="25"/>
        <v>60.7638888888889</v>
      </c>
      <c r="AN29" s="401">
        <f t="shared" si="25"/>
        <v>52.083333333333343</v>
      </c>
      <c r="AO29" s="401">
        <f t="shared" si="25"/>
        <v>43.402777777777793</v>
      </c>
      <c r="AP29" s="402">
        <f t="shared" si="25"/>
        <v>34.722222222222229</v>
      </c>
      <c r="AQ29" s="399">
        <f t="shared" si="26"/>
        <v>34.722222222222229</v>
      </c>
      <c r="AR29" s="401">
        <f t="shared" si="26"/>
        <v>30.38194444444445</v>
      </c>
      <c r="AS29" s="401">
        <f t="shared" si="26"/>
        <v>26.041666666666671</v>
      </c>
      <c r="AT29" s="401">
        <f t="shared" si="26"/>
        <v>21.701388888888896</v>
      </c>
      <c r="AU29" s="402">
        <f t="shared" si="26"/>
        <v>17.361111111111114</v>
      </c>
      <c r="AV29" s="127">
        <v>15</v>
      </c>
    </row>
    <row r="30" spans="1:48" s="64" customFormat="1" ht="16.5" thickBot="1" x14ac:dyDescent="0.3">
      <c r="A30" s="65">
        <v>3</v>
      </c>
      <c r="B30" s="131">
        <v>16</v>
      </c>
      <c r="C30" s="66">
        <f t="shared" si="0"/>
        <v>283.33333333333337</v>
      </c>
      <c r="D30" s="60" t="s">
        <v>16</v>
      </c>
      <c r="E30" s="61">
        <f t="shared" si="2"/>
        <v>112.94117647058822</v>
      </c>
      <c r="F30" s="62">
        <f t="shared" si="2"/>
        <v>225.88235294117644</v>
      </c>
      <c r="G30" s="62">
        <f t="shared" si="2"/>
        <v>451.76470588235287</v>
      </c>
      <c r="H30" s="74">
        <f t="shared" si="2"/>
        <v>903.52941176470574</v>
      </c>
      <c r="I30" s="92">
        <f t="shared" si="3"/>
        <v>2.5086805555555562</v>
      </c>
      <c r="J30" s="93">
        <f t="shared" si="4"/>
        <v>1.2543402777777781</v>
      </c>
      <c r="K30" s="93">
        <f t="shared" si="5"/>
        <v>0.62717013888888906</v>
      </c>
      <c r="L30" s="94">
        <f t="shared" si="6"/>
        <v>0.31358506944444453</v>
      </c>
      <c r="M30" s="62">
        <f t="shared" si="15"/>
        <v>5421.1764705882342</v>
      </c>
      <c r="N30" s="93">
        <f t="shared" si="16"/>
        <v>0.18446180555555558</v>
      </c>
      <c r="O30" s="93">
        <f t="shared" si="17"/>
        <v>0.73784722222222232</v>
      </c>
      <c r="P30" s="62">
        <f t="shared" si="21"/>
        <v>451.76470588235287</v>
      </c>
      <c r="Q30" s="93">
        <f t="shared" si="18"/>
        <v>8.8541666666666679</v>
      </c>
      <c r="S30" s="120">
        <f t="shared" si="19"/>
        <v>6.1487268518518524E-2</v>
      </c>
      <c r="T30" s="120">
        <f t="shared" si="20"/>
        <v>5.9027777777777786</v>
      </c>
      <c r="V30" s="335">
        <f t="shared" si="22"/>
        <v>116.66666666666663</v>
      </c>
      <c r="AB30" s="399">
        <f t="shared" si="23"/>
        <v>313.58506944444451</v>
      </c>
      <c r="AC30" s="400">
        <f t="shared" si="23"/>
        <v>274.38693576388897</v>
      </c>
      <c r="AD30" s="401">
        <f t="shared" si="23"/>
        <v>235.1888020833334</v>
      </c>
      <c r="AE30" s="400">
        <f t="shared" si="23"/>
        <v>195.99066840277786</v>
      </c>
      <c r="AF30" s="402">
        <f t="shared" si="23"/>
        <v>156.79253472222226</v>
      </c>
      <c r="AG30" s="399">
        <f t="shared" si="24"/>
        <v>156.79253472222226</v>
      </c>
      <c r="AH30" s="401">
        <f t="shared" si="24"/>
        <v>137.19346788194449</v>
      </c>
      <c r="AI30" s="401">
        <f t="shared" si="24"/>
        <v>117.5944010416667</v>
      </c>
      <c r="AJ30" s="401">
        <f t="shared" si="24"/>
        <v>97.995334201388928</v>
      </c>
      <c r="AK30" s="402">
        <f t="shared" si="24"/>
        <v>78.396267361111128</v>
      </c>
      <c r="AL30" s="399">
        <f t="shared" si="25"/>
        <v>78.396267361111128</v>
      </c>
      <c r="AM30" s="401">
        <f t="shared" si="25"/>
        <v>68.596733940972243</v>
      </c>
      <c r="AN30" s="401">
        <f t="shared" si="25"/>
        <v>58.79720052083335</v>
      </c>
      <c r="AO30" s="401">
        <f t="shared" si="25"/>
        <v>48.997667100694464</v>
      </c>
      <c r="AP30" s="402">
        <f t="shared" si="25"/>
        <v>39.198133680555564</v>
      </c>
      <c r="AQ30" s="399">
        <f t="shared" si="26"/>
        <v>39.198133680555564</v>
      </c>
      <c r="AR30" s="401">
        <f t="shared" si="26"/>
        <v>34.298366970486121</v>
      </c>
      <c r="AS30" s="401">
        <f t="shared" si="26"/>
        <v>29.398600260416675</v>
      </c>
      <c r="AT30" s="401">
        <f t="shared" si="26"/>
        <v>24.498833550347232</v>
      </c>
      <c r="AU30" s="402">
        <f t="shared" si="26"/>
        <v>19.599066840277782</v>
      </c>
      <c r="AV30" s="127">
        <v>16</v>
      </c>
    </row>
    <row r="31" spans="1:48" s="73" customFormat="1" ht="16.5" thickBot="1" x14ac:dyDescent="0.3">
      <c r="A31" s="67">
        <v>3</v>
      </c>
      <c r="B31" s="132">
        <v>17</v>
      </c>
      <c r="C31" s="68">
        <f t="shared" si="0"/>
        <v>300</v>
      </c>
      <c r="D31" s="69" t="s">
        <v>16</v>
      </c>
      <c r="E31" s="70">
        <f t="shared" si="2"/>
        <v>106.66666666666667</v>
      </c>
      <c r="F31" s="71">
        <f t="shared" si="2"/>
        <v>213.33333333333334</v>
      </c>
      <c r="G31" s="71">
        <f t="shared" si="2"/>
        <v>426.66666666666669</v>
      </c>
      <c r="H31" s="75">
        <f t="shared" si="2"/>
        <v>853.33333333333337</v>
      </c>
      <c r="I31" s="98">
        <f t="shared" si="3"/>
        <v>2.8125</v>
      </c>
      <c r="J31" s="99">
        <f t="shared" si="4"/>
        <v>1.40625</v>
      </c>
      <c r="K31" s="99">
        <f t="shared" si="5"/>
        <v>0.703125</v>
      </c>
      <c r="L31" s="100">
        <f t="shared" si="6"/>
        <v>0.3515625</v>
      </c>
      <c r="M31" s="70">
        <f>6*H31</f>
        <v>5120</v>
      </c>
      <c r="N31" s="99">
        <f t="shared" ref="N31:N33" si="27">1000/M31</f>
        <v>0.1953125</v>
      </c>
      <c r="O31" s="99">
        <f t="shared" ref="O31" si="28">4000/M31</f>
        <v>0.78125</v>
      </c>
      <c r="P31" s="71">
        <f t="shared" si="21"/>
        <v>426.66666666666669</v>
      </c>
      <c r="Q31" s="99">
        <f t="shared" si="18"/>
        <v>9.375</v>
      </c>
      <c r="S31" s="121">
        <f t="shared" si="19"/>
        <v>6.5104166666666657E-2</v>
      </c>
      <c r="T31" s="121">
        <f t="shared" si="20"/>
        <v>6.25</v>
      </c>
      <c r="V31" s="336">
        <f t="shared" si="22"/>
        <v>100</v>
      </c>
      <c r="AB31" s="419">
        <f t="shared" si="23"/>
        <v>351.5625</v>
      </c>
      <c r="AC31" s="420">
        <f t="shared" si="23"/>
        <v>307.6171875</v>
      </c>
      <c r="AD31" s="421">
        <f t="shared" si="23"/>
        <v>263.671875</v>
      </c>
      <c r="AE31" s="420">
        <f t="shared" si="23"/>
        <v>219.7265625</v>
      </c>
      <c r="AF31" s="422">
        <f t="shared" si="23"/>
        <v>175.78125</v>
      </c>
      <c r="AG31" s="419">
        <f t="shared" si="24"/>
        <v>175.78125</v>
      </c>
      <c r="AH31" s="421">
        <f t="shared" si="24"/>
        <v>153.80859375</v>
      </c>
      <c r="AI31" s="421">
        <f t="shared" si="24"/>
        <v>131.8359375</v>
      </c>
      <c r="AJ31" s="421">
        <f t="shared" si="24"/>
        <v>109.86328125</v>
      </c>
      <c r="AK31" s="422">
        <f t="shared" si="24"/>
        <v>87.890625</v>
      </c>
      <c r="AL31" s="419">
        <f t="shared" si="25"/>
        <v>87.890625</v>
      </c>
      <c r="AM31" s="421">
        <f t="shared" si="25"/>
        <v>76.904296875</v>
      </c>
      <c r="AN31" s="421">
        <f t="shared" si="25"/>
        <v>65.91796875</v>
      </c>
      <c r="AO31" s="421">
        <f t="shared" si="25"/>
        <v>54.931640625</v>
      </c>
      <c r="AP31" s="422">
        <f t="shared" si="25"/>
        <v>43.9453125</v>
      </c>
      <c r="AQ31" s="419">
        <f t="shared" si="26"/>
        <v>43.9453125</v>
      </c>
      <c r="AR31" s="421">
        <f t="shared" si="26"/>
        <v>38.4521484375</v>
      </c>
      <c r="AS31" s="421">
        <f t="shared" si="26"/>
        <v>32.958984375</v>
      </c>
      <c r="AT31" s="421">
        <f t="shared" si="26"/>
        <v>27.4658203125</v>
      </c>
      <c r="AU31" s="422">
        <f t="shared" si="26"/>
        <v>21.97265625</v>
      </c>
      <c r="AV31" s="127">
        <v>17</v>
      </c>
    </row>
    <row r="32" spans="1:48" s="64" customFormat="1" ht="15.75" x14ac:dyDescent="0.25">
      <c r="A32" s="76">
        <v>3</v>
      </c>
      <c r="B32" s="135">
        <v>18</v>
      </c>
      <c r="C32" s="77">
        <f t="shared" si="0"/>
        <v>316.66666666666669</v>
      </c>
      <c r="D32" s="60" t="s">
        <v>16</v>
      </c>
      <c r="E32" s="61">
        <f t="shared" si="2"/>
        <v>101.05263157894736</v>
      </c>
      <c r="F32" s="62">
        <f t="shared" si="2"/>
        <v>202.10526315789471</v>
      </c>
      <c r="G32" s="62">
        <f t="shared" si="2"/>
        <v>404.21052631578942</v>
      </c>
      <c r="H32" s="74">
        <f t="shared" si="2"/>
        <v>808.42105263157885</v>
      </c>
      <c r="I32" s="92">
        <f t="shared" si="3"/>
        <v>3.1336805555555562</v>
      </c>
      <c r="J32" s="93">
        <f t="shared" si="4"/>
        <v>1.5668402777777781</v>
      </c>
      <c r="K32" s="93">
        <f t="shared" si="5"/>
        <v>0.78342013888888906</v>
      </c>
      <c r="L32" s="94">
        <f t="shared" si="6"/>
        <v>0.39171006944444453</v>
      </c>
      <c r="M32" s="62">
        <f t="shared" ref="M32:M33" si="29">6*H32</f>
        <v>4850.5263157894733</v>
      </c>
      <c r="N32" s="93">
        <f t="shared" si="27"/>
        <v>0.20616319444444445</v>
      </c>
      <c r="O32" s="93">
        <f t="shared" ref="O32:O33" si="30">4000/M32</f>
        <v>0.82465277777777779</v>
      </c>
      <c r="P32" s="62">
        <f t="shared" si="21"/>
        <v>404.21052631578942</v>
      </c>
      <c r="Q32" s="93">
        <f t="shared" si="18"/>
        <v>9.8958333333333339</v>
      </c>
      <c r="S32" s="120">
        <f t="shared" si="19"/>
        <v>6.8721064814814811E-2</v>
      </c>
      <c r="T32" s="120">
        <f t="shared" si="20"/>
        <v>6.5972222222222223</v>
      </c>
      <c r="V32" s="335">
        <f t="shared" si="22"/>
        <v>83.333333333333314</v>
      </c>
      <c r="AB32" s="399">
        <f t="shared" si="23"/>
        <v>391.71006944444451</v>
      </c>
      <c r="AC32" s="400">
        <f t="shared" si="23"/>
        <v>342.74631076388903</v>
      </c>
      <c r="AD32" s="401">
        <f t="shared" si="23"/>
        <v>293.78255208333337</v>
      </c>
      <c r="AE32" s="400">
        <f t="shared" si="23"/>
        <v>244.81879340277786</v>
      </c>
      <c r="AF32" s="402">
        <f t="shared" si="23"/>
        <v>195.85503472222226</v>
      </c>
      <c r="AG32" s="399">
        <f t="shared" si="24"/>
        <v>195.85503472222226</v>
      </c>
      <c r="AH32" s="401">
        <f t="shared" si="24"/>
        <v>171.37315538194451</v>
      </c>
      <c r="AI32" s="401">
        <f t="shared" si="24"/>
        <v>146.89127604166669</v>
      </c>
      <c r="AJ32" s="401">
        <f t="shared" si="24"/>
        <v>122.40939670138893</v>
      </c>
      <c r="AK32" s="402">
        <f t="shared" si="24"/>
        <v>97.927517361111128</v>
      </c>
      <c r="AL32" s="399">
        <f t="shared" si="25"/>
        <v>97.927517361111128</v>
      </c>
      <c r="AM32" s="401">
        <f t="shared" si="25"/>
        <v>85.686577690972257</v>
      </c>
      <c r="AN32" s="401">
        <f t="shared" si="25"/>
        <v>73.445638020833343</v>
      </c>
      <c r="AO32" s="401">
        <f t="shared" si="25"/>
        <v>61.204698350694464</v>
      </c>
      <c r="AP32" s="402">
        <f t="shared" si="25"/>
        <v>48.963758680555564</v>
      </c>
      <c r="AQ32" s="399">
        <f t="shared" si="26"/>
        <v>48.963758680555564</v>
      </c>
      <c r="AR32" s="401">
        <f t="shared" si="26"/>
        <v>42.843288845486128</v>
      </c>
      <c r="AS32" s="401">
        <f t="shared" si="26"/>
        <v>36.722819010416671</v>
      </c>
      <c r="AT32" s="401">
        <f t="shared" si="26"/>
        <v>30.602349175347232</v>
      </c>
      <c r="AU32" s="402">
        <f t="shared" si="26"/>
        <v>24.481879340277782</v>
      </c>
      <c r="AV32" s="127">
        <v>18</v>
      </c>
    </row>
    <row r="33" spans="1:48" s="64" customFormat="1" ht="15.75" x14ac:dyDescent="0.25">
      <c r="A33" s="58">
        <v>3</v>
      </c>
      <c r="B33" s="129">
        <v>19</v>
      </c>
      <c r="C33" s="59">
        <f t="shared" si="0"/>
        <v>333.33333333333337</v>
      </c>
      <c r="D33" s="60" t="s">
        <v>16</v>
      </c>
      <c r="E33" s="61">
        <f t="shared" si="2"/>
        <v>95.999999999999986</v>
      </c>
      <c r="F33" s="62">
        <f t="shared" si="2"/>
        <v>191.99999999999997</v>
      </c>
      <c r="G33" s="62">
        <f t="shared" si="2"/>
        <v>383.99999999999994</v>
      </c>
      <c r="H33" s="74">
        <f t="shared" si="2"/>
        <v>767.99999999999989</v>
      </c>
      <c r="I33" s="92">
        <f t="shared" si="3"/>
        <v>3.4722222222222232</v>
      </c>
      <c r="J33" s="93">
        <f t="shared" si="4"/>
        <v>1.7361111111111116</v>
      </c>
      <c r="K33" s="93">
        <f t="shared" si="5"/>
        <v>0.8680555555555558</v>
      </c>
      <c r="L33" s="94">
        <f t="shared" si="6"/>
        <v>0.4340277777777779</v>
      </c>
      <c r="M33" s="62">
        <f t="shared" si="29"/>
        <v>4607.9999999999991</v>
      </c>
      <c r="N33" s="93">
        <f t="shared" si="27"/>
        <v>0.21701388888888892</v>
      </c>
      <c r="O33" s="93">
        <f t="shared" si="30"/>
        <v>0.86805555555555569</v>
      </c>
      <c r="P33" s="62">
        <f t="shared" si="21"/>
        <v>383.99999999999994</v>
      </c>
      <c r="Q33" s="93">
        <f t="shared" si="18"/>
        <v>10.416666666666668</v>
      </c>
      <c r="S33" s="120">
        <f t="shared" si="19"/>
        <v>7.2337962962962965E-2</v>
      </c>
      <c r="T33" s="120">
        <f t="shared" si="20"/>
        <v>6.9444444444444446</v>
      </c>
      <c r="V33" s="335">
        <f t="shared" si="22"/>
        <v>66.666666666666629</v>
      </c>
      <c r="AB33" s="399">
        <f t="shared" si="23"/>
        <v>434.02777777777789</v>
      </c>
      <c r="AC33" s="400">
        <f t="shared" si="23"/>
        <v>379.77430555555566</v>
      </c>
      <c r="AD33" s="401">
        <f t="shared" si="23"/>
        <v>325.52083333333343</v>
      </c>
      <c r="AE33" s="400">
        <f t="shared" si="23"/>
        <v>271.2673611111112</v>
      </c>
      <c r="AF33" s="402">
        <f t="shared" si="23"/>
        <v>217.01388888888894</v>
      </c>
      <c r="AG33" s="399">
        <f t="shared" si="24"/>
        <v>217.01388888888894</v>
      </c>
      <c r="AH33" s="401">
        <f t="shared" si="24"/>
        <v>189.88715277777783</v>
      </c>
      <c r="AI33" s="401">
        <f t="shared" si="24"/>
        <v>162.76041666666671</v>
      </c>
      <c r="AJ33" s="401">
        <f t="shared" si="24"/>
        <v>135.6336805555556</v>
      </c>
      <c r="AK33" s="402">
        <f t="shared" si="24"/>
        <v>108.50694444444447</v>
      </c>
      <c r="AL33" s="399">
        <f t="shared" si="25"/>
        <v>108.50694444444447</v>
      </c>
      <c r="AM33" s="401">
        <f t="shared" si="25"/>
        <v>94.943576388888914</v>
      </c>
      <c r="AN33" s="401">
        <f t="shared" si="25"/>
        <v>81.380208333333357</v>
      </c>
      <c r="AO33" s="401">
        <f t="shared" si="25"/>
        <v>67.8168402777778</v>
      </c>
      <c r="AP33" s="402">
        <f t="shared" si="25"/>
        <v>54.253472222222236</v>
      </c>
      <c r="AQ33" s="399">
        <f t="shared" si="26"/>
        <v>54.253472222222236</v>
      </c>
      <c r="AR33" s="401">
        <f t="shared" si="26"/>
        <v>47.471788194444457</v>
      </c>
      <c r="AS33" s="401">
        <f t="shared" si="26"/>
        <v>40.690104166666679</v>
      </c>
      <c r="AT33" s="401">
        <f t="shared" si="26"/>
        <v>33.9084201388889</v>
      </c>
      <c r="AU33" s="402">
        <f t="shared" si="26"/>
        <v>27.126736111111118</v>
      </c>
      <c r="AV33" s="127">
        <v>19</v>
      </c>
    </row>
    <row r="34" spans="1:48" s="39" customFormat="1" x14ac:dyDescent="0.25">
      <c r="A34" s="36">
        <v>3</v>
      </c>
      <c r="B34" s="127">
        <v>20</v>
      </c>
      <c r="C34" s="37">
        <f t="shared" si="0"/>
        <v>350</v>
      </c>
      <c r="D34" s="38"/>
      <c r="E34" s="31">
        <f t="shared" si="2"/>
        <v>91.428571428571431</v>
      </c>
      <c r="F34" s="53">
        <f t="shared" si="2"/>
        <v>182.85714285714286</v>
      </c>
      <c r="G34" s="53">
        <f t="shared" si="2"/>
        <v>365.71428571428572</v>
      </c>
      <c r="H34" s="54">
        <f t="shared" si="2"/>
        <v>731.42857142857144</v>
      </c>
      <c r="I34" s="86">
        <f t="shared" si="3"/>
        <v>3.828125</v>
      </c>
      <c r="J34" s="87">
        <f t="shared" si="4"/>
        <v>1.9140625</v>
      </c>
      <c r="K34" s="87">
        <f t="shared" si="5"/>
        <v>0.95703125</v>
      </c>
      <c r="L34" s="88">
        <f t="shared" si="6"/>
        <v>0.478515625</v>
      </c>
      <c r="M34" s="53"/>
      <c r="N34" s="87"/>
      <c r="O34" s="110"/>
      <c r="P34" s="113"/>
      <c r="Q34" s="110"/>
      <c r="S34" s="116"/>
      <c r="T34" s="116"/>
      <c r="V34" s="335">
        <f t="shared" si="22"/>
        <v>50</v>
      </c>
      <c r="AB34" s="399">
        <f t="shared" si="23"/>
        <v>478.515625</v>
      </c>
      <c r="AC34" s="400">
        <f t="shared" si="23"/>
        <v>418.701171875</v>
      </c>
      <c r="AD34" s="401">
        <f t="shared" si="23"/>
        <v>358.88671875</v>
      </c>
      <c r="AE34" s="400">
        <f t="shared" si="23"/>
        <v>299.072265625</v>
      </c>
      <c r="AF34" s="402">
        <f t="shared" si="23"/>
        <v>239.2578125</v>
      </c>
      <c r="AG34" s="399">
        <f t="shared" si="24"/>
        <v>239.2578125</v>
      </c>
      <c r="AH34" s="401">
        <f t="shared" si="24"/>
        <v>209.3505859375</v>
      </c>
      <c r="AI34" s="401">
        <f t="shared" si="24"/>
        <v>179.443359375</v>
      </c>
      <c r="AJ34" s="401">
        <f t="shared" si="24"/>
        <v>149.5361328125</v>
      </c>
      <c r="AK34" s="402">
        <f t="shared" si="24"/>
        <v>119.62890625</v>
      </c>
      <c r="AL34" s="399">
        <f t="shared" si="25"/>
        <v>119.62890625</v>
      </c>
      <c r="AM34" s="401">
        <f t="shared" si="25"/>
        <v>104.67529296875</v>
      </c>
      <c r="AN34" s="401">
        <f t="shared" si="25"/>
        <v>89.7216796875</v>
      </c>
      <c r="AO34" s="401">
        <f t="shared" si="25"/>
        <v>74.76806640625</v>
      </c>
      <c r="AP34" s="402">
        <f t="shared" si="25"/>
        <v>59.814453125</v>
      </c>
      <c r="AQ34" s="399">
        <f t="shared" si="26"/>
        <v>59.814453125</v>
      </c>
      <c r="AR34" s="401">
        <f t="shared" si="26"/>
        <v>52.337646484375</v>
      </c>
      <c r="AS34" s="401">
        <f t="shared" si="26"/>
        <v>44.86083984375</v>
      </c>
      <c r="AT34" s="401">
        <f t="shared" si="26"/>
        <v>37.384033203125</v>
      </c>
      <c r="AU34" s="402">
        <f t="shared" si="26"/>
        <v>29.9072265625</v>
      </c>
      <c r="AV34" s="127">
        <v>20</v>
      </c>
    </row>
    <row r="35" spans="1:48" s="39" customFormat="1" x14ac:dyDescent="0.25">
      <c r="A35" s="36">
        <v>3</v>
      </c>
      <c r="B35" s="127">
        <v>21</v>
      </c>
      <c r="C35" s="37">
        <f t="shared" si="0"/>
        <v>366.66666666666669</v>
      </c>
      <c r="D35" s="38"/>
      <c r="E35" s="31">
        <f t="shared" si="2"/>
        <v>87.272727272727266</v>
      </c>
      <c r="F35" s="53">
        <f t="shared" si="2"/>
        <v>174.54545454545453</v>
      </c>
      <c r="G35" s="53">
        <f t="shared" si="2"/>
        <v>349.09090909090907</v>
      </c>
      <c r="H35" s="54">
        <f t="shared" si="2"/>
        <v>698.18181818181813</v>
      </c>
      <c r="I35" s="86">
        <f t="shared" si="3"/>
        <v>4.2013888888888893</v>
      </c>
      <c r="J35" s="87">
        <f t="shared" si="4"/>
        <v>2.1006944444444446</v>
      </c>
      <c r="K35" s="87">
        <f t="shared" si="5"/>
        <v>1.0503472222222223</v>
      </c>
      <c r="L35" s="88">
        <f t="shared" si="6"/>
        <v>0.52517361111111116</v>
      </c>
      <c r="M35" s="53"/>
      <c r="N35" s="87"/>
      <c r="O35" s="110"/>
      <c r="P35" s="113"/>
      <c r="Q35" s="110"/>
      <c r="S35" s="116"/>
      <c r="T35" s="116"/>
      <c r="V35" s="335">
        <f t="shared" si="22"/>
        <v>33.333333333333314</v>
      </c>
      <c r="AB35" s="399">
        <f t="shared" si="23"/>
        <v>525.1736111111112</v>
      </c>
      <c r="AC35" s="400">
        <f t="shared" si="23"/>
        <v>459.52690972222234</v>
      </c>
      <c r="AD35" s="401">
        <f t="shared" si="23"/>
        <v>393.88020833333337</v>
      </c>
      <c r="AE35" s="400">
        <f t="shared" si="23"/>
        <v>328.23350694444446</v>
      </c>
      <c r="AF35" s="402">
        <f t="shared" si="23"/>
        <v>262.5868055555556</v>
      </c>
      <c r="AG35" s="399">
        <f t="shared" si="24"/>
        <v>262.5868055555556</v>
      </c>
      <c r="AH35" s="401">
        <f t="shared" si="24"/>
        <v>229.76345486111117</v>
      </c>
      <c r="AI35" s="401">
        <f t="shared" si="24"/>
        <v>196.94010416666669</v>
      </c>
      <c r="AJ35" s="401">
        <f t="shared" si="24"/>
        <v>164.11675347222223</v>
      </c>
      <c r="AK35" s="402">
        <f t="shared" si="24"/>
        <v>131.2934027777778</v>
      </c>
      <c r="AL35" s="399">
        <f t="shared" si="25"/>
        <v>131.2934027777778</v>
      </c>
      <c r="AM35" s="401">
        <f t="shared" si="25"/>
        <v>114.88172743055559</v>
      </c>
      <c r="AN35" s="401">
        <f t="shared" si="25"/>
        <v>98.470052083333343</v>
      </c>
      <c r="AO35" s="401">
        <f t="shared" si="25"/>
        <v>82.058376736111114</v>
      </c>
      <c r="AP35" s="402">
        <f t="shared" si="25"/>
        <v>65.6467013888889</v>
      </c>
      <c r="AQ35" s="399">
        <f t="shared" si="26"/>
        <v>65.6467013888889</v>
      </c>
      <c r="AR35" s="401">
        <f t="shared" si="26"/>
        <v>57.440863715277793</v>
      </c>
      <c r="AS35" s="401">
        <f t="shared" si="26"/>
        <v>49.235026041666671</v>
      </c>
      <c r="AT35" s="401">
        <f t="shared" si="26"/>
        <v>41.029188368055557</v>
      </c>
      <c r="AU35" s="402">
        <f t="shared" si="26"/>
        <v>32.82335069444445</v>
      </c>
      <c r="AV35" s="127">
        <v>21</v>
      </c>
    </row>
    <row r="36" spans="1:48" s="35" customFormat="1" x14ac:dyDescent="0.25">
      <c r="A36" s="22">
        <v>3</v>
      </c>
      <c r="B36" s="136">
        <v>22</v>
      </c>
      <c r="C36" s="32">
        <f t="shared" si="0"/>
        <v>383.33333333333337</v>
      </c>
      <c r="D36" s="33"/>
      <c r="E36" s="34">
        <f t="shared" si="2"/>
        <v>83.478260869565204</v>
      </c>
      <c r="F36" s="45">
        <f t="shared" si="2"/>
        <v>166.95652173913041</v>
      </c>
      <c r="G36" s="45">
        <f t="shared" si="2"/>
        <v>333.91304347826082</v>
      </c>
      <c r="H36" s="46">
        <f t="shared" si="2"/>
        <v>667.82608695652164</v>
      </c>
      <c r="I36" s="104">
        <f t="shared" si="3"/>
        <v>4.5920138888888902</v>
      </c>
      <c r="J36" s="105">
        <f t="shared" si="4"/>
        <v>2.2960069444444451</v>
      </c>
      <c r="K36" s="105">
        <f t="shared" si="5"/>
        <v>1.1480034722222225</v>
      </c>
      <c r="L36" s="106">
        <f t="shared" si="6"/>
        <v>0.57400173611111127</v>
      </c>
      <c r="M36" s="45"/>
      <c r="N36" s="105"/>
      <c r="O36" s="105"/>
      <c r="P36" s="45"/>
      <c r="Q36" s="105"/>
      <c r="S36" s="116"/>
      <c r="T36" s="116"/>
      <c r="V36" s="335">
        <f t="shared" si="22"/>
        <v>16.666666666666629</v>
      </c>
      <c r="AB36" s="399">
        <f t="shared" si="23"/>
        <v>574.00173611111131</v>
      </c>
      <c r="AC36" s="400">
        <f t="shared" si="23"/>
        <v>502.25151909722234</v>
      </c>
      <c r="AD36" s="401">
        <f t="shared" si="23"/>
        <v>430.50130208333343</v>
      </c>
      <c r="AE36" s="400">
        <f t="shared" si="23"/>
        <v>358.75108506944451</v>
      </c>
      <c r="AF36" s="402">
        <f t="shared" si="23"/>
        <v>287.00086805555566</v>
      </c>
      <c r="AG36" s="399">
        <f t="shared" si="24"/>
        <v>287.00086805555566</v>
      </c>
      <c r="AH36" s="401">
        <f t="shared" si="24"/>
        <v>251.12575954861117</v>
      </c>
      <c r="AI36" s="401">
        <f t="shared" si="24"/>
        <v>215.25065104166671</v>
      </c>
      <c r="AJ36" s="401">
        <f t="shared" si="24"/>
        <v>179.37554253472226</v>
      </c>
      <c r="AK36" s="402">
        <f t="shared" si="24"/>
        <v>143.50043402777783</v>
      </c>
      <c r="AL36" s="399">
        <f t="shared" si="25"/>
        <v>143.50043402777783</v>
      </c>
      <c r="AM36" s="401">
        <f t="shared" si="25"/>
        <v>125.56287977430559</v>
      </c>
      <c r="AN36" s="401">
        <f t="shared" si="25"/>
        <v>107.62532552083336</v>
      </c>
      <c r="AO36" s="401">
        <f t="shared" si="25"/>
        <v>89.687771267361128</v>
      </c>
      <c r="AP36" s="402">
        <f t="shared" si="25"/>
        <v>71.750217013888914</v>
      </c>
      <c r="AQ36" s="399">
        <f t="shared" si="26"/>
        <v>71.750217013888914</v>
      </c>
      <c r="AR36" s="401">
        <f t="shared" si="26"/>
        <v>62.781439887152793</v>
      </c>
      <c r="AS36" s="401">
        <f t="shared" si="26"/>
        <v>53.812662760416679</v>
      </c>
      <c r="AT36" s="401">
        <f t="shared" si="26"/>
        <v>44.843885633680564</v>
      </c>
      <c r="AU36" s="402">
        <f t="shared" si="26"/>
        <v>35.875108506944457</v>
      </c>
      <c r="AV36" s="127">
        <v>22</v>
      </c>
    </row>
    <row r="37" spans="1:48" s="35" customFormat="1" ht="15.75" thickBot="1" x14ac:dyDescent="0.3">
      <c r="A37" s="140">
        <v>3</v>
      </c>
      <c r="B37" s="293">
        <v>23</v>
      </c>
      <c r="C37" s="294">
        <f t="shared" si="0"/>
        <v>400</v>
      </c>
      <c r="D37" s="33"/>
      <c r="E37" s="34">
        <f t="shared" si="2"/>
        <v>80</v>
      </c>
      <c r="F37" s="45">
        <f t="shared" si="2"/>
        <v>160</v>
      </c>
      <c r="G37" s="45">
        <f t="shared" si="2"/>
        <v>320</v>
      </c>
      <c r="H37" s="46">
        <f t="shared" si="2"/>
        <v>640</v>
      </c>
      <c r="I37" s="104">
        <f t="shared" si="3"/>
        <v>5</v>
      </c>
      <c r="J37" s="105">
        <f t="shared" si="4"/>
        <v>2.5</v>
      </c>
      <c r="K37" s="105">
        <f t="shared" si="5"/>
        <v>1.25</v>
      </c>
      <c r="L37" s="106">
        <f t="shared" si="6"/>
        <v>0.625</v>
      </c>
      <c r="M37" s="45"/>
      <c r="N37" s="105"/>
      <c r="O37" s="105"/>
      <c r="P37" s="45"/>
      <c r="Q37" s="105"/>
      <c r="S37" s="116"/>
      <c r="T37" s="116"/>
      <c r="V37" s="335">
        <f t="shared" si="22"/>
        <v>0</v>
      </c>
      <c r="AB37" s="399">
        <f t="shared" si="23"/>
        <v>625</v>
      </c>
      <c r="AC37" s="400">
        <f t="shared" si="23"/>
        <v>546.875</v>
      </c>
      <c r="AD37" s="401">
        <f t="shared" si="23"/>
        <v>468.75</v>
      </c>
      <c r="AE37" s="400">
        <f t="shared" si="23"/>
        <v>390.625</v>
      </c>
      <c r="AF37" s="402">
        <f t="shared" si="23"/>
        <v>312.5</v>
      </c>
      <c r="AG37" s="399">
        <f t="shared" si="24"/>
        <v>312.5</v>
      </c>
      <c r="AH37" s="401">
        <f t="shared" si="24"/>
        <v>273.4375</v>
      </c>
      <c r="AI37" s="401">
        <f t="shared" si="24"/>
        <v>234.375</v>
      </c>
      <c r="AJ37" s="401">
        <f t="shared" si="24"/>
        <v>195.3125</v>
      </c>
      <c r="AK37" s="402">
        <f t="shared" si="24"/>
        <v>156.25</v>
      </c>
      <c r="AL37" s="399">
        <f t="shared" si="25"/>
        <v>156.25</v>
      </c>
      <c r="AM37" s="401">
        <f t="shared" si="25"/>
        <v>136.71875</v>
      </c>
      <c r="AN37" s="401">
        <f t="shared" si="25"/>
        <v>117.1875</v>
      </c>
      <c r="AO37" s="401">
        <f t="shared" si="25"/>
        <v>97.65625</v>
      </c>
      <c r="AP37" s="402">
        <f t="shared" si="25"/>
        <v>78.125</v>
      </c>
      <c r="AQ37" s="399">
        <f t="shared" si="26"/>
        <v>78.125</v>
      </c>
      <c r="AR37" s="401">
        <f t="shared" si="26"/>
        <v>68.359375</v>
      </c>
      <c r="AS37" s="401">
        <f t="shared" si="26"/>
        <v>58.59375</v>
      </c>
      <c r="AT37" s="401">
        <f t="shared" si="26"/>
        <v>48.828125</v>
      </c>
      <c r="AU37" s="402">
        <f t="shared" si="26"/>
        <v>39.0625</v>
      </c>
      <c r="AV37" s="127">
        <v>23</v>
      </c>
    </row>
    <row r="38" spans="1:48" s="353" customFormat="1" ht="15.75" thickBot="1" x14ac:dyDescent="0.3">
      <c r="A38" s="341">
        <v>2</v>
      </c>
      <c r="B38" s="342">
        <v>24</v>
      </c>
      <c r="C38" s="343">
        <f t="shared" si="0"/>
        <v>416.66666666666669</v>
      </c>
      <c r="D38" s="344" t="s">
        <v>16</v>
      </c>
      <c r="E38" s="345">
        <f t="shared" ref="E38:H57" si="31">E$13*1000/$C38</f>
        <v>76.8</v>
      </c>
      <c r="F38" s="346">
        <f t="shared" si="31"/>
        <v>153.6</v>
      </c>
      <c r="G38" s="346">
        <f t="shared" si="31"/>
        <v>307.2</v>
      </c>
      <c r="H38" s="347">
        <f t="shared" si="31"/>
        <v>614.4</v>
      </c>
      <c r="I38" s="348">
        <f t="shared" si="3"/>
        <v>5.4253472222222223</v>
      </c>
      <c r="J38" s="349">
        <f t="shared" si="4"/>
        <v>2.7126736111111112</v>
      </c>
      <c r="K38" s="349">
        <f t="shared" si="5"/>
        <v>1.3563368055555556</v>
      </c>
      <c r="L38" s="350">
        <f t="shared" si="6"/>
        <v>0.67816840277777779</v>
      </c>
      <c r="M38" s="346">
        <f t="shared" ref="M38:M44" si="32">6*H38</f>
        <v>3686.3999999999996</v>
      </c>
      <c r="N38" s="349">
        <f t="shared" ref="N38:N44" si="33">1000/M38</f>
        <v>0.27126736111111116</v>
      </c>
      <c r="O38" s="351">
        <f t="shared" ref="O38:O44" si="34">4000/M38</f>
        <v>1.0850694444444446</v>
      </c>
      <c r="P38" s="352">
        <f t="shared" ref="P38:P58" si="35">4*E38</f>
        <v>307.2</v>
      </c>
      <c r="Q38" s="351">
        <f t="shared" ref="Q38:Q58" si="36">4000/P38</f>
        <v>13.020833333333334</v>
      </c>
      <c r="S38" s="354">
        <f t="shared" ref="S38:S58" si="37">N38*S$13</f>
        <v>9.042245370370372E-2</v>
      </c>
      <c r="T38" s="354">
        <f t="shared" ref="T38:T58" si="38">Q38*T$13</f>
        <v>8.6805555555555554</v>
      </c>
      <c r="V38" s="334">
        <v>800</v>
      </c>
      <c r="X38" s="328">
        <v>64</v>
      </c>
      <c r="Y38" s="328">
        <f>X38/64</f>
        <v>1</v>
      </c>
      <c r="Z38" s="290">
        <v>1</v>
      </c>
      <c r="AB38" s="413">
        <f>8/64</f>
        <v>0.125</v>
      </c>
      <c r="AC38" s="414">
        <f>7/64</f>
        <v>0.109375</v>
      </c>
      <c r="AD38" s="415">
        <f>6/64</f>
        <v>9.375E-2</v>
      </c>
      <c r="AE38" s="414">
        <f>5/64</f>
        <v>7.8125E-2</v>
      </c>
      <c r="AF38" s="416">
        <f>4/64</f>
        <v>6.25E-2</v>
      </c>
      <c r="AG38" s="413">
        <f>8/64</f>
        <v>0.125</v>
      </c>
      <c r="AH38" s="415">
        <f>7/64</f>
        <v>0.109375</v>
      </c>
      <c r="AI38" s="415">
        <f>6/64</f>
        <v>9.375E-2</v>
      </c>
      <c r="AJ38" s="415">
        <f>5/64</f>
        <v>7.8125E-2</v>
      </c>
      <c r="AK38" s="416">
        <f>4/64</f>
        <v>6.25E-2</v>
      </c>
      <c r="AL38" s="413">
        <f>8/64</f>
        <v>0.125</v>
      </c>
      <c r="AM38" s="415">
        <f>7/64</f>
        <v>0.109375</v>
      </c>
      <c r="AN38" s="415">
        <f>6/64</f>
        <v>9.375E-2</v>
      </c>
      <c r="AO38" s="415">
        <f>5/64</f>
        <v>7.8125E-2</v>
      </c>
      <c r="AP38" s="416">
        <f>4/64</f>
        <v>6.25E-2</v>
      </c>
      <c r="AQ38" s="413">
        <f>8/64</f>
        <v>0.125</v>
      </c>
      <c r="AR38" s="415">
        <f>7/64</f>
        <v>0.109375</v>
      </c>
      <c r="AS38" s="415">
        <f>6/64</f>
        <v>9.375E-2</v>
      </c>
      <c r="AT38" s="415">
        <f>5/64</f>
        <v>7.8125E-2</v>
      </c>
      <c r="AU38" s="416">
        <f>4/64</f>
        <v>6.25E-2</v>
      </c>
      <c r="AV38" s="127">
        <v>24</v>
      </c>
    </row>
    <row r="39" spans="1:48" s="25" customFormat="1" x14ac:dyDescent="0.25">
      <c r="A39" s="40">
        <v>2</v>
      </c>
      <c r="B39" s="128">
        <v>25</v>
      </c>
      <c r="C39" s="41">
        <f t="shared" si="0"/>
        <v>433.33333333333337</v>
      </c>
      <c r="D39" s="55" t="s">
        <v>16</v>
      </c>
      <c r="E39" s="42">
        <f t="shared" si="31"/>
        <v>73.84615384615384</v>
      </c>
      <c r="F39" s="56">
        <f t="shared" si="31"/>
        <v>147.69230769230768</v>
      </c>
      <c r="G39" s="56">
        <f t="shared" si="31"/>
        <v>295.38461538461536</v>
      </c>
      <c r="H39" s="78">
        <f t="shared" si="31"/>
        <v>590.76923076923072</v>
      </c>
      <c r="I39" s="89">
        <f t="shared" si="3"/>
        <v>5.8680555555555562</v>
      </c>
      <c r="J39" s="90">
        <f t="shared" si="4"/>
        <v>2.9340277777777781</v>
      </c>
      <c r="K39" s="90">
        <f t="shared" si="5"/>
        <v>1.4670138888888891</v>
      </c>
      <c r="L39" s="91">
        <f t="shared" si="6"/>
        <v>0.73350694444444453</v>
      </c>
      <c r="M39" s="56">
        <f t="shared" si="32"/>
        <v>3544.6153846153843</v>
      </c>
      <c r="N39" s="90">
        <f t="shared" si="33"/>
        <v>0.28211805555555558</v>
      </c>
      <c r="O39" s="111">
        <f t="shared" si="34"/>
        <v>1.1284722222222223</v>
      </c>
      <c r="P39" s="114">
        <f t="shared" si="35"/>
        <v>295.38461538461536</v>
      </c>
      <c r="Q39" s="111">
        <f t="shared" si="36"/>
        <v>13.541666666666668</v>
      </c>
      <c r="S39" s="116">
        <f t="shared" si="37"/>
        <v>9.403935185185186E-2</v>
      </c>
      <c r="T39" s="116">
        <f t="shared" si="38"/>
        <v>9.0277777777777786</v>
      </c>
      <c r="V39" s="335">
        <f t="shared" ref="V39:V61" si="39">CBW_opt2-C39</f>
        <v>366.66666666666663</v>
      </c>
      <c r="AB39" s="399">
        <f t="shared" ref="AB39:AF48" si="40">AB$38*OBWratio*($C39)/($E39)*1000</f>
        <v>733.50694444444457</v>
      </c>
      <c r="AC39" s="400">
        <f t="shared" si="40"/>
        <v>641.81857638888891</v>
      </c>
      <c r="AD39" s="401">
        <f t="shared" si="40"/>
        <v>550.13020833333337</v>
      </c>
      <c r="AE39" s="400">
        <f t="shared" si="40"/>
        <v>458.44184027777789</v>
      </c>
      <c r="AF39" s="402">
        <f t="shared" si="40"/>
        <v>366.75347222222229</v>
      </c>
      <c r="AG39" s="399">
        <f t="shared" ref="AG39:AK48" si="41">AG$38*OBWratio*($C39)/($F39)*1000</f>
        <v>366.75347222222229</v>
      </c>
      <c r="AH39" s="401">
        <f t="shared" si="41"/>
        <v>320.90928819444446</v>
      </c>
      <c r="AI39" s="401">
        <f t="shared" si="41"/>
        <v>275.06510416666669</v>
      </c>
      <c r="AJ39" s="401">
        <f t="shared" si="41"/>
        <v>229.22092013888894</v>
      </c>
      <c r="AK39" s="402">
        <f t="shared" si="41"/>
        <v>183.37673611111114</v>
      </c>
      <c r="AL39" s="399">
        <f t="shared" ref="AL39:AP48" si="42">AL$38*OBWratio*($C39)/($G39)*1000</f>
        <v>183.37673611111114</v>
      </c>
      <c r="AM39" s="401">
        <f t="shared" si="42"/>
        <v>160.45464409722223</v>
      </c>
      <c r="AN39" s="401">
        <f t="shared" si="42"/>
        <v>137.53255208333334</v>
      </c>
      <c r="AO39" s="401">
        <f t="shared" si="42"/>
        <v>114.61046006944447</v>
      </c>
      <c r="AP39" s="402">
        <f t="shared" si="42"/>
        <v>91.688368055555571</v>
      </c>
      <c r="AQ39" s="399">
        <f t="shared" ref="AQ39:AU48" si="43">AQ$38*OBWratio*($C39)/($H39)*1000</f>
        <v>91.688368055555571</v>
      </c>
      <c r="AR39" s="401">
        <f t="shared" si="43"/>
        <v>80.227322048611114</v>
      </c>
      <c r="AS39" s="401">
        <f t="shared" si="43"/>
        <v>68.766276041666671</v>
      </c>
      <c r="AT39" s="401">
        <f t="shared" si="43"/>
        <v>57.305230034722236</v>
      </c>
      <c r="AU39" s="402">
        <f t="shared" si="43"/>
        <v>45.844184027777786</v>
      </c>
      <c r="AV39" s="127">
        <v>25</v>
      </c>
    </row>
    <row r="40" spans="1:48" s="25" customFormat="1" x14ac:dyDescent="0.25">
      <c r="A40" s="40">
        <v>2</v>
      </c>
      <c r="B40" s="128">
        <v>26</v>
      </c>
      <c r="C40" s="41">
        <f t="shared" si="0"/>
        <v>450.00000000000006</v>
      </c>
      <c r="D40" s="55" t="s">
        <v>16</v>
      </c>
      <c r="E40" s="42">
        <f t="shared" si="31"/>
        <v>71.1111111111111</v>
      </c>
      <c r="F40" s="56">
        <f t="shared" si="31"/>
        <v>142.2222222222222</v>
      </c>
      <c r="G40" s="56">
        <f t="shared" si="31"/>
        <v>284.4444444444444</v>
      </c>
      <c r="H40" s="78">
        <f t="shared" si="31"/>
        <v>568.8888888888888</v>
      </c>
      <c r="I40" s="89">
        <f t="shared" si="3"/>
        <v>6.3281250000000018</v>
      </c>
      <c r="J40" s="90">
        <f t="shared" si="4"/>
        <v>3.1640625000000009</v>
      </c>
      <c r="K40" s="90">
        <f t="shared" si="5"/>
        <v>1.5820312500000004</v>
      </c>
      <c r="L40" s="91">
        <f t="shared" si="6"/>
        <v>0.79101562500000022</v>
      </c>
      <c r="M40" s="56">
        <f t="shared" si="32"/>
        <v>3413.333333333333</v>
      </c>
      <c r="N40" s="90">
        <f t="shared" si="33"/>
        <v>0.29296875</v>
      </c>
      <c r="O40" s="111">
        <f t="shared" si="34"/>
        <v>1.171875</v>
      </c>
      <c r="P40" s="114">
        <f t="shared" si="35"/>
        <v>284.4444444444444</v>
      </c>
      <c r="Q40" s="111">
        <f t="shared" si="36"/>
        <v>14.062500000000002</v>
      </c>
      <c r="S40" s="116">
        <f t="shared" si="37"/>
        <v>9.765625E-2</v>
      </c>
      <c r="T40" s="116">
        <f t="shared" si="38"/>
        <v>9.375</v>
      </c>
      <c r="V40" s="335">
        <f t="shared" si="39"/>
        <v>349.99999999999994</v>
      </c>
      <c r="AB40" s="399">
        <f t="shared" si="40"/>
        <v>791.01562500000023</v>
      </c>
      <c r="AC40" s="400">
        <f t="shared" si="40"/>
        <v>692.13867187500023</v>
      </c>
      <c r="AD40" s="401">
        <f t="shared" si="40"/>
        <v>593.26171875000023</v>
      </c>
      <c r="AE40" s="400">
        <f t="shared" si="40"/>
        <v>494.38476562500017</v>
      </c>
      <c r="AF40" s="402">
        <f t="shared" si="40"/>
        <v>395.50781250000011</v>
      </c>
      <c r="AG40" s="399">
        <f t="shared" si="41"/>
        <v>395.50781250000011</v>
      </c>
      <c r="AH40" s="401">
        <f t="shared" si="41"/>
        <v>346.06933593750011</v>
      </c>
      <c r="AI40" s="401">
        <f t="shared" si="41"/>
        <v>296.63085937500011</v>
      </c>
      <c r="AJ40" s="401">
        <f t="shared" si="41"/>
        <v>247.19238281250009</v>
      </c>
      <c r="AK40" s="402">
        <f t="shared" si="41"/>
        <v>197.75390625000006</v>
      </c>
      <c r="AL40" s="399">
        <f t="shared" si="42"/>
        <v>197.75390625000006</v>
      </c>
      <c r="AM40" s="401">
        <f t="shared" si="42"/>
        <v>173.03466796875006</v>
      </c>
      <c r="AN40" s="401">
        <f t="shared" si="42"/>
        <v>148.31542968750006</v>
      </c>
      <c r="AO40" s="401">
        <f t="shared" si="42"/>
        <v>123.59619140625004</v>
      </c>
      <c r="AP40" s="402">
        <f t="shared" si="42"/>
        <v>98.876953125000028</v>
      </c>
      <c r="AQ40" s="399">
        <f t="shared" si="43"/>
        <v>98.876953125000028</v>
      </c>
      <c r="AR40" s="401">
        <f t="shared" si="43"/>
        <v>86.517333984375028</v>
      </c>
      <c r="AS40" s="401">
        <f t="shared" si="43"/>
        <v>74.157714843750028</v>
      </c>
      <c r="AT40" s="401">
        <f t="shared" si="43"/>
        <v>61.798095703125021</v>
      </c>
      <c r="AU40" s="402">
        <f t="shared" si="43"/>
        <v>49.438476562500014</v>
      </c>
      <c r="AV40" s="127">
        <v>26</v>
      </c>
    </row>
    <row r="41" spans="1:48" s="25" customFormat="1" x14ac:dyDescent="0.25">
      <c r="A41" s="40">
        <v>2</v>
      </c>
      <c r="B41" s="128">
        <v>27</v>
      </c>
      <c r="C41" s="41">
        <f t="shared" si="0"/>
        <v>466.66666666666669</v>
      </c>
      <c r="D41" s="55" t="s">
        <v>16</v>
      </c>
      <c r="E41" s="42">
        <f t="shared" si="31"/>
        <v>68.571428571428569</v>
      </c>
      <c r="F41" s="56">
        <f t="shared" si="31"/>
        <v>137.14285714285714</v>
      </c>
      <c r="G41" s="56">
        <f t="shared" si="31"/>
        <v>274.28571428571428</v>
      </c>
      <c r="H41" s="78">
        <f t="shared" si="31"/>
        <v>548.57142857142856</v>
      </c>
      <c r="I41" s="89">
        <f t="shared" si="3"/>
        <v>6.8055555555555562</v>
      </c>
      <c r="J41" s="90">
        <f t="shared" si="4"/>
        <v>3.4027777777777781</v>
      </c>
      <c r="K41" s="90">
        <f t="shared" si="5"/>
        <v>1.7013888888888891</v>
      </c>
      <c r="L41" s="91">
        <f t="shared" si="6"/>
        <v>0.85069444444444453</v>
      </c>
      <c r="M41" s="56">
        <f t="shared" si="32"/>
        <v>3291.4285714285716</v>
      </c>
      <c r="N41" s="90">
        <f t="shared" si="33"/>
        <v>0.30381944444444442</v>
      </c>
      <c r="O41" s="111">
        <f t="shared" si="34"/>
        <v>1.2152777777777777</v>
      </c>
      <c r="P41" s="114">
        <f t="shared" si="35"/>
        <v>274.28571428571428</v>
      </c>
      <c r="Q41" s="111">
        <f t="shared" si="36"/>
        <v>14.583333333333334</v>
      </c>
      <c r="S41" s="116">
        <f t="shared" si="37"/>
        <v>0.10127314814814814</v>
      </c>
      <c r="T41" s="116">
        <f t="shared" si="38"/>
        <v>9.7222222222222214</v>
      </c>
      <c r="V41" s="335">
        <f t="shared" si="39"/>
        <v>333.33333333333331</v>
      </c>
      <c r="AB41" s="399">
        <f t="shared" si="40"/>
        <v>850.69444444444457</v>
      </c>
      <c r="AC41" s="400">
        <f t="shared" si="40"/>
        <v>744.35763888888891</v>
      </c>
      <c r="AD41" s="401">
        <f t="shared" si="40"/>
        <v>638.02083333333337</v>
      </c>
      <c r="AE41" s="400">
        <f t="shared" si="40"/>
        <v>531.68402777777783</v>
      </c>
      <c r="AF41" s="402">
        <f t="shared" si="40"/>
        <v>425.34722222222229</v>
      </c>
      <c r="AG41" s="399">
        <f t="shared" si="41"/>
        <v>425.34722222222229</v>
      </c>
      <c r="AH41" s="401">
        <f t="shared" si="41"/>
        <v>372.17881944444446</v>
      </c>
      <c r="AI41" s="401">
        <f t="shared" si="41"/>
        <v>319.01041666666669</v>
      </c>
      <c r="AJ41" s="401">
        <f t="shared" si="41"/>
        <v>265.84201388888891</v>
      </c>
      <c r="AK41" s="402">
        <f t="shared" si="41"/>
        <v>212.67361111111114</v>
      </c>
      <c r="AL41" s="399">
        <f t="shared" si="42"/>
        <v>212.67361111111114</v>
      </c>
      <c r="AM41" s="401">
        <f t="shared" si="42"/>
        <v>186.08940972222223</v>
      </c>
      <c r="AN41" s="401">
        <f t="shared" si="42"/>
        <v>159.50520833333334</v>
      </c>
      <c r="AO41" s="401">
        <f t="shared" si="42"/>
        <v>132.92100694444446</v>
      </c>
      <c r="AP41" s="402">
        <f t="shared" si="42"/>
        <v>106.33680555555557</v>
      </c>
      <c r="AQ41" s="399">
        <f t="shared" si="43"/>
        <v>106.33680555555557</v>
      </c>
      <c r="AR41" s="401">
        <f t="shared" si="43"/>
        <v>93.044704861111114</v>
      </c>
      <c r="AS41" s="401">
        <f t="shared" si="43"/>
        <v>79.752604166666671</v>
      </c>
      <c r="AT41" s="401">
        <f t="shared" si="43"/>
        <v>66.460503472222229</v>
      </c>
      <c r="AU41" s="402">
        <f t="shared" si="43"/>
        <v>53.168402777777786</v>
      </c>
      <c r="AV41" s="127">
        <v>27</v>
      </c>
    </row>
    <row r="42" spans="1:48" s="25" customFormat="1" x14ac:dyDescent="0.25">
      <c r="A42" s="40">
        <v>2</v>
      </c>
      <c r="B42" s="128">
        <v>28</v>
      </c>
      <c r="C42" s="41">
        <f t="shared" si="0"/>
        <v>483.33333333333337</v>
      </c>
      <c r="D42" s="55" t="s">
        <v>16</v>
      </c>
      <c r="E42" s="42">
        <f t="shared" si="31"/>
        <v>66.206896551724128</v>
      </c>
      <c r="F42" s="56">
        <f t="shared" si="31"/>
        <v>132.41379310344826</v>
      </c>
      <c r="G42" s="56">
        <f t="shared" si="31"/>
        <v>264.82758620689651</v>
      </c>
      <c r="H42" s="78">
        <f t="shared" si="31"/>
        <v>529.65517241379303</v>
      </c>
      <c r="I42" s="89">
        <f t="shared" si="3"/>
        <v>7.3003472222222241</v>
      </c>
      <c r="J42" s="90">
        <f t="shared" si="4"/>
        <v>3.650173611111112</v>
      </c>
      <c r="K42" s="90">
        <f t="shared" si="5"/>
        <v>1.825086805555556</v>
      </c>
      <c r="L42" s="91">
        <f t="shared" si="6"/>
        <v>0.91254340277777801</v>
      </c>
      <c r="M42" s="56">
        <f t="shared" si="32"/>
        <v>3177.9310344827582</v>
      </c>
      <c r="N42" s="90">
        <f t="shared" si="33"/>
        <v>0.31467013888888895</v>
      </c>
      <c r="O42" s="111">
        <f t="shared" si="34"/>
        <v>1.2586805555555558</v>
      </c>
      <c r="P42" s="114">
        <f t="shared" si="35"/>
        <v>264.82758620689651</v>
      </c>
      <c r="Q42" s="111">
        <f t="shared" si="36"/>
        <v>15.10416666666667</v>
      </c>
      <c r="S42" s="116">
        <f t="shared" si="37"/>
        <v>0.10489004629629631</v>
      </c>
      <c r="T42" s="116">
        <f t="shared" si="38"/>
        <v>10.069444444444446</v>
      </c>
      <c r="V42" s="335">
        <f t="shared" si="39"/>
        <v>316.66666666666663</v>
      </c>
      <c r="AB42" s="399">
        <f t="shared" si="40"/>
        <v>912.54340277777806</v>
      </c>
      <c r="AC42" s="400">
        <f t="shared" si="40"/>
        <v>798.47547743055566</v>
      </c>
      <c r="AD42" s="401">
        <f t="shared" si="40"/>
        <v>684.40755208333348</v>
      </c>
      <c r="AE42" s="400">
        <f t="shared" si="40"/>
        <v>570.33962673611131</v>
      </c>
      <c r="AF42" s="402">
        <f t="shared" si="40"/>
        <v>456.27170138888903</v>
      </c>
      <c r="AG42" s="399">
        <f t="shared" si="41"/>
        <v>456.27170138888903</v>
      </c>
      <c r="AH42" s="401">
        <f t="shared" si="41"/>
        <v>399.23773871527783</v>
      </c>
      <c r="AI42" s="401">
        <f t="shared" si="41"/>
        <v>342.20377604166674</v>
      </c>
      <c r="AJ42" s="401">
        <f t="shared" si="41"/>
        <v>285.16981336805566</v>
      </c>
      <c r="AK42" s="402">
        <f t="shared" si="41"/>
        <v>228.13585069444451</v>
      </c>
      <c r="AL42" s="399">
        <f t="shared" si="42"/>
        <v>228.13585069444451</v>
      </c>
      <c r="AM42" s="401">
        <f t="shared" si="42"/>
        <v>199.61886935763891</v>
      </c>
      <c r="AN42" s="401">
        <f t="shared" si="42"/>
        <v>171.10188802083337</v>
      </c>
      <c r="AO42" s="401">
        <f t="shared" si="42"/>
        <v>142.58490668402783</v>
      </c>
      <c r="AP42" s="402">
        <f t="shared" si="42"/>
        <v>114.06792534722226</v>
      </c>
      <c r="AQ42" s="399">
        <f t="shared" si="43"/>
        <v>114.06792534722226</v>
      </c>
      <c r="AR42" s="401">
        <f t="shared" si="43"/>
        <v>99.809434678819457</v>
      </c>
      <c r="AS42" s="401">
        <f t="shared" si="43"/>
        <v>85.550944010416686</v>
      </c>
      <c r="AT42" s="401">
        <f t="shared" si="43"/>
        <v>71.292453342013914</v>
      </c>
      <c r="AU42" s="402">
        <f t="shared" si="43"/>
        <v>57.033962673611128</v>
      </c>
      <c r="AV42" s="127">
        <v>28</v>
      </c>
    </row>
    <row r="43" spans="1:48" s="64" customFormat="1" ht="15.75" x14ac:dyDescent="0.25">
      <c r="A43" s="58">
        <v>2</v>
      </c>
      <c r="B43" s="129">
        <v>29</v>
      </c>
      <c r="C43" s="59">
        <f t="shared" si="0"/>
        <v>500.00000000000006</v>
      </c>
      <c r="D43" s="60" t="s">
        <v>16</v>
      </c>
      <c r="E43" s="61">
        <f t="shared" si="31"/>
        <v>63.999999999999993</v>
      </c>
      <c r="F43" s="62">
        <f t="shared" si="31"/>
        <v>127.99999999999999</v>
      </c>
      <c r="G43" s="62">
        <f t="shared" si="31"/>
        <v>255.99999999999997</v>
      </c>
      <c r="H43" s="74">
        <f t="shared" si="31"/>
        <v>511.99999999999994</v>
      </c>
      <c r="I43" s="92">
        <f t="shared" si="3"/>
        <v>7.8125000000000018</v>
      </c>
      <c r="J43" s="93">
        <f t="shared" si="4"/>
        <v>3.9062500000000009</v>
      </c>
      <c r="K43" s="93">
        <f t="shared" si="5"/>
        <v>1.9531250000000004</v>
      </c>
      <c r="L43" s="94">
        <f t="shared" si="6"/>
        <v>0.97656250000000022</v>
      </c>
      <c r="M43" s="62">
        <f t="shared" si="32"/>
        <v>3071.9999999999995</v>
      </c>
      <c r="N43" s="93">
        <f t="shared" si="33"/>
        <v>0.32552083333333337</v>
      </c>
      <c r="O43" s="93">
        <f t="shared" si="34"/>
        <v>1.3020833333333335</v>
      </c>
      <c r="P43" s="62">
        <f t="shared" si="35"/>
        <v>255.99999999999997</v>
      </c>
      <c r="Q43" s="93">
        <f t="shared" si="36"/>
        <v>15.625000000000002</v>
      </c>
      <c r="S43" s="120">
        <f t="shared" si="37"/>
        <v>0.10850694444444445</v>
      </c>
      <c r="T43" s="120">
        <f t="shared" si="38"/>
        <v>10.416666666666668</v>
      </c>
      <c r="V43" s="335">
        <f t="shared" si="39"/>
        <v>299.99999999999994</v>
      </c>
      <c r="AB43" s="399">
        <f t="shared" si="40"/>
        <v>976.56250000000023</v>
      </c>
      <c r="AC43" s="400">
        <f t="shared" si="40"/>
        <v>854.49218750000023</v>
      </c>
      <c r="AD43" s="401">
        <f t="shared" si="40"/>
        <v>732.42187500000023</v>
      </c>
      <c r="AE43" s="400">
        <f t="shared" si="40"/>
        <v>610.35156250000023</v>
      </c>
      <c r="AF43" s="402">
        <f t="shared" si="40"/>
        <v>488.28125000000011</v>
      </c>
      <c r="AG43" s="399">
        <f t="shared" si="41"/>
        <v>488.28125000000011</v>
      </c>
      <c r="AH43" s="401">
        <f t="shared" si="41"/>
        <v>427.24609375000011</v>
      </c>
      <c r="AI43" s="401">
        <f t="shared" si="41"/>
        <v>366.21093750000011</v>
      </c>
      <c r="AJ43" s="401">
        <f t="shared" si="41"/>
        <v>305.17578125000011</v>
      </c>
      <c r="AK43" s="402">
        <f t="shared" si="41"/>
        <v>244.14062500000006</v>
      </c>
      <c r="AL43" s="399">
        <f t="shared" si="42"/>
        <v>244.14062500000006</v>
      </c>
      <c r="AM43" s="401">
        <f t="shared" si="42"/>
        <v>213.62304687500006</v>
      </c>
      <c r="AN43" s="401">
        <f t="shared" si="42"/>
        <v>183.10546875000006</v>
      </c>
      <c r="AO43" s="401">
        <f t="shared" si="42"/>
        <v>152.58789062500006</v>
      </c>
      <c r="AP43" s="402">
        <f t="shared" si="42"/>
        <v>122.07031250000003</v>
      </c>
      <c r="AQ43" s="399">
        <f t="shared" si="43"/>
        <v>122.07031250000003</v>
      </c>
      <c r="AR43" s="401">
        <f t="shared" si="43"/>
        <v>106.81152343750003</v>
      </c>
      <c r="AS43" s="401">
        <f t="shared" si="43"/>
        <v>91.552734375000028</v>
      </c>
      <c r="AT43" s="401">
        <f t="shared" si="43"/>
        <v>76.293945312500028</v>
      </c>
      <c r="AU43" s="402">
        <f t="shared" si="43"/>
        <v>61.035156250000014</v>
      </c>
      <c r="AV43" s="127">
        <v>29</v>
      </c>
    </row>
    <row r="44" spans="1:48" s="64" customFormat="1" ht="16.5" thickBot="1" x14ac:dyDescent="0.3">
      <c r="A44" s="65">
        <v>2</v>
      </c>
      <c r="B44" s="131">
        <v>30</v>
      </c>
      <c r="C44" s="66">
        <f t="shared" si="0"/>
        <v>516.66666666666674</v>
      </c>
      <c r="D44" s="60" t="s">
        <v>16</v>
      </c>
      <c r="E44" s="61">
        <f t="shared" si="31"/>
        <v>61.93548387096773</v>
      </c>
      <c r="F44" s="62">
        <f t="shared" si="31"/>
        <v>123.87096774193546</v>
      </c>
      <c r="G44" s="62">
        <f t="shared" si="31"/>
        <v>247.74193548387092</v>
      </c>
      <c r="H44" s="74">
        <f t="shared" si="31"/>
        <v>495.48387096774184</v>
      </c>
      <c r="I44" s="92">
        <f t="shared" si="3"/>
        <v>8.3420138888888911</v>
      </c>
      <c r="J44" s="93">
        <f t="shared" si="4"/>
        <v>4.1710069444444455</v>
      </c>
      <c r="K44" s="93">
        <f t="shared" si="5"/>
        <v>2.0855034722222228</v>
      </c>
      <c r="L44" s="94">
        <f t="shared" si="6"/>
        <v>1.0427517361111114</v>
      </c>
      <c r="M44" s="62">
        <f t="shared" si="32"/>
        <v>2972.9032258064508</v>
      </c>
      <c r="N44" s="93">
        <f t="shared" si="33"/>
        <v>0.33637152777777785</v>
      </c>
      <c r="O44" s="93">
        <f t="shared" si="34"/>
        <v>1.3454861111111114</v>
      </c>
      <c r="P44" s="62">
        <f t="shared" si="35"/>
        <v>247.74193548387092</v>
      </c>
      <c r="Q44" s="93">
        <f t="shared" si="36"/>
        <v>16.145833333333336</v>
      </c>
      <c r="S44" s="120">
        <f t="shared" si="37"/>
        <v>0.11212384259259262</v>
      </c>
      <c r="T44" s="120">
        <f t="shared" si="38"/>
        <v>10.763888888888889</v>
      </c>
      <c r="V44" s="335">
        <f t="shared" si="39"/>
        <v>283.33333333333326</v>
      </c>
      <c r="AB44" s="399">
        <f t="shared" si="40"/>
        <v>1042.7517361111113</v>
      </c>
      <c r="AC44" s="400">
        <f t="shared" si="40"/>
        <v>912.4077690972224</v>
      </c>
      <c r="AD44" s="401">
        <f t="shared" si="40"/>
        <v>782.0638020833336</v>
      </c>
      <c r="AE44" s="400">
        <f t="shared" si="40"/>
        <v>651.7198350694448</v>
      </c>
      <c r="AF44" s="402">
        <f t="shared" si="40"/>
        <v>521.37586805555566</v>
      </c>
      <c r="AG44" s="399">
        <f t="shared" si="41"/>
        <v>521.37586805555566</v>
      </c>
      <c r="AH44" s="401">
        <f t="shared" si="41"/>
        <v>456.2038845486112</v>
      </c>
      <c r="AI44" s="401">
        <f t="shared" si="41"/>
        <v>391.0319010416668</v>
      </c>
      <c r="AJ44" s="401">
        <f t="shared" si="41"/>
        <v>325.8599175347224</v>
      </c>
      <c r="AK44" s="402">
        <f t="shared" si="41"/>
        <v>260.68793402777783</v>
      </c>
      <c r="AL44" s="399">
        <f t="shared" si="42"/>
        <v>260.68793402777783</v>
      </c>
      <c r="AM44" s="401">
        <f t="shared" si="42"/>
        <v>228.1019422743056</v>
      </c>
      <c r="AN44" s="401">
        <f t="shared" si="42"/>
        <v>195.5159505208334</v>
      </c>
      <c r="AO44" s="401">
        <f t="shared" si="42"/>
        <v>162.9299587673612</v>
      </c>
      <c r="AP44" s="402">
        <f t="shared" si="42"/>
        <v>130.34396701388891</v>
      </c>
      <c r="AQ44" s="399">
        <f t="shared" si="43"/>
        <v>130.34396701388891</v>
      </c>
      <c r="AR44" s="401">
        <f t="shared" si="43"/>
        <v>114.0509711371528</v>
      </c>
      <c r="AS44" s="401">
        <f t="shared" si="43"/>
        <v>97.7579752604167</v>
      </c>
      <c r="AT44" s="401">
        <f t="shared" si="43"/>
        <v>81.4649793836806</v>
      </c>
      <c r="AU44" s="402">
        <f t="shared" si="43"/>
        <v>65.171983506944457</v>
      </c>
      <c r="AV44" s="127">
        <v>30</v>
      </c>
    </row>
    <row r="45" spans="1:48" s="73" customFormat="1" ht="16.5" thickBot="1" x14ac:dyDescent="0.3">
      <c r="A45" s="67">
        <v>2</v>
      </c>
      <c r="B45" s="132">
        <v>31</v>
      </c>
      <c r="C45" s="68">
        <f t="shared" si="0"/>
        <v>533.33333333333337</v>
      </c>
      <c r="D45" s="69" t="s">
        <v>16</v>
      </c>
      <c r="E45" s="70">
        <f t="shared" si="31"/>
        <v>59.999999999999993</v>
      </c>
      <c r="F45" s="71">
        <f t="shared" si="31"/>
        <v>119.99999999999999</v>
      </c>
      <c r="G45" s="71">
        <f t="shared" si="31"/>
        <v>239.99999999999997</v>
      </c>
      <c r="H45" s="75">
        <f t="shared" si="31"/>
        <v>479.99999999999994</v>
      </c>
      <c r="I45" s="98">
        <f t="shared" si="3"/>
        <v>8.8888888888888911</v>
      </c>
      <c r="J45" s="99">
        <f t="shared" si="4"/>
        <v>4.4444444444444455</v>
      </c>
      <c r="K45" s="99">
        <f t="shared" si="5"/>
        <v>2.2222222222222228</v>
      </c>
      <c r="L45" s="100">
        <f t="shared" si="6"/>
        <v>1.1111111111111114</v>
      </c>
      <c r="M45" s="70">
        <f>6*H45</f>
        <v>2879.9999999999995</v>
      </c>
      <c r="N45" s="99">
        <f t="shared" ref="N45:N58" si="44">1000/M45</f>
        <v>0.34722222222222227</v>
      </c>
      <c r="O45" s="99">
        <f t="shared" ref="O45" si="45">4000/M45</f>
        <v>1.3888888888888891</v>
      </c>
      <c r="P45" s="71">
        <f t="shared" si="35"/>
        <v>239.99999999999997</v>
      </c>
      <c r="Q45" s="99">
        <f t="shared" si="36"/>
        <v>16.666666666666668</v>
      </c>
      <c r="S45" s="121">
        <f t="shared" si="37"/>
        <v>0.11574074074074076</v>
      </c>
      <c r="T45" s="121">
        <f t="shared" si="38"/>
        <v>11.111111111111111</v>
      </c>
      <c r="V45" s="336">
        <f t="shared" si="39"/>
        <v>266.66666666666663</v>
      </c>
      <c r="AB45" s="419">
        <f t="shared" si="40"/>
        <v>1111.1111111111113</v>
      </c>
      <c r="AC45" s="420">
        <f t="shared" si="40"/>
        <v>972.2222222222224</v>
      </c>
      <c r="AD45" s="421">
        <f t="shared" si="40"/>
        <v>833.33333333333348</v>
      </c>
      <c r="AE45" s="420">
        <f t="shared" si="40"/>
        <v>694.44444444444468</v>
      </c>
      <c r="AF45" s="422">
        <f t="shared" si="40"/>
        <v>555.55555555555566</v>
      </c>
      <c r="AG45" s="419">
        <f t="shared" si="41"/>
        <v>555.55555555555566</v>
      </c>
      <c r="AH45" s="421">
        <f t="shared" si="41"/>
        <v>486.1111111111112</v>
      </c>
      <c r="AI45" s="421">
        <f t="shared" si="41"/>
        <v>416.66666666666674</v>
      </c>
      <c r="AJ45" s="421">
        <f t="shared" si="41"/>
        <v>347.22222222222234</v>
      </c>
      <c r="AK45" s="422">
        <f t="shared" si="41"/>
        <v>277.77777777777783</v>
      </c>
      <c r="AL45" s="419">
        <f t="shared" si="42"/>
        <v>277.77777777777783</v>
      </c>
      <c r="AM45" s="421">
        <f t="shared" si="42"/>
        <v>243.0555555555556</v>
      </c>
      <c r="AN45" s="421">
        <f t="shared" si="42"/>
        <v>208.33333333333337</v>
      </c>
      <c r="AO45" s="421">
        <f t="shared" si="42"/>
        <v>173.61111111111117</v>
      </c>
      <c r="AP45" s="422">
        <f t="shared" si="42"/>
        <v>138.88888888888891</v>
      </c>
      <c r="AQ45" s="419">
        <f t="shared" si="43"/>
        <v>138.88888888888891</v>
      </c>
      <c r="AR45" s="421">
        <f t="shared" si="43"/>
        <v>121.5277777777778</v>
      </c>
      <c r="AS45" s="421">
        <f t="shared" si="43"/>
        <v>104.16666666666669</v>
      </c>
      <c r="AT45" s="421">
        <f t="shared" si="43"/>
        <v>86.805555555555586</v>
      </c>
      <c r="AU45" s="422">
        <f t="shared" si="43"/>
        <v>69.444444444444457</v>
      </c>
      <c r="AV45" s="127">
        <v>31</v>
      </c>
    </row>
    <row r="46" spans="1:48" s="64" customFormat="1" ht="15.75" x14ac:dyDescent="0.25">
      <c r="A46" s="76">
        <v>2</v>
      </c>
      <c r="B46" s="135">
        <v>32</v>
      </c>
      <c r="C46" s="77">
        <f t="shared" ref="C46:C77" si="46">(1+B46)*FreqRes/1000</f>
        <v>550</v>
      </c>
      <c r="D46" s="60" t="s">
        <v>16</v>
      </c>
      <c r="E46" s="61">
        <f t="shared" si="31"/>
        <v>58.18181818181818</v>
      </c>
      <c r="F46" s="62">
        <f t="shared" si="31"/>
        <v>116.36363636363636</v>
      </c>
      <c r="G46" s="62">
        <f t="shared" si="31"/>
        <v>232.72727272727272</v>
      </c>
      <c r="H46" s="74">
        <f t="shared" si="31"/>
        <v>465.45454545454544</v>
      </c>
      <c r="I46" s="92">
        <f t="shared" ref="I46:I77" si="47">OBWratio*$C46/(E46)</f>
        <v>9.453125</v>
      </c>
      <c r="J46" s="93">
        <f t="shared" ref="J46:J77" si="48">OBWratio*$C46/(F46)</f>
        <v>4.7265625</v>
      </c>
      <c r="K46" s="93">
        <f t="shared" ref="K46:K77" si="49">OBWratio*$C46/(G46)</f>
        <v>2.36328125</v>
      </c>
      <c r="L46" s="94">
        <f t="shared" ref="L46:L77" si="50">OBWratio*$C46/(H46)</f>
        <v>1.181640625</v>
      </c>
      <c r="M46" s="62">
        <f t="shared" ref="M46:M58" si="51">6*H46</f>
        <v>2792.7272727272725</v>
      </c>
      <c r="N46" s="93">
        <f t="shared" si="44"/>
        <v>0.35807291666666669</v>
      </c>
      <c r="O46" s="93">
        <f t="shared" ref="O46:O58" si="52">4000/M46</f>
        <v>1.4322916666666667</v>
      </c>
      <c r="P46" s="62">
        <f t="shared" si="35"/>
        <v>232.72727272727272</v>
      </c>
      <c r="Q46" s="93">
        <f t="shared" si="36"/>
        <v>17.1875</v>
      </c>
      <c r="S46" s="120">
        <f t="shared" si="37"/>
        <v>0.1193576388888889</v>
      </c>
      <c r="T46" s="120">
        <f t="shared" si="38"/>
        <v>11.458333333333332</v>
      </c>
      <c r="V46" s="335">
        <f t="shared" si="39"/>
        <v>250</v>
      </c>
      <c r="AB46" s="399">
        <f t="shared" si="40"/>
        <v>1181.640625</v>
      </c>
      <c r="AC46" s="400">
        <f t="shared" si="40"/>
        <v>1033.935546875</v>
      </c>
      <c r="AD46" s="401">
        <f t="shared" si="40"/>
        <v>886.23046875</v>
      </c>
      <c r="AE46" s="400">
        <f t="shared" si="40"/>
        <v>738.525390625</v>
      </c>
      <c r="AF46" s="402">
        <f t="shared" si="40"/>
        <v>590.8203125</v>
      </c>
      <c r="AG46" s="399">
        <f t="shared" si="41"/>
        <v>590.8203125</v>
      </c>
      <c r="AH46" s="401">
        <f t="shared" si="41"/>
        <v>516.9677734375</v>
      </c>
      <c r="AI46" s="401">
        <f t="shared" si="41"/>
        <v>443.115234375</v>
      </c>
      <c r="AJ46" s="401">
        <f t="shared" si="41"/>
        <v>369.2626953125</v>
      </c>
      <c r="AK46" s="402">
        <f t="shared" si="41"/>
        <v>295.41015625</v>
      </c>
      <c r="AL46" s="399">
        <f t="shared" si="42"/>
        <v>295.41015625</v>
      </c>
      <c r="AM46" s="401">
        <f t="shared" si="42"/>
        <v>258.48388671875</v>
      </c>
      <c r="AN46" s="401">
        <f t="shared" si="42"/>
        <v>221.5576171875</v>
      </c>
      <c r="AO46" s="401">
        <f t="shared" si="42"/>
        <v>184.63134765625</v>
      </c>
      <c r="AP46" s="402">
        <f t="shared" si="42"/>
        <v>147.705078125</v>
      </c>
      <c r="AQ46" s="399">
        <f t="shared" si="43"/>
        <v>147.705078125</v>
      </c>
      <c r="AR46" s="401">
        <f t="shared" si="43"/>
        <v>129.241943359375</v>
      </c>
      <c r="AS46" s="401">
        <f t="shared" si="43"/>
        <v>110.77880859375</v>
      </c>
      <c r="AT46" s="401">
        <f t="shared" si="43"/>
        <v>92.315673828125</v>
      </c>
      <c r="AU46" s="402">
        <f t="shared" si="43"/>
        <v>73.8525390625</v>
      </c>
      <c r="AV46" s="127">
        <v>32</v>
      </c>
    </row>
    <row r="47" spans="1:48" s="73" customFormat="1" ht="15.75" x14ac:dyDescent="0.25">
      <c r="A47" s="79">
        <v>2</v>
      </c>
      <c r="B47" s="130">
        <v>33</v>
      </c>
      <c r="C47" s="80">
        <f t="shared" si="46"/>
        <v>566.66666666666674</v>
      </c>
      <c r="D47" s="81" t="s">
        <v>16</v>
      </c>
      <c r="E47" s="82">
        <f t="shared" si="31"/>
        <v>56.470588235294109</v>
      </c>
      <c r="F47" s="83">
        <f t="shared" si="31"/>
        <v>112.94117647058822</v>
      </c>
      <c r="G47" s="83">
        <f t="shared" si="31"/>
        <v>225.88235294117644</v>
      </c>
      <c r="H47" s="84">
        <f t="shared" si="31"/>
        <v>451.76470588235287</v>
      </c>
      <c r="I47" s="95">
        <f t="shared" si="47"/>
        <v>10.034722222222225</v>
      </c>
      <c r="J47" s="96">
        <f t="shared" si="48"/>
        <v>5.0173611111111125</v>
      </c>
      <c r="K47" s="96">
        <f t="shared" si="49"/>
        <v>2.5086805555555562</v>
      </c>
      <c r="L47" s="97">
        <f t="shared" si="50"/>
        <v>1.2543402777777781</v>
      </c>
      <c r="M47" s="83">
        <f t="shared" si="51"/>
        <v>2710.5882352941171</v>
      </c>
      <c r="N47" s="96">
        <f t="shared" si="44"/>
        <v>0.36892361111111116</v>
      </c>
      <c r="O47" s="96">
        <f t="shared" si="52"/>
        <v>1.4756944444444446</v>
      </c>
      <c r="P47" s="83">
        <f t="shared" si="35"/>
        <v>225.88235294117644</v>
      </c>
      <c r="Q47" s="96">
        <f t="shared" si="36"/>
        <v>17.708333333333336</v>
      </c>
      <c r="S47" s="121">
        <f t="shared" si="37"/>
        <v>0.12297453703703705</v>
      </c>
      <c r="T47" s="121">
        <f t="shared" si="38"/>
        <v>11.805555555555557</v>
      </c>
      <c r="V47" s="335">
        <f t="shared" si="39"/>
        <v>233.33333333333326</v>
      </c>
      <c r="AB47" s="399">
        <f t="shared" si="40"/>
        <v>1254.3402777777781</v>
      </c>
      <c r="AC47" s="400">
        <f t="shared" si="40"/>
        <v>1097.5477430555559</v>
      </c>
      <c r="AD47" s="401">
        <f t="shared" si="40"/>
        <v>940.7552083333336</v>
      </c>
      <c r="AE47" s="400">
        <f t="shared" si="40"/>
        <v>783.96267361111143</v>
      </c>
      <c r="AF47" s="402">
        <f t="shared" si="40"/>
        <v>627.17013888888903</v>
      </c>
      <c r="AG47" s="399">
        <f t="shared" si="41"/>
        <v>627.17013888888903</v>
      </c>
      <c r="AH47" s="401">
        <f t="shared" si="41"/>
        <v>548.77387152777794</v>
      </c>
      <c r="AI47" s="401">
        <f t="shared" si="41"/>
        <v>470.3776041666668</v>
      </c>
      <c r="AJ47" s="401">
        <f t="shared" si="41"/>
        <v>391.98133680555571</v>
      </c>
      <c r="AK47" s="402">
        <f t="shared" si="41"/>
        <v>313.58506944444451</v>
      </c>
      <c r="AL47" s="399">
        <f t="shared" si="42"/>
        <v>313.58506944444451</v>
      </c>
      <c r="AM47" s="401">
        <f t="shared" si="42"/>
        <v>274.38693576388897</v>
      </c>
      <c r="AN47" s="401">
        <f t="shared" si="42"/>
        <v>235.1888020833334</v>
      </c>
      <c r="AO47" s="401">
        <f t="shared" si="42"/>
        <v>195.99066840277786</v>
      </c>
      <c r="AP47" s="402">
        <f t="shared" si="42"/>
        <v>156.79253472222226</v>
      </c>
      <c r="AQ47" s="399">
        <f t="shared" si="43"/>
        <v>156.79253472222226</v>
      </c>
      <c r="AR47" s="401">
        <f t="shared" si="43"/>
        <v>137.19346788194449</v>
      </c>
      <c r="AS47" s="401">
        <f t="shared" si="43"/>
        <v>117.5944010416667</v>
      </c>
      <c r="AT47" s="401">
        <f t="shared" si="43"/>
        <v>97.995334201388928</v>
      </c>
      <c r="AU47" s="402">
        <f t="shared" si="43"/>
        <v>78.396267361111128</v>
      </c>
      <c r="AV47" s="127">
        <v>33</v>
      </c>
    </row>
    <row r="48" spans="1:48" s="64" customFormat="1" ht="15.75" x14ac:dyDescent="0.25">
      <c r="A48" s="58">
        <v>2</v>
      </c>
      <c r="B48" s="129">
        <v>34</v>
      </c>
      <c r="C48" s="59">
        <f t="shared" si="46"/>
        <v>583.33333333333337</v>
      </c>
      <c r="D48" s="60" t="s">
        <v>16</v>
      </c>
      <c r="E48" s="61">
        <f t="shared" si="31"/>
        <v>54.857142857142854</v>
      </c>
      <c r="F48" s="62">
        <f t="shared" si="31"/>
        <v>109.71428571428571</v>
      </c>
      <c r="G48" s="62">
        <f t="shared" si="31"/>
        <v>219.42857142857142</v>
      </c>
      <c r="H48" s="74">
        <f t="shared" si="31"/>
        <v>438.85714285714283</v>
      </c>
      <c r="I48" s="92">
        <f t="shared" si="47"/>
        <v>10.633680555555557</v>
      </c>
      <c r="J48" s="93">
        <f t="shared" si="48"/>
        <v>5.3168402777777786</v>
      </c>
      <c r="K48" s="93">
        <f t="shared" si="49"/>
        <v>2.6584201388888893</v>
      </c>
      <c r="L48" s="94">
        <f t="shared" si="50"/>
        <v>1.3292100694444446</v>
      </c>
      <c r="M48" s="62">
        <f t="shared" si="51"/>
        <v>2633.1428571428569</v>
      </c>
      <c r="N48" s="93">
        <f t="shared" si="44"/>
        <v>0.37977430555555558</v>
      </c>
      <c r="O48" s="93">
        <f t="shared" si="52"/>
        <v>1.5190972222222223</v>
      </c>
      <c r="P48" s="62">
        <f t="shared" si="35"/>
        <v>219.42857142857142</v>
      </c>
      <c r="Q48" s="93">
        <f t="shared" si="36"/>
        <v>18.229166666666668</v>
      </c>
      <c r="S48" s="120">
        <f t="shared" si="37"/>
        <v>0.12659143518518517</v>
      </c>
      <c r="T48" s="120">
        <f t="shared" si="38"/>
        <v>12.152777777777779</v>
      </c>
      <c r="V48" s="335">
        <f t="shared" si="39"/>
        <v>216.66666666666663</v>
      </c>
      <c r="AB48" s="399">
        <f t="shared" si="40"/>
        <v>1329.2100694444446</v>
      </c>
      <c r="AC48" s="400">
        <f t="shared" si="40"/>
        <v>1163.0588107638891</v>
      </c>
      <c r="AD48" s="401">
        <f t="shared" si="40"/>
        <v>996.90755208333337</v>
      </c>
      <c r="AE48" s="400">
        <f t="shared" si="40"/>
        <v>830.75629340277794</v>
      </c>
      <c r="AF48" s="402">
        <f t="shared" si="40"/>
        <v>664.60503472222229</v>
      </c>
      <c r="AG48" s="399">
        <f t="shared" si="41"/>
        <v>664.60503472222229</v>
      </c>
      <c r="AH48" s="401">
        <f t="shared" si="41"/>
        <v>581.52940538194457</v>
      </c>
      <c r="AI48" s="401">
        <f t="shared" si="41"/>
        <v>498.45377604166669</v>
      </c>
      <c r="AJ48" s="401">
        <f t="shared" si="41"/>
        <v>415.37814670138897</v>
      </c>
      <c r="AK48" s="402">
        <f t="shared" si="41"/>
        <v>332.30251736111114</v>
      </c>
      <c r="AL48" s="399">
        <f t="shared" si="42"/>
        <v>332.30251736111114</v>
      </c>
      <c r="AM48" s="401">
        <f t="shared" si="42"/>
        <v>290.76470269097229</v>
      </c>
      <c r="AN48" s="401">
        <f t="shared" si="42"/>
        <v>249.22688802083334</v>
      </c>
      <c r="AO48" s="401">
        <f t="shared" si="42"/>
        <v>207.68907335069449</v>
      </c>
      <c r="AP48" s="402">
        <f t="shared" si="42"/>
        <v>166.15125868055557</v>
      </c>
      <c r="AQ48" s="399">
        <f t="shared" si="43"/>
        <v>166.15125868055557</v>
      </c>
      <c r="AR48" s="401">
        <f t="shared" si="43"/>
        <v>145.38235134548614</v>
      </c>
      <c r="AS48" s="401">
        <f t="shared" si="43"/>
        <v>124.61344401041667</v>
      </c>
      <c r="AT48" s="401">
        <f t="shared" si="43"/>
        <v>103.84453667534724</v>
      </c>
      <c r="AU48" s="402">
        <f t="shared" si="43"/>
        <v>83.075629340277786</v>
      </c>
      <c r="AV48" s="127">
        <v>34</v>
      </c>
    </row>
    <row r="49" spans="1:48" s="73" customFormat="1" ht="15.75" x14ac:dyDescent="0.25">
      <c r="A49" s="79">
        <v>2</v>
      </c>
      <c r="B49" s="130">
        <v>35</v>
      </c>
      <c r="C49" s="80">
        <f t="shared" si="46"/>
        <v>600</v>
      </c>
      <c r="D49" s="81" t="s">
        <v>16</v>
      </c>
      <c r="E49" s="82">
        <f t="shared" si="31"/>
        <v>53.333333333333336</v>
      </c>
      <c r="F49" s="83">
        <f t="shared" si="31"/>
        <v>106.66666666666667</v>
      </c>
      <c r="G49" s="83">
        <f t="shared" si="31"/>
        <v>213.33333333333334</v>
      </c>
      <c r="H49" s="84">
        <f t="shared" si="31"/>
        <v>426.66666666666669</v>
      </c>
      <c r="I49" s="95">
        <f t="shared" si="47"/>
        <v>11.25</v>
      </c>
      <c r="J49" s="96">
        <f t="shared" si="48"/>
        <v>5.625</v>
      </c>
      <c r="K49" s="96">
        <f t="shared" si="49"/>
        <v>2.8125</v>
      </c>
      <c r="L49" s="97">
        <f t="shared" si="50"/>
        <v>1.40625</v>
      </c>
      <c r="M49" s="83">
        <f t="shared" si="51"/>
        <v>2560</v>
      </c>
      <c r="N49" s="96">
        <f t="shared" si="44"/>
        <v>0.390625</v>
      </c>
      <c r="O49" s="96">
        <f t="shared" si="52"/>
        <v>1.5625</v>
      </c>
      <c r="P49" s="83">
        <f t="shared" si="35"/>
        <v>213.33333333333334</v>
      </c>
      <c r="Q49" s="96">
        <f t="shared" si="36"/>
        <v>18.75</v>
      </c>
      <c r="S49" s="121">
        <f t="shared" si="37"/>
        <v>0.13020833333333331</v>
      </c>
      <c r="T49" s="121">
        <f t="shared" si="38"/>
        <v>12.5</v>
      </c>
      <c r="V49" s="335">
        <f t="shared" si="39"/>
        <v>200</v>
      </c>
      <c r="AB49" s="399">
        <f t="shared" ref="AB49:AF61" si="53">AB$38*OBWratio*($C49)/($E49)*1000</f>
        <v>1406.25</v>
      </c>
      <c r="AC49" s="400">
        <f t="shared" si="53"/>
        <v>1230.46875</v>
      </c>
      <c r="AD49" s="401">
        <f t="shared" si="53"/>
        <v>1054.6875</v>
      </c>
      <c r="AE49" s="400">
        <f t="shared" si="53"/>
        <v>878.90625</v>
      </c>
      <c r="AF49" s="402">
        <f t="shared" si="53"/>
        <v>703.125</v>
      </c>
      <c r="AG49" s="399">
        <f t="shared" ref="AG49:AK61" si="54">AG$38*OBWratio*($C49)/($F49)*1000</f>
        <v>703.125</v>
      </c>
      <c r="AH49" s="401">
        <f t="shared" si="54"/>
        <v>615.234375</v>
      </c>
      <c r="AI49" s="401">
        <f t="shared" si="54"/>
        <v>527.34375</v>
      </c>
      <c r="AJ49" s="401">
        <f t="shared" si="54"/>
        <v>439.453125</v>
      </c>
      <c r="AK49" s="402">
        <f t="shared" si="54"/>
        <v>351.5625</v>
      </c>
      <c r="AL49" s="399">
        <f t="shared" ref="AL49:AP61" si="55">AL$38*OBWratio*($C49)/($G49)*1000</f>
        <v>351.5625</v>
      </c>
      <c r="AM49" s="401">
        <f t="shared" si="55"/>
        <v>307.6171875</v>
      </c>
      <c r="AN49" s="401">
        <f t="shared" si="55"/>
        <v>263.671875</v>
      </c>
      <c r="AO49" s="401">
        <f t="shared" si="55"/>
        <v>219.7265625</v>
      </c>
      <c r="AP49" s="402">
        <f t="shared" si="55"/>
        <v>175.78125</v>
      </c>
      <c r="AQ49" s="399">
        <f t="shared" ref="AQ49:AU61" si="56">AQ$38*OBWratio*($C49)/($H49)*1000</f>
        <v>175.78125</v>
      </c>
      <c r="AR49" s="401">
        <f t="shared" si="56"/>
        <v>153.80859375</v>
      </c>
      <c r="AS49" s="401">
        <f t="shared" si="56"/>
        <v>131.8359375</v>
      </c>
      <c r="AT49" s="401">
        <f t="shared" si="56"/>
        <v>109.86328125</v>
      </c>
      <c r="AU49" s="402">
        <f t="shared" si="56"/>
        <v>87.890625</v>
      </c>
      <c r="AV49" s="127">
        <v>35</v>
      </c>
    </row>
    <row r="50" spans="1:48" s="64" customFormat="1" ht="15.75" x14ac:dyDescent="0.25">
      <c r="A50" s="58">
        <v>2</v>
      </c>
      <c r="B50" s="129">
        <v>36</v>
      </c>
      <c r="C50" s="59">
        <f t="shared" si="46"/>
        <v>616.66666666666674</v>
      </c>
      <c r="D50" s="60" t="s">
        <v>16</v>
      </c>
      <c r="E50" s="61">
        <f t="shared" si="31"/>
        <v>51.891891891891888</v>
      </c>
      <c r="F50" s="62">
        <f t="shared" si="31"/>
        <v>103.78378378378378</v>
      </c>
      <c r="G50" s="62">
        <f t="shared" si="31"/>
        <v>207.56756756756755</v>
      </c>
      <c r="H50" s="74">
        <f t="shared" si="31"/>
        <v>415.1351351351351</v>
      </c>
      <c r="I50" s="92">
        <f t="shared" si="47"/>
        <v>11.883680555555557</v>
      </c>
      <c r="J50" s="93">
        <f t="shared" si="48"/>
        <v>5.9418402777777786</v>
      </c>
      <c r="K50" s="93">
        <f t="shared" si="49"/>
        <v>2.9709201388888893</v>
      </c>
      <c r="L50" s="94">
        <f t="shared" si="50"/>
        <v>1.4854600694444446</v>
      </c>
      <c r="M50" s="62">
        <f t="shared" si="51"/>
        <v>2490.8108108108108</v>
      </c>
      <c r="N50" s="93">
        <f t="shared" si="44"/>
        <v>0.40147569444444442</v>
      </c>
      <c r="O50" s="93">
        <f t="shared" si="52"/>
        <v>1.6059027777777777</v>
      </c>
      <c r="P50" s="62">
        <f t="shared" si="35"/>
        <v>207.56756756756755</v>
      </c>
      <c r="Q50" s="93">
        <f t="shared" si="36"/>
        <v>19.270833333333336</v>
      </c>
      <c r="S50" s="120">
        <f t="shared" si="37"/>
        <v>0.13382523148148145</v>
      </c>
      <c r="T50" s="120">
        <f t="shared" si="38"/>
        <v>12.847222222222223</v>
      </c>
      <c r="V50" s="335">
        <f t="shared" si="39"/>
        <v>183.33333333333326</v>
      </c>
      <c r="AB50" s="399">
        <f t="shared" si="53"/>
        <v>1485.4600694444446</v>
      </c>
      <c r="AC50" s="400">
        <f t="shared" si="53"/>
        <v>1299.7775607638891</v>
      </c>
      <c r="AD50" s="401">
        <f t="shared" si="53"/>
        <v>1114.0950520833335</v>
      </c>
      <c r="AE50" s="400">
        <f t="shared" si="53"/>
        <v>928.41254340277806</v>
      </c>
      <c r="AF50" s="402">
        <f t="shared" si="53"/>
        <v>742.73003472222229</v>
      </c>
      <c r="AG50" s="399">
        <f t="shared" si="54"/>
        <v>742.73003472222229</v>
      </c>
      <c r="AH50" s="401">
        <f t="shared" si="54"/>
        <v>649.88878038194457</v>
      </c>
      <c r="AI50" s="401">
        <f t="shared" si="54"/>
        <v>557.04752604166674</v>
      </c>
      <c r="AJ50" s="401">
        <f t="shared" si="54"/>
        <v>464.20627170138903</v>
      </c>
      <c r="AK50" s="402">
        <f t="shared" si="54"/>
        <v>371.36501736111114</v>
      </c>
      <c r="AL50" s="399">
        <f t="shared" si="55"/>
        <v>371.36501736111114</v>
      </c>
      <c r="AM50" s="401">
        <f t="shared" si="55"/>
        <v>324.94439019097229</v>
      </c>
      <c r="AN50" s="401">
        <f t="shared" si="55"/>
        <v>278.52376302083337</v>
      </c>
      <c r="AO50" s="401">
        <f t="shared" si="55"/>
        <v>232.10313585069451</v>
      </c>
      <c r="AP50" s="402">
        <f t="shared" si="55"/>
        <v>185.68250868055557</v>
      </c>
      <c r="AQ50" s="399">
        <f t="shared" si="56"/>
        <v>185.68250868055557</v>
      </c>
      <c r="AR50" s="401">
        <f t="shared" si="56"/>
        <v>162.47219509548614</v>
      </c>
      <c r="AS50" s="401">
        <f t="shared" si="56"/>
        <v>139.26188151041669</v>
      </c>
      <c r="AT50" s="401">
        <f t="shared" si="56"/>
        <v>116.05156792534726</v>
      </c>
      <c r="AU50" s="402">
        <f t="shared" si="56"/>
        <v>92.841254340277786</v>
      </c>
      <c r="AV50" s="127">
        <v>36</v>
      </c>
    </row>
    <row r="51" spans="1:48" s="64" customFormat="1" ht="15.75" x14ac:dyDescent="0.25">
      <c r="A51" s="58">
        <v>2</v>
      </c>
      <c r="B51" s="129">
        <v>37</v>
      </c>
      <c r="C51" s="59">
        <f t="shared" si="46"/>
        <v>633.33333333333337</v>
      </c>
      <c r="D51" s="60" t="s">
        <v>16</v>
      </c>
      <c r="E51" s="61">
        <f t="shared" si="31"/>
        <v>50.526315789473678</v>
      </c>
      <c r="F51" s="62">
        <f t="shared" si="31"/>
        <v>101.05263157894736</v>
      </c>
      <c r="G51" s="62">
        <f t="shared" si="31"/>
        <v>202.10526315789471</v>
      </c>
      <c r="H51" s="74">
        <f t="shared" si="31"/>
        <v>404.21052631578942</v>
      </c>
      <c r="I51" s="92">
        <f t="shared" si="47"/>
        <v>12.534722222222225</v>
      </c>
      <c r="J51" s="93">
        <f t="shared" si="48"/>
        <v>6.2673611111111125</v>
      </c>
      <c r="K51" s="93">
        <f t="shared" si="49"/>
        <v>3.1336805555555562</v>
      </c>
      <c r="L51" s="94">
        <f t="shared" si="50"/>
        <v>1.5668402777777781</v>
      </c>
      <c r="M51" s="62">
        <f t="shared" si="51"/>
        <v>2425.2631578947367</v>
      </c>
      <c r="N51" s="93">
        <f t="shared" si="44"/>
        <v>0.4123263888888889</v>
      </c>
      <c r="O51" s="93">
        <f t="shared" si="52"/>
        <v>1.6493055555555556</v>
      </c>
      <c r="P51" s="62">
        <f t="shared" si="35"/>
        <v>202.10526315789471</v>
      </c>
      <c r="Q51" s="93">
        <f t="shared" si="36"/>
        <v>19.791666666666668</v>
      </c>
      <c r="S51" s="120">
        <f t="shared" si="37"/>
        <v>0.13744212962962962</v>
      </c>
      <c r="T51" s="120">
        <f t="shared" si="38"/>
        <v>13.194444444444445</v>
      </c>
      <c r="V51" s="335">
        <f t="shared" si="39"/>
        <v>166.66666666666663</v>
      </c>
      <c r="AB51" s="399">
        <f t="shared" si="53"/>
        <v>1566.8402777777781</v>
      </c>
      <c r="AC51" s="400">
        <f t="shared" si="53"/>
        <v>1370.9852430555561</v>
      </c>
      <c r="AD51" s="401">
        <f t="shared" si="53"/>
        <v>1175.1302083333335</v>
      </c>
      <c r="AE51" s="400">
        <f t="shared" si="53"/>
        <v>979.27517361111143</v>
      </c>
      <c r="AF51" s="402">
        <f t="shared" si="53"/>
        <v>783.42013888888903</v>
      </c>
      <c r="AG51" s="399">
        <f t="shared" si="54"/>
        <v>783.42013888888903</v>
      </c>
      <c r="AH51" s="401">
        <f t="shared" si="54"/>
        <v>685.49262152777806</v>
      </c>
      <c r="AI51" s="401">
        <f t="shared" si="54"/>
        <v>587.56510416666674</v>
      </c>
      <c r="AJ51" s="401">
        <f t="shared" si="54"/>
        <v>489.63758680555571</v>
      </c>
      <c r="AK51" s="402">
        <f t="shared" si="54"/>
        <v>391.71006944444451</v>
      </c>
      <c r="AL51" s="399">
        <f t="shared" si="55"/>
        <v>391.71006944444451</v>
      </c>
      <c r="AM51" s="401">
        <f t="shared" si="55"/>
        <v>342.74631076388903</v>
      </c>
      <c r="AN51" s="401">
        <f t="shared" si="55"/>
        <v>293.78255208333337</v>
      </c>
      <c r="AO51" s="401">
        <f t="shared" si="55"/>
        <v>244.81879340277786</v>
      </c>
      <c r="AP51" s="402">
        <f t="shared" si="55"/>
        <v>195.85503472222226</v>
      </c>
      <c r="AQ51" s="399">
        <f t="shared" si="56"/>
        <v>195.85503472222226</v>
      </c>
      <c r="AR51" s="401">
        <f t="shared" si="56"/>
        <v>171.37315538194451</v>
      </c>
      <c r="AS51" s="401">
        <f t="shared" si="56"/>
        <v>146.89127604166669</v>
      </c>
      <c r="AT51" s="401">
        <f t="shared" si="56"/>
        <v>122.40939670138893</v>
      </c>
      <c r="AU51" s="402">
        <f t="shared" si="56"/>
        <v>97.927517361111128</v>
      </c>
      <c r="AV51" s="127">
        <v>37</v>
      </c>
    </row>
    <row r="52" spans="1:48" s="64" customFormat="1" ht="15.75" x14ac:dyDescent="0.25">
      <c r="A52" s="58">
        <v>2</v>
      </c>
      <c r="B52" s="129">
        <v>38</v>
      </c>
      <c r="C52" s="59">
        <f t="shared" si="46"/>
        <v>650</v>
      </c>
      <c r="D52" s="60" t="s">
        <v>16</v>
      </c>
      <c r="E52" s="61">
        <f t="shared" si="31"/>
        <v>49.230769230769234</v>
      </c>
      <c r="F52" s="62">
        <f t="shared" si="31"/>
        <v>98.461538461538467</v>
      </c>
      <c r="G52" s="62">
        <f t="shared" si="31"/>
        <v>196.92307692307693</v>
      </c>
      <c r="H52" s="74">
        <f t="shared" si="31"/>
        <v>393.84615384615387</v>
      </c>
      <c r="I52" s="92">
        <f t="shared" si="47"/>
        <v>13.203125</v>
      </c>
      <c r="J52" s="93">
        <f t="shared" si="48"/>
        <v>6.6015625</v>
      </c>
      <c r="K52" s="93">
        <f t="shared" si="49"/>
        <v>3.30078125</v>
      </c>
      <c r="L52" s="94">
        <f t="shared" si="50"/>
        <v>1.650390625</v>
      </c>
      <c r="M52" s="62">
        <f t="shared" si="51"/>
        <v>2363.0769230769233</v>
      </c>
      <c r="N52" s="93">
        <f t="shared" si="44"/>
        <v>0.42317708333333331</v>
      </c>
      <c r="O52" s="93">
        <f t="shared" si="52"/>
        <v>1.6927083333333333</v>
      </c>
      <c r="P52" s="62">
        <f t="shared" si="35"/>
        <v>196.92307692307693</v>
      </c>
      <c r="Q52" s="93">
        <f t="shared" si="36"/>
        <v>20.3125</v>
      </c>
      <c r="S52" s="120">
        <f t="shared" si="37"/>
        <v>0.14105902777777776</v>
      </c>
      <c r="T52" s="120">
        <f t="shared" si="38"/>
        <v>13.541666666666666</v>
      </c>
      <c r="V52" s="335">
        <f t="shared" si="39"/>
        <v>150</v>
      </c>
      <c r="AB52" s="399">
        <f t="shared" si="53"/>
        <v>1650.390625</v>
      </c>
      <c r="AC52" s="400">
        <f t="shared" si="53"/>
        <v>1444.091796875</v>
      </c>
      <c r="AD52" s="401">
        <f t="shared" si="53"/>
        <v>1237.79296875</v>
      </c>
      <c r="AE52" s="400">
        <f t="shared" si="53"/>
        <v>1031.494140625</v>
      </c>
      <c r="AF52" s="402">
        <f t="shared" si="53"/>
        <v>825.1953125</v>
      </c>
      <c r="AG52" s="399">
        <f t="shared" si="54"/>
        <v>825.1953125</v>
      </c>
      <c r="AH52" s="401">
        <f t="shared" si="54"/>
        <v>722.0458984375</v>
      </c>
      <c r="AI52" s="401">
        <f t="shared" si="54"/>
        <v>618.896484375</v>
      </c>
      <c r="AJ52" s="401">
        <f t="shared" si="54"/>
        <v>515.7470703125</v>
      </c>
      <c r="AK52" s="402">
        <f t="shared" si="54"/>
        <v>412.59765625</v>
      </c>
      <c r="AL52" s="399">
        <f t="shared" si="55"/>
        <v>412.59765625</v>
      </c>
      <c r="AM52" s="401">
        <f t="shared" si="55"/>
        <v>361.02294921875</v>
      </c>
      <c r="AN52" s="401">
        <f t="shared" si="55"/>
        <v>309.4482421875</v>
      </c>
      <c r="AO52" s="401">
        <f t="shared" si="55"/>
        <v>257.87353515625</v>
      </c>
      <c r="AP52" s="402">
        <f t="shared" si="55"/>
        <v>206.298828125</v>
      </c>
      <c r="AQ52" s="399">
        <f t="shared" si="56"/>
        <v>206.298828125</v>
      </c>
      <c r="AR52" s="401">
        <f t="shared" si="56"/>
        <v>180.511474609375</v>
      </c>
      <c r="AS52" s="401">
        <f t="shared" si="56"/>
        <v>154.72412109375</v>
      </c>
      <c r="AT52" s="401">
        <f t="shared" si="56"/>
        <v>128.936767578125</v>
      </c>
      <c r="AU52" s="402">
        <f t="shared" si="56"/>
        <v>103.1494140625</v>
      </c>
      <c r="AV52" s="127">
        <v>38</v>
      </c>
    </row>
    <row r="53" spans="1:48" s="73" customFormat="1" ht="15.75" x14ac:dyDescent="0.25">
      <c r="A53" s="79">
        <v>2</v>
      </c>
      <c r="B53" s="130">
        <v>39</v>
      </c>
      <c r="C53" s="80">
        <f t="shared" si="46"/>
        <v>666.66666666666674</v>
      </c>
      <c r="D53" s="81" t="s">
        <v>16</v>
      </c>
      <c r="E53" s="82">
        <f t="shared" si="31"/>
        <v>47.999999999999993</v>
      </c>
      <c r="F53" s="83">
        <f t="shared" si="31"/>
        <v>95.999999999999986</v>
      </c>
      <c r="G53" s="83">
        <f t="shared" si="31"/>
        <v>191.99999999999997</v>
      </c>
      <c r="H53" s="84">
        <f t="shared" si="31"/>
        <v>383.99999999999994</v>
      </c>
      <c r="I53" s="95">
        <f t="shared" si="47"/>
        <v>13.888888888888893</v>
      </c>
      <c r="J53" s="96">
        <f t="shared" si="48"/>
        <v>6.9444444444444464</v>
      </c>
      <c r="K53" s="96">
        <f t="shared" si="49"/>
        <v>3.4722222222222232</v>
      </c>
      <c r="L53" s="97">
        <f t="shared" si="50"/>
        <v>1.7361111111111116</v>
      </c>
      <c r="M53" s="83">
        <f t="shared" si="51"/>
        <v>2303.9999999999995</v>
      </c>
      <c r="N53" s="96">
        <f t="shared" si="44"/>
        <v>0.43402777777777785</v>
      </c>
      <c r="O53" s="96">
        <f t="shared" si="52"/>
        <v>1.7361111111111114</v>
      </c>
      <c r="P53" s="83">
        <f t="shared" si="35"/>
        <v>191.99999999999997</v>
      </c>
      <c r="Q53" s="96">
        <f t="shared" si="36"/>
        <v>20.833333333333336</v>
      </c>
      <c r="S53" s="121">
        <f t="shared" si="37"/>
        <v>0.14467592592592593</v>
      </c>
      <c r="T53" s="121">
        <f t="shared" si="38"/>
        <v>13.888888888888889</v>
      </c>
      <c r="V53" s="335">
        <f t="shared" si="39"/>
        <v>133.33333333333326</v>
      </c>
      <c r="AB53" s="399">
        <f t="shared" si="53"/>
        <v>1736.1111111111115</v>
      </c>
      <c r="AC53" s="400">
        <f t="shared" si="53"/>
        <v>1519.0972222222226</v>
      </c>
      <c r="AD53" s="401">
        <f t="shared" si="53"/>
        <v>1302.0833333333337</v>
      </c>
      <c r="AE53" s="400">
        <f t="shared" si="53"/>
        <v>1085.0694444444448</v>
      </c>
      <c r="AF53" s="402">
        <f t="shared" si="53"/>
        <v>868.05555555555577</v>
      </c>
      <c r="AG53" s="399">
        <f t="shared" si="54"/>
        <v>868.05555555555577</v>
      </c>
      <c r="AH53" s="401">
        <f t="shared" si="54"/>
        <v>759.54861111111131</v>
      </c>
      <c r="AI53" s="401">
        <f t="shared" si="54"/>
        <v>651.04166666666686</v>
      </c>
      <c r="AJ53" s="401">
        <f t="shared" si="54"/>
        <v>542.5347222222224</v>
      </c>
      <c r="AK53" s="402">
        <f t="shared" si="54"/>
        <v>434.02777777777789</v>
      </c>
      <c r="AL53" s="399">
        <f t="shared" si="55"/>
        <v>434.02777777777789</v>
      </c>
      <c r="AM53" s="401">
        <f t="shared" si="55"/>
        <v>379.77430555555566</v>
      </c>
      <c r="AN53" s="401">
        <f t="shared" si="55"/>
        <v>325.52083333333343</v>
      </c>
      <c r="AO53" s="401">
        <f t="shared" si="55"/>
        <v>271.2673611111112</v>
      </c>
      <c r="AP53" s="402">
        <f t="shared" si="55"/>
        <v>217.01388888888894</v>
      </c>
      <c r="AQ53" s="399">
        <f t="shared" si="56"/>
        <v>217.01388888888894</v>
      </c>
      <c r="AR53" s="401">
        <f t="shared" si="56"/>
        <v>189.88715277777783</v>
      </c>
      <c r="AS53" s="401">
        <f t="shared" si="56"/>
        <v>162.76041666666671</v>
      </c>
      <c r="AT53" s="401">
        <f t="shared" si="56"/>
        <v>135.6336805555556</v>
      </c>
      <c r="AU53" s="402">
        <f t="shared" si="56"/>
        <v>108.50694444444447</v>
      </c>
      <c r="AV53" s="127">
        <v>39</v>
      </c>
    </row>
    <row r="54" spans="1:48" s="64" customFormat="1" ht="15.75" x14ac:dyDescent="0.25">
      <c r="A54" s="58">
        <v>2</v>
      </c>
      <c r="B54" s="129">
        <v>40</v>
      </c>
      <c r="C54" s="59">
        <f t="shared" si="46"/>
        <v>683.33333333333337</v>
      </c>
      <c r="D54" s="60" t="s">
        <v>16</v>
      </c>
      <c r="E54" s="61">
        <f t="shared" si="31"/>
        <v>46.829268292682926</v>
      </c>
      <c r="F54" s="62">
        <f t="shared" si="31"/>
        <v>93.658536585365852</v>
      </c>
      <c r="G54" s="62">
        <f t="shared" si="31"/>
        <v>187.3170731707317</v>
      </c>
      <c r="H54" s="74">
        <f t="shared" si="31"/>
        <v>374.63414634146341</v>
      </c>
      <c r="I54" s="92">
        <f t="shared" si="47"/>
        <v>14.592013888888889</v>
      </c>
      <c r="J54" s="93">
        <f t="shared" si="48"/>
        <v>7.2960069444444446</v>
      </c>
      <c r="K54" s="93">
        <f t="shared" si="49"/>
        <v>3.6480034722222223</v>
      </c>
      <c r="L54" s="94">
        <f t="shared" si="50"/>
        <v>1.8240017361111112</v>
      </c>
      <c r="M54" s="62">
        <f t="shared" si="51"/>
        <v>2247.8048780487807</v>
      </c>
      <c r="N54" s="93">
        <f t="shared" si="44"/>
        <v>0.44487847222222221</v>
      </c>
      <c r="O54" s="93">
        <f t="shared" si="52"/>
        <v>1.7795138888888888</v>
      </c>
      <c r="P54" s="62">
        <f t="shared" si="35"/>
        <v>187.3170731707317</v>
      </c>
      <c r="Q54" s="93">
        <f t="shared" si="36"/>
        <v>21.354166666666668</v>
      </c>
      <c r="S54" s="120">
        <f t="shared" si="37"/>
        <v>0.14829282407407407</v>
      </c>
      <c r="T54" s="120">
        <f t="shared" si="38"/>
        <v>14.236111111111111</v>
      </c>
      <c r="V54" s="335">
        <f t="shared" si="39"/>
        <v>116.66666666666663</v>
      </c>
      <c r="AB54" s="399">
        <f t="shared" si="53"/>
        <v>1824.0017361111111</v>
      </c>
      <c r="AC54" s="400">
        <f t="shared" si="53"/>
        <v>1596.0015190972226</v>
      </c>
      <c r="AD54" s="401">
        <f t="shared" si="53"/>
        <v>1368.0013020833333</v>
      </c>
      <c r="AE54" s="400">
        <f t="shared" si="53"/>
        <v>1140.0010850694446</v>
      </c>
      <c r="AF54" s="402">
        <f t="shared" si="53"/>
        <v>912.00086805555554</v>
      </c>
      <c r="AG54" s="399">
        <f t="shared" si="54"/>
        <v>912.00086805555554</v>
      </c>
      <c r="AH54" s="401">
        <f t="shared" si="54"/>
        <v>798.00075954861131</v>
      </c>
      <c r="AI54" s="401">
        <f t="shared" si="54"/>
        <v>684.00065104166663</v>
      </c>
      <c r="AJ54" s="401">
        <f t="shared" si="54"/>
        <v>570.00054253472229</v>
      </c>
      <c r="AK54" s="402">
        <f t="shared" si="54"/>
        <v>456.00043402777777</v>
      </c>
      <c r="AL54" s="399">
        <f t="shared" si="55"/>
        <v>456.00043402777777</v>
      </c>
      <c r="AM54" s="401">
        <f t="shared" si="55"/>
        <v>399.00037977430566</v>
      </c>
      <c r="AN54" s="401">
        <f t="shared" si="55"/>
        <v>342.00032552083331</v>
      </c>
      <c r="AO54" s="401">
        <f t="shared" si="55"/>
        <v>285.00027126736114</v>
      </c>
      <c r="AP54" s="402">
        <f t="shared" si="55"/>
        <v>228.00021701388889</v>
      </c>
      <c r="AQ54" s="399">
        <f t="shared" si="56"/>
        <v>228.00021701388889</v>
      </c>
      <c r="AR54" s="401">
        <f t="shared" si="56"/>
        <v>199.50018988715283</v>
      </c>
      <c r="AS54" s="401">
        <f t="shared" si="56"/>
        <v>171.00016276041666</v>
      </c>
      <c r="AT54" s="401">
        <f t="shared" si="56"/>
        <v>142.50013563368057</v>
      </c>
      <c r="AU54" s="402">
        <f t="shared" si="56"/>
        <v>114.00010850694444</v>
      </c>
      <c r="AV54" s="127">
        <v>40</v>
      </c>
    </row>
    <row r="55" spans="1:48" s="64" customFormat="1" ht="15.75" x14ac:dyDescent="0.25">
      <c r="A55" s="58">
        <v>2</v>
      </c>
      <c r="B55" s="129">
        <v>41</v>
      </c>
      <c r="C55" s="59">
        <f t="shared" si="46"/>
        <v>700</v>
      </c>
      <c r="D55" s="60" t="s">
        <v>16</v>
      </c>
      <c r="E55" s="61">
        <f t="shared" si="31"/>
        <v>45.714285714285715</v>
      </c>
      <c r="F55" s="62">
        <f t="shared" si="31"/>
        <v>91.428571428571431</v>
      </c>
      <c r="G55" s="62">
        <f t="shared" si="31"/>
        <v>182.85714285714286</v>
      </c>
      <c r="H55" s="74">
        <f t="shared" si="31"/>
        <v>365.71428571428572</v>
      </c>
      <c r="I55" s="92">
        <f t="shared" si="47"/>
        <v>15.3125</v>
      </c>
      <c r="J55" s="93">
        <f t="shared" si="48"/>
        <v>7.65625</v>
      </c>
      <c r="K55" s="93">
        <f t="shared" si="49"/>
        <v>3.828125</v>
      </c>
      <c r="L55" s="94">
        <f t="shared" si="50"/>
        <v>1.9140625</v>
      </c>
      <c r="M55" s="62">
        <f t="shared" si="51"/>
        <v>2194.2857142857142</v>
      </c>
      <c r="N55" s="93">
        <f t="shared" si="44"/>
        <v>0.45572916666666669</v>
      </c>
      <c r="O55" s="93">
        <f t="shared" si="52"/>
        <v>1.8229166666666667</v>
      </c>
      <c r="P55" s="62">
        <f t="shared" si="35"/>
        <v>182.85714285714286</v>
      </c>
      <c r="Q55" s="93">
        <f t="shared" si="36"/>
        <v>21.875</v>
      </c>
      <c r="S55" s="120">
        <f t="shared" si="37"/>
        <v>0.15190972222222221</v>
      </c>
      <c r="T55" s="120">
        <f t="shared" si="38"/>
        <v>14.583333333333332</v>
      </c>
      <c r="V55" s="335">
        <f t="shared" si="39"/>
        <v>100</v>
      </c>
      <c r="AB55" s="399">
        <f t="shared" si="53"/>
        <v>1914.0625</v>
      </c>
      <c r="AC55" s="400">
        <f t="shared" si="53"/>
        <v>1674.8046875</v>
      </c>
      <c r="AD55" s="401">
        <f t="shared" si="53"/>
        <v>1435.546875</v>
      </c>
      <c r="AE55" s="400">
        <f t="shared" si="53"/>
        <v>1196.2890625</v>
      </c>
      <c r="AF55" s="402">
        <f t="shared" si="53"/>
        <v>957.03125</v>
      </c>
      <c r="AG55" s="399">
        <f t="shared" si="54"/>
        <v>957.03125</v>
      </c>
      <c r="AH55" s="401">
        <f t="shared" si="54"/>
        <v>837.40234375</v>
      </c>
      <c r="AI55" s="401">
        <f t="shared" si="54"/>
        <v>717.7734375</v>
      </c>
      <c r="AJ55" s="401">
        <f t="shared" si="54"/>
        <v>598.14453125</v>
      </c>
      <c r="AK55" s="402">
        <f t="shared" si="54"/>
        <v>478.515625</v>
      </c>
      <c r="AL55" s="399">
        <f t="shared" si="55"/>
        <v>478.515625</v>
      </c>
      <c r="AM55" s="401">
        <f t="shared" si="55"/>
        <v>418.701171875</v>
      </c>
      <c r="AN55" s="401">
        <f t="shared" si="55"/>
        <v>358.88671875</v>
      </c>
      <c r="AO55" s="401">
        <f t="shared" si="55"/>
        <v>299.072265625</v>
      </c>
      <c r="AP55" s="402">
        <f t="shared" si="55"/>
        <v>239.2578125</v>
      </c>
      <c r="AQ55" s="399">
        <f t="shared" si="56"/>
        <v>239.2578125</v>
      </c>
      <c r="AR55" s="401">
        <f t="shared" si="56"/>
        <v>209.3505859375</v>
      </c>
      <c r="AS55" s="401">
        <f t="shared" si="56"/>
        <v>179.443359375</v>
      </c>
      <c r="AT55" s="401">
        <f t="shared" si="56"/>
        <v>149.5361328125</v>
      </c>
      <c r="AU55" s="402">
        <f t="shared" si="56"/>
        <v>119.62890625</v>
      </c>
      <c r="AV55" s="127">
        <v>41</v>
      </c>
    </row>
    <row r="56" spans="1:48" s="64" customFormat="1" ht="15.75" x14ac:dyDescent="0.25">
      <c r="A56" s="58">
        <v>2</v>
      </c>
      <c r="B56" s="129">
        <v>42</v>
      </c>
      <c r="C56" s="59">
        <f t="shared" si="46"/>
        <v>716.66666666666674</v>
      </c>
      <c r="D56" s="60" t="s">
        <v>16</v>
      </c>
      <c r="E56" s="61">
        <f t="shared" si="31"/>
        <v>44.651162790697668</v>
      </c>
      <c r="F56" s="62">
        <f t="shared" si="31"/>
        <v>89.302325581395337</v>
      </c>
      <c r="G56" s="62">
        <f t="shared" si="31"/>
        <v>178.60465116279067</v>
      </c>
      <c r="H56" s="74">
        <f t="shared" si="31"/>
        <v>357.20930232558135</v>
      </c>
      <c r="I56" s="92">
        <f t="shared" si="47"/>
        <v>16.050347222222225</v>
      </c>
      <c r="J56" s="93">
        <f t="shared" si="48"/>
        <v>8.0251736111111125</v>
      </c>
      <c r="K56" s="93">
        <f t="shared" si="49"/>
        <v>4.0125868055555562</v>
      </c>
      <c r="L56" s="94">
        <f t="shared" si="50"/>
        <v>2.0062934027777781</v>
      </c>
      <c r="M56" s="62">
        <f t="shared" si="51"/>
        <v>2143.2558139534881</v>
      </c>
      <c r="N56" s="93">
        <f t="shared" si="44"/>
        <v>0.46657986111111116</v>
      </c>
      <c r="O56" s="93">
        <f t="shared" si="52"/>
        <v>1.8663194444444446</v>
      </c>
      <c r="P56" s="62">
        <f t="shared" si="35"/>
        <v>178.60465116279067</v>
      </c>
      <c r="Q56" s="93">
        <f t="shared" si="36"/>
        <v>22.395833333333336</v>
      </c>
      <c r="S56" s="120">
        <f t="shared" si="37"/>
        <v>0.15552662037037038</v>
      </c>
      <c r="T56" s="120">
        <f t="shared" si="38"/>
        <v>14.930555555555557</v>
      </c>
      <c r="V56" s="335">
        <f t="shared" si="39"/>
        <v>83.333333333333258</v>
      </c>
      <c r="AB56" s="399">
        <f t="shared" si="53"/>
        <v>2006.2934027777781</v>
      </c>
      <c r="AC56" s="400">
        <f t="shared" si="53"/>
        <v>1755.5067274305559</v>
      </c>
      <c r="AD56" s="401">
        <f t="shared" si="53"/>
        <v>1504.7200520833335</v>
      </c>
      <c r="AE56" s="400">
        <f t="shared" si="53"/>
        <v>1253.9333767361113</v>
      </c>
      <c r="AF56" s="402">
        <f t="shared" si="53"/>
        <v>1003.146701388889</v>
      </c>
      <c r="AG56" s="399">
        <f t="shared" si="54"/>
        <v>1003.146701388889</v>
      </c>
      <c r="AH56" s="401">
        <f t="shared" si="54"/>
        <v>877.75336371527794</v>
      </c>
      <c r="AI56" s="401">
        <f t="shared" si="54"/>
        <v>752.36002604166674</v>
      </c>
      <c r="AJ56" s="401">
        <f t="shared" si="54"/>
        <v>626.96668836805566</v>
      </c>
      <c r="AK56" s="402">
        <f t="shared" si="54"/>
        <v>501.57335069444451</v>
      </c>
      <c r="AL56" s="399">
        <f t="shared" si="55"/>
        <v>501.57335069444451</v>
      </c>
      <c r="AM56" s="401">
        <f t="shared" si="55"/>
        <v>438.87668185763897</v>
      </c>
      <c r="AN56" s="401">
        <f t="shared" si="55"/>
        <v>376.18001302083337</v>
      </c>
      <c r="AO56" s="401">
        <f t="shared" si="55"/>
        <v>313.48334418402783</v>
      </c>
      <c r="AP56" s="402">
        <f t="shared" si="55"/>
        <v>250.78667534722226</v>
      </c>
      <c r="AQ56" s="399">
        <f t="shared" si="56"/>
        <v>250.78667534722226</v>
      </c>
      <c r="AR56" s="401">
        <f t="shared" si="56"/>
        <v>219.43834092881949</v>
      </c>
      <c r="AS56" s="401">
        <f t="shared" si="56"/>
        <v>188.09000651041669</v>
      </c>
      <c r="AT56" s="401">
        <f t="shared" si="56"/>
        <v>156.74167209201391</v>
      </c>
      <c r="AU56" s="402">
        <f t="shared" si="56"/>
        <v>125.39333767361113</v>
      </c>
      <c r="AV56" s="127">
        <v>42</v>
      </c>
    </row>
    <row r="57" spans="1:48" s="64" customFormat="1" ht="15.75" x14ac:dyDescent="0.25">
      <c r="A57" s="58">
        <v>2</v>
      </c>
      <c r="B57" s="129">
        <v>43</v>
      </c>
      <c r="C57" s="59">
        <f t="shared" si="46"/>
        <v>733.33333333333337</v>
      </c>
      <c r="D57" s="60" t="s">
        <v>16</v>
      </c>
      <c r="E57" s="61">
        <f t="shared" si="31"/>
        <v>43.636363636363633</v>
      </c>
      <c r="F57" s="62">
        <f t="shared" si="31"/>
        <v>87.272727272727266</v>
      </c>
      <c r="G57" s="62">
        <f t="shared" si="31"/>
        <v>174.54545454545453</v>
      </c>
      <c r="H57" s="74">
        <f t="shared" si="31"/>
        <v>349.09090909090907</v>
      </c>
      <c r="I57" s="92">
        <f t="shared" si="47"/>
        <v>16.805555555555557</v>
      </c>
      <c r="J57" s="93">
        <f t="shared" si="48"/>
        <v>8.4027777777777786</v>
      </c>
      <c r="K57" s="93">
        <f t="shared" si="49"/>
        <v>4.2013888888888893</v>
      </c>
      <c r="L57" s="94">
        <f t="shared" si="50"/>
        <v>2.1006944444444446</v>
      </c>
      <c r="M57" s="62">
        <f t="shared" si="51"/>
        <v>2094.5454545454545</v>
      </c>
      <c r="N57" s="93">
        <f t="shared" si="44"/>
        <v>0.47743055555555558</v>
      </c>
      <c r="O57" s="93">
        <f t="shared" si="52"/>
        <v>1.9097222222222223</v>
      </c>
      <c r="P57" s="62">
        <f t="shared" si="35"/>
        <v>174.54545454545453</v>
      </c>
      <c r="Q57" s="93">
        <f t="shared" si="36"/>
        <v>22.916666666666668</v>
      </c>
      <c r="S57" s="120">
        <f t="shared" si="37"/>
        <v>0.15914351851851852</v>
      </c>
      <c r="T57" s="120">
        <f t="shared" si="38"/>
        <v>15.277777777777779</v>
      </c>
      <c r="V57" s="335">
        <f t="shared" si="39"/>
        <v>66.666666666666629</v>
      </c>
      <c r="AB57" s="399">
        <f t="shared" si="53"/>
        <v>2100.6944444444448</v>
      </c>
      <c r="AC57" s="400">
        <f t="shared" si="53"/>
        <v>1838.1076388888894</v>
      </c>
      <c r="AD57" s="401">
        <f t="shared" si="53"/>
        <v>1575.5208333333335</v>
      </c>
      <c r="AE57" s="400">
        <f t="shared" si="53"/>
        <v>1312.9340277777778</v>
      </c>
      <c r="AF57" s="402">
        <f t="shared" si="53"/>
        <v>1050.3472222222224</v>
      </c>
      <c r="AG57" s="399">
        <f t="shared" si="54"/>
        <v>1050.3472222222224</v>
      </c>
      <c r="AH57" s="401">
        <f t="shared" si="54"/>
        <v>919.05381944444468</v>
      </c>
      <c r="AI57" s="401">
        <f t="shared" si="54"/>
        <v>787.76041666666674</v>
      </c>
      <c r="AJ57" s="401">
        <f t="shared" si="54"/>
        <v>656.46701388888891</v>
      </c>
      <c r="AK57" s="402">
        <f t="shared" si="54"/>
        <v>525.1736111111112</v>
      </c>
      <c r="AL57" s="399">
        <f t="shared" si="55"/>
        <v>525.1736111111112</v>
      </c>
      <c r="AM57" s="401">
        <f t="shared" si="55"/>
        <v>459.52690972222234</v>
      </c>
      <c r="AN57" s="401">
        <f t="shared" si="55"/>
        <v>393.88020833333337</v>
      </c>
      <c r="AO57" s="401">
        <f t="shared" si="55"/>
        <v>328.23350694444446</v>
      </c>
      <c r="AP57" s="402">
        <f t="shared" si="55"/>
        <v>262.5868055555556</v>
      </c>
      <c r="AQ57" s="399">
        <f t="shared" si="56"/>
        <v>262.5868055555556</v>
      </c>
      <c r="AR57" s="401">
        <f t="shared" si="56"/>
        <v>229.76345486111117</v>
      </c>
      <c r="AS57" s="401">
        <f t="shared" si="56"/>
        <v>196.94010416666669</v>
      </c>
      <c r="AT57" s="401">
        <f t="shared" si="56"/>
        <v>164.11675347222223</v>
      </c>
      <c r="AU57" s="402">
        <f t="shared" si="56"/>
        <v>131.2934027777778</v>
      </c>
      <c r="AV57" s="127">
        <v>43</v>
      </c>
    </row>
    <row r="58" spans="1:48" s="64" customFormat="1" ht="15.75" x14ac:dyDescent="0.25">
      <c r="A58" s="58">
        <v>2</v>
      </c>
      <c r="B58" s="129">
        <v>44</v>
      </c>
      <c r="C58" s="59">
        <f t="shared" si="46"/>
        <v>750</v>
      </c>
      <c r="D58" s="60" t="s">
        <v>16</v>
      </c>
      <c r="E58" s="61">
        <f t="shared" ref="E58:H85" si="57">E$13*1000/$C58</f>
        <v>42.666666666666664</v>
      </c>
      <c r="F58" s="62">
        <f t="shared" si="57"/>
        <v>85.333333333333329</v>
      </c>
      <c r="G58" s="62">
        <f t="shared" si="57"/>
        <v>170.66666666666666</v>
      </c>
      <c r="H58" s="74">
        <f t="shared" si="57"/>
        <v>341.33333333333331</v>
      </c>
      <c r="I58" s="92">
        <f t="shared" si="47"/>
        <v>17.578125</v>
      </c>
      <c r="J58" s="93">
        <f t="shared" si="48"/>
        <v>8.7890625</v>
      </c>
      <c r="K58" s="93">
        <f t="shared" si="49"/>
        <v>4.39453125</v>
      </c>
      <c r="L58" s="94">
        <f t="shared" si="50"/>
        <v>2.197265625</v>
      </c>
      <c r="M58" s="62">
        <f t="shared" si="51"/>
        <v>2048</v>
      </c>
      <c r="N58" s="93">
        <f t="shared" si="44"/>
        <v>0.48828125</v>
      </c>
      <c r="O58" s="93">
        <f t="shared" si="52"/>
        <v>1.953125</v>
      </c>
      <c r="P58" s="62">
        <f t="shared" si="35"/>
        <v>170.66666666666666</v>
      </c>
      <c r="Q58" s="93">
        <f t="shared" si="36"/>
        <v>23.4375</v>
      </c>
      <c r="S58" s="120">
        <f t="shared" si="37"/>
        <v>0.16276041666666666</v>
      </c>
      <c r="T58" s="120">
        <f t="shared" si="38"/>
        <v>15.625</v>
      </c>
      <c r="V58" s="335">
        <f t="shared" si="39"/>
        <v>50</v>
      </c>
      <c r="AB58" s="399">
        <f t="shared" si="53"/>
        <v>2197.265625</v>
      </c>
      <c r="AC58" s="400">
        <f t="shared" si="53"/>
        <v>1922.607421875</v>
      </c>
      <c r="AD58" s="401">
        <f t="shared" si="53"/>
        <v>1647.94921875</v>
      </c>
      <c r="AE58" s="400">
        <f t="shared" si="53"/>
        <v>1373.291015625</v>
      </c>
      <c r="AF58" s="402">
        <f t="shared" si="53"/>
        <v>1098.6328125</v>
      </c>
      <c r="AG58" s="399">
        <f t="shared" si="54"/>
        <v>1098.6328125</v>
      </c>
      <c r="AH58" s="401">
        <f t="shared" si="54"/>
        <v>961.3037109375</v>
      </c>
      <c r="AI58" s="401">
        <f t="shared" si="54"/>
        <v>823.974609375</v>
      </c>
      <c r="AJ58" s="401">
        <f t="shared" si="54"/>
        <v>686.6455078125</v>
      </c>
      <c r="AK58" s="402">
        <f t="shared" si="54"/>
        <v>549.31640625</v>
      </c>
      <c r="AL58" s="399">
        <f t="shared" si="55"/>
        <v>549.31640625</v>
      </c>
      <c r="AM58" s="401">
        <f t="shared" si="55"/>
        <v>480.65185546875</v>
      </c>
      <c r="AN58" s="401">
        <f t="shared" si="55"/>
        <v>411.9873046875</v>
      </c>
      <c r="AO58" s="401">
        <f t="shared" si="55"/>
        <v>343.32275390625</v>
      </c>
      <c r="AP58" s="402">
        <f t="shared" si="55"/>
        <v>274.658203125</v>
      </c>
      <c r="AQ58" s="399">
        <f t="shared" si="56"/>
        <v>274.658203125</v>
      </c>
      <c r="AR58" s="401">
        <f t="shared" si="56"/>
        <v>240.325927734375</v>
      </c>
      <c r="AS58" s="401">
        <f t="shared" si="56"/>
        <v>205.99365234375</v>
      </c>
      <c r="AT58" s="401">
        <f t="shared" si="56"/>
        <v>171.661376953125</v>
      </c>
      <c r="AU58" s="402">
        <f t="shared" si="56"/>
        <v>137.3291015625</v>
      </c>
      <c r="AV58" s="127">
        <v>44</v>
      </c>
    </row>
    <row r="59" spans="1:48" s="39" customFormat="1" x14ac:dyDescent="0.25">
      <c r="A59" s="36">
        <v>2</v>
      </c>
      <c r="B59" s="127">
        <v>45</v>
      </c>
      <c r="C59" s="37">
        <f t="shared" si="46"/>
        <v>766.66666666666674</v>
      </c>
      <c r="D59" s="38"/>
      <c r="E59" s="31">
        <f t="shared" si="57"/>
        <v>41.739130434782602</v>
      </c>
      <c r="F59" s="53">
        <f t="shared" si="57"/>
        <v>83.478260869565204</v>
      </c>
      <c r="G59" s="53">
        <f t="shared" si="57"/>
        <v>166.95652173913041</v>
      </c>
      <c r="H59" s="54">
        <f t="shared" si="57"/>
        <v>333.91304347826082</v>
      </c>
      <c r="I59" s="86">
        <f t="shared" si="47"/>
        <v>18.368055555555561</v>
      </c>
      <c r="J59" s="87">
        <f t="shared" si="48"/>
        <v>9.1840277777777803</v>
      </c>
      <c r="K59" s="87">
        <f t="shared" si="49"/>
        <v>4.5920138888888902</v>
      </c>
      <c r="L59" s="88">
        <f t="shared" si="50"/>
        <v>2.2960069444444451</v>
      </c>
      <c r="M59" s="53"/>
      <c r="N59" s="87"/>
      <c r="O59" s="110"/>
      <c r="P59" s="113"/>
      <c r="Q59" s="110"/>
      <c r="S59" s="116"/>
      <c r="T59" s="116"/>
      <c r="V59" s="335">
        <f t="shared" si="39"/>
        <v>33.333333333333258</v>
      </c>
      <c r="AB59" s="399">
        <f t="shared" si="53"/>
        <v>2296.0069444444453</v>
      </c>
      <c r="AC59" s="400">
        <f t="shared" si="53"/>
        <v>2009.0060763888894</v>
      </c>
      <c r="AD59" s="401">
        <f t="shared" si="53"/>
        <v>1722.0052083333337</v>
      </c>
      <c r="AE59" s="400">
        <f t="shared" si="53"/>
        <v>1435.0043402777781</v>
      </c>
      <c r="AF59" s="402">
        <f t="shared" si="53"/>
        <v>1148.0034722222226</v>
      </c>
      <c r="AG59" s="399">
        <f t="shared" si="54"/>
        <v>1148.0034722222226</v>
      </c>
      <c r="AH59" s="401">
        <f t="shared" si="54"/>
        <v>1004.5030381944447</v>
      </c>
      <c r="AI59" s="401">
        <f t="shared" si="54"/>
        <v>861.00260416666686</v>
      </c>
      <c r="AJ59" s="401">
        <f t="shared" si="54"/>
        <v>717.50217013888903</v>
      </c>
      <c r="AK59" s="402">
        <f t="shared" si="54"/>
        <v>574.00173611111131</v>
      </c>
      <c r="AL59" s="399">
        <f t="shared" si="55"/>
        <v>574.00173611111131</v>
      </c>
      <c r="AM59" s="401">
        <f t="shared" si="55"/>
        <v>502.25151909722234</v>
      </c>
      <c r="AN59" s="401">
        <f t="shared" si="55"/>
        <v>430.50130208333343</v>
      </c>
      <c r="AO59" s="401">
        <f t="shared" si="55"/>
        <v>358.75108506944451</v>
      </c>
      <c r="AP59" s="402">
        <f t="shared" si="55"/>
        <v>287.00086805555566</v>
      </c>
      <c r="AQ59" s="399">
        <f t="shared" si="56"/>
        <v>287.00086805555566</v>
      </c>
      <c r="AR59" s="401">
        <f t="shared" si="56"/>
        <v>251.12575954861117</v>
      </c>
      <c r="AS59" s="401">
        <f t="shared" si="56"/>
        <v>215.25065104166671</v>
      </c>
      <c r="AT59" s="401">
        <f t="shared" si="56"/>
        <v>179.37554253472226</v>
      </c>
      <c r="AU59" s="402">
        <f t="shared" si="56"/>
        <v>143.50043402777783</v>
      </c>
      <c r="AV59" s="127">
        <v>45</v>
      </c>
    </row>
    <row r="60" spans="1:48" s="30" customFormat="1" x14ac:dyDescent="0.25">
      <c r="A60" s="26">
        <v>2</v>
      </c>
      <c r="B60" s="134">
        <v>46</v>
      </c>
      <c r="C60" s="27">
        <f t="shared" si="46"/>
        <v>783.33333333333337</v>
      </c>
      <c r="D60" s="28"/>
      <c r="E60" s="29">
        <f t="shared" si="57"/>
        <v>40.851063829787229</v>
      </c>
      <c r="F60" s="43">
        <f t="shared" si="57"/>
        <v>81.702127659574458</v>
      </c>
      <c r="G60" s="43">
        <f t="shared" si="57"/>
        <v>163.40425531914892</v>
      </c>
      <c r="H60" s="44">
        <f t="shared" si="57"/>
        <v>326.80851063829783</v>
      </c>
      <c r="I60" s="101">
        <f t="shared" si="47"/>
        <v>19.175347222222225</v>
      </c>
      <c r="J60" s="102">
        <f t="shared" si="48"/>
        <v>9.5876736111111125</v>
      </c>
      <c r="K60" s="102">
        <f t="shared" si="49"/>
        <v>4.7938368055555562</v>
      </c>
      <c r="L60" s="103">
        <f t="shared" si="50"/>
        <v>2.3969184027777781</v>
      </c>
      <c r="M60" s="43"/>
      <c r="N60" s="102"/>
      <c r="O60" s="102"/>
      <c r="P60" s="43"/>
      <c r="Q60" s="102"/>
      <c r="S60" s="116"/>
      <c r="T60" s="116"/>
      <c r="V60" s="335">
        <f t="shared" si="39"/>
        <v>16.666666666666629</v>
      </c>
      <c r="AB60" s="399">
        <f t="shared" si="53"/>
        <v>2396.9184027777783</v>
      </c>
      <c r="AC60" s="400">
        <f t="shared" si="53"/>
        <v>2097.3036024305561</v>
      </c>
      <c r="AD60" s="401">
        <f t="shared" si="53"/>
        <v>1797.6888020833335</v>
      </c>
      <c r="AE60" s="400">
        <f t="shared" si="53"/>
        <v>1498.0740017361113</v>
      </c>
      <c r="AF60" s="402">
        <f t="shared" si="53"/>
        <v>1198.4592013888891</v>
      </c>
      <c r="AG60" s="399">
        <f t="shared" si="54"/>
        <v>1198.4592013888891</v>
      </c>
      <c r="AH60" s="401">
        <f t="shared" si="54"/>
        <v>1048.6518012152781</v>
      </c>
      <c r="AI60" s="401">
        <f t="shared" si="54"/>
        <v>898.84440104166674</v>
      </c>
      <c r="AJ60" s="401">
        <f t="shared" si="54"/>
        <v>749.03700086805566</v>
      </c>
      <c r="AK60" s="402">
        <f t="shared" si="54"/>
        <v>599.22960069444457</v>
      </c>
      <c r="AL60" s="399">
        <f t="shared" si="55"/>
        <v>599.22960069444457</v>
      </c>
      <c r="AM60" s="401">
        <f t="shared" si="55"/>
        <v>524.32590060763903</v>
      </c>
      <c r="AN60" s="401">
        <f t="shared" si="55"/>
        <v>449.42220052083337</v>
      </c>
      <c r="AO60" s="401">
        <f t="shared" si="55"/>
        <v>374.51850043402783</v>
      </c>
      <c r="AP60" s="402">
        <f t="shared" si="55"/>
        <v>299.61480034722229</v>
      </c>
      <c r="AQ60" s="399">
        <f t="shared" si="56"/>
        <v>299.61480034722229</v>
      </c>
      <c r="AR60" s="401">
        <f t="shared" si="56"/>
        <v>262.16295030381951</v>
      </c>
      <c r="AS60" s="401">
        <f t="shared" si="56"/>
        <v>224.71110026041669</v>
      </c>
      <c r="AT60" s="401">
        <f t="shared" si="56"/>
        <v>187.25925021701391</v>
      </c>
      <c r="AU60" s="402">
        <f t="shared" si="56"/>
        <v>149.80740017361114</v>
      </c>
      <c r="AV60" s="127">
        <v>46</v>
      </c>
    </row>
    <row r="61" spans="1:48" s="30" customFormat="1" ht="15.75" thickBot="1" x14ac:dyDescent="0.3">
      <c r="A61" s="297">
        <v>2</v>
      </c>
      <c r="B61" s="141">
        <v>47</v>
      </c>
      <c r="C61" s="142">
        <f t="shared" si="46"/>
        <v>800</v>
      </c>
      <c r="D61" s="28"/>
      <c r="E61" s="29">
        <f t="shared" si="57"/>
        <v>40</v>
      </c>
      <c r="F61" s="43">
        <f t="shared" si="57"/>
        <v>80</v>
      </c>
      <c r="G61" s="43">
        <f t="shared" si="57"/>
        <v>160</v>
      </c>
      <c r="H61" s="44">
        <f t="shared" si="57"/>
        <v>320</v>
      </c>
      <c r="I61" s="101">
        <f t="shared" si="47"/>
        <v>20</v>
      </c>
      <c r="J61" s="102">
        <f t="shared" si="48"/>
        <v>10</v>
      </c>
      <c r="K61" s="102">
        <f t="shared" si="49"/>
        <v>5</v>
      </c>
      <c r="L61" s="103">
        <f t="shared" si="50"/>
        <v>2.5</v>
      </c>
      <c r="M61" s="43"/>
      <c r="N61" s="102"/>
      <c r="O61" s="102"/>
      <c r="P61" s="43"/>
      <c r="Q61" s="102"/>
      <c r="S61" s="116"/>
      <c r="T61" s="116"/>
      <c r="V61" s="335">
        <f t="shared" si="39"/>
        <v>0</v>
      </c>
      <c r="AB61" s="399">
        <f t="shared" si="53"/>
        <v>2500</v>
      </c>
      <c r="AC61" s="400">
        <f t="shared" si="53"/>
        <v>2187.5</v>
      </c>
      <c r="AD61" s="401">
        <f t="shared" si="53"/>
        <v>1875</v>
      </c>
      <c r="AE61" s="400">
        <f t="shared" si="53"/>
        <v>1562.5</v>
      </c>
      <c r="AF61" s="402">
        <f t="shared" si="53"/>
        <v>1250</v>
      </c>
      <c r="AG61" s="399">
        <f t="shared" si="54"/>
        <v>1250</v>
      </c>
      <c r="AH61" s="401">
        <f t="shared" si="54"/>
        <v>1093.75</v>
      </c>
      <c r="AI61" s="401">
        <f t="shared" si="54"/>
        <v>937.5</v>
      </c>
      <c r="AJ61" s="401">
        <f t="shared" si="54"/>
        <v>781.25</v>
      </c>
      <c r="AK61" s="402">
        <f t="shared" si="54"/>
        <v>625</v>
      </c>
      <c r="AL61" s="399">
        <f t="shared" si="55"/>
        <v>625</v>
      </c>
      <c r="AM61" s="401">
        <f t="shared" si="55"/>
        <v>546.875</v>
      </c>
      <c r="AN61" s="401">
        <f t="shared" si="55"/>
        <v>468.75</v>
      </c>
      <c r="AO61" s="401">
        <f t="shared" si="55"/>
        <v>390.625</v>
      </c>
      <c r="AP61" s="402">
        <f t="shared" si="55"/>
        <v>312.5</v>
      </c>
      <c r="AQ61" s="399">
        <f t="shared" si="56"/>
        <v>312.5</v>
      </c>
      <c r="AR61" s="401">
        <f t="shared" si="56"/>
        <v>273.4375</v>
      </c>
      <c r="AS61" s="401">
        <f t="shared" si="56"/>
        <v>234.375</v>
      </c>
      <c r="AT61" s="401">
        <f t="shared" si="56"/>
        <v>195.3125</v>
      </c>
      <c r="AU61" s="402">
        <f t="shared" si="56"/>
        <v>156.25</v>
      </c>
      <c r="AV61" s="127">
        <v>47</v>
      </c>
    </row>
    <row r="62" spans="1:48" s="353" customFormat="1" ht="15.75" thickBot="1" x14ac:dyDescent="0.3">
      <c r="A62" s="341">
        <v>1</v>
      </c>
      <c r="B62" s="342">
        <v>48</v>
      </c>
      <c r="C62" s="343">
        <f t="shared" si="46"/>
        <v>816.66666666666674</v>
      </c>
      <c r="D62" s="344" t="s">
        <v>16</v>
      </c>
      <c r="E62" s="345">
        <f t="shared" si="57"/>
        <v>39.183673469387749</v>
      </c>
      <c r="F62" s="346">
        <f t="shared" si="57"/>
        <v>78.367346938775498</v>
      </c>
      <c r="G62" s="346">
        <f t="shared" si="57"/>
        <v>156.734693877551</v>
      </c>
      <c r="H62" s="347">
        <f t="shared" si="57"/>
        <v>313.46938775510199</v>
      </c>
      <c r="I62" s="348">
        <f t="shared" si="47"/>
        <v>20.842013888888893</v>
      </c>
      <c r="J62" s="349">
        <f t="shared" si="48"/>
        <v>10.421006944444446</v>
      </c>
      <c r="K62" s="349">
        <f t="shared" si="49"/>
        <v>5.2105034722222232</v>
      </c>
      <c r="L62" s="350">
        <f t="shared" si="50"/>
        <v>2.6052517361111116</v>
      </c>
      <c r="M62" s="346">
        <f t="shared" ref="M62:M72" si="58">6*H62</f>
        <v>1880.8163265306121</v>
      </c>
      <c r="N62" s="349">
        <f t="shared" ref="N62:N72" si="59">1000/M62</f>
        <v>0.53168402777777779</v>
      </c>
      <c r="O62" s="351">
        <f t="shared" ref="O62:O72" si="60">4000/M62</f>
        <v>2.1267361111111112</v>
      </c>
      <c r="P62" s="352">
        <f t="shared" ref="P62:P82" si="61">4*E62</f>
        <v>156.734693877551</v>
      </c>
      <c r="Q62" s="351">
        <f t="shared" ref="Q62:Q82" si="62">4000/P62</f>
        <v>25.520833333333336</v>
      </c>
      <c r="S62" s="354">
        <f t="shared" ref="S62:S82" si="63">N62*S$13</f>
        <v>0.17722800925925924</v>
      </c>
      <c r="T62" s="354">
        <f t="shared" ref="T62:T82" si="64">Q62*T$13</f>
        <v>17.013888888888889</v>
      </c>
      <c r="V62" s="334">
        <v>1200</v>
      </c>
      <c r="X62" s="328">
        <v>64</v>
      </c>
      <c r="Y62" s="328">
        <f>X62/64</f>
        <v>1</v>
      </c>
      <c r="Z62" s="290">
        <v>1</v>
      </c>
      <c r="AB62" s="413">
        <f>8/64</f>
        <v>0.125</v>
      </c>
      <c r="AC62" s="414">
        <f>7/64</f>
        <v>0.109375</v>
      </c>
      <c r="AD62" s="415">
        <f>6/64</f>
        <v>9.375E-2</v>
      </c>
      <c r="AE62" s="414">
        <f>5/64</f>
        <v>7.8125E-2</v>
      </c>
      <c r="AF62" s="416">
        <f>4/64</f>
        <v>6.25E-2</v>
      </c>
      <c r="AG62" s="413">
        <f>8/64</f>
        <v>0.125</v>
      </c>
      <c r="AH62" s="415">
        <f>7/64</f>
        <v>0.109375</v>
      </c>
      <c r="AI62" s="415">
        <f>6/64</f>
        <v>9.375E-2</v>
      </c>
      <c r="AJ62" s="415">
        <f>5/64</f>
        <v>7.8125E-2</v>
      </c>
      <c r="AK62" s="416">
        <f>4/64</f>
        <v>6.25E-2</v>
      </c>
      <c r="AL62" s="413">
        <f>8/64</f>
        <v>0.125</v>
      </c>
      <c r="AM62" s="415">
        <f>7/64</f>
        <v>0.109375</v>
      </c>
      <c r="AN62" s="415">
        <f>6/64</f>
        <v>9.375E-2</v>
      </c>
      <c r="AO62" s="415">
        <f>5/64</f>
        <v>7.8125E-2</v>
      </c>
      <c r="AP62" s="416">
        <f>4/64</f>
        <v>6.25E-2</v>
      </c>
      <c r="AQ62" s="413">
        <f>8/64</f>
        <v>0.125</v>
      </c>
      <c r="AR62" s="415">
        <f>7/64</f>
        <v>0.109375</v>
      </c>
      <c r="AS62" s="415">
        <f>6/64</f>
        <v>9.375E-2</v>
      </c>
      <c r="AT62" s="415">
        <f>5/64</f>
        <v>7.8125E-2</v>
      </c>
      <c r="AU62" s="416">
        <f>4/64</f>
        <v>6.25E-2</v>
      </c>
      <c r="AV62" s="127">
        <v>48</v>
      </c>
    </row>
    <row r="63" spans="1:48" s="25" customFormat="1" x14ac:dyDescent="0.25">
      <c r="A63" s="40">
        <v>1</v>
      </c>
      <c r="B63" s="128">
        <v>49</v>
      </c>
      <c r="C63" s="41">
        <f t="shared" si="46"/>
        <v>833.33333333333337</v>
      </c>
      <c r="D63" s="55" t="s">
        <v>16</v>
      </c>
      <c r="E63" s="42">
        <f t="shared" si="57"/>
        <v>38.4</v>
      </c>
      <c r="F63" s="56">
        <f t="shared" si="57"/>
        <v>76.8</v>
      </c>
      <c r="G63" s="56">
        <f t="shared" si="57"/>
        <v>153.6</v>
      </c>
      <c r="H63" s="78">
        <f t="shared" si="57"/>
        <v>307.2</v>
      </c>
      <c r="I63" s="89">
        <f t="shared" si="47"/>
        <v>21.701388888888889</v>
      </c>
      <c r="J63" s="90">
        <f t="shared" si="48"/>
        <v>10.850694444444445</v>
      </c>
      <c r="K63" s="90">
        <f t="shared" si="49"/>
        <v>5.4253472222222223</v>
      </c>
      <c r="L63" s="91">
        <f t="shared" si="50"/>
        <v>2.7126736111111112</v>
      </c>
      <c r="M63" s="56">
        <f t="shared" si="58"/>
        <v>1843.1999999999998</v>
      </c>
      <c r="N63" s="90">
        <f t="shared" si="59"/>
        <v>0.54253472222222232</v>
      </c>
      <c r="O63" s="111">
        <f t="shared" si="60"/>
        <v>2.1701388888888893</v>
      </c>
      <c r="P63" s="114">
        <f t="shared" si="61"/>
        <v>153.6</v>
      </c>
      <c r="Q63" s="111">
        <f t="shared" si="62"/>
        <v>26.041666666666668</v>
      </c>
      <c r="S63" s="116">
        <f t="shared" si="63"/>
        <v>0.18084490740740744</v>
      </c>
      <c r="T63" s="116">
        <f t="shared" si="64"/>
        <v>17.361111111111111</v>
      </c>
      <c r="V63" s="335">
        <f t="shared" ref="V63:V85" si="65">CBW_opt1-C63</f>
        <v>366.66666666666663</v>
      </c>
      <c r="AB63" s="399">
        <f t="shared" ref="AB63:AF72" si="66">AB$62*OBWratio*($C63)/($E63)*1000</f>
        <v>2712.6736111111113</v>
      </c>
      <c r="AC63" s="400">
        <f t="shared" si="66"/>
        <v>2373.5894097222226</v>
      </c>
      <c r="AD63" s="401">
        <f t="shared" si="66"/>
        <v>2034.5052083333335</v>
      </c>
      <c r="AE63" s="400">
        <f t="shared" si="66"/>
        <v>1695.4210069444446</v>
      </c>
      <c r="AF63" s="402">
        <f t="shared" si="66"/>
        <v>1356.3368055555557</v>
      </c>
      <c r="AG63" s="399">
        <f t="shared" ref="AG63:AK72" si="67">AG$62*OBWratio*($C63)/($F63)*1000</f>
        <v>1356.3368055555557</v>
      </c>
      <c r="AH63" s="401">
        <f t="shared" si="67"/>
        <v>1186.7947048611113</v>
      </c>
      <c r="AI63" s="401">
        <f t="shared" si="67"/>
        <v>1017.2526041666667</v>
      </c>
      <c r="AJ63" s="401">
        <f t="shared" si="67"/>
        <v>847.71050347222229</v>
      </c>
      <c r="AK63" s="402">
        <f t="shared" si="67"/>
        <v>678.16840277777783</v>
      </c>
      <c r="AL63" s="399">
        <f t="shared" ref="AL63:AP72" si="68">AL$62*OBWratio*($C63)/($G63)*1000</f>
        <v>678.16840277777783</v>
      </c>
      <c r="AM63" s="401">
        <f t="shared" si="68"/>
        <v>593.39735243055566</v>
      </c>
      <c r="AN63" s="401">
        <f t="shared" si="68"/>
        <v>508.62630208333337</v>
      </c>
      <c r="AO63" s="401">
        <f t="shared" si="68"/>
        <v>423.85525173611114</v>
      </c>
      <c r="AP63" s="402">
        <f t="shared" si="68"/>
        <v>339.08420138888891</v>
      </c>
      <c r="AQ63" s="399">
        <f t="shared" ref="AQ63:AU72" si="69">AQ$62*OBWratio*($C63)/($H63)*1000</f>
        <v>339.08420138888891</v>
      </c>
      <c r="AR63" s="401">
        <f t="shared" si="69"/>
        <v>296.69867621527783</v>
      </c>
      <c r="AS63" s="401">
        <f t="shared" si="69"/>
        <v>254.31315104166669</v>
      </c>
      <c r="AT63" s="401">
        <f t="shared" si="69"/>
        <v>211.92762586805557</v>
      </c>
      <c r="AU63" s="402">
        <f t="shared" si="69"/>
        <v>169.54210069444446</v>
      </c>
      <c r="AV63" s="127">
        <v>49</v>
      </c>
    </row>
    <row r="64" spans="1:48" s="25" customFormat="1" x14ac:dyDescent="0.25">
      <c r="A64" s="40">
        <v>1</v>
      </c>
      <c r="B64" s="128">
        <v>50</v>
      </c>
      <c r="C64" s="41">
        <f t="shared" si="46"/>
        <v>850.00000000000011</v>
      </c>
      <c r="D64" s="55" t="s">
        <v>16</v>
      </c>
      <c r="E64" s="42">
        <f t="shared" si="57"/>
        <v>37.647058823529406</v>
      </c>
      <c r="F64" s="56">
        <f t="shared" si="57"/>
        <v>75.294117647058812</v>
      </c>
      <c r="G64" s="56">
        <f t="shared" si="57"/>
        <v>150.58823529411762</v>
      </c>
      <c r="H64" s="78">
        <f t="shared" si="57"/>
        <v>301.17647058823525</v>
      </c>
      <c r="I64" s="89">
        <f t="shared" si="47"/>
        <v>22.578125000000007</v>
      </c>
      <c r="J64" s="90">
        <f t="shared" si="48"/>
        <v>11.289062500000004</v>
      </c>
      <c r="K64" s="90">
        <f t="shared" si="49"/>
        <v>5.6445312500000018</v>
      </c>
      <c r="L64" s="91">
        <f t="shared" si="50"/>
        <v>2.8222656250000009</v>
      </c>
      <c r="M64" s="56">
        <f t="shared" si="58"/>
        <v>1807.0588235294115</v>
      </c>
      <c r="N64" s="90">
        <f t="shared" si="59"/>
        <v>0.55338541666666674</v>
      </c>
      <c r="O64" s="111">
        <f t="shared" si="60"/>
        <v>2.213541666666667</v>
      </c>
      <c r="P64" s="114">
        <f t="shared" si="61"/>
        <v>150.58823529411762</v>
      </c>
      <c r="Q64" s="111">
        <f t="shared" si="62"/>
        <v>26.562500000000004</v>
      </c>
      <c r="S64" s="116">
        <f t="shared" si="63"/>
        <v>0.18446180555555558</v>
      </c>
      <c r="T64" s="116">
        <f t="shared" si="64"/>
        <v>17.708333333333336</v>
      </c>
      <c r="V64" s="335">
        <f t="shared" si="65"/>
        <v>349.99999999999989</v>
      </c>
      <c r="AB64" s="399">
        <f t="shared" si="66"/>
        <v>2822.2656250000009</v>
      </c>
      <c r="AC64" s="400">
        <f t="shared" si="66"/>
        <v>2469.4824218750009</v>
      </c>
      <c r="AD64" s="401">
        <f t="shared" si="66"/>
        <v>2116.6992187500009</v>
      </c>
      <c r="AE64" s="400">
        <f t="shared" si="66"/>
        <v>1763.9160156250007</v>
      </c>
      <c r="AF64" s="402">
        <f t="shared" si="66"/>
        <v>1411.1328125000005</v>
      </c>
      <c r="AG64" s="399">
        <f t="shared" si="67"/>
        <v>1411.1328125000005</v>
      </c>
      <c r="AH64" s="401">
        <f t="shared" si="67"/>
        <v>1234.7412109375005</v>
      </c>
      <c r="AI64" s="401">
        <f t="shared" si="67"/>
        <v>1058.3496093750005</v>
      </c>
      <c r="AJ64" s="401">
        <f t="shared" si="67"/>
        <v>881.95800781250034</v>
      </c>
      <c r="AK64" s="402">
        <f t="shared" si="67"/>
        <v>705.56640625000023</v>
      </c>
      <c r="AL64" s="399">
        <f t="shared" si="68"/>
        <v>705.56640625000023</v>
      </c>
      <c r="AM64" s="401">
        <f t="shared" si="68"/>
        <v>617.37060546875023</v>
      </c>
      <c r="AN64" s="401">
        <f t="shared" si="68"/>
        <v>529.17480468750023</v>
      </c>
      <c r="AO64" s="401">
        <f t="shared" si="68"/>
        <v>440.97900390625017</v>
      </c>
      <c r="AP64" s="402">
        <f t="shared" si="68"/>
        <v>352.78320312500011</v>
      </c>
      <c r="AQ64" s="399">
        <f t="shared" si="69"/>
        <v>352.78320312500011</v>
      </c>
      <c r="AR64" s="401">
        <f t="shared" si="69"/>
        <v>308.68530273437511</v>
      </c>
      <c r="AS64" s="401">
        <f t="shared" si="69"/>
        <v>264.58740234375011</v>
      </c>
      <c r="AT64" s="401">
        <f t="shared" si="69"/>
        <v>220.48950195312509</v>
      </c>
      <c r="AU64" s="402">
        <f t="shared" si="69"/>
        <v>176.39160156250006</v>
      </c>
      <c r="AV64" s="127">
        <v>50</v>
      </c>
    </row>
    <row r="65" spans="1:48" s="64" customFormat="1" ht="15.75" x14ac:dyDescent="0.25">
      <c r="A65" s="58">
        <v>1</v>
      </c>
      <c r="B65" s="129">
        <v>51</v>
      </c>
      <c r="C65" s="59">
        <f t="shared" si="46"/>
        <v>866.66666666666674</v>
      </c>
      <c r="D65" s="60" t="s">
        <v>16</v>
      </c>
      <c r="E65" s="61">
        <f t="shared" si="57"/>
        <v>36.92307692307692</v>
      </c>
      <c r="F65" s="62">
        <f t="shared" si="57"/>
        <v>73.84615384615384</v>
      </c>
      <c r="G65" s="62">
        <f t="shared" si="57"/>
        <v>147.69230769230768</v>
      </c>
      <c r="H65" s="74">
        <f t="shared" si="57"/>
        <v>295.38461538461536</v>
      </c>
      <c r="I65" s="92">
        <f t="shared" si="47"/>
        <v>23.472222222222225</v>
      </c>
      <c r="J65" s="93">
        <f t="shared" si="48"/>
        <v>11.736111111111112</v>
      </c>
      <c r="K65" s="93">
        <f t="shared" si="49"/>
        <v>5.8680555555555562</v>
      </c>
      <c r="L65" s="94">
        <f t="shared" si="50"/>
        <v>2.9340277777777781</v>
      </c>
      <c r="M65" s="62">
        <f t="shared" si="58"/>
        <v>1772.3076923076922</v>
      </c>
      <c r="N65" s="93">
        <f t="shared" si="59"/>
        <v>0.56423611111111116</v>
      </c>
      <c r="O65" s="93">
        <f t="shared" si="60"/>
        <v>2.2569444444444446</v>
      </c>
      <c r="P65" s="62">
        <f t="shared" si="61"/>
        <v>147.69230769230768</v>
      </c>
      <c r="Q65" s="93">
        <f t="shared" si="62"/>
        <v>27.083333333333336</v>
      </c>
      <c r="S65" s="120">
        <f t="shared" si="63"/>
        <v>0.18807870370370372</v>
      </c>
      <c r="T65" s="120">
        <f t="shared" si="64"/>
        <v>18.055555555555557</v>
      </c>
      <c r="V65" s="335">
        <f t="shared" si="65"/>
        <v>333.33333333333326</v>
      </c>
      <c r="AB65" s="399">
        <f t="shared" si="66"/>
        <v>2934.0277777777783</v>
      </c>
      <c r="AC65" s="400">
        <f t="shared" si="66"/>
        <v>2567.2743055555557</v>
      </c>
      <c r="AD65" s="401">
        <f t="shared" si="66"/>
        <v>2200.5208333333335</v>
      </c>
      <c r="AE65" s="400">
        <f t="shared" si="66"/>
        <v>1833.7673611111115</v>
      </c>
      <c r="AF65" s="402">
        <f t="shared" si="66"/>
        <v>1467.0138888888891</v>
      </c>
      <c r="AG65" s="399">
        <f t="shared" si="67"/>
        <v>1467.0138888888891</v>
      </c>
      <c r="AH65" s="401">
        <f t="shared" si="67"/>
        <v>1283.6371527777778</v>
      </c>
      <c r="AI65" s="401">
        <f t="shared" si="67"/>
        <v>1100.2604166666667</v>
      </c>
      <c r="AJ65" s="401">
        <f t="shared" si="67"/>
        <v>916.88368055555577</v>
      </c>
      <c r="AK65" s="402">
        <f t="shared" si="67"/>
        <v>733.50694444444457</v>
      </c>
      <c r="AL65" s="399">
        <f t="shared" si="68"/>
        <v>733.50694444444457</v>
      </c>
      <c r="AM65" s="401">
        <f t="shared" si="68"/>
        <v>641.81857638888891</v>
      </c>
      <c r="AN65" s="401">
        <f t="shared" si="68"/>
        <v>550.13020833333337</v>
      </c>
      <c r="AO65" s="401">
        <f t="shared" si="68"/>
        <v>458.44184027777789</v>
      </c>
      <c r="AP65" s="402">
        <f t="shared" si="68"/>
        <v>366.75347222222229</v>
      </c>
      <c r="AQ65" s="399">
        <f t="shared" si="69"/>
        <v>366.75347222222229</v>
      </c>
      <c r="AR65" s="401">
        <f t="shared" si="69"/>
        <v>320.90928819444446</v>
      </c>
      <c r="AS65" s="401">
        <f t="shared" si="69"/>
        <v>275.06510416666669</v>
      </c>
      <c r="AT65" s="401">
        <f t="shared" si="69"/>
        <v>229.22092013888894</v>
      </c>
      <c r="AU65" s="402">
        <f t="shared" si="69"/>
        <v>183.37673611111114</v>
      </c>
      <c r="AV65" s="127">
        <v>51</v>
      </c>
    </row>
    <row r="66" spans="1:48" s="64" customFormat="1" ht="15.75" x14ac:dyDescent="0.25">
      <c r="A66" s="58">
        <v>1</v>
      </c>
      <c r="B66" s="129">
        <v>52</v>
      </c>
      <c r="C66" s="59">
        <f t="shared" si="46"/>
        <v>883.33333333333337</v>
      </c>
      <c r="D66" s="60" t="s">
        <v>16</v>
      </c>
      <c r="E66" s="61">
        <f t="shared" si="57"/>
        <v>36.226415094339622</v>
      </c>
      <c r="F66" s="62">
        <f t="shared" si="57"/>
        <v>72.452830188679243</v>
      </c>
      <c r="G66" s="62">
        <f t="shared" si="57"/>
        <v>144.90566037735849</v>
      </c>
      <c r="H66" s="74">
        <f t="shared" si="57"/>
        <v>289.81132075471697</v>
      </c>
      <c r="I66" s="92">
        <f t="shared" si="47"/>
        <v>24.383680555555557</v>
      </c>
      <c r="J66" s="93">
        <f t="shared" si="48"/>
        <v>12.191840277777779</v>
      </c>
      <c r="K66" s="93">
        <f t="shared" si="49"/>
        <v>6.0959201388888893</v>
      </c>
      <c r="L66" s="94">
        <f t="shared" si="50"/>
        <v>3.0479600694444446</v>
      </c>
      <c r="M66" s="62">
        <f t="shared" si="58"/>
        <v>1738.867924528302</v>
      </c>
      <c r="N66" s="93">
        <f t="shared" si="59"/>
        <v>0.57508680555555558</v>
      </c>
      <c r="O66" s="93">
        <f t="shared" si="60"/>
        <v>2.3003472222222223</v>
      </c>
      <c r="P66" s="62">
        <f t="shared" si="61"/>
        <v>144.90566037735849</v>
      </c>
      <c r="Q66" s="93">
        <f t="shared" si="62"/>
        <v>27.604166666666668</v>
      </c>
      <c r="S66" s="120">
        <f t="shared" si="63"/>
        <v>0.19169560185185186</v>
      </c>
      <c r="T66" s="120">
        <f t="shared" si="64"/>
        <v>18.402777777777779</v>
      </c>
      <c r="V66" s="335">
        <f t="shared" si="65"/>
        <v>316.66666666666663</v>
      </c>
      <c r="AB66" s="399">
        <f t="shared" si="66"/>
        <v>3047.9600694444448</v>
      </c>
      <c r="AC66" s="400">
        <f t="shared" si="66"/>
        <v>2666.9650607638891</v>
      </c>
      <c r="AD66" s="401">
        <f t="shared" si="66"/>
        <v>2285.9700520833335</v>
      </c>
      <c r="AE66" s="400">
        <f t="shared" si="66"/>
        <v>1904.9750434027778</v>
      </c>
      <c r="AF66" s="402">
        <f t="shared" si="66"/>
        <v>1523.9800347222224</v>
      </c>
      <c r="AG66" s="399">
        <f t="shared" si="67"/>
        <v>1523.9800347222224</v>
      </c>
      <c r="AH66" s="401">
        <f t="shared" si="67"/>
        <v>1333.4825303819446</v>
      </c>
      <c r="AI66" s="401">
        <f t="shared" si="67"/>
        <v>1142.9850260416667</v>
      </c>
      <c r="AJ66" s="401">
        <f t="shared" si="67"/>
        <v>952.48752170138891</v>
      </c>
      <c r="AK66" s="402">
        <f t="shared" si="67"/>
        <v>761.9900173611112</v>
      </c>
      <c r="AL66" s="399">
        <f t="shared" si="68"/>
        <v>761.9900173611112</v>
      </c>
      <c r="AM66" s="401">
        <f t="shared" si="68"/>
        <v>666.74126519097229</v>
      </c>
      <c r="AN66" s="401">
        <f t="shared" si="68"/>
        <v>571.49251302083337</v>
      </c>
      <c r="AO66" s="401">
        <f t="shared" si="68"/>
        <v>476.24376085069446</v>
      </c>
      <c r="AP66" s="402">
        <f t="shared" si="68"/>
        <v>380.9950086805556</v>
      </c>
      <c r="AQ66" s="399">
        <f t="shared" si="69"/>
        <v>380.9950086805556</v>
      </c>
      <c r="AR66" s="401">
        <f t="shared" si="69"/>
        <v>333.37063259548614</v>
      </c>
      <c r="AS66" s="401">
        <f t="shared" si="69"/>
        <v>285.74625651041669</v>
      </c>
      <c r="AT66" s="401">
        <f t="shared" si="69"/>
        <v>238.12188042534723</v>
      </c>
      <c r="AU66" s="402">
        <f t="shared" si="69"/>
        <v>190.4975043402778</v>
      </c>
      <c r="AV66" s="127">
        <v>52</v>
      </c>
    </row>
    <row r="67" spans="1:48" s="64" customFormat="1" ht="15.75" x14ac:dyDescent="0.25">
      <c r="A67" s="58">
        <v>1</v>
      </c>
      <c r="B67" s="129">
        <v>53</v>
      </c>
      <c r="C67" s="59">
        <f t="shared" si="46"/>
        <v>900.00000000000011</v>
      </c>
      <c r="D67" s="60" t="s">
        <v>16</v>
      </c>
      <c r="E67" s="61">
        <f t="shared" si="57"/>
        <v>35.55555555555555</v>
      </c>
      <c r="F67" s="62">
        <f t="shared" si="57"/>
        <v>71.1111111111111</v>
      </c>
      <c r="G67" s="62">
        <f t="shared" si="57"/>
        <v>142.2222222222222</v>
      </c>
      <c r="H67" s="74">
        <f t="shared" si="57"/>
        <v>284.4444444444444</v>
      </c>
      <c r="I67" s="92">
        <f t="shared" si="47"/>
        <v>25.312500000000007</v>
      </c>
      <c r="J67" s="93">
        <f t="shared" si="48"/>
        <v>12.656250000000004</v>
      </c>
      <c r="K67" s="93">
        <f t="shared" si="49"/>
        <v>6.3281250000000018</v>
      </c>
      <c r="L67" s="94">
        <f t="shared" si="50"/>
        <v>3.1640625000000009</v>
      </c>
      <c r="M67" s="62">
        <f t="shared" si="58"/>
        <v>1706.6666666666665</v>
      </c>
      <c r="N67" s="93">
        <f t="shared" si="59"/>
        <v>0.5859375</v>
      </c>
      <c r="O67" s="93">
        <f t="shared" si="60"/>
        <v>2.34375</v>
      </c>
      <c r="P67" s="62">
        <f t="shared" si="61"/>
        <v>142.2222222222222</v>
      </c>
      <c r="Q67" s="93">
        <f t="shared" si="62"/>
        <v>28.125000000000004</v>
      </c>
      <c r="S67" s="120">
        <f t="shared" si="63"/>
        <v>0.1953125</v>
      </c>
      <c r="T67" s="120">
        <f t="shared" si="64"/>
        <v>18.75</v>
      </c>
      <c r="V67" s="335">
        <f t="shared" si="65"/>
        <v>299.99999999999989</v>
      </c>
      <c r="AB67" s="399">
        <f t="shared" si="66"/>
        <v>3164.0625000000009</v>
      </c>
      <c r="AC67" s="400">
        <f t="shared" si="66"/>
        <v>2768.5546875000009</v>
      </c>
      <c r="AD67" s="401">
        <f t="shared" si="66"/>
        <v>2373.0468750000009</v>
      </c>
      <c r="AE67" s="400">
        <f t="shared" si="66"/>
        <v>1977.5390625000007</v>
      </c>
      <c r="AF67" s="402">
        <f t="shared" si="66"/>
        <v>1582.0312500000005</v>
      </c>
      <c r="AG67" s="399">
        <f t="shared" si="67"/>
        <v>1582.0312500000005</v>
      </c>
      <c r="AH67" s="401">
        <f t="shared" si="67"/>
        <v>1384.2773437500005</v>
      </c>
      <c r="AI67" s="401">
        <f t="shared" si="67"/>
        <v>1186.5234375000005</v>
      </c>
      <c r="AJ67" s="401">
        <f t="shared" si="67"/>
        <v>988.76953125000034</v>
      </c>
      <c r="AK67" s="402">
        <f t="shared" si="67"/>
        <v>791.01562500000023</v>
      </c>
      <c r="AL67" s="399">
        <f t="shared" si="68"/>
        <v>791.01562500000023</v>
      </c>
      <c r="AM67" s="401">
        <f t="shared" si="68"/>
        <v>692.13867187500023</v>
      </c>
      <c r="AN67" s="401">
        <f t="shared" si="68"/>
        <v>593.26171875000023</v>
      </c>
      <c r="AO67" s="401">
        <f t="shared" si="68"/>
        <v>494.38476562500017</v>
      </c>
      <c r="AP67" s="402">
        <f t="shared" si="68"/>
        <v>395.50781250000011</v>
      </c>
      <c r="AQ67" s="399">
        <f t="shared" si="69"/>
        <v>395.50781250000011</v>
      </c>
      <c r="AR67" s="401">
        <f t="shared" si="69"/>
        <v>346.06933593750011</v>
      </c>
      <c r="AS67" s="401">
        <f t="shared" si="69"/>
        <v>296.63085937500011</v>
      </c>
      <c r="AT67" s="401">
        <f t="shared" si="69"/>
        <v>247.19238281250009</v>
      </c>
      <c r="AU67" s="402">
        <f t="shared" si="69"/>
        <v>197.75390625000006</v>
      </c>
      <c r="AV67" s="127">
        <v>53</v>
      </c>
    </row>
    <row r="68" spans="1:48" s="64" customFormat="1" ht="15.75" x14ac:dyDescent="0.25">
      <c r="A68" s="58">
        <v>1</v>
      </c>
      <c r="B68" s="129">
        <v>54</v>
      </c>
      <c r="C68" s="59">
        <f t="shared" si="46"/>
        <v>916.66666666666674</v>
      </c>
      <c r="D68" s="60" t="s">
        <v>16</v>
      </c>
      <c r="E68" s="61">
        <f t="shared" si="57"/>
        <v>34.909090909090907</v>
      </c>
      <c r="F68" s="62">
        <f t="shared" si="57"/>
        <v>69.818181818181813</v>
      </c>
      <c r="G68" s="62">
        <f t="shared" si="57"/>
        <v>139.63636363636363</v>
      </c>
      <c r="H68" s="74">
        <f t="shared" si="57"/>
        <v>279.27272727272725</v>
      </c>
      <c r="I68" s="92">
        <f t="shared" si="47"/>
        <v>26.258680555555561</v>
      </c>
      <c r="J68" s="93">
        <f t="shared" si="48"/>
        <v>13.12934027777778</v>
      </c>
      <c r="K68" s="93">
        <f t="shared" si="49"/>
        <v>6.5646701388888902</v>
      </c>
      <c r="L68" s="94">
        <f t="shared" si="50"/>
        <v>3.2823350694444451</v>
      </c>
      <c r="M68" s="62">
        <f t="shared" si="58"/>
        <v>1675.6363636363635</v>
      </c>
      <c r="N68" s="93">
        <f t="shared" si="59"/>
        <v>0.59678819444444453</v>
      </c>
      <c r="O68" s="93">
        <f t="shared" si="60"/>
        <v>2.3871527777777781</v>
      </c>
      <c r="P68" s="62">
        <f t="shared" si="61"/>
        <v>139.63636363636363</v>
      </c>
      <c r="Q68" s="93">
        <f t="shared" si="62"/>
        <v>28.645833333333336</v>
      </c>
      <c r="S68" s="120">
        <f t="shared" si="63"/>
        <v>0.19892939814814817</v>
      </c>
      <c r="T68" s="120">
        <f t="shared" si="64"/>
        <v>19.097222222222221</v>
      </c>
      <c r="V68" s="335">
        <f t="shared" si="65"/>
        <v>283.33333333333326</v>
      </c>
      <c r="AB68" s="399">
        <f t="shared" si="66"/>
        <v>3282.3350694444453</v>
      </c>
      <c r="AC68" s="400">
        <f t="shared" si="66"/>
        <v>2872.0431857638891</v>
      </c>
      <c r="AD68" s="401">
        <f t="shared" si="66"/>
        <v>2461.7513020833335</v>
      </c>
      <c r="AE68" s="400">
        <f t="shared" si="66"/>
        <v>2051.4594184027783</v>
      </c>
      <c r="AF68" s="402">
        <f t="shared" si="66"/>
        <v>1641.1675347222226</v>
      </c>
      <c r="AG68" s="399">
        <f t="shared" si="67"/>
        <v>1641.1675347222226</v>
      </c>
      <c r="AH68" s="401">
        <f t="shared" si="67"/>
        <v>1436.0215928819446</v>
      </c>
      <c r="AI68" s="401">
        <f t="shared" si="67"/>
        <v>1230.8756510416667</v>
      </c>
      <c r="AJ68" s="401">
        <f t="shared" si="67"/>
        <v>1025.7297092013891</v>
      </c>
      <c r="AK68" s="402">
        <f t="shared" si="67"/>
        <v>820.58376736111131</v>
      </c>
      <c r="AL68" s="399">
        <f t="shared" si="68"/>
        <v>820.58376736111131</v>
      </c>
      <c r="AM68" s="401">
        <f t="shared" si="68"/>
        <v>718.01079644097229</v>
      </c>
      <c r="AN68" s="401">
        <f t="shared" si="68"/>
        <v>615.43782552083337</v>
      </c>
      <c r="AO68" s="401">
        <f t="shared" si="68"/>
        <v>512.86485460069457</v>
      </c>
      <c r="AP68" s="402">
        <f t="shared" si="68"/>
        <v>410.29188368055566</v>
      </c>
      <c r="AQ68" s="399">
        <f t="shared" si="69"/>
        <v>410.29188368055566</v>
      </c>
      <c r="AR68" s="401">
        <f t="shared" si="69"/>
        <v>359.00539822048614</v>
      </c>
      <c r="AS68" s="401">
        <f t="shared" si="69"/>
        <v>307.71891276041669</v>
      </c>
      <c r="AT68" s="401">
        <f t="shared" si="69"/>
        <v>256.43242730034729</v>
      </c>
      <c r="AU68" s="402">
        <f t="shared" si="69"/>
        <v>205.14594184027783</v>
      </c>
      <c r="AV68" s="127">
        <v>54</v>
      </c>
    </row>
    <row r="69" spans="1:48" s="64" customFormat="1" ht="15.75" x14ac:dyDescent="0.25">
      <c r="A69" s="58">
        <v>1</v>
      </c>
      <c r="B69" s="129">
        <v>55</v>
      </c>
      <c r="C69" s="59">
        <f t="shared" si="46"/>
        <v>933.33333333333337</v>
      </c>
      <c r="D69" s="60" t="s">
        <v>16</v>
      </c>
      <c r="E69" s="61">
        <f t="shared" si="57"/>
        <v>34.285714285714285</v>
      </c>
      <c r="F69" s="62">
        <f t="shared" si="57"/>
        <v>68.571428571428569</v>
      </c>
      <c r="G69" s="62">
        <f t="shared" si="57"/>
        <v>137.14285714285714</v>
      </c>
      <c r="H69" s="74">
        <f t="shared" si="57"/>
        <v>274.28571428571428</v>
      </c>
      <c r="I69" s="92">
        <f t="shared" si="47"/>
        <v>27.222222222222225</v>
      </c>
      <c r="J69" s="93">
        <f t="shared" si="48"/>
        <v>13.611111111111112</v>
      </c>
      <c r="K69" s="93">
        <f t="shared" si="49"/>
        <v>6.8055555555555562</v>
      </c>
      <c r="L69" s="94">
        <f t="shared" si="50"/>
        <v>3.4027777777777781</v>
      </c>
      <c r="M69" s="62">
        <f t="shared" si="58"/>
        <v>1645.7142857142858</v>
      </c>
      <c r="N69" s="93">
        <f t="shared" si="59"/>
        <v>0.60763888888888884</v>
      </c>
      <c r="O69" s="93">
        <f t="shared" si="60"/>
        <v>2.4305555555555554</v>
      </c>
      <c r="P69" s="62">
        <f t="shared" si="61"/>
        <v>137.14285714285714</v>
      </c>
      <c r="Q69" s="93">
        <f t="shared" si="62"/>
        <v>29.166666666666668</v>
      </c>
      <c r="S69" s="120">
        <f t="shared" si="63"/>
        <v>0.20254629629629628</v>
      </c>
      <c r="T69" s="120">
        <f t="shared" si="64"/>
        <v>19.444444444444443</v>
      </c>
      <c r="V69" s="335">
        <f t="shared" si="65"/>
        <v>266.66666666666663</v>
      </c>
      <c r="AB69" s="399">
        <f t="shared" si="66"/>
        <v>3402.7777777777783</v>
      </c>
      <c r="AC69" s="400">
        <f t="shared" si="66"/>
        <v>2977.4305555555557</v>
      </c>
      <c r="AD69" s="401">
        <f t="shared" si="66"/>
        <v>2552.0833333333335</v>
      </c>
      <c r="AE69" s="400">
        <f t="shared" si="66"/>
        <v>2126.7361111111113</v>
      </c>
      <c r="AF69" s="402">
        <f t="shared" si="66"/>
        <v>1701.3888888888891</v>
      </c>
      <c r="AG69" s="399">
        <f t="shared" si="67"/>
        <v>1701.3888888888891</v>
      </c>
      <c r="AH69" s="401">
        <f t="shared" si="67"/>
        <v>1488.7152777777778</v>
      </c>
      <c r="AI69" s="401">
        <f t="shared" si="67"/>
        <v>1276.0416666666667</v>
      </c>
      <c r="AJ69" s="401">
        <f t="shared" si="67"/>
        <v>1063.3680555555557</v>
      </c>
      <c r="AK69" s="402">
        <f t="shared" si="67"/>
        <v>850.69444444444457</v>
      </c>
      <c r="AL69" s="399">
        <f t="shared" si="68"/>
        <v>850.69444444444457</v>
      </c>
      <c r="AM69" s="401">
        <f t="shared" si="68"/>
        <v>744.35763888888891</v>
      </c>
      <c r="AN69" s="401">
        <f t="shared" si="68"/>
        <v>638.02083333333337</v>
      </c>
      <c r="AO69" s="401">
        <f t="shared" si="68"/>
        <v>531.68402777777783</v>
      </c>
      <c r="AP69" s="402">
        <f t="shared" si="68"/>
        <v>425.34722222222229</v>
      </c>
      <c r="AQ69" s="399">
        <f t="shared" si="69"/>
        <v>425.34722222222229</v>
      </c>
      <c r="AR69" s="401">
        <f t="shared" si="69"/>
        <v>372.17881944444446</v>
      </c>
      <c r="AS69" s="401">
        <f t="shared" si="69"/>
        <v>319.01041666666669</v>
      </c>
      <c r="AT69" s="401">
        <f t="shared" si="69"/>
        <v>265.84201388888891</v>
      </c>
      <c r="AU69" s="402">
        <f t="shared" si="69"/>
        <v>212.67361111111114</v>
      </c>
      <c r="AV69" s="127">
        <v>55</v>
      </c>
    </row>
    <row r="70" spans="1:48" s="64" customFormat="1" ht="15.75" x14ac:dyDescent="0.25">
      <c r="A70" s="58">
        <v>1</v>
      </c>
      <c r="B70" s="129">
        <v>56</v>
      </c>
      <c r="C70" s="59">
        <f t="shared" si="46"/>
        <v>950.00000000000011</v>
      </c>
      <c r="D70" s="60" t="s">
        <v>16</v>
      </c>
      <c r="E70" s="61">
        <f t="shared" si="57"/>
        <v>33.684210526315788</v>
      </c>
      <c r="F70" s="62">
        <f t="shared" si="57"/>
        <v>67.368421052631575</v>
      </c>
      <c r="G70" s="62">
        <f t="shared" si="57"/>
        <v>134.73684210526315</v>
      </c>
      <c r="H70" s="74">
        <f t="shared" si="57"/>
        <v>269.4736842105263</v>
      </c>
      <c r="I70" s="92">
        <f t="shared" si="47"/>
        <v>28.203125000000004</v>
      </c>
      <c r="J70" s="93">
        <f t="shared" si="48"/>
        <v>14.101562500000002</v>
      </c>
      <c r="K70" s="93">
        <f t="shared" si="49"/>
        <v>7.0507812500000009</v>
      </c>
      <c r="L70" s="94">
        <f t="shared" si="50"/>
        <v>3.5253906250000004</v>
      </c>
      <c r="M70" s="62">
        <f t="shared" si="58"/>
        <v>1616.8421052631579</v>
      </c>
      <c r="N70" s="93">
        <f t="shared" si="59"/>
        <v>0.61848958333333337</v>
      </c>
      <c r="O70" s="93">
        <f t="shared" si="60"/>
        <v>2.4739583333333335</v>
      </c>
      <c r="P70" s="62">
        <f t="shared" si="61"/>
        <v>134.73684210526315</v>
      </c>
      <c r="Q70" s="93">
        <f t="shared" si="62"/>
        <v>29.6875</v>
      </c>
      <c r="S70" s="120">
        <f t="shared" si="63"/>
        <v>0.20616319444444445</v>
      </c>
      <c r="T70" s="120">
        <f t="shared" si="64"/>
        <v>19.791666666666664</v>
      </c>
      <c r="V70" s="335">
        <f t="shared" si="65"/>
        <v>249.99999999999989</v>
      </c>
      <c r="AB70" s="399">
        <f t="shared" si="66"/>
        <v>3525.3906250000005</v>
      </c>
      <c r="AC70" s="400">
        <f t="shared" si="66"/>
        <v>3084.7167968750005</v>
      </c>
      <c r="AD70" s="401">
        <f t="shared" si="66"/>
        <v>2644.0429687500005</v>
      </c>
      <c r="AE70" s="400">
        <f t="shared" si="66"/>
        <v>2203.3691406250005</v>
      </c>
      <c r="AF70" s="402">
        <f t="shared" si="66"/>
        <v>1762.6953125000002</v>
      </c>
      <c r="AG70" s="399">
        <f t="shared" si="67"/>
        <v>1762.6953125000002</v>
      </c>
      <c r="AH70" s="401">
        <f t="shared" si="67"/>
        <v>1542.3583984375002</v>
      </c>
      <c r="AI70" s="401">
        <f t="shared" si="67"/>
        <v>1322.0214843750002</v>
      </c>
      <c r="AJ70" s="401">
        <f t="shared" si="67"/>
        <v>1101.6845703125002</v>
      </c>
      <c r="AK70" s="402">
        <f t="shared" si="67"/>
        <v>881.34765625000011</v>
      </c>
      <c r="AL70" s="399">
        <f t="shared" si="68"/>
        <v>881.34765625000011</v>
      </c>
      <c r="AM70" s="401">
        <f t="shared" si="68"/>
        <v>771.17919921875011</v>
      </c>
      <c r="AN70" s="401">
        <f t="shared" si="68"/>
        <v>661.01074218750011</v>
      </c>
      <c r="AO70" s="401">
        <f t="shared" si="68"/>
        <v>550.84228515625011</v>
      </c>
      <c r="AP70" s="402">
        <f t="shared" si="68"/>
        <v>440.67382812500006</v>
      </c>
      <c r="AQ70" s="399">
        <f t="shared" si="69"/>
        <v>440.67382812500006</v>
      </c>
      <c r="AR70" s="401">
        <f t="shared" si="69"/>
        <v>385.58959960937506</v>
      </c>
      <c r="AS70" s="401">
        <f t="shared" si="69"/>
        <v>330.50537109375006</v>
      </c>
      <c r="AT70" s="401">
        <f t="shared" si="69"/>
        <v>275.42114257812506</v>
      </c>
      <c r="AU70" s="402">
        <f t="shared" si="69"/>
        <v>220.33691406250003</v>
      </c>
      <c r="AV70" s="127">
        <v>56</v>
      </c>
    </row>
    <row r="71" spans="1:48" s="64" customFormat="1" ht="15.75" x14ac:dyDescent="0.25">
      <c r="A71" s="58">
        <v>1</v>
      </c>
      <c r="B71" s="129">
        <v>57</v>
      </c>
      <c r="C71" s="59">
        <f t="shared" si="46"/>
        <v>966.66666666666674</v>
      </c>
      <c r="D71" s="60" t="s">
        <v>16</v>
      </c>
      <c r="E71" s="61">
        <f t="shared" si="57"/>
        <v>33.103448275862064</v>
      </c>
      <c r="F71" s="62">
        <f t="shared" si="57"/>
        <v>66.206896551724128</v>
      </c>
      <c r="G71" s="62">
        <f t="shared" si="57"/>
        <v>132.41379310344826</v>
      </c>
      <c r="H71" s="74">
        <f t="shared" si="57"/>
        <v>264.82758620689651</v>
      </c>
      <c r="I71" s="92">
        <f t="shared" si="47"/>
        <v>29.201388888888896</v>
      </c>
      <c r="J71" s="93">
        <f t="shared" si="48"/>
        <v>14.600694444444448</v>
      </c>
      <c r="K71" s="93">
        <f t="shared" si="49"/>
        <v>7.3003472222222241</v>
      </c>
      <c r="L71" s="94">
        <f t="shared" si="50"/>
        <v>3.650173611111112</v>
      </c>
      <c r="M71" s="62">
        <f t="shared" si="58"/>
        <v>1588.9655172413791</v>
      </c>
      <c r="N71" s="93">
        <f t="shared" si="59"/>
        <v>0.6293402777777779</v>
      </c>
      <c r="O71" s="93">
        <f t="shared" si="60"/>
        <v>2.5173611111111116</v>
      </c>
      <c r="P71" s="62">
        <f t="shared" si="61"/>
        <v>132.41379310344826</v>
      </c>
      <c r="Q71" s="93">
        <f t="shared" si="62"/>
        <v>30.208333333333339</v>
      </c>
      <c r="S71" s="120">
        <f t="shared" si="63"/>
        <v>0.20978009259259262</v>
      </c>
      <c r="T71" s="120">
        <f t="shared" si="64"/>
        <v>20.138888888888893</v>
      </c>
      <c r="V71" s="335">
        <f t="shared" si="65"/>
        <v>233.33333333333326</v>
      </c>
      <c r="AB71" s="399">
        <f t="shared" si="66"/>
        <v>3650.1736111111122</v>
      </c>
      <c r="AC71" s="400">
        <f t="shared" si="66"/>
        <v>3193.9019097222226</v>
      </c>
      <c r="AD71" s="401">
        <f t="shared" si="66"/>
        <v>2737.6302083333339</v>
      </c>
      <c r="AE71" s="400">
        <f t="shared" si="66"/>
        <v>2281.3585069444453</v>
      </c>
      <c r="AF71" s="402">
        <f t="shared" si="66"/>
        <v>1825.0868055555561</v>
      </c>
      <c r="AG71" s="399">
        <f t="shared" si="67"/>
        <v>1825.0868055555561</v>
      </c>
      <c r="AH71" s="401">
        <f t="shared" si="67"/>
        <v>1596.9509548611113</v>
      </c>
      <c r="AI71" s="401">
        <f t="shared" si="67"/>
        <v>1368.815104166667</v>
      </c>
      <c r="AJ71" s="401">
        <f t="shared" si="67"/>
        <v>1140.6792534722226</v>
      </c>
      <c r="AK71" s="402">
        <f t="shared" si="67"/>
        <v>912.54340277777806</v>
      </c>
      <c r="AL71" s="399">
        <f t="shared" si="68"/>
        <v>912.54340277777806</v>
      </c>
      <c r="AM71" s="401">
        <f t="shared" si="68"/>
        <v>798.47547743055566</v>
      </c>
      <c r="AN71" s="401">
        <f t="shared" si="68"/>
        <v>684.40755208333348</v>
      </c>
      <c r="AO71" s="401">
        <f t="shared" si="68"/>
        <v>570.33962673611131</v>
      </c>
      <c r="AP71" s="402">
        <f t="shared" si="68"/>
        <v>456.27170138888903</v>
      </c>
      <c r="AQ71" s="399">
        <f t="shared" si="69"/>
        <v>456.27170138888903</v>
      </c>
      <c r="AR71" s="401">
        <f t="shared" si="69"/>
        <v>399.23773871527783</v>
      </c>
      <c r="AS71" s="401">
        <f t="shared" si="69"/>
        <v>342.20377604166674</v>
      </c>
      <c r="AT71" s="401">
        <f t="shared" si="69"/>
        <v>285.16981336805566</v>
      </c>
      <c r="AU71" s="402">
        <f t="shared" si="69"/>
        <v>228.13585069444451</v>
      </c>
      <c r="AV71" s="127">
        <v>57</v>
      </c>
    </row>
    <row r="72" spans="1:48" s="64" customFormat="1" ht="16.5" thickBot="1" x14ac:dyDescent="0.3">
      <c r="A72" s="65">
        <v>1</v>
      </c>
      <c r="B72" s="131">
        <v>58</v>
      </c>
      <c r="C72" s="66">
        <f t="shared" si="46"/>
        <v>983.33333333333337</v>
      </c>
      <c r="D72" s="60" t="s">
        <v>16</v>
      </c>
      <c r="E72" s="61">
        <f t="shared" si="57"/>
        <v>32.542372881355931</v>
      </c>
      <c r="F72" s="62">
        <f t="shared" si="57"/>
        <v>65.084745762711862</v>
      </c>
      <c r="G72" s="62">
        <f t="shared" si="57"/>
        <v>130.16949152542372</v>
      </c>
      <c r="H72" s="74">
        <f t="shared" si="57"/>
        <v>260.33898305084745</v>
      </c>
      <c r="I72" s="92">
        <f t="shared" si="47"/>
        <v>30.217013888888893</v>
      </c>
      <c r="J72" s="93">
        <f t="shared" si="48"/>
        <v>15.108506944444446</v>
      </c>
      <c r="K72" s="93">
        <f t="shared" si="49"/>
        <v>7.5542534722222232</v>
      </c>
      <c r="L72" s="94">
        <f t="shared" si="50"/>
        <v>3.7771267361111116</v>
      </c>
      <c r="M72" s="62">
        <f t="shared" si="58"/>
        <v>1562.0338983050847</v>
      </c>
      <c r="N72" s="93">
        <f t="shared" si="59"/>
        <v>0.64019097222222221</v>
      </c>
      <c r="O72" s="93">
        <f t="shared" si="60"/>
        <v>2.5607638888888888</v>
      </c>
      <c r="P72" s="62">
        <f t="shared" si="61"/>
        <v>130.16949152542372</v>
      </c>
      <c r="Q72" s="93">
        <f t="shared" si="62"/>
        <v>30.729166666666668</v>
      </c>
      <c r="S72" s="120">
        <f t="shared" si="63"/>
        <v>0.21339699074074073</v>
      </c>
      <c r="T72" s="120">
        <f t="shared" si="64"/>
        <v>20.486111111111111</v>
      </c>
      <c r="V72" s="335">
        <f t="shared" si="65"/>
        <v>216.66666666666663</v>
      </c>
      <c r="AB72" s="399">
        <f t="shared" si="66"/>
        <v>3777.1267361111118</v>
      </c>
      <c r="AC72" s="400">
        <f t="shared" si="66"/>
        <v>3304.9858940972226</v>
      </c>
      <c r="AD72" s="401">
        <f t="shared" si="66"/>
        <v>2832.8450520833335</v>
      </c>
      <c r="AE72" s="400">
        <f t="shared" si="66"/>
        <v>2360.7042100694448</v>
      </c>
      <c r="AF72" s="402">
        <f t="shared" si="66"/>
        <v>1888.5633680555559</v>
      </c>
      <c r="AG72" s="399">
        <f t="shared" si="67"/>
        <v>1888.5633680555559</v>
      </c>
      <c r="AH72" s="401">
        <f t="shared" si="67"/>
        <v>1652.4929470486113</v>
      </c>
      <c r="AI72" s="401">
        <f t="shared" si="67"/>
        <v>1416.4225260416667</v>
      </c>
      <c r="AJ72" s="401">
        <f t="shared" si="67"/>
        <v>1180.3521050347224</v>
      </c>
      <c r="AK72" s="402">
        <f t="shared" si="67"/>
        <v>944.28168402777794</v>
      </c>
      <c r="AL72" s="399">
        <f t="shared" si="68"/>
        <v>944.28168402777794</v>
      </c>
      <c r="AM72" s="401">
        <f t="shared" si="68"/>
        <v>826.24647352430566</v>
      </c>
      <c r="AN72" s="401">
        <f t="shared" si="68"/>
        <v>708.21126302083337</v>
      </c>
      <c r="AO72" s="401">
        <f t="shared" si="68"/>
        <v>590.1760525173612</v>
      </c>
      <c r="AP72" s="402">
        <f t="shared" si="68"/>
        <v>472.14084201388897</v>
      </c>
      <c r="AQ72" s="399">
        <f t="shared" si="69"/>
        <v>472.14084201388897</v>
      </c>
      <c r="AR72" s="401">
        <f t="shared" si="69"/>
        <v>413.12323676215283</v>
      </c>
      <c r="AS72" s="401">
        <f t="shared" si="69"/>
        <v>354.10563151041669</v>
      </c>
      <c r="AT72" s="401">
        <f t="shared" si="69"/>
        <v>295.0880262586806</v>
      </c>
      <c r="AU72" s="402">
        <f t="shared" si="69"/>
        <v>236.07042100694449</v>
      </c>
      <c r="AV72" s="127">
        <v>58</v>
      </c>
    </row>
    <row r="73" spans="1:48" s="73" customFormat="1" ht="16.5" thickBot="1" x14ac:dyDescent="0.3">
      <c r="A73" s="67">
        <v>1</v>
      </c>
      <c r="B73" s="132">
        <v>59</v>
      </c>
      <c r="C73" s="68">
        <f t="shared" si="46"/>
        <v>1000.0000000000001</v>
      </c>
      <c r="D73" s="69" t="s">
        <v>16</v>
      </c>
      <c r="E73" s="70">
        <f t="shared" si="57"/>
        <v>31.999999999999996</v>
      </c>
      <c r="F73" s="71">
        <f t="shared" si="57"/>
        <v>63.999999999999993</v>
      </c>
      <c r="G73" s="71">
        <f t="shared" si="57"/>
        <v>127.99999999999999</v>
      </c>
      <c r="H73" s="75">
        <f t="shared" si="57"/>
        <v>255.99999999999997</v>
      </c>
      <c r="I73" s="98">
        <f t="shared" si="47"/>
        <v>31.250000000000007</v>
      </c>
      <c r="J73" s="99">
        <f t="shared" si="48"/>
        <v>15.625000000000004</v>
      </c>
      <c r="K73" s="99">
        <f t="shared" si="49"/>
        <v>7.8125000000000018</v>
      </c>
      <c r="L73" s="100">
        <f t="shared" si="50"/>
        <v>3.9062500000000009</v>
      </c>
      <c r="M73" s="70">
        <f>6*H73</f>
        <v>1535.9999999999998</v>
      </c>
      <c r="N73" s="99">
        <f t="shared" ref="N73:N82" si="70">1000/M73</f>
        <v>0.65104166666666674</v>
      </c>
      <c r="O73" s="99">
        <f t="shared" ref="O73" si="71">4000/M73</f>
        <v>2.604166666666667</v>
      </c>
      <c r="P73" s="71">
        <f t="shared" si="61"/>
        <v>127.99999999999999</v>
      </c>
      <c r="Q73" s="99">
        <f t="shared" si="62"/>
        <v>31.250000000000004</v>
      </c>
      <c r="S73" s="121">
        <f t="shared" si="63"/>
        <v>0.2170138888888889</v>
      </c>
      <c r="T73" s="121">
        <f t="shared" si="64"/>
        <v>20.833333333333336</v>
      </c>
      <c r="V73" s="336">
        <f t="shared" si="65"/>
        <v>199.99999999999989</v>
      </c>
      <c r="AB73" s="419">
        <f t="shared" ref="AB73:AF85" si="72">AB$62*OBWratio*($C73)/($E73)*1000</f>
        <v>3906.2500000000009</v>
      </c>
      <c r="AC73" s="420">
        <f t="shared" si="72"/>
        <v>3417.9687500000009</v>
      </c>
      <c r="AD73" s="421">
        <f t="shared" si="72"/>
        <v>2929.6875000000009</v>
      </c>
      <c r="AE73" s="420">
        <f t="shared" si="72"/>
        <v>2441.4062500000009</v>
      </c>
      <c r="AF73" s="422">
        <f t="shared" si="72"/>
        <v>1953.1250000000005</v>
      </c>
      <c r="AG73" s="419">
        <f t="shared" ref="AG73:AK85" si="73">AG$62*OBWratio*($C73)/($F73)*1000</f>
        <v>1953.1250000000005</v>
      </c>
      <c r="AH73" s="421">
        <f t="shared" si="73"/>
        <v>1708.9843750000005</v>
      </c>
      <c r="AI73" s="421">
        <f t="shared" si="73"/>
        <v>1464.8437500000005</v>
      </c>
      <c r="AJ73" s="421">
        <f t="shared" si="73"/>
        <v>1220.7031250000005</v>
      </c>
      <c r="AK73" s="422">
        <f t="shared" si="73"/>
        <v>976.56250000000023</v>
      </c>
      <c r="AL73" s="419">
        <f t="shared" ref="AL73:AP85" si="74">AL$62*OBWratio*($C73)/($G73)*1000</f>
        <v>976.56250000000023</v>
      </c>
      <c r="AM73" s="421">
        <f t="shared" si="74"/>
        <v>854.49218750000023</v>
      </c>
      <c r="AN73" s="421">
        <f t="shared" si="74"/>
        <v>732.42187500000023</v>
      </c>
      <c r="AO73" s="421">
        <f t="shared" si="74"/>
        <v>610.35156250000023</v>
      </c>
      <c r="AP73" s="422">
        <f t="shared" si="74"/>
        <v>488.28125000000011</v>
      </c>
      <c r="AQ73" s="419">
        <f t="shared" ref="AQ73:AU85" si="75">AQ$62*OBWratio*($C73)/($H73)*1000</f>
        <v>488.28125000000011</v>
      </c>
      <c r="AR73" s="421">
        <f t="shared" si="75"/>
        <v>427.24609375000011</v>
      </c>
      <c r="AS73" s="421">
        <f t="shared" si="75"/>
        <v>366.21093750000011</v>
      </c>
      <c r="AT73" s="421">
        <f t="shared" si="75"/>
        <v>305.17578125000011</v>
      </c>
      <c r="AU73" s="422">
        <f t="shared" si="75"/>
        <v>244.14062500000006</v>
      </c>
      <c r="AV73" s="127">
        <v>59</v>
      </c>
    </row>
    <row r="74" spans="1:48" s="64" customFormat="1" ht="15.75" x14ac:dyDescent="0.25">
      <c r="A74" s="76">
        <v>1</v>
      </c>
      <c r="B74" s="135">
        <v>60</v>
      </c>
      <c r="C74" s="77">
        <f t="shared" si="46"/>
        <v>1016.6666666666667</v>
      </c>
      <c r="D74" s="60" t="s">
        <v>16</v>
      </c>
      <c r="E74" s="61">
        <f t="shared" si="57"/>
        <v>31.475409836065573</v>
      </c>
      <c r="F74" s="62">
        <f t="shared" si="57"/>
        <v>62.950819672131146</v>
      </c>
      <c r="G74" s="62">
        <f t="shared" si="57"/>
        <v>125.90163934426229</v>
      </c>
      <c r="H74" s="74">
        <f t="shared" si="57"/>
        <v>251.80327868852459</v>
      </c>
      <c r="I74" s="92">
        <f t="shared" si="47"/>
        <v>32.300347222222229</v>
      </c>
      <c r="J74" s="93">
        <f t="shared" si="48"/>
        <v>16.150173611111114</v>
      </c>
      <c r="K74" s="93">
        <f t="shared" si="49"/>
        <v>8.0750868055555571</v>
      </c>
      <c r="L74" s="94">
        <f t="shared" si="50"/>
        <v>4.0375434027777786</v>
      </c>
      <c r="M74" s="62">
        <f t="shared" ref="M74:M82" si="76">6*H74</f>
        <v>1510.8196721311474</v>
      </c>
      <c r="N74" s="93">
        <f t="shared" si="70"/>
        <v>0.66189236111111116</v>
      </c>
      <c r="O74" s="93">
        <f t="shared" ref="O74:O82" si="77">4000/M74</f>
        <v>2.6475694444444446</v>
      </c>
      <c r="P74" s="62">
        <f t="shared" si="61"/>
        <v>125.90163934426229</v>
      </c>
      <c r="Q74" s="93">
        <f t="shared" si="62"/>
        <v>31.770833333333332</v>
      </c>
      <c r="S74" s="120">
        <f t="shared" si="63"/>
        <v>0.22063078703703703</v>
      </c>
      <c r="T74" s="120">
        <f t="shared" si="64"/>
        <v>21.180555555555554</v>
      </c>
      <c r="V74" s="335">
        <f t="shared" si="65"/>
        <v>183.33333333333326</v>
      </c>
      <c r="AB74" s="399">
        <f t="shared" si="72"/>
        <v>4037.5434027777787</v>
      </c>
      <c r="AC74" s="400">
        <f t="shared" si="72"/>
        <v>3532.8504774305557</v>
      </c>
      <c r="AD74" s="401">
        <f t="shared" si="72"/>
        <v>3028.1575520833335</v>
      </c>
      <c r="AE74" s="400">
        <f t="shared" si="72"/>
        <v>2523.4646267361118</v>
      </c>
      <c r="AF74" s="402">
        <f t="shared" si="72"/>
        <v>2018.7717013888894</v>
      </c>
      <c r="AG74" s="399">
        <f t="shared" si="73"/>
        <v>2018.7717013888894</v>
      </c>
      <c r="AH74" s="401">
        <f t="shared" si="73"/>
        <v>1766.4252387152778</v>
      </c>
      <c r="AI74" s="401">
        <f t="shared" si="73"/>
        <v>1514.0787760416667</v>
      </c>
      <c r="AJ74" s="401">
        <f t="shared" si="73"/>
        <v>1261.7323133680559</v>
      </c>
      <c r="AK74" s="402">
        <f t="shared" si="73"/>
        <v>1009.3858506944447</v>
      </c>
      <c r="AL74" s="399">
        <f t="shared" si="74"/>
        <v>1009.3858506944447</v>
      </c>
      <c r="AM74" s="401">
        <f t="shared" si="74"/>
        <v>883.21261935763891</v>
      </c>
      <c r="AN74" s="401">
        <f t="shared" si="74"/>
        <v>757.03938802083337</v>
      </c>
      <c r="AO74" s="401">
        <f t="shared" si="74"/>
        <v>630.86615668402794</v>
      </c>
      <c r="AP74" s="402">
        <f t="shared" si="74"/>
        <v>504.69292534722234</v>
      </c>
      <c r="AQ74" s="399">
        <f t="shared" si="75"/>
        <v>504.69292534722234</v>
      </c>
      <c r="AR74" s="401">
        <f t="shared" si="75"/>
        <v>441.60630967881946</v>
      </c>
      <c r="AS74" s="401">
        <f t="shared" si="75"/>
        <v>378.51969401041669</v>
      </c>
      <c r="AT74" s="401">
        <f t="shared" si="75"/>
        <v>315.43307834201397</v>
      </c>
      <c r="AU74" s="402">
        <f t="shared" si="75"/>
        <v>252.34646267361117</v>
      </c>
      <c r="AV74" s="127">
        <v>60</v>
      </c>
    </row>
    <row r="75" spans="1:48" s="64" customFormat="1" ht="15.75" x14ac:dyDescent="0.25">
      <c r="A75" s="58">
        <v>1</v>
      </c>
      <c r="B75" s="129">
        <v>61</v>
      </c>
      <c r="C75" s="59">
        <f t="shared" si="46"/>
        <v>1033.3333333333335</v>
      </c>
      <c r="D75" s="60" t="s">
        <v>16</v>
      </c>
      <c r="E75" s="61">
        <f t="shared" si="57"/>
        <v>30.967741935483865</v>
      </c>
      <c r="F75" s="62">
        <f t="shared" si="57"/>
        <v>61.93548387096773</v>
      </c>
      <c r="G75" s="62">
        <f t="shared" si="57"/>
        <v>123.87096774193546</v>
      </c>
      <c r="H75" s="74">
        <f t="shared" si="57"/>
        <v>247.74193548387092</v>
      </c>
      <c r="I75" s="92">
        <f t="shared" si="47"/>
        <v>33.368055555555564</v>
      </c>
      <c r="J75" s="93">
        <f t="shared" si="48"/>
        <v>16.684027777777782</v>
      </c>
      <c r="K75" s="93">
        <f t="shared" si="49"/>
        <v>8.3420138888888911</v>
      </c>
      <c r="L75" s="94">
        <f t="shared" si="50"/>
        <v>4.1710069444444455</v>
      </c>
      <c r="M75" s="62">
        <f t="shared" si="76"/>
        <v>1486.4516129032254</v>
      </c>
      <c r="N75" s="93">
        <f t="shared" si="70"/>
        <v>0.67274305555555569</v>
      </c>
      <c r="O75" s="93">
        <f t="shared" si="77"/>
        <v>2.6909722222222228</v>
      </c>
      <c r="P75" s="62">
        <f t="shared" si="61"/>
        <v>123.87096774193546</v>
      </c>
      <c r="Q75" s="93">
        <f t="shared" si="62"/>
        <v>32.291666666666671</v>
      </c>
      <c r="S75" s="120">
        <f t="shared" si="63"/>
        <v>0.22424768518518523</v>
      </c>
      <c r="T75" s="120">
        <f t="shared" si="64"/>
        <v>21.527777777777779</v>
      </c>
      <c r="V75" s="335">
        <f t="shared" si="65"/>
        <v>166.66666666666652</v>
      </c>
      <c r="AB75" s="399">
        <f t="shared" si="72"/>
        <v>4171.0069444444453</v>
      </c>
      <c r="AC75" s="400">
        <f t="shared" si="72"/>
        <v>3649.6310763888896</v>
      </c>
      <c r="AD75" s="401">
        <f t="shared" si="72"/>
        <v>3128.2552083333344</v>
      </c>
      <c r="AE75" s="400">
        <f t="shared" si="72"/>
        <v>2606.8793402777792</v>
      </c>
      <c r="AF75" s="402">
        <f t="shared" si="72"/>
        <v>2085.5034722222226</v>
      </c>
      <c r="AG75" s="399">
        <f t="shared" si="73"/>
        <v>2085.5034722222226</v>
      </c>
      <c r="AH75" s="401">
        <f t="shared" si="73"/>
        <v>1824.8155381944448</v>
      </c>
      <c r="AI75" s="401">
        <f t="shared" si="73"/>
        <v>1564.1276041666672</v>
      </c>
      <c r="AJ75" s="401">
        <f t="shared" si="73"/>
        <v>1303.4396701388896</v>
      </c>
      <c r="AK75" s="402">
        <f t="shared" si="73"/>
        <v>1042.7517361111113</v>
      </c>
      <c r="AL75" s="399">
        <f t="shared" si="74"/>
        <v>1042.7517361111113</v>
      </c>
      <c r="AM75" s="401">
        <f t="shared" si="74"/>
        <v>912.4077690972224</v>
      </c>
      <c r="AN75" s="401">
        <f t="shared" si="74"/>
        <v>782.0638020833336</v>
      </c>
      <c r="AO75" s="401">
        <f t="shared" si="74"/>
        <v>651.7198350694448</v>
      </c>
      <c r="AP75" s="402">
        <f t="shared" si="74"/>
        <v>521.37586805555566</v>
      </c>
      <c r="AQ75" s="399">
        <f t="shared" si="75"/>
        <v>521.37586805555566</v>
      </c>
      <c r="AR75" s="401">
        <f t="shared" si="75"/>
        <v>456.2038845486112</v>
      </c>
      <c r="AS75" s="401">
        <f t="shared" si="75"/>
        <v>391.0319010416668</v>
      </c>
      <c r="AT75" s="401">
        <f t="shared" si="75"/>
        <v>325.8599175347224</v>
      </c>
      <c r="AU75" s="402">
        <f t="shared" si="75"/>
        <v>260.68793402777783</v>
      </c>
      <c r="AV75" s="127">
        <v>61</v>
      </c>
    </row>
    <row r="76" spans="1:48" s="64" customFormat="1" ht="15.75" x14ac:dyDescent="0.25">
      <c r="A76" s="58">
        <v>1</v>
      </c>
      <c r="B76" s="129">
        <v>62</v>
      </c>
      <c r="C76" s="59">
        <f t="shared" si="46"/>
        <v>1050</v>
      </c>
      <c r="D76" s="60" t="s">
        <v>16</v>
      </c>
      <c r="E76" s="61">
        <f t="shared" si="57"/>
        <v>30.476190476190474</v>
      </c>
      <c r="F76" s="62">
        <f t="shared" si="57"/>
        <v>60.952380952380949</v>
      </c>
      <c r="G76" s="62">
        <f t="shared" si="57"/>
        <v>121.9047619047619</v>
      </c>
      <c r="H76" s="74">
        <f t="shared" si="57"/>
        <v>243.8095238095238</v>
      </c>
      <c r="I76" s="92">
        <f t="shared" si="47"/>
        <v>34.453125</v>
      </c>
      <c r="J76" s="93">
        <f t="shared" si="48"/>
        <v>17.2265625</v>
      </c>
      <c r="K76" s="93">
        <f t="shared" si="49"/>
        <v>8.61328125</v>
      </c>
      <c r="L76" s="94">
        <f t="shared" si="50"/>
        <v>4.306640625</v>
      </c>
      <c r="M76" s="62">
        <f t="shared" si="76"/>
        <v>1462.8571428571427</v>
      </c>
      <c r="N76" s="93">
        <f t="shared" si="70"/>
        <v>0.68359375000000011</v>
      </c>
      <c r="O76" s="93">
        <f t="shared" si="77"/>
        <v>2.7343750000000004</v>
      </c>
      <c r="P76" s="62">
        <f t="shared" si="61"/>
        <v>121.9047619047619</v>
      </c>
      <c r="Q76" s="93">
        <f t="shared" si="62"/>
        <v>32.8125</v>
      </c>
      <c r="S76" s="120">
        <f t="shared" si="63"/>
        <v>0.22786458333333337</v>
      </c>
      <c r="T76" s="120">
        <f t="shared" si="64"/>
        <v>21.875</v>
      </c>
      <c r="V76" s="335">
        <f t="shared" si="65"/>
        <v>150</v>
      </c>
      <c r="AB76" s="399">
        <f t="shared" si="72"/>
        <v>4306.640625</v>
      </c>
      <c r="AC76" s="400">
        <f t="shared" si="72"/>
        <v>3768.310546875</v>
      </c>
      <c r="AD76" s="401">
        <f t="shared" si="72"/>
        <v>3229.98046875</v>
      </c>
      <c r="AE76" s="400">
        <f t="shared" si="72"/>
        <v>2691.650390625</v>
      </c>
      <c r="AF76" s="402">
        <f t="shared" si="72"/>
        <v>2153.3203125</v>
      </c>
      <c r="AG76" s="399">
        <f t="shared" si="73"/>
        <v>2153.3203125</v>
      </c>
      <c r="AH76" s="401">
        <f t="shared" si="73"/>
        <v>1884.1552734375</v>
      </c>
      <c r="AI76" s="401">
        <f t="shared" si="73"/>
        <v>1614.990234375</v>
      </c>
      <c r="AJ76" s="401">
        <f t="shared" si="73"/>
        <v>1345.8251953125</v>
      </c>
      <c r="AK76" s="402">
        <f t="shared" si="73"/>
        <v>1076.66015625</v>
      </c>
      <c r="AL76" s="399">
        <f t="shared" si="74"/>
        <v>1076.66015625</v>
      </c>
      <c r="AM76" s="401">
        <f t="shared" si="74"/>
        <v>942.07763671875</v>
      </c>
      <c r="AN76" s="401">
        <f t="shared" si="74"/>
        <v>807.4951171875</v>
      </c>
      <c r="AO76" s="401">
        <f t="shared" si="74"/>
        <v>672.91259765625</v>
      </c>
      <c r="AP76" s="402">
        <f t="shared" si="74"/>
        <v>538.330078125</v>
      </c>
      <c r="AQ76" s="399">
        <f t="shared" si="75"/>
        <v>538.330078125</v>
      </c>
      <c r="AR76" s="401">
        <f t="shared" si="75"/>
        <v>471.038818359375</v>
      </c>
      <c r="AS76" s="401">
        <f t="shared" si="75"/>
        <v>403.74755859375</v>
      </c>
      <c r="AT76" s="401">
        <f t="shared" si="75"/>
        <v>336.456298828125</v>
      </c>
      <c r="AU76" s="402">
        <f t="shared" si="75"/>
        <v>269.1650390625</v>
      </c>
      <c r="AV76" s="127">
        <v>62</v>
      </c>
    </row>
    <row r="77" spans="1:48" s="73" customFormat="1" ht="15.75" x14ac:dyDescent="0.25">
      <c r="A77" s="79">
        <v>1</v>
      </c>
      <c r="B77" s="130">
        <v>63</v>
      </c>
      <c r="C77" s="80">
        <f t="shared" si="46"/>
        <v>1066.6666666666667</v>
      </c>
      <c r="D77" s="81" t="s">
        <v>16</v>
      </c>
      <c r="E77" s="82">
        <f t="shared" si="57"/>
        <v>29.999999999999996</v>
      </c>
      <c r="F77" s="83">
        <f t="shared" si="57"/>
        <v>59.999999999999993</v>
      </c>
      <c r="G77" s="83">
        <f t="shared" si="57"/>
        <v>119.99999999999999</v>
      </c>
      <c r="H77" s="84">
        <f t="shared" si="57"/>
        <v>239.99999999999997</v>
      </c>
      <c r="I77" s="95">
        <f t="shared" si="47"/>
        <v>35.555555555555564</v>
      </c>
      <c r="J77" s="96">
        <f t="shared" si="48"/>
        <v>17.777777777777782</v>
      </c>
      <c r="K77" s="96">
        <f t="shared" si="49"/>
        <v>8.8888888888888911</v>
      </c>
      <c r="L77" s="97">
        <f t="shared" si="50"/>
        <v>4.4444444444444455</v>
      </c>
      <c r="M77" s="83">
        <f t="shared" si="76"/>
        <v>1439.9999999999998</v>
      </c>
      <c r="N77" s="96">
        <f t="shared" si="70"/>
        <v>0.69444444444444453</v>
      </c>
      <c r="O77" s="96">
        <f t="shared" si="77"/>
        <v>2.7777777777777781</v>
      </c>
      <c r="P77" s="83">
        <f t="shared" si="61"/>
        <v>119.99999999999999</v>
      </c>
      <c r="Q77" s="96">
        <f t="shared" si="62"/>
        <v>33.333333333333336</v>
      </c>
      <c r="S77" s="121">
        <f t="shared" si="63"/>
        <v>0.23148148148148151</v>
      </c>
      <c r="T77" s="121">
        <f t="shared" si="64"/>
        <v>22.222222222222221</v>
      </c>
      <c r="V77" s="335">
        <f t="shared" si="65"/>
        <v>133.33333333333326</v>
      </c>
      <c r="AB77" s="399">
        <f t="shared" si="72"/>
        <v>4444.4444444444453</v>
      </c>
      <c r="AC77" s="400">
        <f t="shared" si="72"/>
        <v>3888.8888888888896</v>
      </c>
      <c r="AD77" s="401">
        <f t="shared" si="72"/>
        <v>3333.3333333333339</v>
      </c>
      <c r="AE77" s="400">
        <f t="shared" si="72"/>
        <v>2777.7777777777787</v>
      </c>
      <c r="AF77" s="402">
        <f t="shared" si="72"/>
        <v>2222.2222222222226</v>
      </c>
      <c r="AG77" s="399">
        <f t="shared" si="73"/>
        <v>2222.2222222222226</v>
      </c>
      <c r="AH77" s="401">
        <f t="shared" si="73"/>
        <v>1944.4444444444448</v>
      </c>
      <c r="AI77" s="401">
        <f t="shared" si="73"/>
        <v>1666.666666666667</v>
      </c>
      <c r="AJ77" s="401">
        <f t="shared" si="73"/>
        <v>1388.8888888888894</v>
      </c>
      <c r="AK77" s="402">
        <f t="shared" si="73"/>
        <v>1111.1111111111113</v>
      </c>
      <c r="AL77" s="399">
        <f t="shared" si="74"/>
        <v>1111.1111111111113</v>
      </c>
      <c r="AM77" s="401">
        <f t="shared" si="74"/>
        <v>972.2222222222224</v>
      </c>
      <c r="AN77" s="401">
        <f t="shared" si="74"/>
        <v>833.33333333333348</v>
      </c>
      <c r="AO77" s="401">
        <f t="shared" si="74"/>
        <v>694.44444444444468</v>
      </c>
      <c r="AP77" s="402">
        <f t="shared" si="74"/>
        <v>555.55555555555566</v>
      </c>
      <c r="AQ77" s="399">
        <f t="shared" si="75"/>
        <v>555.55555555555566</v>
      </c>
      <c r="AR77" s="401">
        <f t="shared" si="75"/>
        <v>486.1111111111112</v>
      </c>
      <c r="AS77" s="401">
        <f t="shared" si="75"/>
        <v>416.66666666666674</v>
      </c>
      <c r="AT77" s="401">
        <f t="shared" si="75"/>
        <v>347.22222222222234</v>
      </c>
      <c r="AU77" s="402">
        <f t="shared" si="75"/>
        <v>277.77777777777783</v>
      </c>
      <c r="AV77" s="127">
        <v>63</v>
      </c>
    </row>
    <row r="78" spans="1:48" s="64" customFormat="1" ht="15.75" x14ac:dyDescent="0.25">
      <c r="A78" s="58">
        <v>1</v>
      </c>
      <c r="B78" s="129">
        <v>64</v>
      </c>
      <c r="C78" s="59">
        <f t="shared" ref="C78:C85" si="78">(1+B78)*FreqRes/1000</f>
        <v>1083.3333333333335</v>
      </c>
      <c r="D78" s="60" t="s">
        <v>16</v>
      </c>
      <c r="E78" s="61">
        <f t="shared" si="57"/>
        <v>29.538461538461533</v>
      </c>
      <c r="F78" s="62">
        <f t="shared" si="57"/>
        <v>59.076923076923066</v>
      </c>
      <c r="G78" s="62">
        <f t="shared" si="57"/>
        <v>118.15384615384613</v>
      </c>
      <c r="H78" s="74">
        <f t="shared" si="57"/>
        <v>236.30769230769226</v>
      </c>
      <c r="I78" s="92">
        <f t="shared" ref="I78:I85" si="79">OBWratio*$C78/(E78)</f>
        <v>36.675347222222236</v>
      </c>
      <c r="J78" s="93">
        <f t="shared" ref="J78:J85" si="80">OBWratio*$C78/(F78)</f>
        <v>18.337673611111118</v>
      </c>
      <c r="K78" s="93">
        <f t="shared" ref="K78:K85" si="81">OBWratio*$C78/(G78)</f>
        <v>9.1688368055555589</v>
      </c>
      <c r="L78" s="94">
        <f t="shared" ref="L78:L85" si="82">OBWratio*$C78/(H78)</f>
        <v>4.5844184027777795</v>
      </c>
      <c r="M78" s="62">
        <f t="shared" si="76"/>
        <v>1417.8461538461536</v>
      </c>
      <c r="N78" s="93">
        <f t="shared" si="70"/>
        <v>0.70529513888888906</v>
      </c>
      <c r="O78" s="93">
        <f t="shared" si="77"/>
        <v>2.8211805555555562</v>
      </c>
      <c r="P78" s="62">
        <f t="shared" si="61"/>
        <v>118.15384615384613</v>
      </c>
      <c r="Q78" s="93">
        <f t="shared" si="62"/>
        <v>33.854166666666671</v>
      </c>
      <c r="S78" s="120">
        <f t="shared" si="63"/>
        <v>0.23509837962962968</v>
      </c>
      <c r="T78" s="120">
        <f t="shared" si="64"/>
        <v>22.569444444444446</v>
      </c>
      <c r="V78" s="335">
        <f t="shared" si="65"/>
        <v>116.66666666666652</v>
      </c>
      <c r="AB78" s="399">
        <f t="shared" si="72"/>
        <v>4584.4184027777792</v>
      </c>
      <c r="AC78" s="400">
        <f t="shared" si="72"/>
        <v>4011.3661024305561</v>
      </c>
      <c r="AD78" s="401">
        <f t="shared" si="72"/>
        <v>3438.3138020833344</v>
      </c>
      <c r="AE78" s="400">
        <f t="shared" si="72"/>
        <v>2865.2615017361127</v>
      </c>
      <c r="AF78" s="402">
        <f t="shared" si="72"/>
        <v>2292.2092013888896</v>
      </c>
      <c r="AG78" s="399">
        <f t="shared" si="73"/>
        <v>2292.2092013888896</v>
      </c>
      <c r="AH78" s="401">
        <f t="shared" si="73"/>
        <v>2005.6830512152781</v>
      </c>
      <c r="AI78" s="401">
        <f t="shared" si="73"/>
        <v>1719.1569010416672</v>
      </c>
      <c r="AJ78" s="401">
        <f t="shared" si="73"/>
        <v>1432.6307508680563</v>
      </c>
      <c r="AK78" s="402">
        <f t="shared" si="73"/>
        <v>1146.1046006944448</v>
      </c>
      <c r="AL78" s="399">
        <f t="shared" si="74"/>
        <v>1146.1046006944448</v>
      </c>
      <c r="AM78" s="401">
        <f t="shared" si="74"/>
        <v>1002.841525607639</v>
      </c>
      <c r="AN78" s="401">
        <f t="shared" si="74"/>
        <v>859.5784505208336</v>
      </c>
      <c r="AO78" s="401">
        <f t="shared" si="74"/>
        <v>716.31537543402817</v>
      </c>
      <c r="AP78" s="402">
        <f t="shared" si="74"/>
        <v>573.0523003472224</v>
      </c>
      <c r="AQ78" s="399">
        <f t="shared" si="75"/>
        <v>573.0523003472224</v>
      </c>
      <c r="AR78" s="401">
        <f t="shared" si="75"/>
        <v>501.42076280381951</v>
      </c>
      <c r="AS78" s="401">
        <f t="shared" si="75"/>
        <v>429.7892252604168</v>
      </c>
      <c r="AT78" s="401">
        <f t="shared" si="75"/>
        <v>358.15768771701408</v>
      </c>
      <c r="AU78" s="402">
        <f t="shared" si="75"/>
        <v>286.5261501736112</v>
      </c>
      <c r="AV78" s="127">
        <v>64</v>
      </c>
    </row>
    <row r="79" spans="1:48" s="64" customFormat="1" ht="15.75" x14ac:dyDescent="0.25">
      <c r="A79" s="58">
        <v>1</v>
      </c>
      <c r="B79" s="129">
        <v>65</v>
      </c>
      <c r="C79" s="59">
        <f t="shared" si="78"/>
        <v>1100</v>
      </c>
      <c r="D79" s="60" t="s">
        <v>16</v>
      </c>
      <c r="E79" s="61">
        <f t="shared" si="57"/>
        <v>29.09090909090909</v>
      </c>
      <c r="F79" s="62">
        <f t="shared" si="57"/>
        <v>58.18181818181818</v>
      </c>
      <c r="G79" s="62">
        <f t="shared" si="57"/>
        <v>116.36363636363636</v>
      </c>
      <c r="H79" s="74">
        <f t="shared" si="57"/>
        <v>232.72727272727272</v>
      </c>
      <c r="I79" s="92">
        <f t="shared" si="79"/>
        <v>37.8125</v>
      </c>
      <c r="J79" s="93">
        <f t="shared" si="80"/>
        <v>18.90625</v>
      </c>
      <c r="K79" s="93">
        <f t="shared" si="81"/>
        <v>9.453125</v>
      </c>
      <c r="L79" s="94">
        <f t="shared" si="82"/>
        <v>4.7265625</v>
      </c>
      <c r="M79" s="62">
        <f t="shared" si="76"/>
        <v>1396.3636363636363</v>
      </c>
      <c r="N79" s="93">
        <f t="shared" si="70"/>
        <v>0.71614583333333337</v>
      </c>
      <c r="O79" s="93">
        <f t="shared" si="77"/>
        <v>2.8645833333333335</v>
      </c>
      <c r="P79" s="62">
        <f t="shared" si="61"/>
        <v>116.36363636363636</v>
      </c>
      <c r="Q79" s="93">
        <f t="shared" si="62"/>
        <v>34.375</v>
      </c>
      <c r="S79" s="120">
        <f t="shared" si="63"/>
        <v>0.23871527777777779</v>
      </c>
      <c r="T79" s="120">
        <f t="shared" si="64"/>
        <v>22.916666666666664</v>
      </c>
      <c r="V79" s="335">
        <f t="shared" si="65"/>
        <v>100</v>
      </c>
      <c r="AB79" s="399">
        <f t="shared" si="72"/>
        <v>4726.5625</v>
      </c>
      <c r="AC79" s="400">
        <f t="shared" si="72"/>
        <v>4135.7421875</v>
      </c>
      <c r="AD79" s="401">
        <f t="shared" si="72"/>
        <v>3544.921875</v>
      </c>
      <c r="AE79" s="400">
        <f t="shared" si="72"/>
        <v>2954.1015625</v>
      </c>
      <c r="AF79" s="402">
        <f t="shared" si="72"/>
        <v>2363.28125</v>
      </c>
      <c r="AG79" s="399">
        <f t="shared" si="73"/>
        <v>2363.28125</v>
      </c>
      <c r="AH79" s="401">
        <f t="shared" si="73"/>
        <v>2067.87109375</v>
      </c>
      <c r="AI79" s="401">
        <f t="shared" si="73"/>
        <v>1772.4609375</v>
      </c>
      <c r="AJ79" s="401">
        <f t="shared" si="73"/>
        <v>1477.05078125</v>
      </c>
      <c r="AK79" s="402">
        <f t="shared" si="73"/>
        <v>1181.640625</v>
      </c>
      <c r="AL79" s="399">
        <f t="shared" si="74"/>
        <v>1181.640625</v>
      </c>
      <c r="AM79" s="401">
        <f t="shared" si="74"/>
        <v>1033.935546875</v>
      </c>
      <c r="AN79" s="401">
        <f t="shared" si="74"/>
        <v>886.23046875</v>
      </c>
      <c r="AO79" s="401">
        <f t="shared" si="74"/>
        <v>738.525390625</v>
      </c>
      <c r="AP79" s="402">
        <f t="shared" si="74"/>
        <v>590.8203125</v>
      </c>
      <c r="AQ79" s="399">
        <f t="shared" si="75"/>
        <v>590.8203125</v>
      </c>
      <c r="AR79" s="401">
        <f t="shared" si="75"/>
        <v>516.9677734375</v>
      </c>
      <c r="AS79" s="401">
        <f t="shared" si="75"/>
        <v>443.115234375</v>
      </c>
      <c r="AT79" s="401">
        <f t="shared" si="75"/>
        <v>369.2626953125</v>
      </c>
      <c r="AU79" s="402">
        <f t="shared" si="75"/>
        <v>295.41015625</v>
      </c>
      <c r="AV79" s="127">
        <v>65</v>
      </c>
    </row>
    <row r="80" spans="1:48" s="64" customFormat="1" ht="15.75" x14ac:dyDescent="0.25">
      <c r="A80" s="58">
        <v>1</v>
      </c>
      <c r="B80" s="129">
        <v>66</v>
      </c>
      <c r="C80" s="59">
        <f t="shared" si="78"/>
        <v>1116.6666666666667</v>
      </c>
      <c r="D80" s="60" t="s">
        <v>16</v>
      </c>
      <c r="E80" s="61">
        <f t="shared" si="57"/>
        <v>28.656716417910445</v>
      </c>
      <c r="F80" s="62">
        <f t="shared" si="57"/>
        <v>57.31343283582089</v>
      </c>
      <c r="G80" s="62">
        <f t="shared" si="57"/>
        <v>114.62686567164178</v>
      </c>
      <c r="H80" s="74">
        <f t="shared" si="57"/>
        <v>229.25373134328356</v>
      </c>
      <c r="I80" s="92">
        <f t="shared" si="79"/>
        <v>38.967013888888893</v>
      </c>
      <c r="J80" s="93">
        <f t="shared" si="80"/>
        <v>19.483506944444446</v>
      </c>
      <c r="K80" s="93">
        <f t="shared" si="81"/>
        <v>9.7417534722222232</v>
      </c>
      <c r="L80" s="94">
        <f t="shared" si="82"/>
        <v>4.8708767361111116</v>
      </c>
      <c r="M80" s="62">
        <f t="shared" si="76"/>
        <v>1375.5223880597014</v>
      </c>
      <c r="N80" s="93">
        <f t="shared" si="70"/>
        <v>0.72699652777777779</v>
      </c>
      <c r="O80" s="93">
        <f t="shared" si="77"/>
        <v>2.9079861111111112</v>
      </c>
      <c r="P80" s="62">
        <f t="shared" si="61"/>
        <v>114.62686567164178</v>
      </c>
      <c r="Q80" s="93">
        <f t="shared" si="62"/>
        <v>34.895833333333336</v>
      </c>
      <c r="S80" s="120">
        <f t="shared" si="63"/>
        <v>0.24233217592592593</v>
      </c>
      <c r="T80" s="120">
        <f t="shared" si="64"/>
        <v>23.263888888888889</v>
      </c>
      <c r="V80" s="335">
        <f t="shared" si="65"/>
        <v>83.333333333333258</v>
      </c>
      <c r="AB80" s="399">
        <f t="shared" si="72"/>
        <v>4870.8767361111113</v>
      </c>
      <c r="AC80" s="400">
        <f t="shared" si="72"/>
        <v>4262.0171440972235</v>
      </c>
      <c r="AD80" s="401">
        <f t="shared" si="72"/>
        <v>3653.1575520833335</v>
      </c>
      <c r="AE80" s="400">
        <f t="shared" si="72"/>
        <v>3044.2979600694453</v>
      </c>
      <c r="AF80" s="402">
        <f t="shared" si="72"/>
        <v>2435.4383680555557</v>
      </c>
      <c r="AG80" s="399">
        <f t="shared" si="73"/>
        <v>2435.4383680555557</v>
      </c>
      <c r="AH80" s="401">
        <f t="shared" si="73"/>
        <v>2131.0085720486118</v>
      </c>
      <c r="AI80" s="401">
        <f t="shared" si="73"/>
        <v>1826.5787760416667</v>
      </c>
      <c r="AJ80" s="401">
        <f t="shared" si="73"/>
        <v>1522.1489800347226</v>
      </c>
      <c r="AK80" s="402">
        <f t="shared" si="73"/>
        <v>1217.7191840277778</v>
      </c>
      <c r="AL80" s="399">
        <f t="shared" si="74"/>
        <v>1217.7191840277778</v>
      </c>
      <c r="AM80" s="401">
        <f t="shared" si="74"/>
        <v>1065.5042860243059</v>
      </c>
      <c r="AN80" s="401">
        <f t="shared" si="74"/>
        <v>913.28938802083337</v>
      </c>
      <c r="AO80" s="401">
        <f t="shared" si="74"/>
        <v>761.07449001736131</v>
      </c>
      <c r="AP80" s="402">
        <f t="shared" si="74"/>
        <v>608.85959201388891</v>
      </c>
      <c r="AQ80" s="399">
        <f t="shared" si="75"/>
        <v>608.85959201388891</v>
      </c>
      <c r="AR80" s="401">
        <f t="shared" si="75"/>
        <v>532.75214301215294</v>
      </c>
      <c r="AS80" s="401">
        <f t="shared" si="75"/>
        <v>456.64469401041669</v>
      </c>
      <c r="AT80" s="401">
        <f t="shared" si="75"/>
        <v>380.53724500868066</v>
      </c>
      <c r="AU80" s="402">
        <f t="shared" si="75"/>
        <v>304.42979600694446</v>
      </c>
      <c r="AV80" s="127">
        <v>66</v>
      </c>
    </row>
    <row r="81" spans="1:48" s="25" customFormat="1" x14ac:dyDescent="0.25">
      <c r="A81" s="40">
        <v>1</v>
      </c>
      <c r="B81" s="128">
        <v>67</v>
      </c>
      <c r="C81" s="41">
        <f t="shared" si="78"/>
        <v>1133.3333333333335</v>
      </c>
      <c r="D81" s="55" t="s">
        <v>16</v>
      </c>
      <c r="E81" s="42">
        <f t="shared" si="57"/>
        <v>28.235294117647054</v>
      </c>
      <c r="F81" s="56">
        <f t="shared" si="57"/>
        <v>56.470588235294109</v>
      </c>
      <c r="G81" s="56">
        <f t="shared" si="57"/>
        <v>112.94117647058822</v>
      </c>
      <c r="H81" s="78">
        <f t="shared" si="57"/>
        <v>225.88235294117644</v>
      </c>
      <c r="I81" s="89">
        <f t="shared" si="79"/>
        <v>40.1388888888889</v>
      </c>
      <c r="J81" s="90">
        <f t="shared" si="80"/>
        <v>20.06944444444445</v>
      </c>
      <c r="K81" s="90">
        <f t="shared" si="81"/>
        <v>10.034722222222225</v>
      </c>
      <c r="L81" s="91">
        <f t="shared" si="82"/>
        <v>5.0173611111111125</v>
      </c>
      <c r="M81" s="56">
        <f t="shared" si="76"/>
        <v>1355.2941176470586</v>
      </c>
      <c r="N81" s="90">
        <f t="shared" si="70"/>
        <v>0.73784722222222232</v>
      </c>
      <c r="O81" s="111">
        <f t="shared" si="77"/>
        <v>2.9513888888888893</v>
      </c>
      <c r="P81" s="114">
        <f t="shared" si="61"/>
        <v>112.94117647058822</v>
      </c>
      <c r="Q81" s="111">
        <f t="shared" si="62"/>
        <v>35.416666666666671</v>
      </c>
      <c r="S81" s="116">
        <f t="shared" si="63"/>
        <v>0.2459490740740741</v>
      </c>
      <c r="T81" s="116">
        <f t="shared" si="64"/>
        <v>23.611111111111114</v>
      </c>
      <c r="V81" s="335">
        <f t="shared" si="65"/>
        <v>66.666666666666515</v>
      </c>
      <c r="AB81" s="399">
        <f t="shared" si="72"/>
        <v>5017.3611111111122</v>
      </c>
      <c r="AC81" s="400">
        <f t="shared" si="72"/>
        <v>4390.1909722222235</v>
      </c>
      <c r="AD81" s="401">
        <f t="shared" si="72"/>
        <v>3763.0208333333344</v>
      </c>
      <c r="AE81" s="400">
        <f t="shared" si="72"/>
        <v>3135.8506944444457</v>
      </c>
      <c r="AF81" s="402">
        <f t="shared" si="72"/>
        <v>2508.6805555555561</v>
      </c>
      <c r="AG81" s="399">
        <f t="shared" si="73"/>
        <v>2508.6805555555561</v>
      </c>
      <c r="AH81" s="401">
        <f t="shared" si="73"/>
        <v>2195.0954861111118</v>
      </c>
      <c r="AI81" s="401">
        <f t="shared" si="73"/>
        <v>1881.5104166666672</v>
      </c>
      <c r="AJ81" s="401">
        <f t="shared" si="73"/>
        <v>1567.9253472222229</v>
      </c>
      <c r="AK81" s="402">
        <f t="shared" si="73"/>
        <v>1254.3402777777781</v>
      </c>
      <c r="AL81" s="399">
        <f t="shared" si="74"/>
        <v>1254.3402777777781</v>
      </c>
      <c r="AM81" s="401">
        <f t="shared" si="74"/>
        <v>1097.5477430555559</v>
      </c>
      <c r="AN81" s="401">
        <f t="shared" si="74"/>
        <v>940.7552083333336</v>
      </c>
      <c r="AO81" s="401">
        <f t="shared" si="74"/>
        <v>783.96267361111143</v>
      </c>
      <c r="AP81" s="402">
        <f t="shared" si="74"/>
        <v>627.17013888888903</v>
      </c>
      <c r="AQ81" s="399">
        <f t="shared" si="75"/>
        <v>627.17013888888903</v>
      </c>
      <c r="AR81" s="401">
        <f t="shared" si="75"/>
        <v>548.77387152777794</v>
      </c>
      <c r="AS81" s="401">
        <f t="shared" si="75"/>
        <v>470.3776041666668</v>
      </c>
      <c r="AT81" s="401">
        <f t="shared" si="75"/>
        <v>391.98133680555571</v>
      </c>
      <c r="AU81" s="402">
        <f t="shared" si="75"/>
        <v>313.58506944444451</v>
      </c>
      <c r="AV81" s="127">
        <v>67</v>
      </c>
    </row>
    <row r="82" spans="1:48" s="25" customFormat="1" x14ac:dyDescent="0.25">
      <c r="A82" s="40">
        <v>1</v>
      </c>
      <c r="B82" s="128">
        <v>68</v>
      </c>
      <c r="C82" s="41">
        <f t="shared" si="78"/>
        <v>1150</v>
      </c>
      <c r="D82" s="55" t="s">
        <v>16</v>
      </c>
      <c r="E82" s="42">
        <f t="shared" si="57"/>
        <v>27.826086956521738</v>
      </c>
      <c r="F82" s="56">
        <f t="shared" si="57"/>
        <v>55.652173913043477</v>
      </c>
      <c r="G82" s="56">
        <f t="shared" si="57"/>
        <v>111.30434782608695</v>
      </c>
      <c r="H82" s="78">
        <f t="shared" si="57"/>
        <v>222.60869565217391</v>
      </c>
      <c r="I82" s="89">
        <f t="shared" si="79"/>
        <v>41.328125</v>
      </c>
      <c r="J82" s="90">
        <f t="shared" si="80"/>
        <v>20.6640625</v>
      </c>
      <c r="K82" s="90">
        <f t="shared" si="81"/>
        <v>10.33203125</v>
      </c>
      <c r="L82" s="91">
        <f t="shared" si="82"/>
        <v>5.166015625</v>
      </c>
      <c r="M82" s="56">
        <f t="shared" si="76"/>
        <v>1335.6521739130435</v>
      </c>
      <c r="N82" s="90">
        <f t="shared" si="70"/>
        <v>0.74869791666666663</v>
      </c>
      <c r="O82" s="111">
        <f t="shared" si="77"/>
        <v>2.9947916666666665</v>
      </c>
      <c r="P82" s="114">
        <f t="shared" si="61"/>
        <v>111.30434782608695</v>
      </c>
      <c r="Q82" s="111">
        <f t="shared" si="62"/>
        <v>35.9375</v>
      </c>
      <c r="S82" s="116">
        <f t="shared" si="63"/>
        <v>0.24956597222222221</v>
      </c>
      <c r="T82" s="116">
        <f t="shared" si="64"/>
        <v>23.958333333333332</v>
      </c>
      <c r="V82" s="335">
        <f t="shared" si="65"/>
        <v>50</v>
      </c>
      <c r="AB82" s="399">
        <f t="shared" si="72"/>
        <v>5166.015625</v>
      </c>
      <c r="AC82" s="400">
        <f t="shared" si="72"/>
        <v>4520.263671875</v>
      </c>
      <c r="AD82" s="401">
        <f t="shared" si="72"/>
        <v>3874.51171875</v>
      </c>
      <c r="AE82" s="400">
        <f t="shared" si="72"/>
        <v>3228.759765625</v>
      </c>
      <c r="AF82" s="402">
        <f t="shared" si="72"/>
        <v>2583.0078125</v>
      </c>
      <c r="AG82" s="399">
        <f t="shared" si="73"/>
        <v>2583.0078125</v>
      </c>
      <c r="AH82" s="401">
        <f t="shared" si="73"/>
        <v>2260.1318359375</v>
      </c>
      <c r="AI82" s="401">
        <f t="shared" si="73"/>
        <v>1937.255859375</v>
      </c>
      <c r="AJ82" s="401">
        <f t="shared" si="73"/>
        <v>1614.3798828125</v>
      </c>
      <c r="AK82" s="402">
        <f t="shared" si="73"/>
        <v>1291.50390625</v>
      </c>
      <c r="AL82" s="399">
        <f t="shared" si="74"/>
        <v>1291.50390625</v>
      </c>
      <c r="AM82" s="401">
        <f t="shared" si="74"/>
        <v>1130.06591796875</v>
      </c>
      <c r="AN82" s="401">
        <f t="shared" si="74"/>
        <v>968.6279296875</v>
      </c>
      <c r="AO82" s="401">
        <f t="shared" si="74"/>
        <v>807.18994140625</v>
      </c>
      <c r="AP82" s="402">
        <f t="shared" si="74"/>
        <v>645.751953125</v>
      </c>
      <c r="AQ82" s="399">
        <f t="shared" si="75"/>
        <v>645.751953125</v>
      </c>
      <c r="AR82" s="401">
        <f t="shared" si="75"/>
        <v>565.032958984375</v>
      </c>
      <c r="AS82" s="401">
        <f t="shared" si="75"/>
        <v>484.31396484375</v>
      </c>
      <c r="AT82" s="401">
        <f t="shared" si="75"/>
        <v>403.594970703125</v>
      </c>
      <c r="AU82" s="402">
        <f t="shared" si="75"/>
        <v>322.8759765625</v>
      </c>
      <c r="AV82" s="127">
        <v>68</v>
      </c>
    </row>
    <row r="83" spans="1:48" s="39" customFormat="1" x14ac:dyDescent="0.25">
      <c r="A83" s="36">
        <v>1</v>
      </c>
      <c r="B83" s="127">
        <v>69</v>
      </c>
      <c r="C83" s="37">
        <f t="shared" si="78"/>
        <v>1166.6666666666667</v>
      </c>
      <c r="D83" s="38"/>
      <c r="E83" s="31">
        <f t="shared" si="57"/>
        <v>27.428571428571427</v>
      </c>
      <c r="F83" s="53">
        <f t="shared" si="57"/>
        <v>54.857142857142854</v>
      </c>
      <c r="G83" s="53">
        <f t="shared" si="57"/>
        <v>109.71428571428571</v>
      </c>
      <c r="H83" s="54">
        <f t="shared" si="57"/>
        <v>219.42857142857142</v>
      </c>
      <c r="I83" s="86">
        <f t="shared" si="79"/>
        <v>42.534722222222229</v>
      </c>
      <c r="J83" s="87">
        <f t="shared" si="80"/>
        <v>21.267361111111114</v>
      </c>
      <c r="K83" s="87">
        <f t="shared" si="81"/>
        <v>10.633680555555557</v>
      </c>
      <c r="L83" s="88">
        <f t="shared" si="82"/>
        <v>5.3168402777777786</v>
      </c>
      <c r="M83" s="53"/>
      <c r="N83" s="87"/>
      <c r="O83" s="110"/>
      <c r="P83" s="113"/>
      <c r="Q83" s="110"/>
      <c r="S83" s="116"/>
      <c r="T83" s="116"/>
      <c r="V83" s="335">
        <f t="shared" si="65"/>
        <v>33.333333333333258</v>
      </c>
      <c r="AB83" s="399">
        <f t="shared" si="72"/>
        <v>5316.8402777777783</v>
      </c>
      <c r="AC83" s="400">
        <f t="shared" si="72"/>
        <v>4652.2352430555566</v>
      </c>
      <c r="AD83" s="401">
        <f t="shared" si="72"/>
        <v>3987.6302083333335</v>
      </c>
      <c r="AE83" s="400">
        <f t="shared" si="72"/>
        <v>3323.0251736111118</v>
      </c>
      <c r="AF83" s="402">
        <f t="shared" si="72"/>
        <v>2658.4201388888891</v>
      </c>
      <c r="AG83" s="399">
        <f t="shared" si="73"/>
        <v>2658.4201388888891</v>
      </c>
      <c r="AH83" s="401">
        <f t="shared" si="73"/>
        <v>2326.1176215277783</v>
      </c>
      <c r="AI83" s="401">
        <f t="shared" si="73"/>
        <v>1993.8151041666667</v>
      </c>
      <c r="AJ83" s="401">
        <f t="shared" si="73"/>
        <v>1661.5125868055559</v>
      </c>
      <c r="AK83" s="402">
        <f t="shared" si="73"/>
        <v>1329.2100694444446</v>
      </c>
      <c r="AL83" s="399">
        <f t="shared" si="74"/>
        <v>1329.2100694444446</v>
      </c>
      <c r="AM83" s="401">
        <f t="shared" si="74"/>
        <v>1163.0588107638891</v>
      </c>
      <c r="AN83" s="401">
        <f t="shared" si="74"/>
        <v>996.90755208333337</v>
      </c>
      <c r="AO83" s="401">
        <f t="shared" si="74"/>
        <v>830.75629340277794</v>
      </c>
      <c r="AP83" s="402">
        <f t="shared" si="74"/>
        <v>664.60503472222229</v>
      </c>
      <c r="AQ83" s="399">
        <f t="shared" si="75"/>
        <v>664.60503472222229</v>
      </c>
      <c r="AR83" s="401">
        <f t="shared" si="75"/>
        <v>581.52940538194457</v>
      </c>
      <c r="AS83" s="401">
        <f t="shared" si="75"/>
        <v>498.45377604166669</v>
      </c>
      <c r="AT83" s="401">
        <f t="shared" si="75"/>
        <v>415.37814670138897</v>
      </c>
      <c r="AU83" s="402">
        <f t="shared" si="75"/>
        <v>332.30251736111114</v>
      </c>
      <c r="AV83" s="127">
        <v>69</v>
      </c>
    </row>
    <row r="84" spans="1:48" s="30" customFormat="1" x14ac:dyDescent="0.25">
      <c r="A84" s="26">
        <v>1</v>
      </c>
      <c r="B84" s="134">
        <v>70</v>
      </c>
      <c r="C84" s="27">
        <f t="shared" si="78"/>
        <v>1183.3333333333335</v>
      </c>
      <c r="D84" s="28"/>
      <c r="E84" s="29">
        <f t="shared" si="57"/>
        <v>27.042253521126757</v>
      </c>
      <c r="F84" s="43">
        <f t="shared" si="57"/>
        <v>54.084507042253513</v>
      </c>
      <c r="G84" s="43">
        <f t="shared" si="57"/>
        <v>108.16901408450703</v>
      </c>
      <c r="H84" s="44">
        <f t="shared" si="57"/>
        <v>216.33802816901405</v>
      </c>
      <c r="I84" s="101">
        <f t="shared" si="79"/>
        <v>43.758680555555564</v>
      </c>
      <c r="J84" s="102">
        <f t="shared" si="80"/>
        <v>21.879340277777782</v>
      </c>
      <c r="K84" s="102">
        <f t="shared" si="81"/>
        <v>10.939670138888891</v>
      </c>
      <c r="L84" s="103">
        <f t="shared" si="82"/>
        <v>5.4698350694444455</v>
      </c>
      <c r="M84" s="43"/>
      <c r="N84" s="102"/>
      <c r="O84" s="102"/>
      <c r="P84" s="43"/>
      <c r="Q84" s="102"/>
      <c r="S84" s="116"/>
      <c r="T84" s="116"/>
      <c r="V84" s="335">
        <f t="shared" si="65"/>
        <v>16.666666666666515</v>
      </c>
      <c r="AB84" s="399">
        <f t="shared" si="72"/>
        <v>5469.8350694444453</v>
      </c>
      <c r="AC84" s="400">
        <f t="shared" si="72"/>
        <v>4786.1056857638905</v>
      </c>
      <c r="AD84" s="401">
        <f t="shared" si="72"/>
        <v>4102.3763020833348</v>
      </c>
      <c r="AE84" s="400">
        <f t="shared" si="72"/>
        <v>3418.6469184027792</v>
      </c>
      <c r="AF84" s="402">
        <f t="shared" si="72"/>
        <v>2734.9175347222226</v>
      </c>
      <c r="AG84" s="399">
        <f t="shared" si="73"/>
        <v>2734.9175347222226</v>
      </c>
      <c r="AH84" s="401">
        <f t="shared" si="73"/>
        <v>2393.0528428819453</v>
      </c>
      <c r="AI84" s="401">
        <f t="shared" si="73"/>
        <v>2051.1881510416674</v>
      </c>
      <c r="AJ84" s="401">
        <f t="shared" si="73"/>
        <v>1709.3234592013896</v>
      </c>
      <c r="AK84" s="402">
        <f t="shared" si="73"/>
        <v>1367.4587673611113</v>
      </c>
      <c r="AL84" s="399">
        <f t="shared" si="74"/>
        <v>1367.4587673611113</v>
      </c>
      <c r="AM84" s="401">
        <f t="shared" si="74"/>
        <v>1196.5264214409726</v>
      </c>
      <c r="AN84" s="401">
        <f t="shared" si="74"/>
        <v>1025.5940755208337</v>
      </c>
      <c r="AO84" s="401">
        <f t="shared" si="74"/>
        <v>854.6617296006948</v>
      </c>
      <c r="AP84" s="402">
        <f t="shared" si="74"/>
        <v>683.72938368055566</v>
      </c>
      <c r="AQ84" s="399">
        <f t="shared" si="75"/>
        <v>683.72938368055566</v>
      </c>
      <c r="AR84" s="401">
        <f t="shared" si="75"/>
        <v>598.26321072048631</v>
      </c>
      <c r="AS84" s="401">
        <f t="shared" si="75"/>
        <v>512.79703776041686</v>
      </c>
      <c r="AT84" s="401">
        <f t="shared" si="75"/>
        <v>427.3308648003474</v>
      </c>
      <c r="AU84" s="402">
        <f t="shared" si="75"/>
        <v>341.86469184027783</v>
      </c>
      <c r="AV84" s="127">
        <v>70</v>
      </c>
    </row>
    <row r="85" spans="1:48" s="30" customFormat="1" x14ac:dyDescent="0.25">
      <c r="A85" s="26">
        <v>1</v>
      </c>
      <c r="B85" s="134">
        <v>71</v>
      </c>
      <c r="C85" s="27">
        <f t="shared" si="78"/>
        <v>1200</v>
      </c>
      <c r="D85" s="28"/>
      <c r="E85" s="29">
        <f t="shared" si="57"/>
        <v>26.666666666666668</v>
      </c>
      <c r="F85" s="43">
        <f t="shared" si="57"/>
        <v>53.333333333333336</v>
      </c>
      <c r="G85" s="43">
        <f t="shared" si="57"/>
        <v>106.66666666666667</v>
      </c>
      <c r="H85" s="44">
        <f t="shared" si="57"/>
        <v>213.33333333333334</v>
      </c>
      <c r="I85" s="101">
        <f t="shared" si="79"/>
        <v>45</v>
      </c>
      <c r="J85" s="102">
        <f t="shared" si="80"/>
        <v>22.5</v>
      </c>
      <c r="K85" s="102">
        <f t="shared" si="81"/>
        <v>11.25</v>
      </c>
      <c r="L85" s="103">
        <f t="shared" si="82"/>
        <v>5.625</v>
      </c>
      <c r="M85" s="43"/>
      <c r="N85" s="102"/>
      <c r="O85" s="102"/>
      <c r="P85" s="43"/>
      <c r="Q85" s="102"/>
      <c r="S85" s="116"/>
      <c r="T85" s="116"/>
      <c r="V85" s="335">
        <f t="shared" si="65"/>
        <v>0</v>
      </c>
      <c r="AB85" s="399">
        <f t="shared" si="72"/>
        <v>5625</v>
      </c>
      <c r="AC85" s="400">
        <f t="shared" si="72"/>
        <v>4921.875</v>
      </c>
      <c r="AD85" s="401">
        <f t="shared" si="72"/>
        <v>4218.75</v>
      </c>
      <c r="AE85" s="400">
        <f t="shared" si="72"/>
        <v>3515.625</v>
      </c>
      <c r="AF85" s="402">
        <f t="shared" si="72"/>
        <v>2812.5</v>
      </c>
      <c r="AG85" s="399">
        <f t="shared" si="73"/>
        <v>2812.5</v>
      </c>
      <c r="AH85" s="401">
        <f t="shared" si="73"/>
        <v>2460.9375</v>
      </c>
      <c r="AI85" s="401">
        <f t="shared" si="73"/>
        <v>2109.375</v>
      </c>
      <c r="AJ85" s="401">
        <f t="shared" si="73"/>
        <v>1757.8125</v>
      </c>
      <c r="AK85" s="402">
        <f t="shared" si="73"/>
        <v>1406.25</v>
      </c>
      <c r="AL85" s="399">
        <f t="shared" si="74"/>
        <v>1406.25</v>
      </c>
      <c r="AM85" s="401">
        <f t="shared" si="74"/>
        <v>1230.46875</v>
      </c>
      <c r="AN85" s="401">
        <f t="shared" si="74"/>
        <v>1054.6875</v>
      </c>
      <c r="AO85" s="401">
        <f t="shared" si="74"/>
        <v>878.90625</v>
      </c>
      <c r="AP85" s="402">
        <f t="shared" si="74"/>
        <v>703.125</v>
      </c>
      <c r="AQ85" s="399">
        <f t="shared" si="75"/>
        <v>703.125</v>
      </c>
      <c r="AR85" s="401">
        <f t="shared" si="75"/>
        <v>615.234375</v>
      </c>
      <c r="AS85" s="401">
        <f t="shared" si="75"/>
        <v>527.34375</v>
      </c>
      <c r="AT85" s="401">
        <f t="shared" si="75"/>
        <v>439.453125</v>
      </c>
      <c r="AU85" s="402">
        <f t="shared" si="75"/>
        <v>351.5625</v>
      </c>
      <c r="AV85" s="127">
        <v>71</v>
      </c>
    </row>
    <row r="86" spans="1:48" s="304" customFormat="1" ht="6" customHeight="1" thickBot="1" x14ac:dyDescent="0.3">
      <c r="A86" s="16"/>
      <c r="B86" s="17"/>
      <c r="C86" s="18"/>
      <c r="D86" s="6"/>
      <c r="E86" s="47"/>
      <c r="F86" s="48"/>
      <c r="G86" s="48"/>
      <c r="H86" s="49"/>
      <c r="I86" s="107"/>
      <c r="J86" s="108"/>
      <c r="K86" s="108"/>
      <c r="L86" s="109"/>
      <c r="M86" s="48"/>
      <c r="N86" s="108"/>
      <c r="O86" s="108"/>
      <c r="S86" s="305"/>
      <c r="T86" s="305"/>
      <c r="V86" s="393"/>
      <c r="AB86" s="409"/>
      <c r="AC86" s="410"/>
      <c r="AD86" s="411"/>
      <c r="AE86" s="410"/>
      <c r="AF86" s="412"/>
      <c r="AG86" s="409"/>
      <c r="AH86" s="411"/>
      <c r="AI86" s="411"/>
      <c r="AJ86" s="411"/>
      <c r="AK86" s="412"/>
      <c r="AL86" s="409"/>
      <c r="AM86" s="411"/>
      <c r="AN86" s="411"/>
      <c r="AO86" s="411"/>
      <c r="AP86" s="412"/>
      <c r="AQ86" s="409"/>
      <c r="AR86" s="411"/>
      <c r="AS86" s="411"/>
      <c r="AT86" s="411"/>
      <c r="AU86" s="412"/>
      <c r="AV86" s="411"/>
    </row>
    <row r="87" spans="1:48" ht="6" customHeight="1" x14ac:dyDescent="0.25">
      <c r="V87" s="335"/>
      <c r="AC87" s="35"/>
      <c r="AE87" s="35"/>
    </row>
    <row r="88" spans="1:48" x14ac:dyDescent="0.25">
      <c r="A88" t="s">
        <v>28</v>
      </c>
      <c r="V88" s="335"/>
      <c r="AC88" s="35"/>
      <c r="AE88" s="35"/>
    </row>
    <row r="89" spans="1:48" x14ac:dyDescent="0.25">
      <c r="A89" t="s">
        <v>17</v>
      </c>
      <c r="AC89" s="35"/>
      <c r="AE89" s="35"/>
    </row>
    <row r="90" spans="1:48" x14ac:dyDescent="0.25">
      <c r="A90" t="s">
        <v>27</v>
      </c>
      <c r="AC90" s="35"/>
      <c r="AE90" s="35"/>
    </row>
    <row r="91" spans="1:48" x14ac:dyDescent="0.25">
      <c r="A91" t="s">
        <v>18</v>
      </c>
      <c r="AC91" s="35"/>
      <c r="AE91" s="35"/>
    </row>
    <row r="92" spans="1:48" x14ac:dyDescent="0.25">
      <c r="A92" t="s">
        <v>19</v>
      </c>
      <c r="AC92" s="35"/>
      <c r="AE92" s="35"/>
    </row>
    <row r="93" spans="1:48" x14ac:dyDescent="0.25">
      <c r="A93" t="s">
        <v>20</v>
      </c>
      <c r="AC93" s="35"/>
      <c r="AE93" s="35"/>
    </row>
    <row r="94" spans="1:48" x14ac:dyDescent="0.25">
      <c r="A94" t="s">
        <v>24</v>
      </c>
      <c r="AC94" s="35"/>
      <c r="AE94" s="35"/>
    </row>
    <row r="95" spans="1:48" x14ac:dyDescent="0.25">
      <c r="A95" t="s">
        <v>25</v>
      </c>
      <c r="AC95" s="35"/>
      <c r="AE95" s="35"/>
    </row>
    <row r="96" spans="1:48" x14ac:dyDescent="0.25">
      <c r="A96" t="s">
        <v>41</v>
      </c>
      <c r="AC96" s="35"/>
      <c r="AE96" s="35"/>
    </row>
    <row r="97" spans="1:48" x14ac:dyDescent="0.25">
      <c r="A97" t="s">
        <v>40</v>
      </c>
      <c r="AC97" s="35"/>
      <c r="AE97" s="35"/>
    </row>
    <row r="98" spans="1:48" ht="3.95" customHeight="1" x14ac:dyDescent="0.25">
      <c r="AC98" s="35"/>
      <c r="AE98" s="35"/>
    </row>
    <row r="99" spans="1:48" x14ac:dyDescent="0.25">
      <c r="A99" t="s">
        <v>32</v>
      </c>
      <c r="AC99" s="35"/>
      <c r="AE99" s="35"/>
    </row>
    <row r="100" spans="1:48" s="5" customFormat="1" x14ac:dyDescent="0.25">
      <c r="A100" s="5" t="s">
        <v>33</v>
      </c>
      <c r="S100" s="122"/>
      <c r="T100" s="122"/>
      <c r="V100" s="330"/>
      <c r="AB100" s="390"/>
      <c r="AC100" s="398"/>
      <c r="AD100" s="391"/>
      <c r="AE100" s="398"/>
      <c r="AF100" s="392"/>
      <c r="AG100" s="390"/>
      <c r="AH100" s="391"/>
      <c r="AI100" s="391"/>
      <c r="AJ100" s="391"/>
      <c r="AK100" s="392"/>
      <c r="AL100" s="390"/>
      <c r="AM100" s="391"/>
      <c r="AN100" s="391"/>
      <c r="AO100" s="391"/>
      <c r="AP100" s="392"/>
      <c r="AQ100" s="390"/>
      <c r="AR100" s="391"/>
      <c r="AS100" s="391"/>
      <c r="AT100" s="391"/>
      <c r="AU100" s="392"/>
      <c r="AV100" s="391"/>
    </row>
    <row r="101" spans="1:48" s="5" customFormat="1" x14ac:dyDescent="0.25">
      <c r="A101" s="5" t="s">
        <v>36</v>
      </c>
      <c r="S101" s="122"/>
      <c r="T101" s="122"/>
      <c r="V101" s="330"/>
      <c r="AB101" s="390"/>
      <c r="AC101" s="398"/>
      <c r="AD101" s="391"/>
      <c r="AE101" s="398"/>
      <c r="AF101" s="392"/>
      <c r="AG101" s="390"/>
      <c r="AH101" s="391"/>
      <c r="AI101" s="391"/>
      <c r="AJ101" s="391"/>
      <c r="AK101" s="392"/>
      <c r="AL101" s="390"/>
      <c r="AM101" s="391"/>
      <c r="AN101" s="391"/>
      <c r="AO101" s="391"/>
      <c r="AP101" s="392"/>
      <c r="AQ101" s="390"/>
      <c r="AR101" s="391"/>
      <c r="AS101" s="391"/>
      <c r="AT101" s="391"/>
      <c r="AU101" s="392"/>
      <c r="AV101" s="391"/>
    </row>
    <row r="102" spans="1:48" s="5" customFormat="1" x14ac:dyDescent="0.25">
      <c r="A102" s="5" t="s">
        <v>35</v>
      </c>
      <c r="S102" s="122"/>
      <c r="T102" s="122"/>
      <c r="V102" s="330"/>
      <c r="AB102" s="390"/>
      <c r="AC102" s="398"/>
      <c r="AD102" s="391"/>
      <c r="AE102" s="398"/>
      <c r="AF102" s="392"/>
      <c r="AG102" s="390"/>
      <c r="AH102" s="391"/>
      <c r="AI102" s="391"/>
      <c r="AJ102" s="391"/>
      <c r="AK102" s="392"/>
      <c r="AL102" s="390"/>
      <c r="AM102" s="391"/>
      <c r="AN102" s="391"/>
      <c r="AO102" s="391"/>
      <c r="AP102" s="392"/>
      <c r="AQ102" s="390"/>
      <c r="AR102" s="391"/>
      <c r="AS102" s="391"/>
      <c r="AT102" s="391"/>
      <c r="AU102" s="392"/>
      <c r="AV102" s="391"/>
    </row>
    <row r="103" spans="1:48" s="5" customFormat="1" ht="12.75" x14ac:dyDescent="0.2">
      <c r="A103" s="5" t="s">
        <v>34</v>
      </c>
      <c r="S103" s="122"/>
      <c r="T103" s="122"/>
      <c r="V103" s="337"/>
      <c r="AB103" s="390"/>
      <c r="AC103" s="398"/>
      <c r="AD103" s="391"/>
      <c r="AE103" s="398"/>
      <c r="AF103" s="392"/>
      <c r="AG103" s="390"/>
      <c r="AH103" s="391"/>
      <c r="AI103" s="391"/>
      <c r="AJ103" s="391"/>
      <c r="AK103" s="392"/>
      <c r="AL103" s="390"/>
      <c r="AM103" s="391"/>
      <c r="AN103" s="391"/>
      <c r="AO103" s="391"/>
      <c r="AP103" s="392"/>
      <c r="AQ103" s="390"/>
      <c r="AR103" s="391"/>
      <c r="AS103" s="391"/>
      <c r="AT103" s="391"/>
      <c r="AU103" s="392"/>
      <c r="AV103" s="391"/>
    </row>
    <row r="104" spans="1:48" s="5" customFormat="1" ht="12.75" x14ac:dyDescent="0.2">
      <c r="S104" s="122"/>
      <c r="T104" s="122"/>
      <c r="V104" s="337"/>
      <c r="AB104" s="390"/>
      <c r="AC104" s="398"/>
      <c r="AD104" s="391"/>
      <c r="AE104" s="398"/>
      <c r="AF104" s="392"/>
      <c r="AG104" s="390"/>
      <c r="AH104" s="391"/>
      <c r="AI104" s="391"/>
      <c r="AJ104" s="391"/>
      <c r="AK104" s="392"/>
      <c r="AL104" s="390"/>
      <c r="AM104" s="391"/>
      <c r="AN104" s="391"/>
      <c r="AO104" s="391"/>
      <c r="AP104" s="392"/>
      <c r="AQ104" s="390"/>
      <c r="AR104" s="391"/>
      <c r="AS104" s="391"/>
      <c r="AT104" s="391"/>
      <c r="AU104" s="392"/>
      <c r="AV104" s="391"/>
    </row>
    <row r="105" spans="1:48" s="5" customFormat="1" ht="12.75" x14ac:dyDescent="0.2">
      <c r="S105" s="122"/>
      <c r="T105" s="122"/>
      <c r="V105" s="337"/>
      <c r="AB105" s="390"/>
      <c r="AC105" s="398"/>
      <c r="AD105" s="391"/>
      <c r="AE105" s="398"/>
      <c r="AF105" s="392"/>
      <c r="AG105" s="390"/>
      <c r="AH105" s="391"/>
      <c r="AI105" s="391"/>
      <c r="AJ105" s="391"/>
      <c r="AK105" s="392"/>
      <c r="AL105" s="390"/>
      <c r="AM105" s="391"/>
      <c r="AN105" s="391"/>
      <c r="AO105" s="391"/>
      <c r="AP105" s="392"/>
      <c r="AQ105" s="390"/>
      <c r="AR105" s="391"/>
      <c r="AS105" s="391"/>
      <c r="AT105" s="391"/>
      <c r="AU105" s="392"/>
      <c r="AV105" s="391"/>
    </row>
    <row r="106" spans="1:48" x14ac:dyDescent="0.25">
      <c r="V106" s="337"/>
      <c r="AC106" s="35"/>
      <c r="AE106" s="35"/>
    </row>
    <row r="107" spans="1:48" x14ac:dyDescent="0.25">
      <c r="V107" s="337"/>
      <c r="AC107" s="35"/>
      <c r="AE107" s="35"/>
    </row>
    <row r="108" spans="1:48" x14ac:dyDescent="0.25">
      <c r="V108" s="337"/>
      <c r="AC108" s="35"/>
      <c r="AE108" s="35"/>
    </row>
    <row r="109" spans="1:48" x14ac:dyDescent="0.25">
      <c r="AC109" s="35"/>
      <c r="AE109" s="35"/>
    </row>
    <row r="110" spans="1:48" x14ac:dyDescent="0.25">
      <c r="AC110" s="35"/>
      <c r="AE110" s="35"/>
    </row>
    <row r="111" spans="1:48" x14ac:dyDescent="0.25">
      <c r="AC111" s="35"/>
      <c r="AE111" s="35"/>
    </row>
    <row r="112" spans="1:48" x14ac:dyDescent="0.25">
      <c r="AC112" s="35"/>
      <c r="AE112" s="35"/>
    </row>
    <row r="113" spans="29:31" x14ac:dyDescent="0.25">
      <c r="AC113" s="35"/>
      <c r="AE113" s="35"/>
    </row>
    <row r="114" spans="29:31" x14ac:dyDescent="0.25">
      <c r="AC114" s="35"/>
      <c r="AE114" s="35"/>
    </row>
    <row r="115" spans="29:31" x14ac:dyDescent="0.25">
      <c r="AC115" s="35"/>
      <c r="AE115" s="35"/>
    </row>
    <row r="116" spans="29:31" x14ac:dyDescent="0.25">
      <c r="AC116" s="35"/>
      <c r="AE116" s="35"/>
    </row>
    <row r="117" spans="29:31" x14ac:dyDescent="0.25">
      <c r="AC117" s="35"/>
      <c r="AE117" s="35"/>
    </row>
    <row r="118" spans="29:31" x14ac:dyDescent="0.25">
      <c r="AC118" s="35"/>
      <c r="AE118" s="35"/>
    </row>
    <row r="119" spans="29:31" x14ac:dyDescent="0.25">
      <c r="AC119" s="35"/>
      <c r="AE119" s="35"/>
    </row>
    <row r="120" spans="29:31" x14ac:dyDescent="0.25">
      <c r="AC120" s="35"/>
      <c r="AE120" s="35"/>
    </row>
    <row r="121" spans="29:31" x14ac:dyDescent="0.25">
      <c r="AC121" s="35"/>
      <c r="AE121" s="35"/>
    </row>
    <row r="122" spans="29:31" x14ac:dyDescent="0.25">
      <c r="AC122" s="35"/>
      <c r="AE122" s="35"/>
    </row>
    <row r="123" spans="29:31" x14ac:dyDescent="0.25">
      <c r="AC123" s="35"/>
      <c r="AE123" s="35"/>
    </row>
    <row r="124" spans="29:31" x14ac:dyDescent="0.25">
      <c r="AC124" s="35"/>
      <c r="AE124" s="35"/>
    </row>
    <row r="125" spans="29:31" x14ac:dyDescent="0.25">
      <c r="AC125" s="35"/>
      <c r="AE125" s="35"/>
    </row>
    <row r="126" spans="29:31" x14ac:dyDescent="0.25">
      <c r="AC126" s="35"/>
      <c r="AE126" s="35"/>
    </row>
    <row r="127" spans="29:31" x14ac:dyDescent="0.25">
      <c r="AC127" s="35"/>
      <c r="AE127" s="35"/>
    </row>
    <row r="128" spans="29:31" x14ac:dyDescent="0.25">
      <c r="AC128" s="35"/>
      <c r="AE128" s="35"/>
    </row>
    <row r="129" spans="29:31" x14ac:dyDescent="0.25">
      <c r="AC129" s="35"/>
      <c r="AE129" s="35"/>
    </row>
    <row r="130" spans="29:31" x14ac:dyDescent="0.25">
      <c r="AC130" s="35"/>
      <c r="AE130" s="35"/>
    </row>
    <row r="131" spans="29:31" x14ac:dyDescent="0.25">
      <c r="AC131" s="35"/>
      <c r="AE131" s="35"/>
    </row>
    <row r="132" spans="29:31" x14ac:dyDescent="0.25">
      <c r="AC132" s="35"/>
      <c r="AE132" s="35"/>
    </row>
    <row r="133" spans="29:31" x14ac:dyDescent="0.25">
      <c r="AC133" s="35"/>
      <c r="AE133" s="35"/>
    </row>
    <row r="134" spans="29:31" x14ac:dyDescent="0.25">
      <c r="AC134" s="35"/>
      <c r="AE134" s="35"/>
    </row>
    <row r="135" spans="29:31" x14ac:dyDescent="0.25">
      <c r="AC135" s="35"/>
      <c r="AE135" s="35"/>
    </row>
    <row r="136" spans="29:31" x14ac:dyDescent="0.25">
      <c r="AC136" s="35"/>
      <c r="AE136" s="35"/>
    </row>
    <row r="137" spans="29:31" x14ac:dyDescent="0.25">
      <c r="AC137" s="35"/>
      <c r="AE137" s="35"/>
    </row>
    <row r="138" spans="29:31" x14ac:dyDescent="0.25">
      <c r="AC138" s="35"/>
      <c r="AE138" s="35"/>
    </row>
    <row r="139" spans="29:31" x14ac:dyDescent="0.25">
      <c r="AC139" s="35"/>
      <c r="AE139" s="35"/>
    </row>
    <row r="140" spans="29:31" x14ac:dyDescent="0.25">
      <c r="AC140" s="35"/>
      <c r="AE140" s="35"/>
    </row>
    <row r="141" spans="29:31" x14ac:dyDescent="0.25">
      <c r="AC141" s="35"/>
      <c r="AE141" s="35"/>
    </row>
    <row r="142" spans="29:31" x14ac:dyDescent="0.25">
      <c r="AC142" s="35"/>
      <c r="AE142" s="35"/>
    </row>
    <row r="143" spans="29:31" x14ac:dyDescent="0.25">
      <c r="AC143" s="35"/>
      <c r="AE143" s="35"/>
    </row>
    <row r="144" spans="29:31" x14ac:dyDescent="0.25">
      <c r="AC144" s="35"/>
      <c r="AE144" s="35"/>
    </row>
    <row r="145" spans="29:31" x14ac:dyDescent="0.25">
      <c r="AC145" s="35"/>
      <c r="AE145" s="35"/>
    </row>
    <row r="146" spans="29:31" x14ac:dyDescent="0.25">
      <c r="AC146" s="35"/>
      <c r="AE146" s="35"/>
    </row>
    <row r="147" spans="29:31" x14ac:dyDescent="0.25">
      <c r="AC147" s="35"/>
      <c r="AE147" s="35"/>
    </row>
    <row r="148" spans="29:31" x14ac:dyDescent="0.25">
      <c r="AC148" s="35"/>
      <c r="AE148" s="35"/>
    </row>
    <row r="149" spans="29:31" x14ac:dyDescent="0.25">
      <c r="AC149" s="35"/>
      <c r="AE149" s="35"/>
    </row>
    <row r="150" spans="29:31" x14ac:dyDescent="0.25">
      <c r="AC150" s="35"/>
      <c r="AE150" s="35"/>
    </row>
    <row r="151" spans="29:31" x14ac:dyDescent="0.25">
      <c r="AC151" s="35"/>
      <c r="AE151" s="35"/>
    </row>
    <row r="152" spans="29:31" x14ac:dyDescent="0.25">
      <c r="AC152" s="35"/>
      <c r="AE152" s="35"/>
    </row>
    <row r="153" spans="29:31" x14ac:dyDescent="0.25">
      <c r="AC153" s="35"/>
      <c r="AE153" s="35"/>
    </row>
    <row r="154" spans="29:31" x14ac:dyDescent="0.25">
      <c r="AC154" s="35"/>
      <c r="AE154" s="35"/>
    </row>
    <row r="155" spans="29:31" x14ac:dyDescent="0.25">
      <c r="AC155" s="35"/>
      <c r="AE155" s="35"/>
    </row>
    <row r="156" spans="29:31" x14ac:dyDescent="0.25">
      <c r="AC156" s="35"/>
      <c r="AE156" s="35"/>
    </row>
    <row r="157" spans="29:31" x14ac:dyDescent="0.25">
      <c r="AC157" s="35"/>
      <c r="AE157" s="35"/>
    </row>
    <row r="158" spans="29:31" x14ac:dyDescent="0.25">
      <c r="AC158" s="35"/>
      <c r="AE158" s="35"/>
    </row>
    <row r="159" spans="29:31" x14ac:dyDescent="0.25">
      <c r="AC159" s="35"/>
      <c r="AE159" s="35"/>
    </row>
    <row r="160" spans="29:31" x14ac:dyDescent="0.25">
      <c r="AC160" s="35"/>
      <c r="AE160" s="35"/>
    </row>
    <row r="161" spans="29:31" x14ac:dyDescent="0.25">
      <c r="AC161" s="35"/>
      <c r="AE161" s="35"/>
    </row>
    <row r="162" spans="29:31" x14ac:dyDescent="0.25">
      <c r="AC162" s="35"/>
      <c r="AE162" s="35"/>
    </row>
    <row r="163" spans="29:31" x14ac:dyDescent="0.25">
      <c r="AC163" s="35"/>
      <c r="AE163" s="35"/>
    </row>
    <row r="164" spans="29:31" x14ac:dyDescent="0.25">
      <c r="AC164" s="35"/>
      <c r="AE164" s="35"/>
    </row>
    <row r="165" spans="29:31" x14ac:dyDescent="0.25">
      <c r="AC165" s="35"/>
      <c r="AE165" s="35"/>
    </row>
    <row r="166" spans="29:31" x14ac:dyDescent="0.25">
      <c r="AC166" s="35"/>
      <c r="AE166" s="35"/>
    </row>
    <row r="167" spans="29:31" x14ac:dyDescent="0.25">
      <c r="AC167" s="35"/>
      <c r="AE167" s="35"/>
    </row>
    <row r="168" spans="29:31" x14ac:dyDescent="0.25">
      <c r="AC168" s="35"/>
      <c r="AE168" s="35"/>
    </row>
    <row r="169" spans="29:31" x14ac:dyDescent="0.25">
      <c r="AC169" s="35"/>
      <c r="AE169" s="35"/>
    </row>
    <row r="170" spans="29:31" x14ac:dyDescent="0.25">
      <c r="AC170" s="35"/>
      <c r="AE170" s="35"/>
    </row>
    <row r="171" spans="29:31" x14ac:dyDescent="0.25">
      <c r="AC171" s="35"/>
      <c r="AE171" s="35"/>
    </row>
    <row r="172" spans="29:31" x14ac:dyDescent="0.25">
      <c r="AC172" s="35"/>
      <c r="AE172" s="35"/>
    </row>
    <row r="173" spans="29:31" x14ac:dyDescent="0.25">
      <c r="AC173" s="35"/>
      <c r="AE173" s="35"/>
    </row>
    <row r="174" spans="29:31" x14ac:dyDescent="0.25">
      <c r="AC174" s="35"/>
      <c r="AE174" s="35"/>
    </row>
    <row r="175" spans="29:31" x14ac:dyDescent="0.25">
      <c r="AC175" s="35"/>
      <c r="AE175" s="35"/>
    </row>
    <row r="176" spans="29:31" x14ac:dyDescent="0.25">
      <c r="AC176" s="35"/>
      <c r="AE176" s="35"/>
    </row>
    <row r="177" spans="29:31" x14ac:dyDescent="0.25">
      <c r="AC177" s="35"/>
      <c r="AE177" s="35"/>
    </row>
    <row r="178" spans="29:31" x14ac:dyDescent="0.25">
      <c r="AC178" s="35"/>
      <c r="AE178" s="35"/>
    </row>
    <row r="179" spans="29:31" x14ac:dyDescent="0.25">
      <c r="AC179" s="35"/>
      <c r="AE179" s="35"/>
    </row>
    <row r="180" spans="29:31" x14ac:dyDescent="0.25">
      <c r="AC180" s="35"/>
      <c r="AE180" s="35"/>
    </row>
    <row r="181" spans="29:31" x14ac:dyDescent="0.25">
      <c r="AC181" s="35"/>
      <c r="AE181" s="35"/>
    </row>
    <row r="182" spans="29:31" x14ac:dyDescent="0.25">
      <c r="AC182" s="35"/>
      <c r="AE182" s="35"/>
    </row>
    <row r="183" spans="29:31" x14ac:dyDescent="0.25">
      <c r="AC183" s="35"/>
      <c r="AE183" s="35"/>
    </row>
    <row r="184" spans="29:31" x14ac:dyDescent="0.25">
      <c r="AC184" s="35"/>
    </row>
    <row r="185" spans="29:31" x14ac:dyDescent="0.25">
      <c r="AC185" s="35"/>
    </row>
    <row r="186" spans="29:31" x14ac:dyDescent="0.25">
      <c r="AC186" s="35"/>
    </row>
    <row r="187" spans="29:31" x14ac:dyDescent="0.25">
      <c r="AC187" s="35"/>
    </row>
    <row r="188" spans="29:31" x14ac:dyDescent="0.25">
      <c r="AC188" s="35"/>
    </row>
    <row r="189" spans="29:31" x14ac:dyDescent="0.25">
      <c r="AC189" s="35"/>
    </row>
  </sheetData>
  <mergeCells count="15">
    <mergeCell ref="AQ12:AU12"/>
    <mergeCell ref="AL12:AP12"/>
    <mergeCell ref="AG12:AK12"/>
    <mergeCell ref="AB12:AF12"/>
    <mergeCell ref="AB11:AU11"/>
    <mergeCell ref="S9:T9"/>
    <mergeCell ref="A11:C11"/>
    <mergeCell ref="E11:H11"/>
    <mergeCell ref="M11:Q11"/>
    <mergeCell ref="S11:T11"/>
    <mergeCell ref="E12:H12"/>
    <mergeCell ref="I12:L12"/>
    <mergeCell ref="F1:G1"/>
    <mergeCell ref="D1:E1"/>
    <mergeCell ref="M9:Q9"/>
  </mergeCells>
  <pageMargins left="0.25" right="0.25" top="0.75" bottom="0.75" header="0.3" footer="0.3"/>
  <pageSetup paperSize="9" scale="48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E743-8868-4C34-A7DD-CF9EDABF296E}">
  <sheetPr>
    <pageSetUpPr fitToPage="1"/>
  </sheetPr>
  <dimension ref="A1:AX189"/>
  <sheetViews>
    <sheetView zoomScale="90" zoomScaleNormal="90" workbookViewId="0"/>
  </sheetViews>
  <sheetFormatPr defaultRowHeight="15.75" x14ac:dyDescent="0.25"/>
  <cols>
    <col min="1" max="2" width="12.7109375" customWidth="1"/>
    <col min="3" max="3" width="14.7109375" customWidth="1"/>
    <col min="4" max="4" width="8.7109375" customWidth="1"/>
    <col min="5" max="13" width="10.7109375" customWidth="1"/>
    <col min="14" max="15" width="9.7109375" customWidth="1"/>
    <col min="16" max="16" width="10.7109375" customWidth="1"/>
    <col min="17" max="17" width="9.7109375" customWidth="1"/>
    <col min="18" max="18" width="1.7109375" customWidth="1"/>
    <col min="19" max="20" width="8.7109375" style="116" customWidth="1"/>
    <col min="21" max="21" width="1.7109375" customWidth="1"/>
    <col min="22" max="23" width="6.7109375" style="330" customWidth="1"/>
    <col min="24" max="24" width="1.7109375" customWidth="1"/>
    <col min="25" max="25" width="5.7109375" customWidth="1"/>
    <col min="26" max="26" width="6.7109375" style="548" customWidth="1"/>
    <col min="27" max="27" width="5.7109375" customWidth="1"/>
    <col min="28" max="28" width="1.7109375" customWidth="1"/>
    <col min="29" max="29" width="7.7109375" style="384" customWidth="1"/>
    <col min="30" max="32" width="7.7109375" style="385" customWidth="1"/>
    <col min="33" max="33" width="7.7109375" style="386" customWidth="1"/>
    <col min="34" max="34" width="7.7109375" style="384" customWidth="1"/>
    <col min="35" max="37" width="7.7109375" style="385" customWidth="1"/>
    <col min="38" max="38" width="7.7109375" style="386" customWidth="1"/>
    <col min="39" max="39" width="7.7109375" style="384" customWidth="1"/>
    <col min="40" max="42" width="7.7109375" style="385" customWidth="1"/>
    <col min="43" max="43" width="7.7109375" style="386" customWidth="1"/>
    <col min="44" max="44" width="7.7109375" style="384" customWidth="1"/>
    <col min="45" max="47" width="7.7109375" style="385" customWidth="1"/>
    <col min="48" max="48" width="7.7109375" style="386" customWidth="1"/>
    <col min="49" max="49" width="4.7109375" style="385" customWidth="1"/>
    <col min="50" max="50" width="2.7109375" style="465" customWidth="1"/>
  </cols>
  <sheetData>
    <row r="1" spans="1:50" s="7" customFormat="1" x14ac:dyDescent="0.25">
      <c r="A1" s="11" t="s">
        <v>47</v>
      </c>
      <c r="C1" s="267"/>
      <c r="D1" s="513">
        <v>45772</v>
      </c>
      <c r="E1" s="513"/>
      <c r="F1" s="512">
        <f ca="1">TODAY()</f>
        <v>45792</v>
      </c>
      <c r="G1" s="512"/>
      <c r="H1" s="7" t="str" cm="1">
        <f t="array" aca="1" ref="H1" ca="1">CELL("filename")</f>
        <v>C:\D\Ml_GIT\matlab\ofdm_modem_matlab_lrswe\doc\[FASWAM_M2_MCS_definitions.xlsx]FASWAN_M2_IEEE_PROP_OBW1</v>
      </c>
      <c r="S1" s="115"/>
      <c r="T1" s="115"/>
      <c r="V1" s="329"/>
      <c r="W1" s="329"/>
      <c r="Z1" s="547"/>
      <c r="AC1" s="381"/>
      <c r="AD1" s="382"/>
      <c r="AE1" s="382"/>
      <c r="AF1" s="382"/>
      <c r="AG1" s="383"/>
      <c r="AH1" s="381"/>
      <c r="AI1" s="382"/>
      <c r="AJ1" s="382"/>
      <c r="AK1" s="382"/>
      <c r="AL1" s="383"/>
      <c r="AM1" s="381"/>
      <c r="AN1" s="382"/>
      <c r="AO1" s="382"/>
      <c r="AP1" s="382"/>
      <c r="AQ1" s="383"/>
      <c r="AR1" s="381"/>
      <c r="AS1" s="382"/>
      <c r="AT1" s="382"/>
      <c r="AU1" s="382"/>
      <c r="AV1" s="383"/>
      <c r="AW1" s="423"/>
      <c r="AX1" s="464"/>
    </row>
    <row r="2" spans="1:50" ht="12" customHeight="1" x14ac:dyDescent="0.25">
      <c r="A2" s="123" t="s">
        <v>48</v>
      </c>
    </row>
    <row r="3" spans="1:50" s="12" customFormat="1" x14ac:dyDescent="0.25">
      <c r="A3" s="12" t="s">
        <v>6</v>
      </c>
      <c r="S3" s="117"/>
      <c r="T3" s="117"/>
      <c r="V3" s="331"/>
      <c r="W3" s="331"/>
      <c r="Z3" s="549"/>
      <c r="AC3" s="387"/>
      <c r="AD3" s="388"/>
      <c r="AE3" s="388"/>
      <c r="AF3" s="388"/>
      <c r="AG3" s="389"/>
      <c r="AH3" s="387"/>
      <c r="AI3" s="388"/>
      <c r="AJ3" s="388"/>
      <c r="AK3" s="388"/>
      <c r="AL3" s="389"/>
      <c r="AM3" s="387"/>
      <c r="AN3" s="388"/>
      <c r="AO3" s="388"/>
      <c r="AP3" s="388"/>
      <c r="AQ3" s="389"/>
      <c r="AR3" s="387"/>
      <c r="AS3" s="388"/>
      <c r="AT3" s="388"/>
      <c r="AU3" s="388"/>
      <c r="AV3" s="389"/>
      <c r="AW3" s="388"/>
      <c r="AX3" s="466"/>
    </row>
    <row r="4" spans="1:50" ht="9.9499999999999993" customHeight="1" x14ac:dyDescent="0.25"/>
    <row r="5" spans="1:50" x14ac:dyDescent="0.25">
      <c r="A5" t="s">
        <v>7</v>
      </c>
    </row>
    <row r="6" spans="1:50" x14ac:dyDescent="0.25">
      <c r="A6" t="s">
        <v>10</v>
      </c>
      <c r="F6" t="s">
        <v>11</v>
      </c>
    </row>
    <row r="7" spans="1:50" x14ac:dyDescent="0.25">
      <c r="A7" t="s">
        <v>8</v>
      </c>
      <c r="B7" s="14" t="s">
        <v>12</v>
      </c>
      <c r="D7" t="s">
        <v>13</v>
      </c>
      <c r="F7" t="s">
        <v>9</v>
      </c>
    </row>
    <row r="8" spans="1:50" ht="15.75" customHeight="1" x14ac:dyDescent="0.25">
      <c r="A8" s="272" t="s">
        <v>91</v>
      </c>
      <c r="B8" s="273">
        <f>100000/6</f>
        <v>16666.666666666668</v>
      </c>
      <c r="Y8" s="514" t="s">
        <v>117</v>
      </c>
      <c r="Z8" s="514"/>
      <c r="AA8" s="514"/>
    </row>
    <row r="9" spans="1:50" ht="9.9499999999999993" customHeight="1" thickBot="1" x14ac:dyDescent="0.3">
      <c r="M9" s="514"/>
      <c r="N9" s="514"/>
      <c r="O9" s="514"/>
      <c r="P9" s="514"/>
      <c r="Q9" s="514"/>
      <c r="S9" s="515"/>
      <c r="T9" s="515"/>
      <c r="V9" s="525" t="s">
        <v>116</v>
      </c>
      <c r="W9" s="525"/>
      <c r="Y9" s="435"/>
      <c r="Z9" s="550" t="s">
        <v>112</v>
      </c>
      <c r="AA9" s="435" t="s">
        <v>113</v>
      </c>
    </row>
    <row r="10" spans="1:50" ht="15" customHeight="1" thickBot="1" x14ac:dyDescent="0.3">
      <c r="A10" s="269" t="s">
        <v>93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270"/>
      <c r="O10" s="270"/>
      <c r="P10" s="270"/>
      <c r="Q10" s="270"/>
      <c r="S10" s="530" t="s">
        <v>114</v>
      </c>
      <c r="T10" s="530"/>
      <c r="V10" s="523" t="s">
        <v>115</v>
      </c>
      <c r="W10" s="524"/>
      <c r="Y10" s="533" t="s">
        <v>110</v>
      </c>
      <c r="Z10" s="534"/>
      <c r="AA10" s="535"/>
      <c r="AC10" s="520" t="s">
        <v>100</v>
      </c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2"/>
      <c r="AW10" s="424"/>
    </row>
    <row r="11" spans="1:50" s="4" customFormat="1" thickBot="1" x14ac:dyDescent="0.3">
      <c r="A11" s="19" t="s">
        <v>14</v>
      </c>
      <c r="B11" s="20"/>
      <c r="C11" s="21"/>
      <c r="D11" s="23" t="s">
        <v>26</v>
      </c>
      <c r="E11" s="509" t="s">
        <v>22</v>
      </c>
      <c r="F11" s="510"/>
      <c r="G11" s="510"/>
      <c r="H11" s="511"/>
      <c r="I11" s="509" t="s">
        <v>23</v>
      </c>
      <c r="J11" s="510"/>
      <c r="K11" s="510"/>
      <c r="L11" s="511"/>
      <c r="M11" s="298" t="s">
        <v>21</v>
      </c>
      <c r="N11" s="299" t="s">
        <v>38</v>
      </c>
      <c r="O11" s="299" t="s">
        <v>37</v>
      </c>
      <c r="P11" s="299" t="s">
        <v>29</v>
      </c>
      <c r="Q11" s="300" t="s">
        <v>37</v>
      </c>
      <c r="S11" s="118" t="s">
        <v>42</v>
      </c>
      <c r="T11" s="118" t="s">
        <v>43</v>
      </c>
      <c r="V11" s="506" t="s">
        <v>95</v>
      </c>
      <c r="W11" s="506" t="s">
        <v>95</v>
      </c>
      <c r="Y11" s="431" t="s">
        <v>109</v>
      </c>
      <c r="Z11" s="531" t="s">
        <v>108</v>
      </c>
      <c r="AA11" s="532"/>
      <c r="AC11" s="517" t="s">
        <v>101</v>
      </c>
      <c r="AD11" s="518"/>
      <c r="AE11" s="518"/>
      <c r="AF11" s="518"/>
      <c r="AG11" s="519"/>
      <c r="AH11" s="517" t="s">
        <v>102</v>
      </c>
      <c r="AI11" s="518"/>
      <c r="AJ11" s="518"/>
      <c r="AK11" s="518"/>
      <c r="AL11" s="519"/>
      <c r="AM11" s="517" t="s">
        <v>103</v>
      </c>
      <c r="AN11" s="518"/>
      <c r="AO11" s="518"/>
      <c r="AP11" s="518"/>
      <c r="AQ11" s="519"/>
      <c r="AR11" s="517" t="s">
        <v>104</v>
      </c>
      <c r="AS11" s="518"/>
      <c r="AT11" s="518"/>
      <c r="AU11" s="518"/>
      <c r="AV11" s="519"/>
      <c r="AW11" s="394"/>
      <c r="AX11" s="465"/>
    </row>
    <row r="12" spans="1:50" s="15" customFormat="1" ht="27.95" customHeight="1" thickBot="1" x14ac:dyDescent="0.3">
      <c r="A12" s="301" t="s">
        <v>46</v>
      </c>
      <c r="B12" s="302" t="s">
        <v>10</v>
      </c>
      <c r="C12" s="303" t="s">
        <v>15</v>
      </c>
      <c r="D12" s="24"/>
      <c r="E12" s="137">
        <v>32</v>
      </c>
      <c r="F12" s="138">
        <v>64</v>
      </c>
      <c r="G12" s="138">
        <v>128</v>
      </c>
      <c r="H12" s="139">
        <v>256</v>
      </c>
      <c r="I12" s="124">
        <v>32</v>
      </c>
      <c r="J12" s="125">
        <v>64</v>
      </c>
      <c r="K12" s="125">
        <v>128</v>
      </c>
      <c r="L12" s="126">
        <v>256</v>
      </c>
      <c r="M12" s="15" t="s">
        <v>31</v>
      </c>
      <c r="N12" s="112" t="s">
        <v>39</v>
      </c>
      <c r="O12" s="112" t="s">
        <v>39</v>
      </c>
      <c r="P12" s="15" t="s">
        <v>30</v>
      </c>
      <c r="Q12" s="112" t="s">
        <v>39</v>
      </c>
      <c r="S12" s="119">
        <f>1/3</f>
        <v>0.33333333333333331</v>
      </c>
      <c r="T12" s="119">
        <f>2/3</f>
        <v>0.66666666666666663</v>
      </c>
      <c r="V12" s="507" t="s">
        <v>94</v>
      </c>
      <c r="W12" s="507" t="s">
        <v>94</v>
      </c>
      <c r="Y12" s="432" t="s">
        <v>105</v>
      </c>
      <c r="Z12" s="551" t="s">
        <v>107</v>
      </c>
      <c r="AA12" s="433" t="s">
        <v>106</v>
      </c>
      <c r="AC12" s="395">
        <v>8</v>
      </c>
      <c r="AD12" s="396">
        <v>7</v>
      </c>
      <c r="AE12" s="396">
        <v>6</v>
      </c>
      <c r="AF12" s="396">
        <v>5</v>
      </c>
      <c r="AG12" s="397">
        <v>4</v>
      </c>
      <c r="AH12" s="395">
        <v>8</v>
      </c>
      <c r="AI12" s="396">
        <v>7</v>
      </c>
      <c r="AJ12" s="396">
        <v>6</v>
      </c>
      <c r="AK12" s="396">
        <v>5</v>
      </c>
      <c r="AL12" s="397">
        <v>4</v>
      </c>
      <c r="AM12" s="395">
        <v>8</v>
      </c>
      <c r="AN12" s="396">
        <v>7</v>
      </c>
      <c r="AO12" s="396">
        <v>6</v>
      </c>
      <c r="AP12" s="396">
        <v>5</v>
      </c>
      <c r="AQ12" s="397">
        <v>4</v>
      </c>
      <c r="AR12" s="395">
        <v>8</v>
      </c>
      <c r="AS12" s="396">
        <v>7</v>
      </c>
      <c r="AT12" s="396">
        <v>6</v>
      </c>
      <c r="AU12" s="396">
        <v>5</v>
      </c>
      <c r="AV12" s="397">
        <v>4</v>
      </c>
      <c r="AW12" s="461" t="s">
        <v>10</v>
      </c>
      <c r="AX12" s="431"/>
    </row>
    <row r="13" spans="1:50" s="290" customFormat="1" ht="15" customHeight="1" thickBot="1" x14ac:dyDescent="0.3">
      <c r="A13" s="527" t="s">
        <v>49</v>
      </c>
      <c r="B13" s="527"/>
      <c r="C13" s="527"/>
      <c r="E13" s="527" t="s">
        <v>50</v>
      </c>
      <c r="F13" s="527"/>
      <c r="G13" s="527"/>
      <c r="H13" s="527"/>
      <c r="I13" s="291" t="s">
        <v>90</v>
      </c>
      <c r="J13" s="292" t="s">
        <v>89</v>
      </c>
      <c r="K13" s="292">
        <v>1</v>
      </c>
      <c r="L13" s="291"/>
      <c r="M13" s="528" t="s">
        <v>44</v>
      </c>
      <c r="N13" s="528"/>
      <c r="O13" s="528"/>
      <c r="P13" s="528"/>
      <c r="Q13" s="528"/>
      <c r="S13" s="529" t="s">
        <v>45</v>
      </c>
      <c r="T13" s="529"/>
      <c r="V13" s="508">
        <v>200</v>
      </c>
      <c r="W13" s="508">
        <v>200</v>
      </c>
      <c r="Y13" s="328">
        <v>64</v>
      </c>
      <c r="Z13" s="552">
        <f>(Y13+1)/64</f>
        <v>1.015625</v>
      </c>
      <c r="AA13" s="328">
        <f>Y13/64</f>
        <v>1</v>
      </c>
      <c r="AC13" s="413">
        <f>8/64</f>
        <v>0.125</v>
      </c>
      <c r="AD13" s="414">
        <f>7/64</f>
        <v>0.109375</v>
      </c>
      <c r="AE13" s="415">
        <f>6/64</f>
        <v>9.375E-2</v>
      </c>
      <c r="AF13" s="414">
        <f>5/64</f>
        <v>7.8125E-2</v>
      </c>
      <c r="AG13" s="416">
        <f>4/64</f>
        <v>6.25E-2</v>
      </c>
      <c r="AH13" s="413">
        <f>8/64</f>
        <v>0.125</v>
      </c>
      <c r="AI13" s="415">
        <f>7/64</f>
        <v>0.109375</v>
      </c>
      <c r="AJ13" s="415">
        <f>6/64</f>
        <v>9.375E-2</v>
      </c>
      <c r="AK13" s="415">
        <f>5/64</f>
        <v>7.8125E-2</v>
      </c>
      <c r="AL13" s="416">
        <f>4/64</f>
        <v>6.25E-2</v>
      </c>
      <c r="AM13" s="413">
        <f>8/64</f>
        <v>0.125</v>
      </c>
      <c r="AN13" s="415">
        <f>7/64</f>
        <v>0.109375</v>
      </c>
      <c r="AO13" s="415">
        <f>6/64</f>
        <v>9.375E-2</v>
      </c>
      <c r="AP13" s="415">
        <f>5/64</f>
        <v>7.8125E-2</v>
      </c>
      <c r="AQ13" s="416">
        <f>4/64</f>
        <v>6.25E-2</v>
      </c>
      <c r="AR13" s="417">
        <f>8/64</f>
        <v>0.125</v>
      </c>
      <c r="AS13" s="414">
        <f>7/64</f>
        <v>0.109375</v>
      </c>
      <c r="AT13" s="414">
        <f>6/64</f>
        <v>9.375E-2</v>
      </c>
      <c r="AU13" s="414">
        <f>5/64</f>
        <v>7.8125E-2</v>
      </c>
      <c r="AV13" s="418">
        <f>4/64</f>
        <v>6.25E-2</v>
      </c>
      <c r="AW13" s="426"/>
      <c r="AX13" s="467"/>
    </row>
    <row r="14" spans="1:50" s="39" customFormat="1" x14ac:dyDescent="0.25">
      <c r="A14" s="285">
        <v>4</v>
      </c>
      <c r="B14" s="286">
        <v>0</v>
      </c>
      <c r="C14" s="287">
        <f t="shared" ref="C14:C25" si="0">(1+B14)*FreqRes/1000</f>
        <v>16.666666666666668</v>
      </c>
      <c r="D14" s="38"/>
      <c r="E14" s="31">
        <f t="shared" ref="E14:H30" si="1">E$12*1000/$C14</f>
        <v>1919.9999999999998</v>
      </c>
      <c r="F14" s="53">
        <f t="shared" si="1"/>
        <v>3839.9999999999995</v>
      </c>
      <c r="G14" s="53">
        <f t="shared" si="1"/>
        <v>7679.9999999999991</v>
      </c>
      <c r="H14" s="50">
        <f t="shared" si="1"/>
        <v>15359.999999999998</v>
      </c>
      <c r="I14" s="86">
        <f t="shared" ref="I14:I25" si="2">OBWratio_vopt4*$C14/(E14)</f>
        <v>8.6805555555555577E-3</v>
      </c>
      <c r="J14" s="87">
        <f t="shared" ref="J14:J25" si="3">OBWratio_vopt4*$C14/(F14)</f>
        <v>4.3402777777777788E-3</v>
      </c>
      <c r="K14" s="87">
        <f t="shared" ref="K14:K25" si="4">OBWratio_vopt4*$C14/(G14)</f>
        <v>2.1701388888888894E-3</v>
      </c>
      <c r="L14" s="88">
        <f t="shared" ref="L14:L25" si="5">OBWratio_vopt4*$C14/(H14)</f>
        <v>1.0850694444444447E-3</v>
      </c>
      <c r="M14" s="53"/>
      <c r="N14" s="87"/>
      <c r="O14" s="110"/>
      <c r="P14" s="113"/>
      <c r="Q14" s="110"/>
      <c r="S14" s="499"/>
      <c r="T14" s="499"/>
      <c r="V14" s="335">
        <f t="shared" ref="V14:V25" si="6">CBW_opt4-C14</f>
        <v>183.33333333333334</v>
      </c>
      <c r="W14" s="335">
        <f t="shared" ref="W14:W25" si="7">CBW_opt4-Z14</f>
        <v>183.07291666666666</v>
      </c>
      <c r="Z14" s="553">
        <f>Z$13*C14</f>
        <v>16.927083333333336</v>
      </c>
      <c r="AC14" s="427">
        <f t="shared" ref="AC14:AG25" si="8">AC$13*OBWratio*($C14)/($E14)*1000</f>
        <v>1.0850694444444446</v>
      </c>
      <c r="AD14" s="400">
        <f t="shared" si="8"/>
        <v>0.94943576388888906</v>
      </c>
      <c r="AE14" s="400">
        <f t="shared" si="8"/>
        <v>0.81380208333333348</v>
      </c>
      <c r="AF14" s="400">
        <f t="shared" si="8"/>
        <v>0.67816840277777801</v>
      </c>
      <c r="AG14" s="428">
        <f t="shared" si="8"/>
        <v>0.54253472222222232</v>
      </c>
      <c r="AH14" s="427">
        <f t="shared" ref="AH14:AL25" si="9">AH$13*OBWratio*($C14)/($F14)*1000</f>
        <v>0.54253472222222232</v>
      </c>
      <c r="AI14" s="400">
        <f t="shared" si="9"/>
        <v>0.47471788194444453</v>
      </c>
      <c r="AJ14" s="400">
        <f t="shared" si="9"/>
        <v>0.40690104166666674</v>
      </c>
      <c r="AK14" s="400">
        <f t="shared" si="9"/>
        <v>0.33908420138888901</v>
      </c>
      <c r="AL14" s="428">
        <f t="shared" si="9"/>
        <v>0.27126736111111116</v>
      </c>
      <c r="AM14" s="427">
        <f t="shared" ref="AM14:AQ25" si="10">AM$13*OBWratio*($C14)/($G14)*1000</f>
        <v>0.27126736111111116</v>
      </c>
      <c r="AN14" s="400">
        <f t="shared" si="10"/>
        <v>0.23735894097222227</v>
      </c>
      <c r="AO14" s="400">
        <f t="shared" si="10"/>
        <v>0.20345052083333337</v>
      </c>
      <c r="AP14" s="400">
        <f t="shared" si="10"/>
        <v>0.1695421006944445</v>
      </c>
      <c r="AQ14" s="428">
        <f t="shared" si="10"/>
        <v>0.13563368055555558</v>
      </c>
      <c r="AR14" s="403"/>
      <c r="AS14" s="404"/>
      <c r="AT14" s="404"/>
      <c r="AU14" s="404"/>
      <c r="AV14" s="405"/>
      <c r="AW14" s="462">
        <v>0</v>
      </c>
      <c r="AX14" s="468"/>
    </row>
    <row r="15" spans="1:50" s="39" customFormat="1" x14ac:dyDescent="0.25">
      <c r="A15" s="36">
        <v>4</v>
      </c>
      <c r="B15" s="127">
        <v>1</v>
      </c>
      <c r="C15" s="37">
        <f t="shared" si="0"/>
        <v>33.333333333333336</v>
      </c>
      <c r="D15" s="38"/>
      <c r="E15" s="31">
        <f t="shared" si="1"/>
        <v>959.99999999999989</v>
      </c>
      <c r="F15" s="53">
        <f t="shared" si="1"/>
        <v>1919.9999999999998</v>
      </c>
      <c r="G15" s="53">
        <f t="shared" si="1"/>
        <v>3839.9999999999995</v>
      </c>
      <c r="H15" s="50">
        <f t="shared" si="1"/>
        <v>7679.9999999999991</v>
      </c>
      <c r="I15" s="86">
        <f t="shared" si="2"/>
        <v>3.4722222222222231E-2</v>
      </c>
      <c r="J15" s="87">
        <f t="shared" si="3"/>
        <v>1.7361111111111115E-2</v>
      </c>
      <c r="K15" s="87">
        <f t="shared" si="4"/>
        <v>8.6805555555555577E-3</v>
      </c>
      <c r="L15" s="88">
        <f t="shared" si="5"/>
        <v>4.3402777777777788E-3</v>
      </c>
      <c r="M15" s="53"/>
      <c r="N15" s="87"/>
      <c r="O15" s="110"/>
      <c r="P15" s="113"/>
      <c r="Q15" s="110"/>
      <c r="S15" s="499"/>
      <c r="T15" s="499"/>
      <c r="V15" s="335">
        <f t="shared" si="6"/>
        <v>166.66666666666666</v>
      </c>
      <c r="W15" s="335">
        <f t="shared" si="7"/>
        <v>166.14583333333331</v>
      </c>
      <c r="Z15" s="553">
        <f t="shared" ref="Z15:Z25" si="11">Z$13*C15</f>
        <v>33.854166666666671</v>
      </c>
      <c r="AC15" s="427">
        <f t="shared" si="8"/>
        <v>4.3402777777777786</v>
      </c>
      <c r="AD15" s="400">
        <f t="shared" si="8"/>
        <v>3.7977430555555562</v>
      </c>
      <c r="AE15" s="400">
        <f t="shared" si="8"/>
        <v>3.2552083333333339</v>
      </c>
      <c r="AF15" s="400">
        <f t="shared" si="8"/>
        <v>2.712673611111112</v>
      </c>
      <c r="AG15" s="428">
        <f t="shared" si="8"/>
        <v>2.1701388888888893</v>
      </c>
      <c r="AH15" s="427">
        <f t="shared" si="9"/>
        <v>2.1701388888888893</v>
      </c>
      <c r="AI15" s="400">
        <f t="shared" si="9"/>
        <v>1.8988715277777781</v>
      </c>
      <c r="AJ15" s="400">
        <f t="shared" si="9"/>
        <v>1.627604166666667</v>
      </c>
      <c r="AK15" s="400">
        <f t="shared" si="9"/>
        <v>1.356336805555556</v>
      </c>
      <c r="AL15" s="428">
        <f t="shared" si="9"/>
        <v>1.0850694444444446</v>
      </c>
      <c r="AM15" s="427">
        <f t="shared" si="10"/>
        <v>1.0850694444444446</v>
      </c>
      <c r="AN15" s="400">
        <f t="shared" si="10"/>
        <v>0.94943576388888906</v>
      </c>
      <c r="AO15" s="400">
        <f t="shared" si="10"/>
        <v>0.81380208333333348</v>
      </c>
      <c r="AP15" s="400">
        <f t="shared" si="10"/>
        <v>0.67816840277777801</v>
      </c>
      <c r="AQ15" s="428">
        <f t="shared" si="10"/>
        <v>0.54253472222222232</v>
      </c>
      <c r="AR15" s="403"/>
      <c r="AS15" s="404"/>
      <c r="AT15" s="404"/>
      <c r="AU15" s="404"/>
      <c r="AV15" s="405"/>
      <c r="AW15" s="463">
        <v>1</v>
      </c>
      <c r="AX15" s="468"/>
    </row>
    <row r="16" spans="1:50" s="39" customFormat="1" x14ac:dyDescent="0.25">
      <c r="A16" s="36">
        <v>4</v>
      </c>
      <c r="B16" s="127">
        <v>2</v>
      </c>
      <c r="C16" s="37">
        <f t="shared" si="0"/>
        <v>50</v>
      </c>
      <c r="D16" s="38"/>
      <c r="E16" s="31">
        <f t="shared" si="1"/>
        <v>640</v>
      </c>
      <c r="F16" s="53">
        <f t="shared" si="1"/>
        <v>1280</v>
      </c>
      <c r="G16" s="53">
        <f t="shared" si="1"/>
        <v>2560</v>
      </c>
      <c r="H16" s="50">
        <f t="shared" si="1"/>
        <v>5120</v>
      </c>
      <c r="I16" s="86">
        <f t="shared" si="2"/>
        <v>7.8125E-2</v>
      </c>
      <c r="J16" s="87">
        <f t="shared" si="3"/>
        <v>3.90625E-2</v>
      </c>
      <c r="K16" s="87">
        <f t="shared" si="4"/>
        <v>1.953125E-2</v>
      </c>
      <c r="L16" s="88">
        <f t="shared" si="5"/>
        <v>9.765625E-3</v>
      </c>
      <c r="M16" s="53"/>
      <c r="N16" s="87"/>
      <c r="O16" s="110"/>
      <c r="P16" s="113"/>
      <c r="Q16" s="110"/>
      <c r="S16" s="499"/>
      <c r="T16" s="499"/>
      <c r="V16" s="335">
        <f t="shared" si="6"/>
        <v>150</v>
      </c>
      <c r="W16" s="335">
        <f t="shared" si="7"/>
        <v>149.21875</v>
      </c>
      <c r="Z16" s="553">
        <f t="shared" si="11"/>
        <v>50.78125</v>
      </c>
      <c r="AC16" s="399">
        <f t="shared" si="8"/>
        <v>9.765625</v>
      </c>
      <c r="AD16" s="400">
        <f t="shared" si="8"/>
        <v>8.544921875</v>
      </c>
      <c r="AE16" s="401">
        <f t="shared" si="8"/>
        <v>7.32421875</v>
      </c>
      <c r="AF16" s="400">
        <f t="shared" si="8"/>
        <v>6.103515625</v>
      </c>
      <c r="AG16" s="402">
        <f t="shared" si="8"/>
        <v>4.8828125</v>
      </c>
      <c r="AH16" s="399">
        <f t="shared" si="9"/>
        <v>4.8828125</v>
      </c>
      <c r="AI16" s="401">
        <f t="shared" si="9"/>
        <v>4.2724609375</v>
      </c>
      <c r="AJ16" s="401">
        <f t="shared" si="9"/>
        <v>3.662109375</v>
      </c>
      <c r="AK16" s="401">
        <f t="shared" si="9"/>
        <v>3.0517578125</v>
      </c>
      <c r="AL16" s="402">
        <f t="shared" si="9"/>
        <v>2.44140625</v>
      </c>
      <c r="AM16" s="399">
        <f t="shared" si="10"/>
        <v>2.44140625</v>
      </c>
      <c r="AN16" s="401">
        <f t="shared" si="10"/>
        <v>2.13623046875</v>
      </c>
      <c r="AO16" s="401">
        <f t="shared" si="10"/>
        <v>1.8310546875</v>
      </c>
      <c r="AP16" s="401">
        <f t="shared" si="10"/>
        <v>1.52587890625</v>
      </c>
      <c r="AQ16" s="402">
        <f t="shared" si="10"/>
        <v>1.220703125</v>
      </c>
      <c r="AR16" s="403"/>
      <c r="AS16" s="404"/>
      <c r="AT16" s="404"/>
      <c r="AU16" s="404"/>
      <c r="AV16" s="405"/>
      <c r="AW16" s="463">
        <v>2</v>
      </c>
      <c r="AX16" s="468"/>
    </row>
    <row r="17" spans="1:50" s="39" customFormat="1" x14ac:dyDescent="0.25">
      <c r="A17" s="36">
        <v>4</v>
      </c>
      <c r="B17" s="127">
        <v>3</v>
      </c>
      <c r="C17" s="37">
        <f t="shared" si="0"/>
        <v>66.666666666666671</v>
      </c>
      <c r="D17" s="38"/>
      <c r="E17" s="31">
        <f t="shared" si="1"/>
        <v>479.99999999999994</v>
      </c>
      <c r="F17" s="53">
        <f t="shared" si="1"/>
        <v>959.99999999999989</v>
      </c>
      <c r="G17" s="53">
        <f t="shared" si="1"/>
        <v>1919.9999999999998</v>
      </c>
      <c r="H17" s="50">
        <f t="shared" si="1"/>
        <v>3839.9999999999995</v>
      </c>
      <c r="I17" s="86">
        <f t="shared" si="2"/>
        <v>0.13888888888888892</v>
      </c>
      <c r="J17" s="87">
        <f t="shared" si="3"/>
        <v>6.9444444444444461E-2</v>
      </c>
      <c r="K17" s="87">
        <f t="shared" si="4"/>
        <v>3.4722222222222231E-2</v>
      </c>
      <c r="L17" s="88">
        <f t="shared" si="5"/>
        <v>1.7361111111111115E-2</v>
      </c>
      <c r="M17" s="53"/>
      <c r="N17" s="87"/>
      <c r="O17" s="110"/>
      <c r="P17" s="113"/>
      <c r="Q17" s="110"/>
      <c r="S17" s="499"/>
      <c r="T17" s="499"/>
      <c r="V17" s="335">
        <f t="shared" si="6"/>
        <v>133.33333333333331</v>
      </c>
      <c r="W17" s="335">
        <f t="shared" si="7"/>
        <v>132.29166666666666</v>
      </c>
      <c r="Z17" s="553">
        <f t="shared" si="11"/>
        <v>67.708333333333343</v>
      </c>
      <c r="AC17" s="399">
        <f t="shared" si="8"/>
        <v>17.361111111111114</v>
      </c>
      <c r="AD17" s="400">
        <f t="shared" si="8"/>
        <v>15.190972222222225</v>
      </c>
      <c r="AE17" s="401">
        <f t="shared" si="8"/>
        <v>13.020833333333336</v>
      </c>
      <c r="AF17" s="400">
        <f t="shared" si="8"/>
        <v>10.850694444444448</v>
      </c>
      <c r="AG17" s="402">
        <f t="shared" si="8"/>
        <v>8.6805555555555571</v>
      </c>
      <c r="AH17" s="399">
        <f t="shared" si="9"/>
        <v>8.6805555555555571</v>
      </c>
      <c r="AI17" s="401">
        <f t="shared" si="9"/>
        <v>7.5954861111111125</v>
      </c>
      <c r="AJ17" s="401">
        <f t="shared" si="9"/>
        <v>6.5104166666666679</v>
      </c>
      <c r="AK17" s="401">
        <f t="shared" si="9"/>
        <v>5.4253472222222241</v>
      </c>
      <c r="AL17" s="402">
        <f t="shared" si="9"/>
        <v>4.3402777777777786</v>
      </c>
      <c r="AM17" s="399">
        <f t="shared" si="10"/>
        <v>4.3402777777777786</v>
      </c>
      <c r="AN17" s="401">
        <f t="shared" si="10"/>
        <v>3.7977430555555562</v>
      </c>
      <c r="AO17" s="401">
        <f t="shared" si="10"/>
        <v>3.2552083333333339</v>
      </c>
      <c r="AP17" s="401">
        <f t="shared" si="10"/>
        <v>2.712673611111112</v>
      </c>
      <c r="AQ17" s="402">
        <f t="shared" si="10"/>
        <v>2.1701388888888893</v>
      </c>
      <c r="AR17" s="403"/>
      <c r="AS17" s="404"/>
      <c r="AT17" s="404"/>
      <c r="AU17" s="404"/>
      <c r="AV17" s="405"/>
      <c r="AW17" s="462">
        <v>3</v>
      </c>
      <c r="AX17" s="468"/>
    </row>
    <row r="18" spans="1:50" s="39" customFormat="1" x14ac:dyDescent="0.25">
      <c r="A18" s="36">
        <v>4</v>
      </c>
      <c r="B18" s="127">
        <v>4</v>
      </c>
      <c r="C18" s="37">
        <f t="shared" si="0"/>
        <v>83.333333333333343</v>
      </c>
      <c r="D18" s="38"/>
      <c r="E18" s="31">
        <f t="shared" si="1"/>
        <v>383.99999999999994</v>
      </c>
      <c r="F18" s="53">
        <f t="shared" si="1"/>
        <v>767.99999999999989</v>
      </c>
      <c r="G18" s="53">
        <f t="shared" si="1"/>
        <v>1535.9999999999998</v>
      </c>
      <c r="H18" s="50">
        <f t="shared" si="1"/>
        <v>3071.9999999999995</v>
      </c>
      <c r="I18" s="86">
        <f t="shared" si="2"/>
        <v>0.21701388888888895</v>
      </c>
      <c r="J18" s="87">
        <f t="shared" si="3"/>
        <v>0.10850694444444448</v>
      </c>
      <c r="K18" s="87">
        <f t="shared" si="4"/>
        <v>5.4253472222222238E-2</v>
      </c>
      <c r="L18" s="88">
        <f t="shared" si="5"/>
        <v>2.7126736111111119E-2</v>
      </c>
      <c r="M18" s="53"/>
      <c r="N18" s="87"/>
      <c r="O18" s="110"/>
      <c r="P18" s="113"/>
      <c r="Q18" s="110"/>
      <c r="S18" s="499"/>
      <c r="T18" s="499"/>
      <c r="V18" s="335">
        <f t="shared" si="6"/>
        <v>116.66666666666666</v>
      </c>
      <c r="W18" s="335">
        <f t="shared" si="7"/>
        <v>115.36458333333333</v>
      </c>
      <c r="Z18" s="553">
        <f t="shared" si="11"/>
        <v>84.635416666666671</v>
      </c>
      <c r="AC18" s="399">
        <f t="shared" si="8"/>
        <v>27.126736111111118</v>
      </c>
      <c r="AD18" s="400">
        <f t="shared" si="8"/>
        <v>23.735894097222229</v>
      </c>
      <c r="AE18" s="401">
        <f t="shared" si="8"/>
        <v>20.345052083333339</v>
      </c>
      <c r="AF18" s="400">
        <f t="shared" si="8"/>
        <v>16.95421006944445</v>
      </c>
      <c r="AG18" s="402">
        <f t="shared" si="8"/>
        <v>13.563368055555559</v>
      </c>
      <c r="AH18" s="399">
        <f t="shared" si="9"/>
        <v>13.563368055555559</v>
      </c>
      <c r="AI18" s="401">
        <f t="shared" si="9"/>
        <v>11.867947048611114</v>
      </c>
      <c r="AJ18" s="401">
        <f t="shared" si="9"/>
        <v>10.17252604166667</v>
      </c>
      <c r="AK18" s="401">
        <f t="shared" si="9"/>
        <v>8.477105034722225</v>
      </c>
      <c r="AL18" s="402">
        <f t="shared" si="9"/>
        <v>6.7816840277777795</v>
      </c>
      <c r="AM18" s="399">
        <f t="shared" si="10"/>
        <v>6.7816840277777795</v>
      </c>
      <c r="AN18" s="401">
        <f t="shared" si="10"/>
        <v>5.9339735243055571</v>
      </c>
      <c r="AO18" s="401">
        <f t="shared" si="10"/>
        <v>5.0862630208333348</v>
      </c>
      <c r="AP18" s="401">
        <f t="shared" si="10"/>
        <v>4.2385525173611125</v>
      </c>
      <c r="AQ18" s="402">
        <f t="shared" si="10"/>
        <v>3.3908420138888897</v>
      </c>
      <c r="AR18" s="403"/>
      <c r="AS18" s="404"/>
      <c r="AT18" s="404"/>
      <c r="AU18" s="404"/>
      <c r="AV18" s="405"/>
      <c r="AW18" s="463">
        <v>4</v>
      </c>
      <c r="AX18" s="468"/>
    </row>
    <row r="19" spans="1:50" s="25" customFormat="1" x14ac:dyDescent="0.25">
      <c r="A19" s="40">
        <v>4</v>
      </c>
      <c r="B19" s="128">
        <v>5</v>
      </c>
      <c r="C19" s="41">
        <f t="shared" si="0"/>
        <v>100</v>
      </c>
      <c r="D19" s="55" t="s">
        <v>16</v>
      </c>
      <c r="E19" s="42">
        <f t="shared" si="1"/>
        <v>320</v>
      </c>
      <c r="F19" s="56">
        <f t="shared" si="1"/>
        <v>640</v>
      </c>
      <c r="G19" s="56">
        <f t="shared" si="1"/>
        <v>1280</v>
      </c>
      <c r="H19" s="57">
        <f t="shared" si="1"/>
        <v>2560</v>
      </c>
      <c r="I19" s="89">
        <f t="shared" si="2"/>
        <v>0.3125</v>
      </c>
      <c r="J19" s="90">
        <f t="shared" si="3"/>
        <v>0.15625</v>
      </c>
      <c r="K19" s="90">
        <f t="shared" si="4"/>
        <v>7.8125E-2</v>
      </c>
      <c r="L19" s="91">
        <f t="shared" si="5"/>
        <v>3.90625E-2</v>
      </c>
      <c r="M19" s="56">
        <f t="shared" ref="M19:M25" si="12">6*G19</f>
        <v>7680</v>
      </c>
      <c r="N19" s="90">
        <f>1000/M19</f>
        <v>0.13020833333333334</v>
      </c>
      <c r="O19" s="90">
        <f>4000/M19</f>
        <v>0.52083333333333337</v>
      </c>
      <c r="P19" s="56">
        <f>4*E19</f>
        <v>1280</v>
      </c>
      <c r="Q19" s="90">
        <f>4000/P19</f>
        <v>3.125</v>
      </c>
      <c r="S19" s="499">
        <f t="shared" ref="S19:S25" si="13">N19*S$12</f>
        <v>4.3402777777777776E-2</v>
      </c>
      <c r="T19" s="499">
        <f t="shared" ref="T19:T25" si="14">Q19*T$12</f>
        <v>2.083333333333333</v>
      </c>
      <c r="V19" s="335">
        <f t="shared" si="6"/>
        <v>100</v>
      </c>
      <c r="W19" s="335">
        <f t="shared" si="7"/>
        <v>98.4375</v>
      </c>
      <c r="Z19" s="553">
        <f t="shared" si="11"/>
        <v>101.5625</v>
      </c>
      <c r="AC19" s="399">
        <f t="shared" si="8"/>
        <v>39.0625</v>
      </c>
      <c r="AD19" s="400">
        <f t="shared" si="8"/>
        <v>34.1796875</v>
      </c>
      <c r="AE19" s="401">
        <f t="shared" si="8"/>
        <v>29.296875</v>
      </c>
      <c r="AF19" s="400">
        <f t="shared" si="8"/>
        <v>24.4140625</v>
      </c>
      <c r="AG19" s="402">
        <f t="shared" si="8"/>
        <v>19.53125</v>
      </c>
      <c r="AH19" s="399">
        <f t="shared" si="9"/>
        <v>19.53125</v>
      </c>
      <c r="AI19" s="401">
        <f t="shared" si="9"/>
        <v>17.08984375</v>
      </c>
      <c r="AJ19" s="401">
        <f t="shared" si="9"/>
        <v>14.6484375</v>
      </c>
      <c r="AK19" s="401">
        <f t="shared" si="9"/>
        <v>12.20703125</v>
      </c>
      <c r="AL19" s="402">
        <f t="shared" si="9"/>
        <v>9.765625</v>
      </c>
      <c r="AM19" s="399">
        <f t="shared" si="10"/>
        <v>9.765625</v>
      </c>
      <c r="AN19" s="401">
        <f t="shared" si="10"/>
        <v>8.544921875</v>
      </c>
      <c r="AO19" s="401">
        <f t="shared" si="10"/>
        <v>7.32421875</v>
      </c>
      <c r="AP19" s="401">
        <f t="shared" si="10"/>
        <v>6.103515625</v>
      </c>
      <c r="AQ19" s="402">
        <f t="shared" si="10"/>
        <v>4.8828125</v>
      </c>
      <c r="AR19" s="403"/>
      <c r="AS19" s="404"/>
      <c r="AT19" s="404"/>
      <c r="AU19" s="404"/>
      <c r="AV19" s="405"/>
      <c r="AW19" s="463">
        <v>5</v>
      </c>
      <c r="AX19" s="469"/>
    </row>
    <row r="20" spans="1:50" s="64" customFormat="1" x14ac:dyDescent="0.25">
      <c r="A20" s="58">
        <v>4</v>
      </c>
      <c r="B20" s="129">
        <v>6</v>
      </c>
      <c r="C20" s="59">
        <f t="shared" si="0"/>
        <v>116.66666666666667</v>
      </c>
      <c r="D20" s="60" t="s">
        <v>16</v>
      </c>
      <c r="E20" s="61">
        <f t="shared" si="1"/>
        <v>274.28571428571428</v>
      </c>
      <c r="F20" s="62">
        <f t="shared" si="1"/>
        <v>548.57142857142856</v>
      </c>
      <c r="G20" s="62">
        <f t="shared" si="1"/>
        <v>1097.1428571428571</v>
      </c>
      <c r="H20" s="63">
        <f t="shared" si="1"/>
        <v>2194.2857142857142</v>
      </c>
      <c r="I20" s="92">
        <f t="shared" si="2"/>
        <v>0.42534722222222227</v>
      </c>
      <c r="J20" s="93">
        <f t="shared" si="3"/>
        <v>0.21267361111111113</v>
      </c>
      <c r="K20" s="93">
        <f t="shared" si="4"/>
        <v>0.10633680555555557</v>
      </c>
      <c r="L20" s="94">
        <f t="shared" si="5"/>
        <v>5.3168402777777783E-2</v>
      </c>
      <c r="M20" s="62">
        <f t="shared" si="12"/>
        <v>6582.8571428571431</v>
      </c>
      <c r="N20" s="93">
        <f t="shared" ref="N20:N23" si="15">1000/M20</f>
        <v>0.15190972222222221</v>
      </c>
      <c r="O20" s="93">
        <f t="shared" ref="O20:O23" si="16">4000/M20</f>
        <v>0.60763888888888884</v>
      </c>
      <c r="P20" s="62">
        <f t="shared" ref="P20:P23" si="17">4*E20</f>
        <v>1097.1428571428571</v>
      </c>
      <c r="Q20" s="93">
        <f t="shared" ref="Q20:Q23" si="18">4000/P20</f>
        <v>3.6458333333333335</v>
      </c>
      <c r="S20" s="500">
        <f t="shared" si="13"/>
        <v>5.063657407407407E-2</v>
      </c>
      <c r="T20" s="500">
        <f t="shared" si="14"/>
        <v>2.4305555555555554</v>
      </c>
      <c r="V20" s="338">
        <f t="shared" si="6"/>
        <v>83.333333333333329</v>
      </c>
      <c r="W20" s="338">
        <f t="shared" si="7"/>
        <v>81.510416666666657</v>
      </c>
      <c r="Z20" s="553">
        <f t="shared" si="11"/>
        <v>118.48958333333334</v>
      </c>
      <c r="AC20" s="399">
        <f t="shared" si="8"/>
        <v>53.168402777777786</v>
      </c>
      <c r="AD20" s="400">
        <f t="shared" si="8"/>
        <v>46.522352430555557</v>
      </c>
      <c r="AE20" s="401">
        <f t="shared" si="8"/>
        <v>39.876302083333336</v>
      </c>
      <c r="AF20" s="400">
        <f t="shared" si="8"/>
        <v>33.230251736111114</v>
      </c>
      <c r="AG20" s="402">
        <f t="shared" si="8"/>
        <v>26.584201388888893</v>
      </c>
      <c r="AH20" s="399">
        <f t="shared" si="9"/>
        <v>26.584201388888893</v>
      </c>
      <c r="AI20" s="401">
        <f t="shared" si="9"/>
        <v>23.261176215277779</v>
      </c>
      <c r="AJ20" s="401">
        <f t="shared" si="9"/>
        <v>19.938151041666668</v>
      </c>
      <c r="AK20" s="401">
        <f t="shared" si="9"/>
        <v>16.615125868055557</v>
      </c>
      <c r="AL20" s="402">
        <f t="shared" si="9"/>
        <v>13.292100694444446</v>
      </c>
      <c r="AM20" s="399">
        <f t="shared" si="10"/>
        <v>13.292100694444446</v>
      </c>
      <c r="AN20" s="401">
        <f t="shared" si="10"/>
        <v>11.630588107638889</v>
      </c>
      <c r="AO20" s="401">
        <f t="shared" si="10"/>
        <v>9.9690755208333339</v>
      </c>
      <c r="AP20" s="401">
        <f t="shared" si="10"/>
        <v>8.3075629340277786</v>
      </c>
      <c r="AQ20" s="402">
        <f t="shared" si="10"/>
        <v>6.6460503472222232</v>
      </c>
      <c r="AR20" s="403"/>
      <c r="AS20" s="404"/>
      <c r="AT20" s="404"/>
      <c r="AU20" s="404"/>
      <c r="AV20" s="405"/>
      <c r="AW20" s="462">
        <v>6</v>
      </c>
      <c r="AX20" s="470"/>
    </row>
    <row r="21" spans="1:50" s="73" customFormat="1" x14ac:dyDescent="0.25">
      <c r="A21" s="79">
        <v>4</v>
      </c>
      <c r="B21" s="130">
        <v>7</v>
      </c>
      <c r="C21" s="80">
        <f t="shared" si="0"/>
        <v>133.33333333333334</v>
      </c>
      <c r="D21" s="81" t="s">
        <v>16</v>
      </c>
      <c r="E21" s="82">
        <f t="shared" si="1"/>
        <v>239.99999999999997</v>
      </c>
      <c r="F21" s="83">
        <f t="shared" si="1"/>
        <v>479.99999999999994</v>
      </c>
      <c r="G21" s="83">
        <f t="shared" si="1"/>
        <v>959.99999999999989</v>
      </c>
      <c r="H21" s="85">
        <f t="shared" si="1"/>
        <v>1919.9999999999998</v>
      </c>
      <c r="I21" s="95">
        <f t="shared" si="2"/>
        <v>0.55555555555555569</v>
      </c>
      <c r="J21" s="96">
        <f t="shared" si="3"/>
        <v>0.27777777777777785</v>
      </c>
      <c r="K21" s="96">
        <f t="shared" si="4"/>
        <v>0.13888888888888892</v>
      </c>
      <c r="L21" s="97">
        <f t="shared" si="5"/>
        <v>6.9444444444444461E-2</v>
      </c>
      <c r="M21" s="83">
        <f t="shared" si="12"/>
        <v>5759.9999999999991</v>
      </c>
      <c r="N21" s="96">
        <f t="shared" si="15"/>
        <v>0.17361111111111113</v>
      </c>
      <c r="O21" s="96">
        <f t="shared" si="16"/>
        <v>0.69444444444444453</v>
      </c>
      <c r="P21" s="83">
        <f t="shared" si="17"/>
        <v>959.99999999999989</v>
      </c>
      <c r="Q21" s="96">
        <f t="shared" si="18"/>
        <v>4.166666666666667</v>
      </c>
      <c r="S21" s="501">
        <f t="shared" si="13"/>
        <v>5.7870370370370378E-2</v>
      </c>
      <c r="T21" s="501">
        <f t="shared" si="14"/>
        <v>2.7777777777777777</v>
      </c>
      <c r="V21" s="338">
        <f t="shared" si="6"/>
        <v>66.666666666666657</v>
      </c>
      <c r="W21" s="339">
        <f t="shared" si="7"/>
        <v>64.583333333333314</v>
      </c>
      <c r="Z21" s="553">
        <f t="shared" si="11"/>
        <v>135.41666666666669</v>
      </c>
      <c r="AC21" s="399">
        <f t="shared" si="8"/>
        <v>69.444444444444457</v>
      </c>
      <c r="AD21" s="400">
        <f t="shared" si="8"/>
        <v>60.7638888888889</v>
      </c>
      <c r="AE21" s="401">
        <f t="shared" si="8"/>
        <v>52.083333333333343</v>
      </c>
      <c r="AF21" s="400">
        <f t="shared" si="8"/>
        <v>43.402777777777793</v>
      </c>
      <c r="AG21" s="402">
        <f t="shared" si="8"/>
        <v>34.722222222222229</v>
      </c>
      <c r="AH21" s="399">
        <f t="shared" si="9"/>
        <v>34.722222222222229</v>
      </c>
      <c r="AI21" s="401">
        <f t="shared" si="9"/>
        <v>30.38194444444445</v>
      </c>
      <c r="AJ21" s="401">
        <f t="shared" si="9"/>
        <v>26.041666666666671</v>
      </c>
      <c r="AK21" s="401">
        <f t="shared" si="9"/>
        <v>21.701388888888896</v>
      </c>
      <c r="AL21" s="402">
        <f t="shared" si="9"/>
        <v>17.361111111111114</v>
      </c>
      <c r="AM21" s="399">
        <f t="shared" si="10"/>
        <v>17.361111111111114</v>
      </c>
      <c r="AN21" s="401">
        <f t="shared" si="10"/>
        <v>15.190972222222225</v>
      </c>
      <c r="AO21" s="401">
        <f t="shared" si="10"/>
        <v>13.020833333333336</v>
      </c>
      <c r="AP21" s="401">
        <f t="shared" si="10"/>
        <v>10.850694444444448</v>
      </c>
      <c r="AQ21" s="402">
        <f t="shared" si="10"/>
        <v>8.6805555555555571</v>
      </c>
      <c r="AR21" s="406"/>
      <c r="AS21" s="407"/>
      <c r="AT21" s="407"/>
      <c r="AU21" s="407"/>
      <c r="AV21" s="408"/>
      <c r="AW21" s="463">
        <v>7</v>
      </c>
      <c r="AX21" s="471"/>
    </row>
    <row r="22" spans="1:50" s="73" customFormat="1" ht="16.5" thickBot="1" x14ac:dyDescent="0.3">
      <c r="A22" s="306">
        <v>4</v>
      </c>
      <c r="B22" s="307">
        <v>8</v>
      </c>
      <c r="C22" s="308">
        <f t="shared" si="0"/>
        <v>150</v>
      </c>
      <c r="D22" s="81" t="s">
        <v>16</v>
      </c>
      <c r="E22" s="82">
        <f t="shared" si="1"/>
        <v>213.33333333333334</v>
      </c>
      <c r="F22" s="83">
        <f t="shared" si="1"/>
        <v>426.66666666666669</v>
      </c>
      <c r="G22" s="83">
        <f t="shared" si="1"/>
        <v>853.33333333333337</v>
      </c>
      <c r="H22" s="85">
        <f t="shared" si="1"/>
        <v>1706.6666666666667</v>
      </c>
      <c r="I22" s="95">
        <f t="shared" si="2"/>
        <v>0.703125</v>
      </c>
      <c r="J22" s="96">
        <f t="shared" si="3"/>
        <v>0.3515625</v>
      </c>
      <c r="K22" s="96">
        <f t="shared" si="4"/>
        <v>0.17578125</v>
      </c>
      <c r="L22" s="97">
        <f t="shared" si="5"/>
        <v>8.7890625E-2</v>
      </c>
      <c r="M22" s="83">
        <f t="shared" si="12"/>
        <v>5120</v>
      </c>
      <c r="N22" s="96">
        <f t="shared" si="15"/>
        <v>0.1953125</v>
      </c>
      <c r="O22" s="96">
        <f t="shared" si="16"/>
        <v>0.78125</v>
      </c>
      <c r="P22" s="83">
        <f t="shared" si="17"/>
        <v>853.33333333333337</v>
      </c>
      <c r="Q22" s="96">
        <f t="shared" si="18"/>
        <v>4.6875</v>
      </c>
      <c r="S22" s="501">
        <f t="shared" si="13"/>
        <v>6.5104166666666657E-2</v>
      </c>
      <c r="T22" s="501">
        <f t="shared" si="14"/>
        <v>3.125</v>
      </c>
      <c r="V22" s="338">
        <f t="shared" si="6"/>
        <v>50</v>
      </c>
      <c r="W22" s="339">
        <f t="shared" si="7"/>
        <v>47.65625</v>
      </c>
      <c r="Z22" s="553">
        <f t="shared" si="11"/>
        <v>152.34375</v>
      </c>
      <c r="AC22" s="399">
        <f t="shared" si="8"/>
        <v>87.890625</v>
      </c>
      <c r="AD22" s="400">
        <f t="shared" si="8"/>
        <v>76.904296875</v>
      </c>
      <c r="AE22" s="401">
        <f t="shared" si="8"/>
        <v>65.91796875</v>
      </c>
      <c r="AF22" s="400">
        <f t="shared" si="8"/>
        <v>54.931640625</v>
      </c>
      <c r="AG22" s="402">
        <f t="shared" si="8"/>
        <v>43.9453125</v>
      </c>
      <c r="AH22" s="399">
        <f t="shared" si="9"/>
        <v>43.9453125</v>
      </c>
      <c r="AI22" s="401">
        <f t="shared" si="9"/>
        <v>38.4521484375</v>
      </c>
      <c r="AJ22" s="401">
        <f t="shared" si="9"/>
        <v>32.958984375</v>
      </c>
      <c r="AK22" s="401">
        <f t="shared" si="9"/>
        <v>27.4658203125</v>
      </c>
      <c r="AL22" s="402">
        <f t="shared" si="9"/>
        <v>21.97265625</v>
      </c>
      <c r="AM22" s="399">
        <f t="shared" si="10"/>
        <v>21.97265625</v>
      </c>
      <c r="AN22" s="401">
        <f t="shared" si="10"/>
        <v>19.22607421875</v>
      </c>
      <c r="AO22" s="401">
        <f t="shared" si="10"/>
        <v>16.4794921875</v>
      </c>
      <c r="AP22" s="401">
        <f t="shared" si="10"/>
        <v>13.73291015625</v>
      </c>
      <c r="AQ22" s="402">
        <f t="shared" si="10"/>
        <v>10.986328125</v>
      </c>
      <c r="AR22" s="403"/>
      <c r="AS22" s="404"/>
      <c r="AT22" s="404"/>
      <c r="AU22" s="404"/>
      <c r="AV22" s="405"/>
      <c r="AW22" s="463">
        <v>8</v>
      </c>
      <c r="AX22" s="470"/>
    </row>
    <row r="23" spans="1:50" s="288" customFormat="1" ht="16.5" thickBot="1" x14ac:dyDescent="0.3">
      <c r="A23" s="67">
        <v>4</v>
      </c>
      <c r="B23" s="132">
        <v>9</v>
      </c>
      <c r="C23" s="68">
        <f t="shared" si="0"/>
        <v>166.66666666666669</v>
      </c>
      <c r="D23" s="69" t="s">
        <v>16</v>
      </c>
      <c r="E23" s="70">
        <f t="shared" si="1"/>
        <v>191.99999999999997</v>
      </c>
      <c r="F23" s="71">
        <f t="shared" si="1"/>
        <v>383.99999999999994</v>
      </c>
      <c r="G23" s="71">
        <f t="shared" si="1"/>
        <v>767.99999999999989</v>
      </c>
      <c r="H23" s="72">
        <f t="shared" si="1"/>
        <v>1535.9999999999998</v>
      </c>
      <c r="I23" s="98">
        <f t="shared" si="2"/>
        <v>0.8680555555555558</v>
      </c>
      <c r="J23" s="99">
        <f t="shared" si="3"/>
        <v>0.4340277777777779</v>
      </c>
      <c r="K23" s="99">
        <f t="shared" si="4"/>
        <v>0.21701388888888895</v>
      </c>
      <c r="L23" s="100">
        <f t="shared" si="5"/>
        <v>0.10850694444444448</v>
      </c>
      <c r="M23" s="70">
        <f t="shared" si="12"/>
        <v>4607.9999999999991</v>
      </c>
      <c r="N23" s="99">
        <f t="shared" si="15"/>
        <v>0.21701388888888892</v>
      </c>
      <c r="O23" s="99">
        <f t="shared" si="16"/>
        <v>0.86805555555555569</v>
      </c>
      <c r="P23" s="71">
        <f t="shared" si="17"/>
        <v>767.99999999999989</v>
      </c>
      <c r="Q23" s="99">
        <f t="shared" si="18"/>
        <v>5.2083333333333339</v>
      </c>
      <c r="S23" s="502">
        <f t="shared" si="13"/>
        <v>7.2337962962962965E-2</v>
      </c>
      <c r="T23" s="502">
        <f t="shared" si="14"/>
        <v>3.4722222222222223</v>
      </c>
      <c r="V23" s="455">
        <f t="shared" si="6"/>
        <v>33.333333333333314</v>
      </c>
      <c r="W23" s="340">
        <f t="shared" si="7"/>
        <v>30.729166666666657</v>
      </c>
      <c r="Z23" s="562">
        <f t="shared" si="11"/>
        <v>169.27083333333334</v>
      </c>
      <c r="AC23" s="419">
        <f t="shared" si="8"/>
        <v>108.50694444444447</v>
      </c>
      <c r="AD23" s="420">
        <f t="shared" si="8"/>
        <v>94.943576388888914</v>
      </c>
      <c r="AE23" s="421">
        <f t="shared" si="8"/>
        <v>81.380208333333357</v>
      </c>
      <c r="AF23" s="420">
        <f t="shared" si="8"/>
        <v>67.8168402777778</v>
      </c>
      <c r="AG23" s="422">
        <f t="shared" si="8"/>
        <v>54.253472222222236</v>
      </c>
      <c r="AH23" s="419">
        <f t="shared" si="9"/>
        <v>54.253472222222236</v>
      </c>
      <c r="AI23" s="421">
        <f t="shared" si="9"/>
        <v>47.471788194444457</v>
      </c>
      <c r="AJ23" s="421">
        <f t="shared" si="9"/>
        <v>40.690104166666679</v>
      </c>
      <c r="AK23" s="421">
        <f t="shared" si="9"/>
        <v>33.9084201388889</v>
      </c>
      <c r="AL23" s="422">
        <f t="shared" si="9"/>
        <v>27.126736111111118</v>
      </c>
      <c r="AM23" s="419">
        <f t="shared" si="10"/>
        <v>27.126736111111118</v>
      </c>
      <c r="AN23" s="421">
        <f t="shared" si="10"/>
        <v>23.735894097222229</v>
      </c>
      <c r="AO23" s="421">
        <f t="shared" si="10"/>
        <v>20.345052083333339</v>
      </c>
      <c r="AP23" s="421">
        <f t="shared" si="10"/>
        <v>16.95421006944445</v>
      </c>
      <c r="AQ23" s="422">
        <f t="shared" si="10"/>
        <v>13.563368055555559</v>
      </c>
      <c r="AR23" s="406"/>
      <c r="AS23" s="407"/>
      <c r="AT23" s="407"/>
      <c r="AU23" s="407"/>
      <c r="AV23" s="408"/>
      <c r="AW23" s="481">
        <v>9</v>
      </c>
      <c r="AX23" s="471"/>
    </row>
    <row r="24" spans="1:50" s="64" customFormat="1" x14ac:dyDescent="0.25">
      <c r="A24" s="58">
        <v>4</v>
      </c>
      <c r="B24" s="129">
        <v>10</v>
      </c>
      <c r="C24" s="59">
        <f t="shared" si="0"/>
        <v>183.33333333333334</v>
      </c>
      <c r="D24" s="60"/>
      <c r="E24" s="61">
        <f t="shared" si="1"/>
        <v>174.54545454545453</v>
      </c>
      <c r="F24" s="62">
        <f t="shared" si="1"/>
        <v>349.09090909090907</v>
      </c>
      <c r="G24" s="62">
        <f t="shared" si="1"/>
        <v>698.18181818181813</v>
      </c>
      <c r="H24" s="63">
        <f t="shared" si="1"/>
        <v>1396.3636363636363</v>
      </c>
      <c r="I24" s="92">
        <f t="shared" si="2"/>
        <v>1.0503472222222223</v>
      </c>
      <c r="J24" s="93">
        <f t="shared" si="3"/>
        <v>0.52517361111111116</v>
      </c>
      <c r="K24" s="93">
        <f t="shared" si="4"/>
        <v>0.26258680555555558</v>
      </c>
      <c r="L24" s="94">
        <f t="shared" si="5"/>
        <v>0.13129340277777779</v>
      </c>
      <c r="M24" s="326">
        <f t="shared" si="12"/>
        <v>4189.090909090909</v>
      </c>
      <c r="N24" s="327">
        <f>1000/M24</f>
        <v>0.23871527777777779</v>
      </c>
      <c r="O24" s="327">
        <f>4000/M24</f>
        <v>0.95486111111111116</v>
      </c>
      <c r="P24" s="326">
        <f>4*E24</f>
        <v>698.18181818181813</v>
      </c>
      <c r="Q24" s="327">
        <f>4000/P24</f>
        <v>5.729166666666667</v>
      </c>
      <c r="S24" s="500">
        <f t="shared" si="13"/>
        <v>7.9571759259259259E-2</v>
      </c>
      <c r="T24" s="500">
        <f t="shared" si="14"/>
        <v>3.8194444444444446</v>
      </c>
      <c r="V24" s="338">
        <f t="shared" si="6"/>
        <v>16.666666666666657</v>
      </c>
      <c r="W24" s="338">
        <f t="shared" si="7"/>
        <v>13.802083333333314</v>
      </c>
      <c r="Z24" s="553">
        <f t="shared" si="11"/>
        <v>186.19791666666669</v>
      </c>
      <c r="AC24" s="399">
        <f t="shared" si="8"/>
        <v>131.2934027777778</v>
      </c>
      <c r="AD24" s="400">
        <f t="shared" si="8"/>
        <v>114.88172743055559</v>
      </c>
      <c r="AE24" s="401">
        <f t="shared" si="8"/>
        <v>98.470052083333343</v>
      </c>
      <c r="AF24" s="400">
        <f t="shared" si="8"/>
        <v>82.058376736111114</v>
      </c>
      <c r="AG24" s="402">
        <f t="shared" si="8"/>
        <v>65.6467013888889</v>
      </c>
      <c r="AH24" s="399">
        <f t="shared" si="9"/>
        <v>65.6467013888889</v>
      </c>
      <c r="AI24" s="401">
        <f t="shared" si="9"/>
        <v>57.440863715277793</v>
      </c>
      <c r="AJ24" s="401">
        <f t="shared" si="9"/>
        <v>49.235026041666671</v>
      </c>
      <c r="AK24" s="401">
        <f t="shared" si="9"/>
        <v>41.029188368055557</v>
      </c>
      <c r="AL24" s="402">
        <f t="shared" si="9"/>
        <v>32.82335069444445</v>
      </c>
      <c r="AM24" s="399">
        <f t="shared" si="10"/>
        <v>32.82335069444445</v>
      </c>
      <c r="AN24" s="401">
        <f t="shared" si="10"/>
        <v>28.720431857638896</v>
      </c>
      <c r="AO24" s="401">
        <f t="shared" si="10"/>
        <v>24.617513020833336</v>
      </c>
      <c r="AP24" s="401">
        <f t="shared" si="10"/>
        <v>20.514594184027779</v>
      </c>
      <c r="AQ24" s="402">
        <f t="shared" si="10"/>
        <v>16.411675347222225</v>
      </c>
      <c r="AR24" s="403"/>
      <c r="AS24" s="404"/>
      <c r="AT24" s="404"/>
      <c r="AU24" s="404"/>
      <c r="AV24" s="405"/>
      <c r="AW24" s="463">
        <v>10</v>
      </c>
      <c r="AX24" s="472"/>
    </row>
    <row r="25" spans="1:50" s="64" customFormat="1" ht="16.5" thickBot="1" x14ac:dyDescent="0.3">
      <c r="A25" s="58">
        <v>4</v>
      </c>
      <c r="B25" s="129">
        <v>11</v>
      </c>
      <c r="C25" s="59">
        <f t="shared" si="0"/>
        <v>200</v>
      </c>
      <c r="D25" s="60"/>
      <c r="E25" s="61">
        <f t="shared" si="1"/>
        <v>160</v>
      </c>
      <c r="F25" s="62">
        <f t="shared" si="1"/>
        <v>320</v>
      </c>
      <c r="G25" s="62">
        <f t="shared" si="1"/>
        <v>640</v>
      </c>
      <c r="H25" s="63">
        <f t="shared" si="1"/>
        <v>1280</v>
      </c>
      <c r="I25" s="92">
        <f t="shared" si="2"/>
        <v>1.25</v>
      </c>
      <c r="J25" s="93">
        <f t="shared" si="3"/>
        <v>0.625</v>
      </c>
      <c r="K25" s="93">
        <f t="shared" si="4"/>
        <v>0.3125</v>
      </c>
      <c r="L25" s="94">
        <f t="shared" si="5"/>
        <v>0.15625</v>
      </c>
      <c r="M25" s="326">
        <f t="shared" si="12"/>
        <v>3840</v>
      </c>
      <c r="N25" s="327">
        <f>1000/M25</f>
        <v>0.26041666666666669</v>
      </c>
      <c r="O25" s="327">
        <f>4000/M25</f>
        <v>1.0416666666666667</v>
      </c>
      <c r="P25" s="326">
        <f>4*E25</f>
        <v>640</v>
      </c>
      <c r="Q25" s="327">
        <f>4000/P25</f>
        <v>6.25</v>
      </c>
      <c r="S25" s="500">
        <f t="shared" si="13"/>
        <v>8.6805555555555552E-2</v>
      </c>
      <c r="T25" s="500">
        <f t="shared" si="14"/>
        <v>4.1666666666666661</v>
      </c>
      <c r="V25" s="338">
        <f t="shared" si="6"/>
        <v>0</v>
      </c>
      <c r="W25" s="338">
        <f t="shared" si="7"/>
        <v>-3.125</v>
      </c>
      <c r="Z25" s="553">
        <f t="shared" si="11"/>
        <v>203.125</v>
      </c>
      <c r="AC25" s="399">
        <f t="shared" si="8"/>
        <v>156.25</v>
      </c>
      <c r="AD25" s="400">
        <f t="shared" si="8"/>
        <v>136.71875</v>
      </c>
      <c r="AE25" s="401">
        <f t="shared" si="8"/>
        <v>117.1875</v>
      </c>
      <c r="AF25" s="400">
        <f t="shared" si="8"/>
        <v>97.65625</v>
      </c>
      <c r="AG25" s="402">
        <f t="shared" si="8"/>
        <v>78.125</v>
      </c>
      <c r="AH25" s="399">
        <f t="shared" si="9"/>
        <v>78.125</v>
      </c>
      <c r="AI25" s="401">
        <f t="shared" si="9"/>
        <v>68.359375</v>
      </c>
      <c r="AJ25" s="401">
        <f t="shared" si="9"/>
        <v>58.59375</v>
      </c>
      <c r="AK25" s="401">
        <f t="shared" si="9"/>
        <v>48.828125</v>
      </c>
      <c r="AL25" s="402">
        <f t="shared" si="9"/>
        <v>39.0625</v>
      </c>
      <c r="AM25" s="399">
        <f t="shared" si="10"/>
        <v>39.0625</v>
      </c>
      <c r="AN25" s="401">
        <f t="shared" si="10"/>
        <v>34.1796875</v>
      </c>
      <c r="AO25" s="401">
        <f t="shared" si="10"/>
        <v>29.296875</v>
      </c>
      <c r="AP25" s="401">
        <f t="shared" si="10"/>
        <v>24.4140625</v>
      </c>
      <c r="AQ25" s="402">
        <f t="shared" si="10"/>
        <v>19.53125</v>
      </c>
      <c r="AR25" s="403"/>
      <c r="AS25" s="404"/>
      <c r="AT25" s="404"/>
      <c r="AU25" s="404"/>
      <c r="AV25" s="405"/>
      <c r="AW25" s="463">
        <v>11</v>
      </c>
      <c r="AX25" s="472"/>
    </row>
    <row r="26" spans="1:50" s="290" customFormat="1" ht="15" customHeight="1" thickBot="1" x14ac:dyDescent="0.3">
      <c r="A26" s="527" t="s">
        <v>49</v>
      </c>
      <c r="B26" s="527"/>
      <c r="C26" s="527"/>
      <c r="E26" s="527" t="s">
        <v>50</v>
      </c>
      <c r="F26" s="527"/>
      <c r="G26" s="527"/>
      <c r="H26" s="527"/>
      <c r="I26" s="291" t="s">
        <v>90</v>
      </c>
      <c r="J26" s="292" t="s">
        <v>89</v>
      </c>
      <c r="K26" s="292">
        <v>0.9</v>
      </c>
      <c r="L26" s="291"/>
      <c r="M26" s="528" t="s">
        <v>44</v>
      </c>
      <c r="N26" s="528"/>
      <c r="O26" s="528"/>
      <c r="P26" s="528"/>
      <c r="Q26" s="528"/>
      <c r="S26" s="526" t="s">
        <v>45</v>
      </c>
      <c r="T26" s="526"/>
      <c r="V26" s="508">
        <v>400</v>
      </c>
      <c r="W26" s="508">
        <v>400</v>
      </c>
      <c r="Y26" s="434" t="s">
        <v>111</v>
      </c>
      <c r="Z26" s="554">
        <v>7</v>
      </c>
      <c r="AA26" s="429"/>
      <c r="AC26" s="413"/>
      <c r="AD26" s="414">
        <f>7/64</f>
        <v>0.109375</v>
      </c>
      <c r="AE26" s="415">
        <f>6/64</f>
        <v>9.375E-2</v>
      </c>
      <c r="AF26" s="414">
        <f>5/64</f>
        <v>7.8125E-2</v>
      </c>
      <c r="AG26" s="416">
        <f>4/64</f>
        <v>6.25E-2</v>
      </c>
      <c r="AH26" s="413"/>
      <c r="AI26" s="415">
        <f>7/64</f>
        <v>0.109375</v>
      </c>
      <c r="AJ26" s="415">
        <f>6/64</f>
        <v>9.375E-2</v>
      </c>
      <c r="AK26" s="415">
        <f>5/64</f>
        <v>7.8125E-2</v>
      </c>
      <c r="AL26" s="416">
        <f>4/64</f>
        <v>6.25E-2</v>
      </c>
      <c r="AM26" s="413"/>
      <c r="AN26" s="415">
        <f>7/64</f>
        <v>0.109375</v>
      </c>
      <c r="AO26" s="415">
        <f>6/64</f>
        <v>9.375E-2</v>
      </c>
      <c r="AP26" s="415">
        <f>5/64</f>
        <v>7.8125E-2</v>
      </c>
      <c r="AQ26" s="416">
        <f>4/64</f>
        <v>6.25E-2</v>
      </c>
      <c r="AR26" s="413"/>
      <c r="AS26" s="415">
        <f>7/64</f>
        <v>0.109375</v>
      </c>
      <c r="AT26" s="415">
        <f>6/64</f>
        <v>9.375E-2</v>
      </c>
      <c r="AU26" s="415">
        <f>5/64</f>
        <v>7.8125E-2</v>
      </c>
      <c r="AV26" s="416">
        <f>4/64</f>
        <v>6.25E-2</v>
      </c>
      <c r="AW26" s="425"/>
      <c r="AX26" s="470"/>
    </row>
    <row r="27" spans="1:50" s="25" customFormat="1" x14ac:dyDescent="0.25">
      <c r="A27" s="316">
        <v>3</v>
      </c>
      <c r="B27" s="317">
        <v>12</v>
      </c>
      <c r="C27" s="318">
        <f t="shared" ref="C27:C38" si="19">(1+B27)*FreqRes/1000</f>
        <v>216.66666666666669</v>
      </c>
      <c r="D27" s="319"/>
      <c r="E27" s="320">
        <f t="shared" si="1"/>
        <v>147.69230769230768</v>
      </c>
      <c r="F27" s="114">
        <f t="shared" si="1"/>
        <v>295.38461538461536</v>
      </c>
      <c r="G27" s="114">
        <f t="shared" si="1"/>
        <v>590.76923076923072</v>
      </c>
      <c r="H27" s="321">
        <f t="shared" si="1"/>
        <v>1181.5384615384614</v>
      </c>
      <c r="I27" s="322">
        <f t="shared" ref="I27:I38" si="20">OBWratio_vopt3*$C27/(E27)</f>
        <v>1.3203125000000002</v>
      </c>
      <c r="J27" s="111">
        <f t="shared" ref="J27:J38" si="21">OBWratio_vopt3*$C27/(F27)</f>
        <v>0.66015625000000011</v>
      </c>
      <c r="K27" s="111">
        <f t="shared" ref="K27:K38" si="22">OBWratio_vopt3*$C27/(G27)</f>
        <v>0.33007812500000006</v>
      </c>
      <c r="L27" s="323">
        <f t="shared" ref="L27:L38" si="23">OBWratio_vopt3*$C27/(H27)</f>
        <v>0.16503906250000003</v>
      </c>
      <c r="M27" s="114">
        <f t="shared" ref="M27:M31" si="24">6*H27</f>
        <v>7089.2307692307686</v>
      </c>
      <c r="N27" s="111">
        <f t="shared" ref="N27:N34" si="25">1000/M27</f>
        <v>0.14105902777777779</v>
      </c>
      <c r="O27" s="111">
        <f t="shared" ref="O27:O34" si="26">4000/M27</f>
        <v>0.56423611111111116</v>
      </c>
      <c r="P27" s="114">
        <f>4*E27</f>
        <v>590.76923076923072</v>
      </c>
      <c r="Q27" s="111">
        <f t="shared" ref="Q27:Q34" si="27">4000/P27</f>
        <v>6.7708333333333339</v>
      </c>
      <c r="S27" s="499">
        <f t="shared" ref="S27:S34" si="28">N27*S$12</f>
        <v>4.701967592592593E-2</v>
      </c>
      <c r="T27" s="499">
        <f t="shared" ref="T27:T34" si="29">Q27*T$12</f>
        <v>4.5138888888888893</v>
      </c>
      <c r="V27" s="335">
        <f t="shared" ref="V27:V38" si="30">CBW_opt3-C27</f>
        <v>183.33333333333331</v>
      </c>
      <c r="W27" s="335"/>
      <c r="Y27" s="430">
        <f>7*(8-1)+8</f>
        <v>57</v>
      </c>
      <c r="Z27" s="555">
        <f>(Y27+1)/64</f>
        <v>0.90625</v>
      </c>
      <c r="AA27" s="430">
        <f>(Y27)/64</f>
        <v>0.890625</v>
      </c>
      <c r="AC27" s="399"/>
      <c r="AD27" s="400">
        <f t="shared" ref="AD27:AG38" si="31">AD$26*OBWratio*($C27)/($E27)*1000</f>
        <v>160.45464409722223</v>
      </c>
      <c r="AE27" s="401">
        <f t="shared" si="31"/>
        <v>137.53255208333334</v>
      </c>
      <c r="AF27" s="400">
        <f t="shared" si="31"/>
        <v>114.61046006944447</v>
      </c>
      <c r="AG27" s="402">
        <f t="shared" si="31"/>
        <v>91.688368055555571</v>
      </c>
      <c r="AH27" s="399"/>
      <c r="AI27" s="401">
        <f t="shared" ref="AI27:AL38" si="32">AI$26*OBWratio*($C27)/($F27)*1000</f>
        <v>80.227322048611114</v>
      </c>
      <c r="AJ27" s="401">
        <f t="shared" si="32"/>
        <v>68.766276041666671</v>
      </c>
      <c r="AK27" s="401">
        <f t="shared" si="32"/>
        <v>57.305230034722236</v>
      </c>
      <c r="AL27" s="402">
        <f t="shared" si="32"/>
        <v>45.844184027777786</v>
      </c>
      <c r="AM27" s="399"/>
      <c r="AN27" s="401">
        <f t="shared" ref="AN27:AQ38" si="33">AN$26*OBWratio*($C27)/($G27)*1000</f>
        <v>40.113661024305557</v>
      </c>
      <c r="AO27" s="401">
        <f t="shared" si="33"/>
        <v>34.383138020833336</v>
      </c>
      <c r="AP27" s="401">
        <f t="shared" si="33"/>
        <v>28.652615017361118</v>
      </c>
      <c r="AQ27" s="402">
        <f t="shared" si="33"/>
        <v>22.922092013888893</v>
      </c>
      <c r="AR27" s="399"/>
      <c r="AS27" s="401">
        <f t="shared" ref="AS27:AV38" si="34">AS$26*OBWratio*($C27)/($H27)*1000</f>
        <v>20.056830512152779</v>
      </c>
      <c r="AT27" s="401">
        <f t="shared" si="34"/>
        <v>17.191569010416668</v>
      </c>
      <c r="AU27" s="401">
        <f t="shared" si="34"/>
        <v>14.326307508680559</v>
      </c>
      <c r="AV27" s="402">
        <f t="shared" si="34"/>
        <v>11.461046006944446</v>
      </c>
      <c r="AW27" s="462">
        <f>B27</f>
        <v>12</v>
      </c>
      <c r="AX27" s="470"/>
    </row>
    <row r="28" spans="1:50" s="25" customFormat="1" x14ac:dyDescent="0.25">
      <c r="A28" s="324">
        <v>3</v>
      </c>
      <c r="B28" s="325">
        <v>13</v>
      </c>
      <c r="C28" s="309">
        <f t="shared" si="19"/>
        <v>233.33333333333334</v>
      </c>
      <c r="D28" s="319"/>
      <c r="E28" s="320">
        <f t="shared" si="1"/>
        <v>137.14285714285714</v>
      </c>
      <c r="F28" s="114">
        <f t="shared" si="1"/>
        <v>274.28571428571428</v>
      </c>
      <c r="G28" s="114">
        <f t="shared" si="1"/>
        <v>548.57142857142856</v>
      </c>
      <c r="H28" s="321">
        <f t="shared" si="1"/>
        <v>1097.1428571428571</v>
      </c>
      <c r="I28" s="322">
        <f t="shared" si="20"/>
        <v>1.53125</v>
      </c>
      <c r="J28" s="111">
        <f t="shared" si="21"/>
        <v>0.765625</v>
      </c>
      <c r="K28" s="111">
        <f t="shared" si="22"/>
        <v>0.3828125</v>
      </c>
      <c r="L28" s="323">
        <f t="shared" si="23"/>
        <v>0.19140625</v>
      </c>
      <c r="M28" s="114">
        <f t="shared" si="24"/>
        <v>6582.8571428571431</v>
      </c>
      <c r="N28" s="111">
        <f t="shared" si="25"/>
        <v>0.15190972222222221</v>
      </c>
      <c r="O28" s="111">
        <f t="shared" si="26"/>
        <v>0.60763888888888884</v>
      </c>
      <c r="P28" s="114">
        <f t="shared" ref="P28:P34" si="35">4*E28</f>
        <v>548.57142857142856</v>
      </c>
      <c r="Q28" s="111">
        <f t="shared" si="27"/>
        <v>7.291666666666667</v>
      </c>
      <c r="S28" s="499">
        <f t="shared" si="28"/>
        <v>5.063657407407407E-2</v>
      </c>
      <c r="T28" s="499">
        <f t="shared" si="29"/>
        <v>4.8611111111111107</v>
      </c>
      <c r="V28" s="335">
        <f t="shared" si="30"/>
        <v>166.66666666666666</v>
      </c>
      <c r="W28" s="335">
        <f t="shared" ref="W28:W38" si="36">CBW_opt3-Z28</f>
        <v>188.54166666666666</v>
      </c>
      <c r="Z28" s="553">
        <f>Z$27*C28</f>
        <v>211.45833333333334</v>
      </c>
      <c r="AC28" s="399"/>
      <c r="AD28" s="400">
        <f t="shared" si="31"/>
        <v>186.08940972222223</v>
      </c>
      <c r="AE28" s="401">
        <f t="shared" si="31"/>
        <v>159.50520833333334</v>
      </c>
      <c r="AF28" s="400">
        <f t="shared" si="31"/>
        <v>132.92100694444446</v>
      </c>
      <c r="AG28" s="402">
        <f t="shared" si="31"/>
        <v>106.33680555555557</v>
      </c>
      <c r="AH28" s="399"/>
      <c r="AI28" s="401">
        <f t="shared" si="32"/>
        <v>93.044704861111114</v>
      </c>
      <c r="AJ28" s="401">
        <f t="shared" si="32"/>
        <v>79.752604166666671</v>
      </c>
      <c r="AK28" s="401">
        <f t="shared" si="32"/>
        <v>66.460503472222229</v>
      </c>
      <c r="AL28" s="402">
        <f t="shared" si="32"/>
        <v>53.168402777777786</v>
      </c>
      <c r="AM28" s="399"/>
      <c r="AN28" s="401">
        <f t="shared" si="33"/>
        <v>46.522352430555557</v>
      </c>
      <c r="AO28" s="401">
        <f t="shared" si="33"/>
        <v>39.876302083333336</v>
      </c>
      <c r="AP28" s="401">
        <f t="shared" si="33"/>
        <v>33.230251736111114</v>
      </c>
      <c r="AQ28" s="402">
        <f t="shared" si="33"/>
        <v>26.584201388888893</v>
      </c>
      <c r="AR28" s="399"/>
      <c r="AS28" s="401">
        <f t="shared" si="34"/>
        <v>23.261176215277779</v>
      </c>
      <c r="AT28" s="401">
        <f t="shared" si="34"/>
        <v>19.938151041666668</v>
      </c>
      <c r="AU28" s="401">
        <f t="shared" si="34"/>
        <v>16.615125868055557</v>
      </c>
      <c r="AV28" s="402">
        <f t="shared" si="34"/>
        <v>13.292100694444446</v>
      </c>
      <c r="AW28" s="462">
        <f>B28</f>
        <v>13</v>
      </c>
      <c r="AX28" s="470"/>
    </row>
    <row r="29" spans="1:50" s="64" customFormat="1" x14ac:dyDescent="0.25">
      <c r="A29" s="58">
        <v>3</v>
      </c>
      <c r="B29" s="129">
        <v>14</v>
      </c>
      <c r="C29" s="59">
        <f t="shared" si="19"/>
        <v>250.00000000000003</v>
      </c>
      <c r="D29" s="55" t="s">
        <v>16</v>
      </c>
      <c r="E29" s="61">
        <f t="shared" si="1"/>
        <v>127.99999999999999</v>
      </c>
      <c r="F29" s="62">
        <f t="shared" si="1"/>
        <v>255.99999999999997</v>
      </c>
      <c r="G29" s="62">
        <f t="shared" si="1"/>
        <v>511.99999999999994</v>
      </c>
      <c r="H29" s="74">
        <f t="shared" si="1"/>
        <v>1023.9999999999999</v>
      </c>
      <c r="I29" s="92">
        <f t="shared" si="20"/>
        <v>1.7578125000000004</v>
      </c>
      <c r="J29" s="93">
        <f t="shared" si="21"/>
        <v>0.87890625000000022</v>
      </c>
      <c r="K29" s="93">
        <f t="shared" si="22"/>
        <v>0.43945312500000011</v>
      </c>
      <c r="L29" s="94">
        <f t="shared" si="23"/>
        <v>0.21972656250000006</v>
      </c>
      <c r="M29" s="62">
        <f t="shared" si="24"/>
        <v>6143.9999999999991</v>
      </c>
      <c r="N29" s="93">
        <f t="shared" si="25"/>
        <v>0.16276041666666669</v>
      </c>
      <c r="O29" s="93">
        <f t="shared" si="26"/>
        <v>0.65104166666666674</v>
      </c>
      <c r="P29" s="62">
        <f t="shared" si="35"/>
        <v>511.99999999999994</v>
      </c>
      <c r="Q29" s="93">
        <f t="shared" si="27"/>
        <v>7.8125000000000009</v>
      </c>
      <c r="S29" s="500">
        <f t="shared" si="28"/>
        <v>5.4253472222222224E-2</v>
      </c>
      <c r="T29" s="500">
        <f t="shared" si="29"/>
        <v>5.2083333333333339</v>
      </c>
      <c r="V29" s="335">
        <f t="shared" si="30"/>
        <v>149.99999999999997</v>
      </c>
      <c r="W29" s="335">
        <f t="shared" si="36"/>
        <v>173.43749999999997</v>
      </c>
      <c r="Z29" s="553">
        <f t="shared" ref="Z29:Z38" si="37">Z$27*C29</f>
        <v>226.56250000000003</v>
      </c>
      <c r="AC29" s="399"/>
      <c r="AD29" s="400">
        <f t="shared" si="31"/>
        <v>213.62304687500006</v>
      </c>
      <c r="AE29" s="401">
        <f t="shared" si="31"/>
        <v>183.10546875000006</v>
      </c>
      <c r="AF29" s="400">
        <f t="shared" si="31"/>
        <v>152.58789062500006</v>
      </c>
      <c r="AG29" s="402">
        <f t="shared" si="31"/>
        <v>122.07031250000003</v>
      </c>
      <c r="AH29" s="399"/>
      <c r="AI29" s="401">
        <f t="shared" si="32"/>
        <v>106.81152343750003</v>
      </c>
      <c r="AJ29" s="401">
        <f t="shared" si="32"/>
        <v>91.552734375000028</v>
      </c>
      <c r="AK29" s="401">
        <f t="shared" si="32"/>
        <v>76.293945312500028</v>
      </c>
      <c r="AL29" s="402">
        <f t="shared" si="32"/>
        <v>61.035156250000014</v>
      </c>
      <c r="AM29" s="399"/>
      <c r="AN29" s="401">
        <f t="shared" si="33"/>
        <v>53.405761718750014</v>
      </c>
      <c r="AO29" s="401">
        <f t="shared" si="33"/>
        <v>45.776367187500014</v>
      </c>
      <c r="AP29" s="401">
        <f t="shared" si="33"/>
        <v>38.146972656250014</v>
      </c>
      <c r="AQ29" s="402">
        <f t="shared" si="33"/>
        <v>30.517578125000007</v>
      </c>
      <c r="AR29" s="399"/>
      <c r="AS29" s="401">
        <f t="shared" si="34"/>
        <v>26.702880859375007</v>
      </c>
      <c r="AT29" s="401">
        <f t="shared" si="34"/>
        <v>22.888183593750007</v>
      </c>
      <c r="AU29" s="401">
        <f t="shared" si="34"/>
        <v>19.073486328125007</v>
      </c>
      <c r="AV29" s="402">
        <f t="shared" si="34"/>
        <v>15.258789062500004</v>
      </c>
      <c r="AW29" s="462">
        <f t="shared" ref="AW29:AW92" si="38">B29</f>
        <v>14</v>
      </c>
      <c r="AX29" s="471"/>
    </row>
    <row r="30" spans="1:50" s="73" customFormat="1" x14ac:dyDescent="0.25">
      <c r="A30" s="79">
        <v>3</v>
      </c>
      <c r="B30" s="130">
        <v>15</v>
      </c>
      <c r="C30" s="80">
        <f t="shared" si="19"/>
        <v>266.66666666666669</v>
      </c>
      <c r="D30" s="55" t="s">
        <v>16</v>
      </c>
      <c r="E30" s="82">
        <f t="shared" si="1"/>
        <v>119.99999999999999</v>
      </c>
      <c r="F30" s="83">
        <f t="shared" si="1"/>
        <v>239.99999999999997</v>
      </c>
      <c r="G30" s="83">
        <f t="shared" si="1"/>
        <v>479.99999999999994</v>
      </c>
      <c r="H30" s="84">
        <f t="shared" si="1"/>
        <v>959.99999999999989</v>
      </c>
      <c r="I30" s="95">
        <f t="shared" si="20"/>
        <v>2.0000000000000004</v>
      </c>
      <c r="J30" s="96">
        <f t="shared" si="21"/>
        <v>1.0000000000000002</v>
      </c>
      <c r="K30" s="96">
        <f t="shared" si="22"/>
        <v>0.50000000000000011</v>
      </c>
      <c r="L30" s="97">
        <f t="shared" si="23"/>
        <v>0.25000000000000006</v>
      </c>
      <c r="M30" s="83">
        <f t="shared" si="24"/>
        <v>5759.9999999999991</v>
      </c>
      <c r="N30" s="96">
        <f t="shared" si="25"/>
        <v>0.17361111111111113</v>
      </c>
      <c r="O30" s="96">
        <f t="shared" si="26"/>
        <v>0.69444444444444453</v>
      </c>
      <c r="P30" s="83">
        <f t="shared" si="35"/>
        <v>479.99999999999994</v>
      </c>
      <c r="Q30" s="96">
        <f t="shared" si="27"/>
        <v>8.3333333333333339</v>
      </c>
      <c r="S30" s="501">
        <f t="shared" si="28"/>
        <v>5.7870370370370378E-2</v>
      </c>
      <c r="T30" s="501">
        <f t="shared" si="29"/>
        <v>5.5555555555555554</v>
      </c>
      <c r="V30" s="335">
        <f t="shared" si="30"/>
        <v>133.33333333333331</v>
      </c>
      <c r="W30" s="335">
        <f t="shared" si="36"/>
        <v>158.33333333333331</v>
      </c>
      <c r="Z30" s="553">
        <f t="shared" si="37"/>
        <v>241.66666666666669</v>
      </c>
      <c r="AC30" s="399"/>
      <c r="AD30" s="400">
        <f t="shared" si="31"/>
        <v>243.0555555555556</v>
      </c>
      <c r="AE30" s="401">
        <f t="shared" si="31"/>
        <v>208.33333333333337</v>
      </c>
      <c r="AF30" s="400">
        <f t="shared" si="31"/>
        <v>173.61111111111117</v>
      </c>
      <c r="AG30" s="402">
        <f t="shared" si="31"/>
        <v>138.88888888888891</v>
      </c>
      <c r="AH30" s="399"/>
      <c r="AI30" s="401">
        <f t="shared" si="32"/>
        <v>121.5277777777778</v>
      </c>
      <c r="AJ30" s="401">
        <f t="shared" si="32"/>
        <v>104.16666666666669</v>
      </c>
      <c r="AK30" s="401">
        <f t="shared" si="32"/>
        <v>86.805555555555586</v>
      </c>
      <c r="AL30" s="402">
        <f t="shared" si="32"/>
        <v>69.444444444444457</v>
      </c>
      <c r="AM30" s="399"/>
      <c r="AN30" s="401">
        <f t="shared" si="33"/>
        <v>60.7638888888889</v>
      </c>
      <c r="AO30" s="401">
        <f t="shared" si="33"/>
        <v>52.083333333333343</v>
      </c>
      <c r="AP30" s="401">
        <f t="shared" si="33"/>
        <v>43.402777777777793</v>
      </c>
      <c r="AQ30" s="402">
        <f t="shared" si="33"/>
        <v>34.722222222222229</v>
      </c>
      <c r="AR30" s="399"/>
      <c r="AS30" s="401">
        <f t="shared" si="34"/>
        <v>30.38194444444445</v>
      </c>
      <c r="AT30" s="401">
        <f t="shared" si="34"/>
        <v>26.041666666666671</v>
      </c>
      <c r="AU30" s="401">
        <f t="shared" si="34"/>
        <v>21.701388888888896</v>
      </c>
      <c r="AV30" s="402">
        <f t="shared" si="34"/>
        <v>17.361111111111114</v>
      </c>
      <c r="AW30" s="462">
        <f t="shared" si="38"/>
        <v>15</v>
      </c>
      <c r="AX30" s="470"/>
    </row>
    <row r="31" spans="1:50" s="64" customFormat="1" x14ac:dyDescent="0.25">
      <c r="A31" s="65">
        <v>3</v>
      </c>
      <c r="B31" s="131">
        <v>16</v>
      </c>
      <c r="C31" s="66">
        <f t="shared" si="19"/>
        <v>283.33333333333337</v>
      </c>
      <c r="D31" s="60" t="s">
        <v>16</v>
      </c>
      <c r="E31" s="61">
        <f t="shared" ref="E31:H55" si="39">E$12*1000/$C31</f>
        <v>112.94117647058822</v>
      </c>
      <c r="F31" s="62">
        <f t="shared" si="39"/>
        <v>225.88235294117644</v>
      </c>
      <c r="G31" s="62">
        <f t="shared" si="39"/>
        <v>451.76470588235287</v>
      </c>
      <c r="H31" s="74">
        <f t="shared" si="39"/>
        <v>903.52941176470574</v>
      </c>
      <c r="I31" s="92">
        <f t="shared" si="20"/>
        <v>2.2578125000000004</v>
      </c>
      <c r="J31" s="93">
        <f t="shared" si="21"/>
        <v>1.1289062500000002</v>
      </c>
      <c r="K31" s="93">
        <f t="shared" si="22"/>
        <v>0.56445312500000011</v>
      </c>
      <c r="L31" s="94">
        <f t="shared" si="23"/>
        <v>0.28222656250000006</v>
      </c>
      <c r="M31" s="62">
        <f t="shared" si="24"/>
        <v>5421.1764705882342</v>
      </c>
      <c r="N31" s="93">
        <f t="shared" si="25"/>
        <v>0.18446180555555558</v>
      </c>
      <c r="O31" s="93">
        <f t="shared" si="26"/>
        <v>0.73784722222222232</v>
      </c>
      <c r="P31" s="62">
        <f t="shared" si="35"/>
        <v>451.76470588235287</v>
      </c>
      <c r="Q31" s="93">
        <f t="shared" si="27"/>
        <v>8.8541666666666679</v>
      </c>
      <c r="S31" s="500">
        <f t="shared" si="28"/>
        <v>6.1487268518518524E-2</v>
      </c>
      <c r="T31" s="500">
        <f t="shared" si="29"/>
        <v>5.9027777777777786</v>
      </c>
      <c r="V31" s="335">
        <f t="shared" si="30"/>
        <v>116.66666666666663</v>
      </c>
      <c r="W31" s="335">
        <f t="shared" si="36"/>
        <v>143.22916666666663</v>
      </c>
      <c r="Z31" s="553">
        <f t="shared" si="37"/>
        <v>256.77083333333337</v>
      </c>
      <c r="AC31" s="399"/>
      <c r="AD31" s="400">
        <f t="shared" si="31"/>
        <v>274.38693576388897</v>
      </c>
      <c r="AE31" s="401">
        <f t="shared" si="31"/>
        <v>235.1888020833334</v>
      </c>
      <c r="AF31" s="400">
        <f t="shared" si="31"/>
        <v>195.99066840277786</v>
      </c>
      <c r="AG31" s="402">
        <f t="shared" si="31"/>
        <v>156.79253472222226</v>
      </c>
      <c r="AH31" s="399"/>
      <c r="AI31" s="401">
        <f t="shared" si="32"/>
        <v>137.19346788194449</v>
      </c>
      <c r="AJ31" s="401">
        <f t="shared" si="32"/>
        <v>117.5944010416667</v>
      </c>
      <c r="AK31" s="401">
        <f t="shared" si="32"/>
        <v>97.995334201388928</v>
      </c>
      <c r="AL31" s="402">
        <f t="shared" si="32"/>
        <v>78.396267361111128</v>
      </c>
      <c r="AM31" s="399"/>
      <c r="AN31" s="401">
        <f t="shared" si="33"/>
        <v>68.596733940972243</v>
      </c>
      <c r="AO31" s="401">
        <f t="shared" si="33"/>
        <v>58.79720052083335</v>
      </c>
      <c r="AP31" s="401">
        <f t="shared" si="33"/>
        <v>48.997667100694464</v>
      </c>
      <c r="AQ31" s="402">
        <f t="shared" si="33"/>
        <v>39.198133680555564</v>
      </c>
      <c r="AR31" s="399"/>
      <c r="AS31" s="401">
        <f t="shared" si="34"/>
        <v>34.298366970486121</v>
      </c>
      <c r="AT31" s="401">
        <f t="shared" si="34"/>
        <v>29.398600260416675</v>
      </c>
      <c r="AU31" s="401">
        <f t="shared" si="34"/>
        <v>24.498833550347232</v>
      </c>
      <c r="AV31" s="402">
        <f t="shared" si="34"/>
        <v>19.599066840277782</v>
      </c>
      <c r="AW31" s="462">
        <f t="shared" si="38"/>
        <v>16</v>
      </c>
      <c r="AX31" s="471"/>
    </row>
    <row r="32" spans="1:50" s="281" customFormat="1" x14ac:dyDescent="0.25">
      <c r="A32" s="79">
        <v>3</v>
      </c>
      <c r="B32" s="130">
        <v>17</v>
      </c>
      <c r="C32" s="80">
        <f t="shared" si="19"/>
        <v>300</v>
      </c>
      <c r="D32" s="274" t="s">
        <v>16</v>
      </c>
      <c r="E32" s="275">
        <f t="shared" si="39"/>
        <v>106.66666666666667</v>
      </c>
      <c r="F32" s="276">
        <f t="shared" si="39"/>
        <v>213.33333333333334</v>
      </c>
      <c r="G32" s="276">
        <f t="shared" si="39"/>
        <v>426.66666666666669</v>
      </c>
      <c r="H32" s="277">
        <f t="shared" si="39"/>
        <v>853.33333333333337</v>
      </c>
      <c r="I32" s="278">
        <f t="shared" si="20"/>
        <v>2.53125</v>
      </c>
      <c r="J32" s="279">
        <f t="shared" si="21"/>
        <v>1.265625</v>
      </c>
      <c r="K32" s="279">
        <f t="shared" si="22"/>
        <v>0.6328125</v>
      </c>
      <c r="L32" s="280">
        <f t="shared" si="23"/>
        <v>0.31640625</v>
      </c>
      <c r="M32" s="275">
        <f>6*H32</f>
        <v>5120</v>
      </c>
      <c r="N32" s="279">
        <f t="shared" si="25"/>
        <v>0.1953125</v>
      </c>
      <c r="O32" s="279">
        <f t="shared" si="26"/>
        <v>0.78125</v>
      </c>
      <c r="P32" s="276">
        <f t="shared" si="35"/>
        <v>426.66666666666669</v>
      </c>
      <c r="Q32" s="279">
        <f t="shared" si="27"/>
        <v>9.375</v>
      </c>
      <c r="S32" s="503">
        <f t="shared" si="28"/>
        <v>6.5104166666666657E-2</v>
      </c>
      <c r="T32" s="503">
        <f t="shared" si="29"/>
        <v>6.25</v>
      </c>
      <c r="V32" s="457">
        <f t="shared" si="30"/>
        <v>100</v>
      </c>
      <c r="W32" s="457">
        <f t="shared" si="36"/>
        <v>128.125</v>
      </c>
      <c r="Z32" s="556">
        <f t="shared" si="37"/>
        <v>271.875</v>
      </c>
      <c r="AC32" s="399"/>
      <c r="AD32" s="400">
        <f t="shared" si="31"/>
        <v>307.6171875</v>
      </c>
      <c r="AE32" s="401">
        <f t="shared" si="31"/>
        <v>263.671875</v>
      </c>
      <c r="AF32" s="400">
        <f t="shared" si="31"/>
        <v>219.7265625</v>
      </c>
      <c r="AG32" s="402">
        <f t="shared" si="31"/>
        <v>175.78125</v>
      </c>
      <c r="AH32" s="399"/>
      <c r="AI32" s="401">
        <f t="shared" si="32"/>
        <v>153.80859375</v>
      </c>
      <c r="AJ32" s="401">
        <f t="shared" si="32"/>
        <v>131.8359375</v>
      </c>
      <c r="AK32" s="401">
        <f t="shared" si="32"/>
        <v>109.86328125</v>
      </c>
      <c r="AL32" s="402">
        <f t="shared" si="32"/>
        <v>87.890625</v>
      </c>
      <c r="AM32" s="399"/>
      <c r="AN32" s="401">
        <f t="shared" si="33"/>
        <v>76.904296875</v>
      </c>
      <c r="AO32" s="401">
        <f t="shared" si="33"/>
        <v>65.91796875</v>
      </c>
      <c r="AP32" s="401">
        <f t="shared" si="33"/>
        <v>54.931640625</v>
      </c>
      <c r="AQ32" s="402">
        <f t="shared" si="33"/>
        <v>43.9453125</v>
      </c>
      <c r="AR32" s="399"/>
      <c r="AS32" s="401">
        <f t="shared" si="34"/>
        <v>38.4521484375</v>
      </c>
      <c r="AT32" s="401">
        <f t="shared" si="34"/>
        <v>32.958984375</v>
      </c>
      <c r="AU32" s="401">
        <f t="shared" si="34"/>
        <v>27.4658203125</v>
      </c>
      <c r="AV32" s="402">
        <f t="shared" si="34"/>
        <v>21.97265625</v>
      </c>
      <c r="AW32" s="462">
        <f t="shared" si="38"/>
        <v>17</v>
      </c>
      <c r="AX32" s="470"/>
    </row>
    <row r="33" spans="1:50" s="64" customFormat="1" ht="16.5" thickBot="1" x14ac:dyDescent="0.3">
      <c r="A33" s="282">
        <v>3</v>
      </c>
      <c r="B33" s="283">
        <v>18</v>
      </c>
      <c r="C33" s="284">
        <f t="shared" si="19"/>
        <v>316.66666666666669</v>
      </c>
      <c r="D33" s="60" t="s">
        <v>16</v>
      </c>
      <c r="E33" s="61">
        <f t="shared" si="39"/>
        <v>101.05263157894736</v>
      </c>
      <c r="F33" s="62">
        <f t="shared" si="39"/>
        <v>202.10526315789471</v>
      </c>
      <c r="G33" s="62">
        <f t="shared" si="39"/>
        <v>404.21052631578942</v>
      </c>
      <c r="H33" s="74">
        <f t="shared" si="39"/>
        <v>808.42105263157885</v>
      </c>
      <c r="I33" s="92">
        <f t="shared" si="20"/>
        <v>2.8203125000000004</v>
      </c>
      <c r="J33" s="93">
        <f t="shared" si="21"/>
        <v>1.4101562500000002</v>
      </c>
      <c r="K33" s="93">
        <f t="shared" si="22"/>
        <v>0.70507812500000011</v>
      </c>
      <c r="L33" s="94">
        <f t="shared" si="23"/>
        <v>0.35253906250000006</v>
      </c>
      <c r="M33" s="62">
        <f t="shared" ref="M33:M36" si="40">6*H33</f>
        <v>4850.5263157894733</v>
      </c>
      <c r="N33" s="93">
        <f t="shared" si="25"/>
        <v>0.20616319444444445</v>
      </c>
      <c r="O33" s="93">
        <f t="shared" si="26"/>
        <v>0.82465277777777779</v>
      </c>
      <c r="P33" s="62">
        <f t="shared" si="35"/>
        <v>404.21052631578942</v>
      </c>
      <c r="Q33" s="93">
        <f t="shared" si="27"/>
        <v>9.8958333333333339</v>
      </c>
      <c r="S33" s="500">
        <f t="shared" si="28"/>
        <v>6.8721064814814811E-2</v>
      </c>
      <c r="T33" s="500">
        <f t="shared" si="29"/>
        <v>6.5972222222222223</v>
      </c>
      <c r="V33" s="335">
        <f t="shared" si="30"/>
        <v>83.333333333333314</v>
      </c>
      <c r="W33" s="335">
        <f t="shared" si="36"/>
        <v>113.02083333333331</v>
      </c>
      <c r="Z33" s="553">
        <f t="shared" si="37"/>
        <v>286.97916666666669</v>
      </c>
      <c r="AC33" s="399"/>
      <c r="AD33" s="400">
        <f t="shared" si="31"/>
        <v>342.74631076388903</v>
      </c>
      <c r="AE33" s="401">
        <f t="shared" si="31"/>
        <v>293.78255208333337</v>
      </c>
      <c r="AF33" s="400">
        <f t="shared" si="31"/>
        <v>244.81879340277786</v>
      </c>
      <c r="AG33" s="402">
        <f t="shared" si="31"/>
        <v>195.85503472222226</v>
      </c>
      <c r="AH33" s="399"/>
      <c r="AI33" s="401">
        <f t="shared" si="32"/>
        <v>171.37315538194451</v>
      </c>
      <c r="AJ33" s="401">
        <f t="shared" si="32"/>
        <v>146.89127604166669</v>
      </c>
      <c r="AK33" s="401">
        <f t="shared" si="32"/>
        <v>122.40939670138893</v>
      </c>
      <c r="AL33" s="402">
        <f t="shared" si="32"/>
        <v>97.927517361111128</v>
      </c>
      <c r="AM33" s="399"/>
      <c r="AN33" s="401">
        <f t="shared" si="33"/>
        <v>85.686577690972257</v>
      </c>
      <c r="AO33" s="401">
        <f t="shared" si="33"/>
        <v>73.445638020833343</v>
      </c>
      <c r="AP33" s="401">
        <f t="shared" si="33"/>
        <v>61.204698350694464</v>
      </c>
      <c r="AQ33" s="402">
        <f t="shared" si="33"/>
        <v>48.963758680555564</v>
      </c>
      <c r="AR33" s="399"/>
      <c r="AS33" s="401">
        <f t="shared" si="34"/>
        <v>42.843288845486128</v>
      </c>
      <c r="AT33" s="401">
        <f t="shared" si="34"/>
        <v>36.722819010416671</v>
      </c>
      <c r="AU33" s="401">
        <f t="shared" si="34"/>
        <v>30.602349175347232</v>
      </c>
      <c r="AV33" s="402">
        <f t="shared" si="34"/>
        <v>24.481879340277782</v>
      </c>
      <c r="AW33" s="462">
        <f t="shared" si="38"/>
        <v>18</v>
      </c>
      <c r="AX33" s="470"/>
    </row>
    <row r="34" spans="1:50" s="288" customFormat="1" ht="16.5" thickBot="1" x14ac:dyDescent="0.3">
      <c r="A34" s="67">
        <v>3</v>
      </c>
      <c r="B34" s="132">
        <v>19</v>
      </c>
      <c r="C34" s="68">
        <f t="shared" si="19"/>
        <v>333.33333333333337</v>
      </c>
      <c r="D34" s="69" t="s">
        <v>16</v>
      </c>
      <c r="E34" s="70">
        <f t="shared" si="39"/>
        <v>95.999999999999986</v>
      </c>
      <c r="F34" s="71">
        <f t="shared" si="39"/>
        <v>191.99999999999997</v>
      </c>
      <c r="G34" s="71">
        <f t="shared" si="39"/>
        <v>383.99999999999994</v>
      </c>
      <c r="H34" s="75">
        <f t="shared" si="39"/>
        <v>767.99999999999989</v>
      </c>
      <c r="I34" s="98">
        <f t="shared" si="20"/>
        <v>3.1250000000000009</v>
      </c>
      <c r="J34" s="99">
        <f t="shared" si="21"/>
        <v>1.5625000000000004</v>
      </c>
      <c r="K34" s="99">
        <f t="shared" si="22"/>
        <v>0.78125000000000022</v>
      </c>
      <c r="L34" s="100">
        <f t="shared" si="23"/>
        <v>0.39062500000000011</v>
      </c>
      <c r="M34" s="70">
        <f t="shared" si="40"/>
        <v>4607.9999999999991</v>
      </c>
      <c r="N34" s="99">
        <f t="shared" si="25"/>
        <v>0.21701388888888892</v>
      </c>
      <c r="O34" s="99">
        <f t="shared" si="26"/>
        <v>0.86805555555555569</v>
      </c>
      <c r="P34" s="71">
        <f t="shared" si="35"/>
        <v>383.99999999999994</v>
      </c>
      <c r="Q34" s="99">
        <f t="shared" si="27"/>
        <v>10.416666666666668</v>
      </c>
      <c r="S34" s="502">
        <f t="shared" si="28"/>
        <v>7.2337962962962965E-2</v>
      </c>
      <c r="T34" s="502">
        <f t="shared" si="29"/>
        <v>6.9444444444444446</v>
      </c>
      <c r="V34" s="456">
        <f t="shared" si="30"/>
        <v>66.666666666666629</v>
      </c>
      <c r="W34" s="340">
        <f t="shared" si="36"/>
        <v>97.916666666666629</v>
      </c>
      <c r="Z34" s="562">
        <f t="shared" si="37"/>
        <v>302.08333333333337</v>
      </c>
      <c r="AC34" s="419"/>
      <c r="AD34" s="420">
        <f t="shared" si="31"/>
        <v>379.77430555555566</v>
      </c>
      <c r="AE34" s="421">
        <f t="shared" si="31"/>
        <v>325.52083333333343</v>
      </c>
      <c r="AF34" s="420">
        <f t="shared" si="31"/>
        <v>271.2673611111112</v>
      </c>
      <c r="AG34" s="422">
        <f t="shared" si="31"/>
        <v>217.01388888888894</v>
      </c>
      <c r="AH34" s="419"/>
      <c r="AI34" s="421">
        <f t="shared" si="32"/>
        <v>189.88715277777783</v>
      </c>
      <c r="AJ34" s="421">
        <f t="shared" si="32"/>
        <v>162.76041666666671</v>
      </c>
      <c r="AK34" s="421">
        <f t="shared" si="32"/>
        <v>135.6336805555556</v>
      </c>
      <c r="AL34" s="422">
        <f t="shared" si="32"/>
        <v>108.50694444444447</v>
      </c>
      <c r="AM34" s="419"/>
      <c r="AN34" s="421">
        <f t="shared" si="33"/>
        <v>94.943576388888914</v>
      </c>
      <c r="AO34" s="421">
        <f t="shared" si="33"/>
        <v>81.380208333333357</v>
      </c>
      <c r="AP34" s="421">
        <f t="shared" si="33"/>
        <v>67.8168402777778</v>
      </c>
      <c r="AQ34" s="422">
        <f t="shared" si="33"/>
        <v>54.253472222222236</v>
      </c>
      <c r="AR34" s="419"/>
      <c r="AS34" s="421">
        <f t="shared" si="34"/>
        <v>47.471788194444457</v>
      </c>
      <c r="AT34" s="421">
        <f t="shared" si="34"/>
        <v>40.690104166666679</v>
      </c>
      <c r="AU34" s="421">
        <f t="shared" si="34"/>
        <v>33.9084201388889</v>
      </c>
      <c r="AV34" s="422">
        <f t="shared" si="34"/>
        <v>27.126736111111118</v>
      </c>
      <c r="AW34" s="481">
        <f t="shared" si="38"/>
        <v>19</v>
      </c>
      <c r="AX34" s="468"/>
    </row>
    <row r="35" spans="1:50" s="64" customFormat="1" x14ac:dyDescent="0.25">
      <c r="A35" s="282">
        <v>3</v>
      </c>
      <c r="B35" s="283">
        <v>20</v>
      </c>
      <c r="C35" s="284">
        <f t="shared" si="19"/>
        <v>350</v>
      </c>
      <c r="D35" s="60" t="s">
        <v>16</v>
      </c>
      <c r="E35" s="61">
        <f t="shared" si="39"/>
        <v>91.428571428571431</v>
      </c>
      <c r="F35" s="62">
        <f t="shared" si="39"/>
        <v>182.85714285714286</v>
      </c>
      <c r="G35" s="62">
        <f t="shared" si="39"/>
        <v>365.71428571428572</v>
      </c>
      <c r="H35" s="74">
        <f t="shared" si="39"/>
        <v>731.42857142857144</v>
      </c>
      <c r="I35" s="92">
        <f t="shared" si="20"/>
        <v>3.4453125</v>
      </c>
      <c r="J35" s="93">
        <f t="shared" si="21"/>
        <v>1.72265625</v>
      </c>
      <c r="K35" s="93">
        <f t="shared" si="22"/>
        <v>0.861328125</v>
      </c>
      <c r="L35" s="94">
        <f t="shared" si="23"/>
        <v>0.4306640625</v>
      </c>
      <c r="M35" s="62">
        <f t="shared" si="40"/>
        <v>4388.5714285714284</v>
      </c>
      <c r="N35" s="93">
        <f t="shared" ref="N35:N36" si="41">1000/M35</f>
        <v>0.22786458333333334</v>
      </c>
      <c r="O35" s="93">
        <f t="shared" ref="O35:O36" si="42">4000/M35</f>
        <v>0.91145833333333337</v>
      </c>
      <c r="P35" s="62">
        <f t="shared" ref="P35:P36" si="43">4*E35</f>
        <v>365.71428571428572</v>
      </c>
      <c r="Q35" s="93">
        <f t="shared" ref="Q35:Q36" si="44">4000/P35</f>
        <v>10.9375</v>
      </c>
      <c r="S35" s="500">
        <f t="shared" ref="S35:S36" si="45">N35*S$12</f>
        <v>7.5954861111111105E-2</v>
      </c>
      <c r="T35" s="500">
        <f t="shared" ref="T35:T36" si="46">Q35*T$12</f>
        <v>7.2916666666666661</v>
      </c>
      <c r="V35" s="335">
        <f t="shared" si="30"/>
        <v>50</v>
      </c>
      <c r="W35" s="335">
        <f t="shared" si="36"/>
        <v>82.8125</v>
      </c>
      <c r="Z35" s="553">
        <f t="shared" si="37"/>
        <v>317.1875</v>
      </c>
      <c r="AC35" s="399"/>
      <c r="AD35" s="400">
        <f t="shared" si="31"/>
        <v>418.701171875</v>
      </c>
      <c r="AE35" s="401">
        <f t="shared" si="31"/>
        <v>358.88671875</v>
      </c>
      <c r="AF35" s="400">
        <f t="shared" si="31"/>
        <v>299.072265625</v>
      </c>
      <c r="AG35" s="402">
        <f t="shared" si="31"/>
        <v>239.2578125</v>
      </c>
      <c r="AH35" s="399"/>
      <c r="AI35" s="401">
        <f t="shared" si="32"/>
        <v>209.3505859375</v>
      </c>
      <c r="AJ35" s="401">
        <f t="shared" si="32"/>
        <v>179.443359375</v>
      </c>
      <c r="AK35" s="401">
        <f t="shared" si="32"/>
        <v>149.5361328125</v>
      </c>
      <c r="AL35" s="402">
        <f t="shared" si="32"/>
        <v>119.62890625</v>
      </c>
      <c r="AM35" s="399"/>
      <c r="AN35" s="401">
        <f t="shared" si="33"/>
        <v>104.67529296875</v>
      </c>
      <c r="AO35" s="401">
        <f t="shared" si="33"/>
        <v>89.7216796875</v>
      </c>
      <c r="AP35" s="401">
        <f t="shared" si="33"/>
        <v>74.76806640625</v>
      </c>
      <c r="AQ35" s="402">
        <f t="shared" si="33"/>
        <v>59.814453125</v>
      </c>
      <c r="AR35" s="399"/>
      <c r="AS35" s="401">
        <f t="shared" si="34"/>
        <v>52.337646484375</v>
      </c>
      <c r="AT35" s="401">
        <f t="shared" si="34"/>
        <v>44.86083984375</v>
      </c>
      <c r="AU35" s="401">
        <f t="shared" si="34"/>
        <v>37.384033203125</v>
      </c>
      <c r="AV35" s="402">
        <f t="shared" si="34"/>
        <v>29.9072265625</v>
      </c>
      <c r="AW35" s="462">
        <f t="shared" si="38"/>
        <v>20</v>
      </c>
      <c r="AX35" s="468"/>
    </row>
    <row r="36" spans="1:50" s="64" customFormat="1" x14ac:dyDescent="0.25">
      <c r="A36" s="282">
        <v>3</v>
      </c>
      <c r="B36" s="283">
        <v>21</v>
      </c>
      <c r="C36" s="284">
        <f t="shared" si="19"/>
        <v>366.66666666666669</v>
      </c>
      <c r="D36" s="60" t="s">
        <v>16</v>
      </c>
      <c r="E36" s="61">
        <f t="shared" si="39"/>
        <v>87.272727272727266</v>
      </c>
      <c r="F36" s="62">
        <f t="shared" si="39"/>
        <v>174.54545454545453</v>
      </c>
      <c r="G36" s="62">
        <f t="shared" si="39"/>
        <v>349.09090909090907</v>
      </c>
      <c r="H36" s="74">
        <f t="shared" si="39"/>
        <v>698.18181818181813</v>
      </c>
      <c r="I36" s="92">
        <f t="shared" si="20"/>
        <v>3.7812500000000004</v>
      </c>
      <c r="J36" s="93">
        <f t="shared" si="21"/>
        <v>1.8906250000000002</v>
      </c>
      <c r="K36" s="93">
        <f t="shared" si="22"/>
        <v>0.94531250000000011</v>
      </c>
      <c r="L36" s="94">
        <f t="shared" si="23"/>
        <v>0.47265625000000006</v>
      </c>
      <c r="M36" s="62">
        <f t="shared" si="40"/>
        <v>4189.090909090909</v>
      </c>
      <c r="N36" s="93">
        <f t="shared" si="41"/>
        <v>0.23871527777777779</v>
      </c>
      <c r="O36" s="93">
        <f t="shared" si="42"/>
        <v>0.95486111111111116</v>
      </c>
      <c r="P36" s="62">
        <f t="shared" si="43"/>
        <v>349.09090909090907</v>
      </c>
      <c r="Q36" s="93">
        <f t="shared" si="44"/>
        <v>11.458333333333334</v>
      </c>
      <c r="S36" s="500">
        <f t="shared" si="45"/>
        <v>7.9571759259259259E-2</v>
      </c>
      <c r="T36" s="500">
        <f t="shared" si="46"/>
        <v>7.6388888888888893</v>
      </c>
      <c r="V36" s="335">
        <f t="shared" si="30"/>
        <v>33.333333333333314</v>
      </c>
      <c r="W36" s="335">
        <f t="shared" si="36"/>
        <v>67.708333333333314</v>
      </c>
      <c r="Z36" s="553">
        <f t="shared" si="37"/>
        <v>332.29166666666669</v>
      </c>
      <c r="AC36" s="399"/>
      <c r="AD36" s="400">
        <f t="shared" si="31"/>
        <v>459.52690972222234</v>
      </c>
      <c r="AE36" s="401">
        <f t="shared" si="31"/>
        <v>393.88020833333337</v>
      </c>
      <c r="AF36" s="400">
        <f t="shared" si="31"/>
        <v>328.23350694444446</v>
      </c>
      <c r="AG36" s="402">
        <f t="shared" si="31"/>
        <v>262.5868055555556</v>
      </c>
      <c r="AH36" s="399"/>
      <c r="AI36" s="401">
        <f t="shared" si="32"/>
        <v>229.76345486111117</v>
      </c>
      <c r="AJ36" s="401">
        <f t="shared" si="32"/>
        <v>196.94010416666669</v>
      </c>
      <c r="AK36" s="401">
        <f t="shared" si="32"/>
        <v>164.11675347222223</v>
      </c>
      <c r="AL36" s="402">
        <f t="shared" si="32"/>
        <v>131.2934027777778</v>
      </c>
      <c r="AM36" s="399"/>
      <c r="AN36" s="401">
        <f t="shared" si="33"/>
        <v>114.88172743055559</v>
      </c>
      <c r="AO36" s="401">
        <f t="shared" si="33"/>
        <v>98.470052083333343</v>
      </c>
      <c r="AP36" s="401">
        <f t="shared" si="33"/>
        <v>82.058376736111114</v>
      </c>
      <c r="AQ36" s="402">
        <f t="shared" si="33"/>
        <v>65.6467013888889</v>
      </c>
      <c r="AR36" s="399"/>
      <c r="AS36" s="401">
        <f t="shared" si="34"/>
        <v>57.440863715277793</v>
      </c>
      <c r="AT36" s="401">
        <f t="shared" si="34"/>
        <v>49.235026041666671</v>
      </c>
      <c r="AU36" s="401">
        <f t="shared" si="34"/>
        <v>41.029188368055557</v>
      </c>
      <c r="AV36" s="402">
        <f t="shared" si="34"/>
        <v>32.82335069444445</v>
      </c>
      <c r="AW36" s="462">
        <f t="shared" si="38"/>
        <v>21</v>
      </c>
      <c r="AX36" s="473"/>
    </row>
    <row r="37" spans="1:50" s="64" customFormat="1" x14ac:dyDescent="0.25">
      <c r="A37" s="76">
        <v>3</v>
      </c>
      <c r="B37" s="135">
        <v>22</v>
      </c>
      <c r="C37" s="77">
        <f t="shared" si="19"/>
        <v>383.33333333333337</v>
      </c>
      <c r="D37" s="55" t="s">
        <v>16</v>
      </c>
      <c r="E37" s="61">
        <f t="shared" si="39"/>
        <v>83.478260869565204</v>
      </c>
      <c r="F37" s="62">
        <f t="shared" si="39"/>
        <v>166.95652173913041</v>
      </c>
      <c r="G37" s="62">
        <f t="shared" si="39"/>
        <v>333.91304347826082</v>
      </c>
      <c r="H37" s="74">
        <f t="shared" si="39"/>
        <v>667.82608695652164</v>
      </c>
      <c r="I37" s="92">
        <f t="shared" si="20"/>
        <v>4.1328125000000009</v>
      </c>
      <c r="J37" s="93">
        <f t="shared" si="21"/>
        <v>2.0664062500000004</v>
      </c>
      <c r="K37" s="93">
        <f t="shared" si="22"/>
        <v>1.0332031250000002</v>
      </c>
      <c r="L37" s="94">
        <f t="shared" si="23"/>
        <v>0.51660156250000011</v>
      </c>
      <c r="M37" s="62">
        <f t="shared" ref="M37:M38" si="47">6*H37</f>
        <v>4006.95652173913</v>
      </c>
      <c r="N37" s="93">
        <f t="shared" ref="N37:N38" si="48">1000/M37</f>
        <v>0.24956597222222224</v>
      </c>
      <c r="O37" s="93">
        <f t="shared" ref="O37:O38" si="49">4000/M37</f>
        <v>0.99826388888888895</v>
      </c>
      <c r="P37" s="62">
        <f t="shared" ref="P37:P38" si="50">4*E37</f>
        <v>333.91304347826082</v>
      </c>
      <c r="Q37" s="93">
        <f t="shared" ref="Q37:Q38" si="51">4000/P37</f>
        <v>11.979166666666668</v>
      </c>
      <c r="S37" s="500">
        <f t="shared" ref="S37:S38" si="52">N37*S$12</f>
        <v>8.3188657407407413E-2</v>
      </c>
      <c r="T37" s="500">
        <f t="shared" ref="T37:T38" si="53">Q37*T$12</f>
        <v>7.9861111111111116</v>
      </c>
      <c r="V37" s="335">
        <f t="shared" si="30"/>
        <v>16.666666666666629</v>
      </c>
      <c r="W37" s="335">
        <f t="shared" si="36"/>
        <v>52.604166666666629</v>
      </c>
      <c r="Z37" s="553">
        <f t="shared" si="37"/>
        <v>347.39583333333337</v>
      </c>
      <c r="AC37" s="399"/>
      <c r="AD37" s="400">
        <f t="shared" si="31"/>
        <v>502.25151909722234</v>
      </c>
      <c r="AE37" s="401">
        <f t="shared" si="31"/>
        <v>430.50130208333343</v>
      </c>
      <c r="AF37" s="400">
        <f t="shared" si="31"/>
        <v>358.75108506944451</v>
      </c>
      <c r="AG37" s="402">
        <f t="shared" si="31"/>
        <v>287.00086805555566</v>
      </c>
      <c r="AH37" s="399"/>
      <c r="AI37" s="401">
        <f t="shared" si="32"/>
        <v>251.12575954861117</v>
      </c>
      <c r="AJ37" s="401">
        <f t="shared" si="32"/>
        <v>215.25065104166671</v>
      </c>
      <c r="AK37" s="401">
        <f t="shared" si="32"/>
        <v>179.37554253472226</v>
      </c>
      <c r="AL37" s="402">
        <f t="shared" si="32"/>
        <v>143.50043402777783</v>
      </c>
      <c r="AM37" s="399"/>
      <c r="AN37" s="401">
        <f t="shared" si="33"/>
        <v>125.56287977430559</v>
      </c>
      <c r="AO37" s="401">
        <f t="shared" si="33"/>
        <v>107.62532552083336</v>
      </c>
      <c r="AP37" s="401">
        <f t="shared" si="33"/>
        <v>89.687771267361128</v>
      </c>
      <c r="AQ37" s="402">
        <f t="shared" si="33"/>
        <v>71.750217013888914</v>
      </c>
      <c r="AR37" s="399"/>
      <c r="AS37" s="401">
        <f t="shared" si="34"/>
        <v>62.781439887152793</v>
      </c>
      <c r="AT37" s="401">
        <f t="shared" si="34"/>
        <v>53.812662760416679</v>
      </c>
      <c r="AU37" s="401">
        <f t="shared" si="34"/>
        <v>44.843885633680564</v>
      </c>
      <c r="AV37" s="402">
        <f t="shared" si="34"/>
        <v>35.875108506944457</v>
      </c>
      <c r="AW37" s="462">
        <f t="shared" si="38"/>
        <v>22</v>
      </c>
      <c r="AX37" s="473"/>
    </row>
    <row r="38" spans="1:50" s="64" customFormat="1" ht="16.5" thickBot="1" x14ac:dyDescent="0.3">
      <c r="A38" s="76">
        <v>3</v>
      </c>
      <c r="B38" s="135">
        <v>23</v>
      </c>
      <c r="C38" s="77">
        <f t="shared" si="19"/>
        <v>400</v>
      </c>
      <c r="D38" s="55" t="s">
        <v>16</v>
      </c>
      <c r="E38" s="61">
        <f t="shared" si="39"/>
        <v>80</v>
      </c>
      <c r="F38" s="62">
        <f t="shared" si="39"/>
        <v>160</v>
      </c>
      <c r="G38" s="62">
        <f t="shared" si="39"/>
        <v>320</v>
      </c>
      <c r="H38" s="74">
        <f t="shared" si="39"/>
        <v>640</v>
      </c>
      <c r="I38" s="92">
        <f t="shared" si="20"/>
        <v>4.5</v>
      </c>
      <c r="J38" s="93">
        <f t="shared" si="21"/>
        <v>2.25</v>
      </c>
      <c r="K38" s="93">
        <f t="shared" si="22"/>
        <v>1.125</v>
      </c>
      <c r="L38" s="94">
        <f t="shared" si="23"/>
        <v>0.5625</v>
      </c>
      <c r="M38" s="62">
        <f t="shared" si="47"/>
        <v>3840</v>
      </c>
      <c r="N38" s="93">
        <f t="shared" si="48"/>
        <v>0.26041666666666669</v>
      </c>
      <c r="O38" s="93">
        <f t="shared" si="49"/>
        <v>1.0416666666666667</v>
      </c>
      <c r="P38" s="62">
        <f t="shared" si="50"/>
        <v>320</v>
      </c>
      <c r="Q38" s="93">
        <f t="shared" si="51"/>
        <v>12.5</v>
      </c>
      <c r="S38" s="500">
        <f t="shared" si="52"/>
        <v>8.6805555555555552E-2</v>
      </c>
      <c r="T38" s="500">
        <f t="shared" si="53"/>
        <v>8.3333333333333321</v>
      </c>
      <c r="V38" s="335">
        <f t="shared" si="30"/>
        <v>0</v>
      </c>
      <c r="W38" s="335">
        <f t="shared" si="36"/>
        <v>37.5</v>
      </c>
      <c r="Z38" s="553">
        <f t="shared" si="37"/>
        <v>362.5</v>
      </c>
      <c r="AD38" s="400">
        <f t="shared" si="31"/>
        <v>546.875</v>
      </c>
      <c r="AE38" s="401">
        <f t="shared" si="31"/>
        <v>468.75</v>
      </c>
      <c r="AF38" s="400">
        <f t="shared" si="31"/>
        <v>390.625</v>
      </c>
      <c r="AG38" s="402">
        <f t="shared" si="31"/>
        <v>312.5</v>
      </c>
      <c r="AH38" s="399"/>
      <c r="AI38" s="401">
        <f t="shared" si="32"/>
        <v>273.4375</v>
      </c>
      <c r="AJ38" s="401">
        <f t="shared" si="32"/>
        <v>234.375</v>
      </c>
      <c r="AK38" s="401">
        <f t="shared" si="32"/>
        <v>195.3125</v>
      </c>
      <c r="AL38" s="402">
        <f t="shared" si="32"/>
        <v>156.25</v>
      </c>
      <c r="AM38" s="399"/>
      <c r="AN38" s="401">
        <f t="shared" si="33"/>
        <v>136.71875</v>
      </c>
      <c r="AO38" s="401">
        <f t="shared" si="33"/>
        <v>117.1875</v>
      </c>
      <c r="AP38" s="401">
        <f t="shared" si="33"/>
        <v>97.65625</v>
      </c>
      <c r="AQ38" s="402">
        <f t="shared" si="33"/>
        <v>78.125</v>
      </c>
      <c r="AR38" s="399"/>
      <c r="AS38" s="401">
        <f t="shared" si="34"/>
        <v>68.359375</v>
      </c>
      <c r="AT38" s="401">
        <f t="shared" si="34"/>
        <v>58.59375</v>
      </c>
      <c r="AU38" s="401">
        <f t="shared" si="34"/>
        <v>48.828125</v>
      </c>
      <c r="AV38" s="402">
        <f t="shared" si="34"/>
        <v>39.0625</v>
      </c>
      <c r="AW38" s="462">
        <f t="shared" si="38"/>
        <v>23</v>
      </c>
      <c r="AX38" s="469"/>
    </row>
    <row r="39" spans="1:50" s="290" customFormat="1" ht="15" customHeight="1" thickBot="1" x14ac:dyDescent="0.3">
      <c r="A39" s="527" t="s">
        <v>49</v>
      </c>
      <c r="B39" s="527"/>
      <c r="C39" s="527"/>
      <c r="E39" s="527" t="s">
        <v>50</v>
      </c>
      <c r="F39" s="527"/>
      <c r="G39" s="527"/>
      <c r="H39" s="527"/>
      <c r="I39" s="291" t="s">
        <v>90</v>
      </c>
      <c r="J39" s="292" t="s">
        <v>89</v>
      </c>
      <c r="K39" s="292">
        <v>0.8</v>
      </c>
      <c r="L39" s="291"/>
      <c r="M39" s="528" t="s">
        <v>44</v>
      </c>
      <c r="N39" s="528"/>
      <c r="O39" s="528"/>
      <c r="P39" s="528"/>
      <c r="Q39" s="528"/>
      <c r="S39" s="526" t="s">
        <v>45</v>
      </c>
      <c r="T39" s="526"/>
      <c r="V39" s="508">
        <v>800</v>
      </c>
      <c r="W39" s="508">
        <v>800</v>
      </c>
      <c r="Y39" s="434" t="s">
        <v>111</v>
      </c>
      <c r="Z39" s="554">
        <v>6</v>
      </c>
      <c r="AA39" s="429"/>
      <c r="AC39" s="415">
        <f>6/64</f>
        <v>9.375E-2</v>
      </c>
      <c r="AD39" s="414">
        <f>5/64</f>
        <v>7.8125E-2</v>
      </c>
      <c r="AE39" s="415">
        <f>4/64</f>
        <v>6.25E-2</v>
      </c>
      <c r="AF39" s="414">
        <f>3/64</f>
        <v>4.6875E-2</v>
      </c>
      <c r="AG39" s="416">
        <f>2/64</f>
        <v>3.125E-2</v>
      </c>
      <c r="AH39" s="413">
        <f>6/64</f>
        <v>9.375E-2</v>
      </c>
      <c r="AI39" s="415">
        <f>5/64</f>
        <v>7.8125E-2</v>
      </c>
      <c r="AJ39" s="415">
        <f>4/64</f>
        <v>6.25E-2</v>
      </c>
      <c r="AK39" s="415">
        <f>3/64</f>
        <v>4.6875E-2</v>
      </c>
      <c r="AL39" s="416">
        <f>2/64</f>
        <v>3.125E-2</v>
      </c>
      <c r="AM39" s="413">
        <f>6/64</f>
        <v>9.375E-2</v>
      </c>
      <c r="AN39" s="415">
        <f>5/64</f>
        <v>7.8125E-2</v>
      </c>
      <c r="AO39" s="415">
        <f>4/64</f>
        <v>6.25E-2</v>
      </c>
      <c r="AP39" s="415">
        <f>3/64</f>
        <v>4.6875E-2</v>
      </c>
      <c r="AQ39" s="416">
        <f>2/64</f>
        <v>3.125E-2</v>
      </c>
      <c r="AR39" s="413">
        <f>6/64</f>
        <v>9.375E-2</v>
      </c>
      <c r="AS39" s="415">
        <f>5/64</f>
        <v>7.8125E-2</v>
      </c>
      <c r="AT39" s="415">
        <f>4/64</f>
        <v>6.25E-2</v>
      </c>
      <c r="AU39" s="415">
        <f>3/64</f>
        <v>4.6875E-2</v>
      </c>
      <c r="AV39" s="416">
        <f>2/64</f>
        <v>3.125E-2</v>
      </c>
      <c r="AW39" s="460"/>
      <c r="AX39" s="469"/>
    </row>
    <row r="40" spans="1:50" s="25" customFormat="1" x14ac:dyDescent="0.25">
      <c r="A40" s="289">
        <v>2</v>
      </c>
      <c r="B40" s="295">
        <v>24</v>
      </c>
      <c r="C40" s="296">
        <f t="shared" ref="C40:C63" si="54">(1+B40)*FreqRes/1000</f>
        <v>416.66666666666669</v>
      </c>
      <c r="D40" s="55"/>
      <c r="E40" s="42">
        <f t="shared" si="39"/>
        <v>76.8</v>
      </c>
      <c r="F40" s="56">
        <f t="shared" si="39"/>
        <v>153.6</v>
      </c>
      <c r="G40" s="56">
        <f t="shared" si="39"/>
        <v>307.2</v>
      </c>
      <c r="H40" s="78">
        <f t="shared" si="39"/>
        <v>614.4</v>
      </c>
      <c r="I40" s="89">
        <f t="shared" ref="I40:I63" si="55">OBWratio_vopt2*$C40/(E40)</f>
        <v>4.3402777777777786</v>
      </c>
      <c r="J40" s="90">
        <f t="shared" ref="J40:J63" si="56">OBWratio_vopt2*$C40/(F40)</f>
        <v>2.1701388888888893</v>
      </c>
      <c r="K40" s="90">
        <f t="shared" ref="K40:K63" si="57">OBWratio_vopt2*$C40/(G40)</f>
        <v>1.0850694444444446</v>
      </c>
      <c r="L40" s="91">
        <f t="shared" ref="L40:L63" si="58">OBWratio_vopt2*$C40/(H40)</f>
        <v>0.54253472222222232</v>
      </c>
      <c r="M40" s="56">
        <f t="shared" ref="M40:M46" si="59">6*H40</f>
        <v>3686.3999999999996</v>
      </c>
      <c r="N40" s="90">
        <f t="shared" ref="N40:N60" si="60">1000/M40</f>
        <v>0.27126736111111116</v>
      </c>
      <c r="O40" s="111">
        <f t="shared" ref="O40:O60" si="61">4000/M40</f>
        <v>1.0850694444444446</v>
      </c>
      <c r="P40" s="114">
        <f t="shared" ref="P40:P60" si="62">4*E40</f>
        <v>307.2</v>
      </c>
      <c r="Q40" s="111">
        <f t="shared" ref="Q40:Q60" si="63">4000/P40</f>
        <v>13.020833333333334</v>
      </c>
      <c r="S40" s="499">
        <f t="shared" ref="S40:S60" si="64">N40*S$12</f>
        <v>9.042245370370372E-2</v>
      </c>
      <c r="T40" s="499">
        <f t="shared" ref="T40:T60" si="65">Q40*T$12</f>
        <v>8.6805555555555554</v>
      </c>
      <c r="V40" s="335">
        <f t="shared" ref="V40:V63" si="66">CBW_opt2-C40</f>
        <v>383.33333333333331</v>
      </c>
      <c r="W40" s="335"/>
      <c r="Y40" s="436">
        <f>6*(8-1)+8</f>
        <v>50</v>
      </c>
      <c r="Z40" s="557">
        <f>(Y40+1)/64</f>
        <v>0.796875</v>
      </c>
      <c r="AA40" s="436">
        <f>Y40/64</f>
        <v>0.78125</v>
      </c>
      <c r="AC40" s="399">
        <f t="shared" ref="AC40:AG49" si="67">AC$39*OBWratio*($C40)/($E40)*1000</f>
        <v>508.62630208333337</v>
      </c>
      <c r="AD40" s="400">
        <f t="shared" si="67"/>
        <v>423.85525173611114</v>
      </c>
      <c r="AE40" s="401">
        <f t="shared" si="67"/>
        <v>339.08420138888891</v>
      </c>
      <c r="AF40" s="400">
        <f t="shared" si="67"/>
        <v>254.31315104166669</v>
      </c>
      <c r="AG40" s="475">
        <f t="shared" si="67"/>
        <v>169.54210069444446</v>
      </c>
      <c r="AH40" s="399">
        <f t="shared" ref="AH40:AL49" si="68">AH$39*OBWratio*($C40)/($F40)*1000</f>
        <v>254.31315104166669</v>
      </c>
      <c r="AI40" s="401">
        <f t="shared" si="68"/>
        <v>211.92762586805557</v>
      </c>
      <c r="AJ40" s="401">
        <f t="shared" si="68"/>
        <v>169.54210069444446</v>
      </c>
      <c r="AK40" s="401">
        <f t="shared" si="68"/>
        <v>127.15657552083334</v>
      </c>
      <c r="AL40" s="402">
        <f t="shared" si="68"/>
        <v>84.771050347222229</v>
      </c>
      <c r="AM40" s="399">
        <f t="shared" ref="AM40:AQ49" si="69">AM$39*OBWratio*($C40)/($G40)*1000</f>
        <v>127.15657552083334</v>
      </c>
      <c r="AN40" s="401">
        <f t="shared" si="69"/>
        <v>105.96381293402779</v>
      </c>
      <c r="AO40" s="401">
        <f t="shared" si="69"/>
        <v>84.771050347222229</v>
      </c>
      <c r="AP40" s="401">
        <f t="shared" si="69"/>
        <v>63.578287760416671</v>
      </c>
      <c r="AQ40" s="402">
        <f t="shared" si="69"/>
        <v>42.385525173611114</v>
      </c>
      <c r="AR40" s="399">
        <f t="shared" ref="AR40:AV49" si="70">AR$39*OBWratio*($C40)/($H40)*1000</f>
        <v>63.578287760416671</v>
      </c>
      <c r="AS40" s="401">
        <f t="shared" si="70"/>
        <v>52.981906467013893</v>
      </c>
      <c r="AT40" s="401">
        <f t="shared" si="70"/>
        <v>42.385525173611114</v>
      </c>
      <c r="AU40" s="401">
        <f t="shared" si="70"/>
        <v>31.789143880208336</v>
      </c>
      <c r="AV40" s="402">
        <f t="shared" si="70"/>
        <v>21.192762586805557</v>
      </c>
      <c r="AW40" s="462">
        <f t="shared" si="38"/>
        <v>24</v>
      </c>
      <c r="AX40" s="469"/>
    </row>
    <row r="41" spans="1:50" s="25" customFormat="1" x14ac:dyDescent="0.25">
      <c r="A41" s="40">
        <v>2</v>
      </c>
      <c r="B41" s="128">
        <v>25</v>
      </c>
      <c r="C41" s="41">
        <f t="shared" si="54"/>
        <v>433.33333333333337</v>
      </c>
      <c r="D41" s="55"/>
      <c r="E41" s="42">
        <f t="shared" si="39"/>
        <v>73.84615384615384</v>
      </c>
      <c r="F41" s="56">
        <f t="shared" si="39"/>
        <v>147.69230769230768</v>
      </c>
      <c r="G41" s="56">
        <f t="shared" si="39"/>
        <v>295.38461538461536</v>
      </c>
      <c r="H41" s="78">
        <f t="shared" si="39"/>
        <v>590.76923076923072</v>
      </c>
      <c r="I41" s="89">
        <f t="shared" si="55"/>
        <v>4.6944444444444455</v>
      </c>
      <c r="J41" s="90">
        <f t="shared" si="56"/>
        <v>2.3472222222222228</v>
      </c>
      <c r="K41" s="90">
        <f t="shared" si="57"/>
        <v>1.1736111111111114</v>
      </c>
      <c r="L41" s="91">
        <f t="shared" si="58"/>
        <v>0.58680555555555569</v>
      </c>
      <c r="M41" s="56">
        <f t="shared" si="59"/>
        <v>3544.6153846153843</v>
      </c>
      <c r="N41" s="90">
        <f t="shared" si="60"/>
        <v>0.28211805555555558</v>
      </c>
      <c r="O41" s="111">
        <f t="shared" si="61"/>
        <v>1.1284722222222223</v>
      </c>
      <c r="P41" s="114">
        <f t="shared" si="62"/>
        <v>295.38461538461536</v>
      </c>
      <c r="Q41" s="111">
        <f t="shared" si="63"/>
        <v>13.541666666666668</v>
      </c>
      <c r="S41" s="499">
        <f t="shared" si="64"/>
        <v>9.403935185185186E-2</v>
      </c>
      <c r="T41" s="499">
        <f t="shared" si="65"/>
        <v>9.0277777777777786</v>
      </c>
      <c r="V41" s="335">
        <f t="shared" si="66"/>
        <v>366.66666666666663</v>
      </c>
      <c r="W41" s="335"/>
      <c r="Y41" s="476">
        <v>52</v>
      </c>
      <c r="Z41" s="558">
        <f>(Y41+1)/64</f>
        <v>0.828125</v>
      </c>
      <c r="AA41" s="476">
        <f>Y41/64</f>
        <v>0.8125</v>
      </c>
      <c r="AC41" s="399">
        <f t="shared" si="67"/>
        <v>550.13020833333337</v>
      </c>
      <c r="AD41" s="400">
        <f t="shared" si="67"/>
        <v>458.44184027777789</v>
      </c>
      <c r="AE41" s="401">
        <f t="shared" si="67"/>
        <v>366.75347222222229</v>
      </c>
      <c r="AF41" s="400">
        <f t="shared" si="67"/>
        <v>275.06510416666669</v>
      </c>
      <c r="AG41" s="402">
        <f t="shared" si="67"/>
        <v>183.37673611111114</v>
      </c>
      <c r="AH41" s="399">
        <f t="shared" si="68"/>
        <v>275.06510416666669</v>
      </c>
      <c r="AI41" s="401">
        <f t="shared" si="68"/>
        <v>229.22092013888894</v>
      </c>
      <c r="AJ41" s="401">
        <f t="shared" si="68"/>
        <v>183.37673611111114</v>
      </c>
      <c r="AK41" s="401">
        <f t="shared" si="68"/>
        <v>137.53255208333334</v>
      </c>
      <c r="AL41" s="402">
        <f t="shared" si="68"/>
        <v>91.688368055555571</v>
      </c>
      <c r="AM41" s="399">
        <f t="shared" si="69"/>
        <v>137.53255208333334</v>
      </c>
      <c r="AN41" s="401">
        <f t="shared" si="69"/>
        <v>114.61046006944447</v>
      </c>
      <c r="AO41" s="401">
        <f t="shared" si="69"/>
        <v>91.688368055555571</v>
      </c>
      <c r="AP41" s="401">
        <f t="shared" si="69"/>
        <v>68.766276041666671</v>
      </c>
      <c r="AQ41" s="402">
        <f t="shared" si="69"/>
        <v>45.844184027777786</v>
      </c>
      <c r="AR41" s="399">
        <f t="shared" si="70"/>
        <v>68.766276041666671</v>
      </c>
      <c r="AS41" s="401">
        <f t="shared" si="70"/>
        <v>57.305230034722236</v>
      </c>
      <c r="AT41" s="401">
        <f t="shared" si="70"/>
        <v>45.844184027777786</v>
      </c>
      <c r="AU41" s="401">
        <f t="shared" si="70"/>
        <v>34.383138020833336</v>
      </c>
      <c r="AV41" s="402">
        <f t="shared" si="70"/>
        <v>22.922092013888893</v>
      </c>
      <c r="AW41" s="462">
        <f t="shared" si="38"/>
        <v>25</v>
      </c>
      <c r="AX41" s="469"/>
    </row>
    <row r="42" spans="1:50" s="25" customFormat="1" x14ac:dyDescent="0.25">
      <c r="A42" s="40">
        <v>2</v>
      </c>
      <c r="B42" s="128">
        <v>26</v>
      </c>
      <c r="C42" s="41">
        <f t="shared" si="54"/>
        <v>450.00000000000006</v>
      </c>
      <c r="D42" s="55"/>
      <c r="E42" s="42">
        <f t="shared" si="39"/>
        <v>71.1111111111111</v>
      </c>
      <c r="F42" s="56">
        <f t="shared" si="39"/>
        <v>142.2222222222222</v>
      </c>
      <c r="G42" s="56">
        <f t="shared" si="39"/>
        <v>284.4444444444444</v>
      </c>
      <c r="H42" s="78">
        <f t="shared" si="39"/>
        <v>568.8888888888888</v>
      </c>
      <c r="I42" s="89">
        <f t="shared" si="55"/>
        <v>5.0625000000000018</v>
      </c>
      <c r="J42" s="90">
        <f t="shared" si="56"/>
        <v>2.5312500000000009</v>
      </c>
      <c r="K42" s="90">
        <f t="shared" si="57"/>
        <v>1.2656250000000004</v>
      </c>
      <c r="L42" s="91">
        <f t="shared" si="58"/>
        <v>0.63281250000000022</v>
      </c>
      <c r="M42" s="56">
        <f t="shared" si="59"/>
        <v>3413.333333333333</v>
      </c>
      <c r="N42" s="90">
        <f t="shared" si="60"/>
        <v>0.29296875</v>
      </c>
      <c r="O42" s="111">
        <f t="shared" si="61"/>
        <v>1.171875</v>
      </c>
      <c r="P42" s="114">
        <f t="shared" si="62"/>
        <v>284.4444444444444</v>
      </c>
      <c r="Q42" s="111">
        <f t="shared" si="63"/>
        <v>14.062500000000002</v>
      </c>
      <c r="S42" s="499">
        <f t="shared" si="64"/>
        <v>9.765625E-2</v>
      </c>
      <c r="T42" s="499">
        <f t="shared" si="65"/>
        <v>9.375</v>
      </c>
      <c r="V42" s="335">
        <f t="shared" si="66"/>
        <v>349.99999999999994</v>
      </c>
      <c r="W42" s="335">
        <f t="shared" ref="W42:W63" si="71">CBW_opt2-Z42</f>
        <v>441.40624999999994</v>
      </c>
      <c r="Z42" s="553">
        <f>Z$40*C42</f>
        <v>358.59375000000006</v>
      </c>
      <c r="AC42" s="399">
        <f t="shared" si="67"/>
        <v>593.26171875000023</v>
      </c>
      <c r="AD42" s="400">
        <f t="shared" si="67"/>
        <v>494.38476562500017</v>
      </c>
      <c r="AE42" s="401">
        <f t="shared" si="67"/>
        <v>395.50781250000011</v>
      </c>
      <c r="AF42" s="400">
        <f t="shared" si="67"/>
        <v>296.63085937500011</v>
      </c>
      <c r="AG42" s="402">
        <f t="shared" si="67"/>
        <v>197.75390625000006</v>
      </c>
      <c r="AH42" s="399">
        <f t="shared" si="68"/>
        <v>296.63085937500011</v>
      </c>
      <c r="AI42" s="401">
        <f t="shared" si="68"/>
        <v>247.19238281250009</v>
      </c>
      <c r="AJ42" s="401">
        <f t="shared" si="68"/>
        <v>197.75390625000006</v>
      </c>
      <c r="AK42" s="401">
        <f t="shared" si="68"/>
        <v>148.31542968750006</v>
      </c>
      <c r="AL42" s="402">
        <f t="shared" si="68"/>
        <v>98.876953125000028</v>
      </c>
      <c r="AM42" s="399">
        <f t="shared" si="69"/>
        <v>148.31542968750006</v>
      </c>
      <c r="AN42" s="401">
        <f t="shared" si="69"/>
        <v>123.59619140625004</v>
      </c>
      <c r="AO42" s="401">
        <f t="shared" si="69"/>
        <v>98.876953125000028</v>
      </c>
      <c r="AP42" s="401">
        <f t="shared" si="69"/>
        <v>74.157714843750028</v>
      </c>
      <c r="AQ42" s="402">
        <f t="shared" si="69"/>
        <v>49.438476562500014</v>
      </c>
      <c r="AR42" s="399">
        <f t="shared" si="70"/>
        <v>74.157714843750028</v>
      </c>
      <c r="AS42" s="401">
        <f t="shared" si="70"/>
        <v>61.798095703125021</v>
      </c>
      <c r="AT42" s="401">
        <f t="shared" si="70"/>
        <v>49.438476562500014</v>
      </c>
      <c r="AU42" s="401">
        <f t="shared" si="70"/>
        <v>37.078857421875014</v>
      </c>
      <c r="AV42" s="402">
        <f t="shared" si="70"/>
        <v>24.719238281250007</v>
      </c>
      <c r="AW42" s="462">
        <f t="shared" si="38"/>
        <v>26</v>
      </c>
      <c r="AX42" s="469"/>
    </row>
    <row r="43" spans="1:50" s="25" customFormat="1" x14ac:dyDescent="0.25">
      <c r="A43" s="40">
        <v>2</v>
      </c>
      <c r="B43" s="128">
        <v>27</v>
      </c>
      <c r="C43" s="41">
        <f t="shared" si="54"/>
        <v>466.66666666666669</v>
      </c>
      <c r="D43" s="55" t="s">
        <v>16</v>
      </c>
      <c r="E43" s="42">
        <f t="shared" si="39"/>
        <v>68.571428571428569</v>
      </c>
      <c r="F43" s="56">
        <f t="shared" si="39"/>
        <v>137.14285714285714</v>
      </c>
      <c r="G43" s="56">
        <f t="shared" si="39"/>
        <v>274.28571428571428</v>
      </c>
      <c r="H43" s="78">
        <f t="shared" si="39"/>
        <v>548.57142857142856</v>
      </c>
      <c r="I43" s="89">
        <f t="shared" si="55"/>
        <v>5.4444444444444455</v>
      </c>
      <c r="J43" s="90">
        <f t="shared" si="56"/>
        <v>2.7222222222222228</v>
      </c>
      <c r="K43" s="90">
        <f t="shared" si="57"/>
        <v>1.3611111111111114</v>
      </c>
      <c r="L43" s="91">
        <f t="shared" si="58"/>
        <v>0.68055555555555569</v>
      </c>
      <c r="M43" s="56">
        <f t="shared" si="59"/>
        <v>3291.4285714285716</v>
      </c>
      <c r="N43" s="90">
        <f t="shared" si="60"/>
        <v>0.30381944444444442</v>
      </c>
      <c r="O43" s="111">
        <f t="shared" si="61"/>
        <v>1.2152777777777777</v>
      </c>
      <c r="P43" s="114">
        <f t="shared" si="62"/>
        <v>274.28571428571428</v>
      </c>
      <c r="Q43" s="111">
        <f t="shared" si="63"/>
        <v>14.583333333333334</v>
      </c>
      <c r="S43" s="499">
        <f t="shared" si="64"/>
        <v>0.10127314814814814</v>
      </c>
      <c r="T43" s="499">
        <f t="shared" si="65"/>
        <v>9.7222222222222214</v>
      </c>
      <c r="V43" s="335">
        <f t="shared" si="66"/>
        <v>333.33333333333331</v>
      </c>
      <c r="W43" s="335">
        <f t="shared" si="71"/>
        <v>413.54166666666663</v>
      </c>
      <c r="Z43" s="553">
        <f>Z$41*C43</f>
        <v>386.45833333333337</v>
      </c>
      <c r="AC43" s="399">
        <f t="shared" si="67"/>
        <v>638.02083333333337</v>
      </c>
      <c r="AD43" s="400">
        <f t="shared" si="67"/>
        <v>531.68402777777783</v>
      </c>
      <c r="AE43" s="401">
        <f t="shared" si="67"/>
        <v>425.34722222222229</v>
      </c>
      <c r="AF43" s="400">
        <f t="shared" si="67"/>
        <v>319.01041666666669</v>
      </c>
      <c r="AG43" s="402">
        <f t="shared" si="67"/>
        <v>212.67361111111114</v>
      </c>
      <c r="AH43" s="399">
        <f t="shared" si="68"/>
        <v>319.01041666666669</v>
      </c>
      <c r="AI43" s="401">
        <f t="shared" si="68"/>
        <v>265.84201388888891</v>
      </c>
      <c r="AJ43" s="401">
        <f t="shared" si="68"/>
        <v>212.67361111111114</v>
      </c>
      <c r="AK43" s="401">
        <f t="shared" si="68"/>
        <v>159.50520833333334</v>
      </c>
      <c r="AL43" s="402">
        <f t="shared" si="68"/>
        <v>106.33680555555557</v>
      </c>
      <c r="AM43" s="399">
        <f t="shared" si="69"/>
        <v>159.50520833333334</v>
      </c>
      <c r="AN43" s="401">
        <f t="shared" si="69"/>
        <v>132.92100694444446</v>
      </c>
      <c r="AO43" s="401">
        <f t="shared" si="69"/>
        <v>106.33680555555557</v>
      </c>
      <c r="AP43" s="401">
        <f t="shared" si="69"/>
        <v>79.752604166666671</v>
      </c>
      <c r="AQ43" s="402">
        <f t="shared" si="69"/>
        <v>53.168402777777786</v>
      </c>
      <c r="AR43" s="399">
        <f t="shared" si="70"/>
        <v>79.752604166666671</v>
      </c>
      <c r="AS43" s="401">
        <f t="shared" si="70"/>
        <v>66.460503472222229</v>
      </c>
      <c r="AT43" s="401">
        <f t="shared" si="70"/>
        <v>53.168402777777786</v>
      </c>
      <c r="AU43" s="401">
        <f t="shared" si="70"/>
        <v>39.876302083333336</v>
      </c>
      <c r="AV43" s="402">
        <f t="shared" si="70"/>
        <v>26.584201388888893</v>
      </c>
      <c r="AW43" s="462">
        <f t="shared" si="38"/>
        <v>27</v>
      </c>
      <c r="AX43" s="470"/>
    </row>
    <row r="44" spans="1:50" s="25" customFormat="1" x14ac:dyDescent="0.25">
      <c r="A44" s="40">
        <v>2</v>
      </c>
      <c r="B44" s="128">
        <v>28</v>
      </c>
      <c r="C44" s="41">
        <f t="shared" si="54"/>
        <v>483.33333333333337</v>
      </c>
      <c r="D44" s="55" t="s">
        <v>16</v>
      </c>
      <c r="E44" s="42">
        <f t="shared" si="39"/>
        <v>66.206896551724128</v>
      </c>
      <c r="F44" s="56">
        <f t="shared" si="39"/>
        <v>132.41379310344826</v>
      </c>
      <c r="G44" s="56">
        <f t="shared" si="39"/>
        <v>264.82758620689651</v>
      </c>
      <c r="H44" s="78">
        <f t="shared" si="39"/>
        <v>529.65517241379303</v>
      </c>
      <c r="I44" s="89">
        <f t="shared" si="55"/>
        <v>5.8402777777777795</v>
      </c>
      <c r="J44" s="90">
        <f t="shared" si="56"/>
        <v>2.9201388888888897</v>
      </c>
      <c r="K44" s="90">
        <f t="shared" si="57"/>
        <v>1.4600694444444449</v>
      </c>
      <c r="L44" s="91">
        <f t="shared" si="58"/>
        <v>0.73003472222222243</v>
      </c>
      <c r="M44" s="56">
        <f t="shared" si="59"/>
        <v>3177.9310344827582</v>
      </c>
      <c r="N44" s="90">
        <f t="shared" si="60"/>
        <v>0.31467013888888895</v>
      </c>
      <c r="O44" s="111">
        <f t="shared" si="61"/>
        <v>1.2586805555555558</v>
      </c>
      <c r="P44" s="114">
        <f t="shared" si="62"/>
        <v>264.82758620689651</v>
      </c>
      <c r="Q44" s="111">
        <f t="shared" si="63"/>
        <v>15.10416666666667</v>
      </c>
      <c r="S44" s="499">
        <f t="shared" si="64"/>
        <v>0.10489004629629631</v>
      </c>
      <c r="T44" s="499">
        <f t="shared" si="65"/>
        <v>10.069444444444446</v>
      </c>
      <c r="V44" s="335">
        <f t="shared" si="66"/>
        <v>316.66666666666663</v>
      </c>
      <c r="W44" s="335">
        <f t="shared" si="71"/>
        <v>399.73958333333331</v>
      </c>
      <c r="Z44" s="553">
        <f t="shared" ref="Z44:Z63" si="72">Z$41*C44</f>
        <v>400.26041666666669</v>
      </c>
      <c r="AC44" s="399">
        <f t="shared" si="67"/>
        <v>684.40755208333348</v>
      </c>
      <c r="AD44" s="400">
        <f t="shared" si="67"/>
        <v>570.33962673611131</v>
      </c>
      <c r="AE44" s="401">
        <f t="shared" si="67"/>
        <v>456.27170138888903</v>
      </c>
      <c r="AF44" s="400">
        <f t="shared" si="67"/>
        <v>342.20377604166674</v>
      </c>
      <c r="AG44" s="402">
        <f t="shared" si="67"/>
        <v>228.13585069444451</v>
      </c>
      <c r="AH44" s="399">
        <f t="shared" si="68"/>
        <v>342.20377604166674</v>
      </c>
      <c r="AI44" s="401">
        <f t="shared" si="68"/>
        <v>285.16981336805566</v>
      </c>
      <c r="AJ44" s="401">
        <f t="shared" si="68"/>
        <v>228.13585069444451</v>
      </c>
      <c r="AK44" s="401">
        <f t="shared" si="68"/>
        <v>171.10188802083337</v>
      </c>
      <c r="AL44" s="402">
        <f t="shared" si="68"/>
        <v>114.06792534722226</v>
      </c>
      <c r="AM44" s="399">
        <f t="shared" si="69"/>
        <v>171.10188802083337</v>
      </c>
      <c r="AN44" s="401">
        <f t="shared" si="69"/>
        <v>142.58490668402783</v>
      </c>
      <c r="AO44" s="401">
        <f t="shared" si="69"/>
        <v>114.06792534722226</v>
      </c>
      <c r="AP44" s="401">
        <f t="shared" si="69"/>
        <v>85.550944010416686</v>
      </c>
      <c r="AQ44" s="402">
        <f t="shared" si="69"/>
        <v>57.033962673611128</v>
      </c>
      <c r="AR44" s="399">
        <f t="shared" si="70"/>
        <v>85.550944010416686</v>
      </c>
      <c r="AS44" s="401">
        <f t="shared" si="70"/>
        <v>71.292453342013914</v>
      </c>
      <c r="AT44" s="401">
        <f t="shared" si="70"/>
        <v>57.033962673611128</v>
      </c>
      <c r="AU44" s="401">
        <f t="shared" si="70"/>
        <v>42.775472005208343</v>
      </c>
      <c r="AV44" s="402">
        <f t="shared" si="70"/>
        <v>28.516981336805564</v>
      </c>
      <c r="AW44" s="462">
        <f t="shared" si="38"/>
        <v>28</v>
      </c>
      <c r="AX44" s="470"/>
    </row>
    <row r="45" spans="1:50" s="64" customFormat="1" x14ac:dyDescent="0.25">
      <c r="A45" s="58">
        <v>2</v>
      </c>
      <c r="B45" s="129">
        <v>29</v>
      </c>
      <c r="C45" s="59">
        <f t="shared" si="54"/>
        <v>500.00000000000006</v>
      </c>
      <c r="D45" s="60" t="s">
        <v>16</v>
      </c>
      <c r="E45" s="61">
        <f t="shared" si="39"/>
        <v>63.999999999999993</v>
      </c>
      <c r="F45" s="62">
        <f t="shared" si="39"/>
        <v>127.99999999999999</v>
      </c>
      <c r="G45" s="62">
        <f t="shared" si="39"/>
        <v>255.99999999999997</v>
      </c>
      <c r="H45" s="74">
        <f t="shared" si="39"/>
        <v>511.99999999999994</v>
      </c>
      <c r="I45" s="92">
        <f t="shared" si="55"/>
        <v>6.2500000000000018</v>
      </c>
      <c r="J45" s="93">
        <f t="shared" si="56"/>
        <v>3.1250000000000009</v>
      </c>
      <c r="K45" s="93">
        <f t="shared" si="57"/>
        <v>1.5625000000000004</v>
      </c>
      <c r="L45" s="94">
        <f t="shared" si="58"/>
        <v>0.78125000000000022</v>
      </c>
      <c r="M45" s="62">
        <f t="shared" si="59"/>
        <v>3071.9999999999995</v>
      </c>
      <c r="N45" s="93">
        <f t="shared" si="60"/>
        <v>0.32552083333333337</v>
      </c>
      <c r="O45" s="93">
        <f t="shared" si="61"/>
        <v>1.3020833333333335</v>
      </c>
      <c r="P45" s="62">
        <f t="shared" si="62"/>
        <v>255.99999999999997</v>
      </c>
      <c r="Q45" s="93">
        <f t="shared" si="63"/>
        <v>15.625000000000002</v>
      </c>
      <c r="S45" s="500">
        <f t="shared" si="64"/>
        <v>0.10850694444444445</v>
      </c>
      <c r="T45" s="500">
        <f t="shared" si="65"/>
        <v>10.416666666666668</v>
      </c>
      <c r="V45" s="335">
        <f t="shared" si="66"/>
        <v>299.99999999999994</v>
      </c>
      <c r="W45" s="335">
        <f t="shared" si="71"/>
        <v>385.93749999999994</v>
      </c>
      <c r="Z45" s="553">
        <f t="shared" si="72"/>
        <v>414.06250000000006</v>
      </c>
      <c r="AC45" s="399">
        <f t="shared" si="67"/>
        <v>732.42187500000023</v>
      </c>
      <c r="AD45" s="400">
        <f t="shared" si="67"/>
        <v>610.35156250000023</v>
      </c>
      <c r="AE45" s="401">
        <f t="shared" si="67"/>
        <v>488.28125000000011</v>
      </c>
      <c r="AF45" s="400">
        <f t="shared" si="67"/>
        <v>366.21093750000011</v>
      </c>
      <c r="AG45" s="402">
        <f t="shared" si="67"/>
        <v>244.14062500000006</v>
      </c>
      <c r="AH45" s="399">
        <f t="shared" si="68"/>
        <v>366.21093750000011</v>
      </c>
      <c r="AI45" s="401">
        <f t="shared" si="68"/>
        <v>305.17578125000011</v>
      </c>
      <c r="AJ45" s="401">
        <f t="shared" si="68"/>
        <v>244.14062500000006</v>
      </c>
      <c r="AK45" s="401">
        <f t="shared" si="68"/>
        <v>183.10546875000006</v>
      </c>
      <c r="AL45" s="402">
        <f t="shared" si="68"/>
        <v>122.07031250000003</v>
      </c>
      <c r="AM45" s="399">
        <f t="shared" si="69"/>
        <v>183.10546875000006</v>
      </c>
      <c r="AN45" s="401">
        <f t="shared" si="69"/>
        <v>152.58789062500006</v>
      </c>
      <c r="AO45" s="401">
        <f t="shared" si="69"/>
        <v>122.07031250000003</v>
      </c>
      <c r="AP45" s="401">
        <f t="shared" si="69"/>
        <v>91.552734375000028</v>
      </c>
      <c r="AQ45" s="402">
        <f t="shared" si="69"/>
        <v>61.035156250000014</v>
      </c>
      <c r="AR45" s="399">
        <f t="shared" si="70"/>
        <v>91.552734375000028</v>
      </c>
      <c r="AS45" s="401">
        <f t="shared" si="70"/>
        <v>76.293945312500028</v>
      </c>
      <c r="AT45" s="401">
        <f t="shared" si="70"/>
        <v>61.035156250000014</v>
      </c>
      <c r="AU45" s="401">
        <f t="shared" si="70"/>
        <v>45.776367187500014</v>
      </c>
      <c r="AV45" s="402">
        <f t="shared" si="70"/>
        <v>30.517578125000007</v>
      </c>
      <c r="AW45" s="462">
        <f t="shared" si="38"/>
        <v>29</v>
      </c>
      <c r="AX45" s="471"/>
    </row>
    <row r="46" spans="1:50" s="64" customFormat="1" x14ac:dyDescent="0.25">
      <c r="A46" s="65">
        <v>2</v>
      </c>
      <c r="B46" s="131">
        <v>30</v>
      </c>
      <c r="C46" s="66">
        <f t="shared" si="54"/>
        <v>516.66666666666674</v>
      </c>
      <c r="D46" s="60" t="s">
        <v>16</v>
      </c>
      <c r="E46" s="61">
        <f t="shared" si="39"/>
        <v>61.93548387096773</v>
      </c>
      <c r="F46" s="62">
        <f t="shared" si="39"/>
        <v>123.87096774193546</v>
      </c>
      <c r="G46" s="62">
        <f t="shared" si="39"/>
        <v>247.74193548387092</v>
      </c>
      <c r="H46" s="74">
        <f t="shared" si="39"/>
        <v>495.48387096774184</v>
      </c>
      <c r="I46" s="92">
        <f t="shared" si="55"/>
        <v>6.6736111111111143</v>
      </c>
      <c r="J46" s="93">
        <f t="shared" si="56"/>
        <v>3.3368055555555571</v>
      </c>
      <c r="K46" s="93">
        <f t="shared" si="57"/>
        <v>1.6684027777777786</v>
      </c>
      <c r="L46" s="94">
        <f t="shared" si="58"/>
        <v>0.83420138888888928</v>
      </c>
      <c r="M46" s="62">
        <f t="shared" si="59"/>
        <v>2972.9032258064508</v>
      </c>
      <c r="N46" s="93">
        <f t="shared" si="60"/>
        <v>0.33637152777777785</v>
      </c>
      <c r="O46" s="93">
        <f t="shared" si="61"/>
        <v>1.3454861111111114</v>
      </c>
      <c r="P46" s="62">
        <f t="shared" si="62"/>
        <v>247.74193548387092</v>
      </c>
      <c r="Q46" s="93">
        <f t="shared" si="63"/>
        <v>16.145833333333336</v>
      </c>
      <c r="S46" s="500">
        <f t="shared" si="64"/>
        <v>0.11212384259259262</v>
      </c>
      <c r="T46" s="500">
        <f t="shared" si="65"/>
        <v>10.763888888888889</v>
      </c>
      <c r="V46" s="335">
        <f t="shared" si="66"/>
        <v>283.33333333333326</v>
      </c>
      <c r="W46" s="335">
        <f t="shared" si="71"/>
        <v>372.13541666666663</v>
      </c>
      <c r="Z46" s="553">
        <f t="shared" si="72"/>
        <v>427.86458333333337</v>
      </c>
      <c r="AC46" s="399">
        <f t="shared" si="67"/>
        <v>782.0638020833336</v>
      </c>
      <c r="AD46" s="400">
        <f t="shared" si="67"/>
        <v>651.7198350694448</v>
      </c>
      <c r="AE46" s="401">
        <f t="shared" si="67"/>
        <v>521.37586805555566</v>
      </c>
      <c r="AF46" s="400">
        <f t="shared" si="67"/>
        <v>391.0319010416668</v>
      </c>
      <c r="AG46" s="402">
        <f t="shared" si="67"/>
        <v>260.68793402777783</v>
      </c>
      <c r="AH46" s="399">
        <f t="shared" si="68"/>
        <v>391.0319010416668</v>
      </c>
      <c r="AI46" s="401">
        <f t="shared" si="68"/>
        <v>325.8599175347224</v>
      </c>
      <c r="AJ46" s="401">
        <f t="shared" si="68"/>
        <v>260.68793402777783</v>
      </c>
      <c r="AK46" s="401">
        <f t="shared" si="68"/>
        <v>195.5159505208334</v>
      </c>
      <c r="AL46" s="402">
        <f t="shared" si="68"/>
        <v>130.34396701388891</v>
      </c>
      <c r="AM46" s="399">
        <f t="shared" si="69"/>
        <v>195.5159505208334</v>
      </c>
      <c r="AN46" s="401">
        <f t="shared" si="69"/>
        <v>162.9299587673612</v>
      </c>
      <c r="AO46" s="401">
        <f t="shared" si="69"/>
        <v>130.34396701388891</v>
      </c>
      <c r="AP46" s="401">
        <f t="shared" si="69"/>
        <v>97.7579752604167</v>
      </c>
      <c r="AQ46" s="402">
        <f t="shared" si="69"/>
        <v>65.171983506944457</v>
      </c>
      <c r="AR46" s="399">
        <f t="shared" si="70"/>
        <v>97.7579752604167</v>
      </c>
      <c r="AS46" s="401">
        <f t="shared" si="70"/>
        <v>81.4649793836806</v>
      </c>
      <c r="AT46" s="401">
        <f t="shared" si="70"/>
        <v>65.171983506944457</v>
      </c>
      <c r="AU46" s="401">
        <f t="shared" si="70"/>
        <v>48.87898763020835</v>
      </c>
      <c r="AV46" s="402">
        <f t="shared" si="70"/>
        <v>32.585991753472229</v>
      </c>
      <c r="AW46" s="462">
        <f t="shared" si="38"/>
        <v>30</v>
      </c>
      <c r="AX46" s="470"/>
    </row>
    <row r="47" spans="1:50" s="281" customFormat="1" x14ac:dyDescent="0.25">
      <c r="A47" s="79">
        <v>2</v>
      </c>
      <c r="B47" s="130">
        <v>31</v>
      </c>
      <c r="C47" s="80">
        <f t="shared" si="54"/>
        <v>533.33333333333337</v>
      </c>
      <c r="D47" s="274" t="s">
        <v>16</v>
      </c>
      <c r="E47" s="275">
        <f t="shared" si="39"/>
        <v>59.999999999999993</v>
      </c>
      <c r="F47" s="276">
        <f t="shared" si="39"/>
        <v>119.99999999999999</v>
      </c>
      <c r="G47" s="276">
        <f t="shared" si="39"/>
        <v>239.99999999999997</v>
      </c>
      <c r="H47" s="277">
        <f t="shared" si="39"/>
        <v>479.99999999999994</v>
      </c>
      <c r="I47" s="278">
        <f t="shared" si="55"/>
        <v>7.1111111111111134</v>
      </c>
      <c r="J47" s="279">
        <f t="shared" si="56"/>
        <v>3.5555555555555567</v>
      </c>
      <c r="K47" s="279">
        <f t="shared" si="57"/>
        <v>1.7777777777777783</v>
      </c>
      <c r="L47" s="280">
        <f t="shared" si="58"/>
        <v>0.88888888888888917</v>
      </c>
      <c r="M47" s="275">
        <f>6*H47</f>
        <v>2879.9999999999995</v>
      </c>
      <c r="N47" s="279">
        <f t="shared" si="60"/>
        <v>0.34722222222222227</v>
      </c>
      <c r="O47" s="279">
        <f t="shared" si="61"/>
        <v>1.3888888888888891</v>
      </c>
      <c r="P47" s="276">
        <f t="shared" si="62"/>
        <v>239.99999999999997</v>
      </c>
      <c r="Q47" s="279">
        <f t="shared" si="63"/>
        <v>16.666666666666668</v>
      </c>
      <c r="S47" s="503">
        <f t="shared" si="64"/>
        <v>0.11574074074074076</v>
      </c>
      <c r="T47" s="503">
        <f t="shared" si="65"/>
        <v>11.111111111111111</v>
      </c>
      <c r="V47" s="457">
        <f t="shared" si="66"/>
        <v>266.66666666666663</v>
      </c>
      <c r="W47" s="457">
        <f t="shared" si="71"/>
        <v>358.33333333333331</v>
      </c>
      <c r="Z47" s="556">
        <f t="shared" si="72"/>
        <v>441.66666666666669</v>
      </c>
      <c r="AC47" s="399">
        <f t="shared" si="67"/>
        <v>833.33333333333348</v>
      </c>
      <c r="AD47" s="400">
        <f t="shared" si="67"/>
        <v>694.44444444444468</v>
      </c>
      <c r="AE47" s="401">
        <f t="shared" si="67"/>
        <v>555.55555555555566</v>
      </c>
      <c r="AF47" s="400">
        <f t="shared" si="67"/>
        <v>416.66666666666674</v>
      </c>
      <c r="AG47" s="402">
        <f t="shared" si="67"/>
        <v>277.77777777777783</v>
      </c>
      <c r="AH47" s="399">
        <f t="shared" si="68"/>
        <v>416.66666666666674</v>
      </c>
      <c r="AI47" s="401">
        <f t="shared" si="68"/>
        <v>347.22222222222234</v>
      </c>
      <c r="AJ47" s="401">
        <f t="shared" si="68"/>
        <v>277.77777777777783</v>
      </c>
      <c r="AK47" s="401">
        <f t="shared" si="68"/>
        <v>208.33333333333337</v>
      </c>
      <c r="AL47" s="402">
        <f t="shared" si="68"/>
        <v>138.88888888888891</v>
      </c>
      <c r="AM47" s="399">
        <f t="shared" si="69"/>
        <v>208.33333333333337</v>
      </c>
      <c r="AN47" s="401">
        <f t="shared" si="69"/>
        <v>173.61111111111117</v>
      </c>
      <c r="AO47" s="401">
        <f t="shared" si="69"/>
        <v>138.88888888888891</v>
      </c>
      <c r="AP47" s="401">
        <f t="shared" si="69"/>
        <v>104.16666666666669</v>
      </c>
      <c r="AQ47" s="402">
        <f t="shared" si="69"/>
        <v>69.444444444444457</v>
      </c>
      <c r="AR47" s="399">
        <f t="shared" si="70"/>
        <v>104.16666666666669</v>
      </c>
      <c r="AS47" s="401">
        <f t="shared" si="70"/>
        <v>86.805555555555586</v>
      </c>
      <c r="AT47" s="401">
        <f t="shared" si="70"/>
        <v>69.444444444444457</v>
      </c>
      <c r="AU47" s="401">
        <f t="shared" si="70"/>
        <v>52.083333333333343</v>
      </c>
      <c r="AV47" s="402">
        <f t="shared" si="70"/>
        <v>34.722222222222229</v>
      </c>
      <c r="AW47" s="462">
        <f t="shared" si="38"/>
        <v>31</v>
      </c>
      <c r="AX47" s="471"/>
    </row>
    <row r="48" spans="1:50" s="64" customFormat="1" x14ac:dyDescent="0.25">
      <c r="A48" s="76">
        <v>2</v>
      </c>
      <c r="B48" s="135">
        <v>32</v>
      </c>
      <c r="C48" s="77">
        <f t="shared" si="54"/>
        <v>550</v>
      </c>
      <c r="D48" s="446" t="s">
        <v>16</v>
      </c>
      <c r="E48" s="447">
        <f t="shared" si="39"/>
        <v>58.18181818181818</v>
      </c>
      <c r="F48" s="448">
        <f t="shared" si="39"/>
        <v>116.36363636363636</v>
      </c>
      <c r="G48" s="448">
        <f t="shared" si="39"/>
        <v>232.72727272727272</v>
      </c>
      <c r="H48" s="449">
        <f t="shared" si="39"/>
        <v>465.45454545454544</v>
      </c>
      <c r="I48" s="450">
        <f t="shared" si="55"/>
        <v>7.5625</v>
      </c>
      <c r="J48" s="451">
        <f t="shared" si="56"/>
        <v>3.78125</v>
      </c>
      <c r="K48" s="451">
        <f t="shared" si="57"/>
        <v>1.890625</v>
      </c>
      <c r="L48" s="452">
        <f t="shared" si="58"/>
        <v>0.9453125</v>
      </c>
      <c r="M48" s="448">
        <f t="shared" ref="M48:M60" si="73">6*H48</f>
        <v>2792.7272727272725</v>
      </c>
      <c r="N48" s="451">
        <f t="shared" si="60"/>
        <v>0.35807291666666669</v>
      </c>
      <c r="O48" s="451">
        <f t="shared" si="61"/>
        <v>1.4322916666666667</v>
      </c>
      <c r="P48" s="448">
        <f t="shared" si="62"/>
        <v>232.72727272727272</v>
      </c>
      <c r="Q48" s="451">
        <f t="shared" si="63"/>
        <v>17.1875</v>
      </c>
      <c r="R48" s="453"/>
      <c r="S48" s="504">
        <f t="shared" si="64"/>
        <v>0.1193576388888889</v>
      </c>
      <c r="T48" s="504">
        <f t="shared" si="65"/>
        <v>11.458333333333332</v>
      </c>
      <c r="U48" s="453"/>
      <c r="V48" s="459">
        <f t="shared" si="66"/>
        <v>250</v>
      </c>
      <c r="W48" s="459">
        <f t="shared" si="71"/>
        <v>344.53125</v>
      </c>
      <c r="X48" s="453"/>
      <c r="Y48" s="453"/>
      <c r="Z48" s="559">
        <f t="shared" si="72"/>
        <v>455.46875</v>
      </c>
      <c r="AA48" s="453"/>
      <c r="AB48" s="454"/>
      <c r="AC48" s="399">
        <f t="shared" si="67"/>
        <v>886.23046875</v>
      </c>
      <c r="AD48" s="400">
        <f t="shared" si="67"/>
        <v>738.525390625</v>
      </c>
      <c r="AE48" s="401">
        <f t="shared" si="67"/>
        <v>590.8203125</v>
      </c>
      <c r="AF48" s="400">
        <f t="shared" si="67"/>
        <v>443.115234375</v>
      </c>
      <c r="AG48" s="402">
        <f t="shared" si="67"/>
        <v>295.41015625</v>
      </c>
      <c r="AH48" s="399">
        <f t="shared" si="68"/>
        <v>443.115234375</v>
      </c>
      <c r="AI48" s="401">
        <f t="shared" si="68"/>
        <v>369.2626953125</v>
      </c>
      <c r="AJ48" s="401">
        <f t="shared" si="68"/>
        <v>295.41015625</v>
      </c>
      <c r="AK48" s="401">
        <f t="shared" si="68"/>
        <v>221.5576171875</v>
      </c>
      <c r="AL48" s="402">
        <f t="shared" si="68"/>
        <v>147.705078125</v>
      </c>
      <c r="AM48" s="399">
        <f t="shared" si="69"/>
        <v>221.5576171875</v>
      </c>
      <c r="AN48" s="401">
        <f t="shared" si="69"/>
        <v>184.63134765625</v>
      </c>
      <c r="AO48" s="401">
        <f t="shared" si="69"/>
        <v>147.705078125</v>
      </c>
      <c r="AP48" s="401">
        <f t="shared" si="69"/>
        <v>110.77880859375</v>
      </c>
      <c r="AQ48" s="402">
        <f t="shared" si="69"/>
        <v>73.8525390625</v>
      </c>
      <c r="AR48" s="399">
        <f t="shared" si="70"/>
        <v>110.77880859375</v>
      </c>
      <c r="AS48" s="401">
        <f t="shared" si="70"/>
        <v>92.315673828125</v>
      </c>
      <c r="AT48" s="401">
        <f t="shared" si="70"/>
        <v>73.8525390625</v>
      </c>
      <c r="AU48" s="401">
        <f t="shared" si="70"/>
        <v>55.389404296875</v>
      </c>
      <c r="AV48" s="402">
        <f t="shared" si="70"/>
        <v>36.92626953125</v>
      </c>
      <c r="AW48" s="462">
        <f t="shared" si="38"/>
        <v>32</v>
      </c>
      <c r="AX48" s="470"/>
    </row>
    <row r="49" spans="1:50" s="73" customFormat="1" x14ac:dyDescent="0.25">
      <c r="A49" s="79">
        <v>2</v>
      </c>
      <c r="B49" s="130">
        <v>33</v>
      </c>
      <c r="C49" s="80">
        <f t="shared" si="54"/>
        <v>566.66666666666674</v>
      </c>
      <c r="D49" s="81" t="s">
        <v>16</v>
      </c>
      <c r="E49" s="82">
        <f t="shared" si="39"/>
        <v>56.470588235294109</v>
      </c>
      <c r="F49" s="83">
        <f t="shared" si="39"/>
        <v>112.94117647058822</v>
      </c>
      <c r="G49" s="83">
        <f t="shared" si="39"/>
        <v>225.88235294117644</v>
      </c>
      <c r="H49" s="84">
        <f t="shared" si="39"/>
        <v>451.76470588235287</v>
      </c>
      <c r="I49" s="95">
        <f t="shared" si="55"/>
        <v>8.0277777777777803</v>
      </c>
      <c r="J49" s="96">
        <f t="shared" si="56"/>
        <v>4.0138888888888902</v>
      </c>
      <c r="K49" s="96">
        <f t="shared" si="57"/>
        <v>2.0069444444444451</v>
      </c>
      <c r="L49" s="97">
        <f t="shared" si="58"/>
        <v>1.0034722222222225</v>
      </c>
      <c r="M49" s="83">
        <f t="shared" si="73"/>
        <v>2710.5882352941171</v>
      </c>
      <c r="N49" s="96">
        <f t="shared" si="60"/>
        <v>0.36892361111111116</v>
      </c>
      <c r="O49" s="96">
        <f t="shared" si="61"/>
        <v>1.4756944444444446</v>
      </c>
      <c r="P49" s="83">
        <f t="shared" si="62"/>
        <v>225.88235294117644</v>
      </c>
      <c r="Q49" s="96">
        <f t="shared" si="63"/>
        <v>17.708333333333336</v>
      </c>
      <c r="S49" s="501">
        <f t="shared" si="64"/>
        <v>0.12297453703703705</v>
      </c>
      <c r="T49" s="501">
        <f t="shared" si="65"/>
        <v>11.805555555555557</v>
      </c>
      <c r="V49" s="335">
        <f t="shared" si="66"/>
        <v>233.33333333333326</v>
      </c>
      <c r="W49" s="335">
        <f t="shared" si="71"/>
        <v>330.72916666666663</v>
      </c>
      <c r="Z49" s="553">
        <f t="shared" si="72"/>
        <v>469.27083333333337</v>
      </c>
      <c r="AC49" s="399">
        <f t="shared" si="67"/>
        <v>940.7552083333336</v>
      </c>
      <c r="AD49" s="400">
        <f t="shared" si="67"/>
        <v>783.96267361111143</v>
      </c>
      <c r="AE49" s="401">
        <f t="shared" si="67"/>
        <v>627.17013888888903</v>
      </c>
      <c r="AF49" s="400">
        <f t="shared" si="67"/>
        <v>470.3776041666668</v>
      </c>
      <c r="AG49" s="402">
        <f t="shared" si="67"/>
        <v>313.58506944444451</v>
      </c>
      <c r="AH49" s="399">
        <f t="shared" si="68"/>
        <v>470.3776041666668</v>
      </c>
      <c r="AI49" s="401">
        <f t="shared" si="68"/>
        <v>391.98133680555571</v>
      </c>
      <c r="AJ49" s="401">
        <f t="shared" si="68"/>
        <v>313.58506944444451</v>
      </c>
      <c r="AK49" s="401">
        <f t="shared" si="68"/>
        <v>235.1888020833334</v>
      </c>
      <c r="AL49" s="402">
        <f t="shared" si="68"/>
        <v>156.79253472222226</v>
      </c>
      <c r="AM49" s="399">
        <f t="shared" si="69"/>
        <v>235.1888020833334</v>
      </c>
      <c r="AN49" s="401">
        <f t="shared" si="69"/>
        <v>195.99066840277786</v>
      </c>
      <c r="AO49" s="401">
        <f t="shared" si="69"/>
        <v>156.79253472222226</v>
      </c>
      <c r="AP49" s="401">
        <f t="shared" si="69"/>
        <v>117.5944010416667</v>
      </c>
      <c r="AQ49" s="402">
        <f t="shared" si="69"/>
        <v>78.396267361111128</v>
      </c>
      <c r="AR49" s="399">
        <f t="shared" si="70"/>
        <v>117.5944010416667</v>
      </c>
      <c r="AS49" s="401">
        <f t="shared" si="70"/>
        <v>97.995334201388928</v>
      </c>
      <c r="AT49" s="401">
        <f t="shared" si="70"/>
        <v>78.396267361111128</v>
      </c>
      <c r="AU49" s="401">
        <f t="shared" si="70"/>
        <v>58.79720052083335</v>
      </c>
      <c r="AV49" s="402">
        <f t="shared" si="70"/>
        <v>39.198133680555564</v>
      </c>
      <c r="AW49" s="462">
        <f t="shared" si="38"/>
        <v>33</v>
      </c>
      <c r="AX49" s="471"/>
    </row>
    <row r="50" spans="1:50" s="64" customFormat="1" x14ac:dyDescent="0.25">
      <c r="A50" s="58">
        <v>2</v>
      </c>
      <c r="B50" s="129">
        <v>34</v>
      </c>
      <c r="C50" s="59">
        <f t="shared" si="54"/>
        <v>583.33333333333337</v>
      </c>
      <c r="D50" s="60" t="s">
        <v>16</v>
      </c>
      <c r="E50" s="61">
        <f t="shared" si="39"/>
        <v>54.857142857142854</v>
      </c>
      <c r="F50" s="62">
        <f t="shared" si="39"/>
        <v>109.71428571428571</v>
      </c>
      <c r="G50" s="62">
        <f t="shared" si="39"/>
        <v>219.42857142857142</v>
      </c>
      <c r="H50" s="74">
        <f t="shared" si="39"/>
        <v>438.85714285714283</v>
      </c>
      <c r="I50" s="92">
        <f t="shared" si="55"/>
        <v>8.5069444444444464</v>
      </c>
      <c r="J50" s="93">
        <f t="shared" si="56"/>
        <v>4.2534722222222232</v>
      </c>
      <c r="K50" s="93">
        <f t="shared" si="57"/>
        <v>2.1267361111111116</v>
      </c>
      <c r="L50" s="94">
        <f t="shared" si="58"/>
        <v>1.0633680555555558</v>
      </c>
      <c r="M50" s="62">
        <f t="shared" si="73"/>
        <v>2633.1428571428569</v>
      </c>
      <c r="N50" s="93">
        <f t="shared" si="60"/>
        <v>0.37977430555555558</v>
      </c>
      <c r="O50" s="93">
        <f t="shared" si="61"/>
        <v>1.5190972222222223</v>
      </c>
      <c r="P50" s="62">
        <f t="shared" si="62"/>
        <v>219.42857142857142</v>
      </c>
      <c r="Q50" s="93">
        <f t="shared" si="63"/>
        <v>18.229166666666668</v>
      </c>
      <c r="S50" s="500">
        <f t="shared" si="64"/>
        <v>0.12659143518518517</v>
      </c>
      <c r="T50" s="500">
        <f t="shared" si="65"/>
        <v>12.152777777777779</v>
      </c>
      <c r="V50" s="335">
        <f t="shared" si="66"/>
        <v>216.66666666666663</v>
      </c>
      <c r="W50" s="335">
        <f t="shared" si="71"/>
        <v>316.92708333333331</v>
      </c>
      <c r="Z50" s="553">
        <f t="shared" si="72"/>
        <v>483.07291666666669</v>
      </c>
      <c r="AC50" s="399">
        <f t="shared" ref="AC50:AG63" si="74">AC$39*OBWratio*($C50)/($E50)*1000</f>
        <v>996.90755208333337</v>
      </c>
      <c r="AD50" s="400">
        <f t="shared" si="74"/>
        <v>830.75629340277794</v>
      </c>
      <c r="AE50" s="401">
        <f t="shared" si="74"/>
        <v>664.60503472222229</v>
      </c>
      <c r="AF50" s="400">
        <f t="shared" si="74"/>
        <v>498.45377604166669</v>
      </c>
      <c r="AG50" s="402">
        <f t="shared" si="74"/>
        <v>332.30251736111114</v>
      </c>
      <c r="AH50" s="399">
        <f t="shared" ref="AH50:AL63" si="75">AH$39*OBWratio*($C50)/($F50)*1000</f>
        <v>498.45377604166669</v>
      </c>
      <c r="AI50" s="401">
        <f t="shared" si="75"/>
        <v>415.37814670138897</v>
      </c>
      <c r="AJ50" s="401">
        <f t="shared" si="75"/>
        <v>332.30251736111114</v>
      </c>
      <c r="AK50" s="401">
        <f t="shared" si="75"/>
        <v>249.22688802083334</v>
      </c>
      <c r="AL50" s="402">
        <f t="shared" si="75"/>
        <v>166.15125868055557</v>
      </c>
      <c r="AM50" s="399">
        <f t="shared" ref="AM50:AQ63" si="76">AM$39*OBWratio*($C50)/($G50)*1000</f>
        <v>249.22688802083334</v>
      </c>
      <c r="AN50" s="401">
        <f t="shared" si="76"/>
        <v>207.68907335069449</v>
      </c>
      <c r="AO50" s="401">
        <f t="shared" si="76"/>
        <v>166.15125868055557</v>
      </c>
      <c r="AP50" s="401">
        <f t="shared" si="76"/>
        <v>124.61344401041667</v>
      </c>
      <c r="AQ50" s="402">
        <f t="shared" si="76"/>
        <v>83.075629340277786</v>
      </c>
      <c r="AR50" s="399">
        <f t="shared" ref="AR50:AV63" si="77">AR$39*OBWratio*($C50)/($H50)*1000</f>
        <v>124.61344401041667</v>
      </c>
      <c r="AS50" s="401">
        <f t="shared" si="77"/>
        <v>103.84453667534724</v>
      </c>
      <c r="AT50" s="401">
        <f t="shared" si="77"/>
        <v>83.075629340277786</v>
      </c>
      <c r="AU50" s="401">
        <f t="shared" si="77"/>
        <v>62.306722005208336</v>
      </c>
      <c r="AV50" s="402">
        <f t="shared" si="77"/>
        <v>41.537814670138893</v>
      </c>
      <c r="AW50" s="462">
        <f t="shared" si="38"/>
        <v>34</v>
      </c>
      <c r="AX50" s="470"/>
    </row>
    <row r="51" spans="1:50" s="73" customFormat="1" x14ac:dyDescent="0.25">
      <c r="A51" s="79">
        <v>2</v>
      </c>
      <c r="B51" s="130">
        <v>35</v>
      </c>
      <c r="C51" s="80">
        <f t="shared" si="54"/>
        <v>600</v>
      </c>
      <c r="D51" s="81" t="s">
        <v>16</v>
      </c>
      <c r="E51" s="82">
        <f t="shared" si="39"/>
        <v>53.333333333333336</v>
      </c>
      <c r="F51" s="83">
        <f t="shared" si="39"/>
        <v>106.66666666666667</v>
      </c>
      <c r="G51" s="83">
        <f t="shared" si="39"/>
        <v>213.33333333333334</v>
      </c>
      <c r="H51" s="84">
        <f t="shared" si="39"/>
        <v>426.66666666666669</v>
      </c>
      <c r="I51" s="95">
        <f t="shared" si="55"/>
        <v>9</v>
      </c>
      <c r="J51" s="96">
        <f t="shared" si="56"/>
        <v>4.5</v>
      </c>
      <c r="K51" s="96">
        <f t="shared" si="57"/>
        <v>2.25</v>
      </c>
      <c r="L51" s="97">
        <f t="shared" si="58"/>
        <v>1.125</v>
      </c>
      <c r="M51" s="83">
        <f t="shared" si="73"/>
        <v>2560</v>
      </c>
      <c r="N51" s="96">
        <f t="shared" si="60"/>
        <v>0.390625</v>
      </c>
      <c r="O51" s="96">
        <f t="shared" si="61"/>
        <v>1.5625</v>
      </c>
      <c r="P51" s="83">
        <f t="shared" si="62"/>
        <v>213.33333333333334</v>
      </c>
      <c r="Q51" s="96">
        <f t="shared" si="63"/>
        <v>18.75</v>
      </c>
      <c r="S51" s="501">
        <f t="shared" si="64"/>
        <v>0.13020833333333331</v>
      </c>
      <c r="T51" s="501">
        <f t="shared" si="65"/>
        <v>12.5</v>
      </c>
      <c r="V51" s="335">
        <f t="shared" si="66"/>
        <v>200</v>
      </c>
      <c r="W51" s="335">
        <f t="shared" si="71"/>
        <v>303.125</v>
      </c>
      <c r="Z51" s="553">
        <f t="shared" si="72"/>
        <v>496.875</v>
      </c>
      <c r="AC51" s="399">
        <f t="shared" si="74"/>
        <v>1054.6875</v>
      </c>
      <c r="AD51" s="400">
        <f t="shared" si="74"/>
        <v>878.90625</v>
      </c>
      <c r="AE51" s="401">
        <f t="shared" si="74"/>
        <v>703.125</v>
      </c>
      <c r="AF51" s="400">
        <f t="shared" si="74"/>
        <v>527.34375</v>
      </c>
      <c r="AG51" s="402">
        <f t="shared" si="74"/>
        <v>351.5625</v>
      </c>
      <c r="AH51" s="399">
        <f t="shared" si="75"/>
        <v>527.34375</v>
      </c>
      <c r="AI51" s="401">
        <f t="shared" si="75"/>
        <v>439.453125</v>
      </c>
      <c r="AJ51" s="401">
        <f t="shared" si="75"/>
        <v>351.5625</v>
      </c>
      <c r="AK51" s="401">
        <f t="shared" si="75"/>
        <v>263.671875</v>
      </c>
      <c r="AL51" s="402">
        <f t="shared" si="75"/>
        <v>175.78125</v>
      </c>
      <c r="AM51" s="399">
        <f t="shared" si="76"/>
        <v>263.671875</v>
      </c>
      <c r="AN51" s="401">
        <f t="shared" si="76"/>
        <v>219.7265625</v>
      </c>
      <c r="AO51" s="401">
        <f t="shared" si="76"/>
        <v>175.78125</v>
      </c>
      <c r="AP51" s="401">
        <f t="shared" si="76"/>
        <v>131.8359375</v>
      </c>
      <c r="AQ51" s="402">
        <f t="shared" si="76"/>
        <v>87.890625</v>
      </c>
      <c r="AR51" s="399">
        <f t="shared" si="77"/>
        <v>131.8359375</v>
      </c>
      <c r="AS51" s="401">
        <f t="shared" si="77"/>
        <v>109.86328125</v>
      </c>
      <c r="AT51" s="401">
        <f t="shared" si="77"/>
        <v>87.890625</v>
      </c>
      <c r="AU51" s="401">
        <f t="shared" si="77"/>
        <v>65.91796875</v>
      </c>
      <c r="AV51" s="402">
        <f t="shared" si="77"/>
        <v>43.9453125</v>
      </c>
      <c r="AW51" s="462">
        <f t="shared" si="38"/>
        <v>35</v>
      </c>
      <c r="AX51" s="470"/>
    </row>
    <row r="52" spans="1:50" s="64" customFormat="1" x14ac:dyDescent="0.25">
      <c r="A52" s="58">
        <v>2</v>
      </c>
      <c r="B52" s="129">
        <v>36</v>
      </c>
      <c r="C52" s="59">
        <f t="shared" si="54"/>
        <v>616.66666666666674</v>
      </c>
      <c r="D52" s="60" t="s">
        <v>16</v>
      </c>
      <c r="E52" s="61">
        <f t="shared" si="39"/>
        <v>51.891891891891888</v>
      </c>
      <c r="F52" s="62">
        <f t="shared" si="39"/>
        <v>103.78378378378378</v>
      </c>
      <c r="G52" s="62">
        <f t="shared" si="39"/>
        <v>207.56756756756755</v>
      </c>
      <c r="H52" s="74">
        <f t="shared" si="39"/>
        <v>415.1351351351351</v>
      </c>
      <c r="I52" s="92">
        <f t="shared" si="55"/>
        <v>9.5069444444444464</v>
      </c>
      <c r="J52" s="93">
        <f t="shared" si="56"/>
        <v>4.7534722222222232</v>
      </c>
      <c r="K52" s="93">
        <f t="shared" si="57"/>
        <v>2.3767361111111116</v>
      </c>
      <c r="L52" s="94">
        <f t="shared" si="58"/>
        <v>1.1883680555555558</v>
      </c>
      <c r="M52" s="62">
        <f t="shared" si="73"/>
        <v>2490.8108108108108</v>
      </c>
      <c r="N52" s="93">
        <f t="shared" si="60"/>
        <v>0.40147569444444442</v>
      </c>
      <c r="O52" s="93">
        <f t="shared" si="61"/>
        <v>1.6059027777777777</v>
      </c>
      <c r="P52" s="62">
        <f t="shared" si="62"/>
        <v>207.56756756756755</v>
      </c>
      <c r="Q52" s="93">
        <f t="shared" si="63"/>
        <v>19.270833333333336</v>
      </c>
      <c r="S52" s="500">
        <f t="shared" si="64"/>
        <v>0.13382523148148145</v>
      </c>
      <c r="T52" s="500">
        <f t="shared" si="65"/>
        <v>12.847222222222223</v>
      </c>
      <c r="V52" s="335">
        <f t="shared" si="66"/>
        <v>183.33333333333326</v>
      </c>
      <c r="W52" s="335">
        <f t="shared" si="71"/>
        <v>289.32291666666663</v>
      </c>
      <c r="Z52" s="553">
        <f t="shared" si="72"/>
        <v>510.67708333333337</v>
      </c>
      <c r="AC52" s="399">
        <f t="shared" si="74"/>
        <v>1114.0950520833335</v>
      </c>
      <c r="AD52" s="400">
        <f t="shared" si="74"/>
        <v>928.41254340277806</v>
      </c>
      <c r="AE52" s="401">
        <f t="shared" si="74"/>
        <v>742.73003472222229</v>
      </c>
      <c r="AF52" s="400">
        <f t="shared" si="74"/>
        <v>557.04752604166674</v>
      </c>
      <c r="AG52" s="402">
        <f t="shared" si="74"/>
        <v>371.36501736111114</v>
      </c>
      <c r="AH52" s="399">
        <f t="shared" si="75"/>
        <v>557.04752604166674</v>
      </c>
      <c r="AI52" s="401">
        <f t="shared" si="75"/>
        <v>464.20627170138903</v>
      </c>
      <c r="AJ52" s="401">
        <f t="shared" si="75"/>
        <v>371.36501736111114</v>
      </c>
      <c r="AK52" s="401">
        <f t="shared" si="75"/>
        <v>278.52376302083337</v>
      </c>
      <c r="AL52" s="402">
        <f t="shared" si="75"/>
        <v>185.68250868055557</v>
      </c>
      <c r="AM52" s="399">
        <f t="shared" si="76"/>
        <v>278.52376302083337</v>
      </c>
      <c r="AN52" s="401">
        <f t="shared" si="76"/>
        <v>232.10313585069451</v>
      </c>
      <c r="AO52" s="401">
        <f t="shared" si="76"/>
        <v>185.68250868055557</v>
      </c>
      <c r="AP52" s="401">
        <f t="shared" si="76"/>
        <v>139.26188151041669</v>
      </c>
      <c r="AQ52" s="402">
        <f t="shared" si="76"/>
        <v>92.841254340277786</v>
      </c>
      <c r="AR52" s="399">
        <f t="shared" si="77"/>
        <v>139.26188151041669</v>
      </c>
      <c r="AS52" s="401">
        <f t="shared" si="77"/>
        <v>116.05156792534726</v>
      </c>
      <c r="AT52" s="401">
        <f t="shared" si="77"/>
        <v>92.841254340277786</v>
      </c>
      <c r="AU52" s="401">
        <f t="shared" si="77"/>
        <v>69.630940755208343</v>
      </c>
      <c r="AV52" s="402">
        <f t="shared" si="77"/>
        <v>46.420627170138893</v>
      </c>
      <c r="AW52" s="462">
        <f t="shared" si="38"/>
        <v>36</v>
      </c>
      <c r="AX52" s="470"/>
    </row>
    <row r="53" spans="1:50" s="64" customFormat="1" x14ac:dyDescent="0.25">
      <c r="A53" s="58">
        <v>2</v>
      </c>
      <c r="B53" s="129">
        <v>37</v>
      </c>
      <c r="C53" s="59">
        <f t="shared" si="54"/>
        <v>633.33333333333337</v>
      </c>
      <c r="D53" s="60" t="s">
        <v>16</v>
      </c>
      <c r="E53" s="61">
        <f t="shared" si="39"/>
        <v>50.526315789473678</v>
      </c>
      <c r="F53" s="62">
        <f t="shared" si="39"/>
        <v>101.05263157894736</v>
      </c>
      <c r="G53" s="62">
        <f t="shared" si="39"/>
        <v>202.10526315789471</v>
      </c>
      <c r="H53" s="74">
        <f t="shared" si="39"/>
        <v>404.21052631578942</v>
      </c>
      <c r="I53" s="92">
        <f t="shared" si="55"/>
        <v>10.02777777777778</v>
      </c>
      <c r="J53" s="93">
        <f t="shared" si="56"/>
        <v>5.0138888888888902</v>
      </c>
      <c r="K53" s="93">
        <f t="shared" si="57"/>
        <v>2.5069444444444451</v>
      </c>
      <c r="L53" s="94">
        <f t="shared" si="58"/>
        <v>1.2534722222222225</v>
      </c>
      <c r="M53" s="62">
        <f t="shared" si="73"/>
        <v>2425.2631578947367</v>
      </c>
      <c r="N53" s="93">
        <f t="shared" si="60"/>
        <v>0.4123263888888889</v>
      </c>
      <c r="O53" s="93">
        <f t="shared" si="61"/>
        <v>1.6493055555555556</v>
      </c>
      <c r="P53" s="62">
        <f t="shared" si="62"/>
        <v>202.10526315789471</v>
      </c>
      <c r="Q53" s="93">
        <f t="shared" si="63"/>
        <v>19.791666666666668</v>
      </c>
      <c r="S53" s="500">
        <f t="shared" si="64"/>
        <v>0.13744212962962962</v>
      </c>
      <c r="T53" s="500">
        <f t="shared" si="65"/>
        <v>13.194444444444445</v>
      </c>
      <c r="V53" s="335">
        <f t="shared" si="66"/>
        <v>166.66666666666663</v>
      </c>
      <c r="W53" s="335">
        <f t="shared" si="71"/>
        <v>275.52083333333326</v>
      </c>
      <c r="Z53" s="553">
        <f t="shared" si="72"/>
        <v>524.47916666666674</v>
      </c>
      <c r="AC53" s="399">
        <f t="shared" si="74"/>
        <v>1175.1302083333335</v>
      </c>
      <c r="AD53" s="400">
        <f t="shared" si="74"/>
        <v>979.27517361111143</v>
      </c>
      <c r="AE53" s="401">
        <f t="shared" si="74"/>
        <v>783.42013888888903</v>
      </c>
      <c r="AF53" s="400">
        <f t="shared" si="74"/>
        <v>587.56510416666674</v>
      </c>
      <c r="AG53" s="402">
        <f t="shared" si="74"/>
        <v>391.71006944444451</v>
      </c>
      <c r="AH53" s="399">
        <f t="shared" si="75"/>
        <v>587.56510416666674</v>
      </c>
      <c r="AI53" s="401">
        <f t="shared" si="75"/>
        <v>489.63758680555571</v>
      </c>
      <c r="AJ53" s="401">
        <f t="shared" si="75"/>
        <v>391.71006944444451</v>
      </c>
      <c r="AK53" s="401">
        <f t="shared" si="75"/>
        <v>293.78255208333337</v>
      </c>
      <c r="AL53" s="402">
        <f t="shared" si="75"/>
        <v>195.85503472222226</v>
      </c>
      <c r="AM53" s="399">
        <f t="shared" si="76"/>
        <v>293.78255208333337</v>
      </c>
      <c r="AN53" s="401">
        <f t="shared" si="76"/>
        <v>244.81879340277786</v>
      </c>
      <c r="AO53" s="401">
        <f t="shared" si="76"/>
        <v>195.85503472222226</v>
      </c>
      <c r="AP53" s="401">
        <f t="shared" si="76"/>
        <v>146.89127604166669</v>
      </c>
      <c r="AQ53" s="402">
        <f t="shared" si="76"/>
        <v>97.927517361111128</v>
      </c>
      <c r="AR53" s="399">
        <f t="shared" si="77"/>
        <v>146.89127604166669</v>
      </c>
      <c r="AS53" s="401">
        <f t="shared" si="77"/>
        <v>122.40939670138893</v>
      </c>
      <c r="AT53" s="401">
        <f t="shared" si="77"/>
        <v>97.927517361111128</v>
      </c>
      <c r="AU53" s="401">
        <f t="shared" si="77"/>
        <v>73.445638020833343</v>
      </c>
      <c r="AV53" s="402">
        <f t="shared" si="77"/>
        <v>48.963758680555564</v>
      </c>
      <c r="AW53" s="462">
        <f t="shared" si="38"/>
        <v>37</v>
      </c>
      <c r="AX53" s="471"/>
    </row>
    <row r="54" spans="1:50" s="64" customFormat="1" ht="16.5" thickBot="1" x14ac:dyDescent="0.3">
      <c r="A54" s="65">
        <v>2</v>
      </c>
      <c r="B54" s="131">
        <v>38</v>
      </c>
      <c r="C54" s="66">
        <f t="shared" si="54"/>
        <v>650</v>
      </c>
      <c r="D54" s="60" t="s">
        <v>16</v>
      </c>
      <c r="E54" s="61">
        <f t="shared" si="39"/>
        <v>49.230769230769234</v>
      </c>
      <c r="F54" s="62">
        <f t="shared" si="39"/>
        <v>98.461538461538467</v>
      </c>
      <c r="G54" s="62">
        <f t="shared" si="39"/>
        <v>196.92307692307693</v>
      </c>
      <c r="H54" s="74">
        <f t="shared" si="39"/>
        <v>393.84615384615387</v>
      </c>
      <c r="I54" s="92">
        <f t="shared" si="55"/>
        <v>10.5625</v>
      </c>
      <c r="J54" s="93">
        <f t="shared" si="56"/>
        <v>5.28125</v>
      </c>
      <c r="K54" s="93">
        <f t="shared" si="57"/>
        <v>2.640625</v>
      </c>
      <c r="L54" s="94">
        <f t="shared" si="58"/>
        <v>1.3203125</v>
      </c>
      <c r="M54" s="62">
        <f t="shared" si="73"/>
        <v>2363.0769230769233</v>
      </c>
      <c r="N54" s="93">
        <f t="shared" si="60"/>
        <v>0.42317708333333331</v>
      </c>
      <c r="O54" s="93">
        <f t="shared" si="61"/>
        <v>1.6927083333333333</v>
      </c>
      <c r="P54" s="62">
        <f t="shared" si="62"/>
        <v>196.92307692307693</v>
      </c>
      <c r="Q54" s="93">
        <f t="shared" si="63"/>
        <v>20.3125</v>
      </c>
      <c r="S54" s="500">
        <f t="shared" si="64"/>
        <v>0.14105902777777776</v>
      </c>
      <c r="T54" s="500">
        <f t="shared" si="65"/>
        <v>13.541666666666666</v>
      </c>
      <c r="V54" s="335">
        <f t="shared" si="66"/>
        <v>150</v>
      </c>
      <c r="W54" s="335">
        <f t="shared" si="71"/>
        <v>261.71875</v>
      </c>
      <c r="Z54" s="553">
        <f t="shared" si="72"/>
        <v>538.28125</v>
      </c>
      <c r="AC54" s="399">
        <f t="shared" si="74"/>
        <v>1237.79296875</v>
      </c>
      <c r="AD54" s="400">
        <f t="shared" si="74"/>
        <v>1031.494140625</v>
      </c>
      <c r="AE54" s="401">
        <f t="shared" si="74"/>
        <v>825.1953125</v>
      </c>
      <c r="AF54" s="400">
        <f t="shared" si="74"/>
        <v>618.896484375</v>
      </c>
      <c r="AG54" s="402">
        <f t="shared" si="74"/>
        <v>412.59765625</v>
      </c>
      <c r="AH54" s="399">
        <f t="shared" si="75"/>
        <v>618.896484375</v>
      </c>
      <c r="AI54" s="401">
        <f t="shared" si="75"/>
        <v>515.7470703125</v>
      </c>
      <c r="AJ54" s="401">
        <f t="shared" si="75"/>
        <v>412.59765625</v>
      </c>
      <c r="AK54" s="401">
        <f t="shared" si="75"/>
        <v>309.4482421875</v>
      </c>
      <c r="AL54" s="402">
        <f t="shared" si="75"/>
        <v>206.298828125</v>
      </c>
      <c r="AM54" s="399">
        <f t="shared" si="76"/>
        <v>309.4482421875</v>
      </c>
      <c r="AN54" s="401">
        <f t="shared" si="76"/>
        <v>257.87353515625</v>
      </c>
      <c r="AO54" s="401">
        <f t="shared" si="76"/>
        <v>206.298828125</v>
      </c>
      <c r="AP54" s="401">
        <f t="shared" si="76"/>
        <v>154.72412109375</v>
      </c>
      <c r="AQ54" s="402">
        <f t="shared" si="76"/>
        <v>103.1494140625</v>
      </c>
      <c r="AR54" s="399">
        <f t="shared" si="77"/>
        <v>154.72412109375</v>
      </c>
      <c r="AS54" s="401">
        <f t="shared" si="77"/>
        <v>128.936767578125</v>
      </c>
      <c r="AT54" s="401">
        <f t="shared" si="77"/>
        <v>103.1494140625</v>
      </c>
      <c r="AU54" s="401">
        <f t="shared" si="77"/>
        <v>77.362060546875</v>
      </c>
      <c r="AV54" s="402">
        <f t="shared" si="77"/>
        <v>51.57470703125</v>
      </c>
      <c r="AW54" s="462">
        <f t="shared" si="38"/>
        <v>38</v>
      </c>
      <c r="AX54" s="470"/>
    </row>
    <row r="55" spans="1:50" s="288" customFormat="1" ht="16.5" thickBot="1" x14ac:dyDescent="0.3">
      <c r="A55" s="67">
        <v>2</v>
      </c>
      <c r="B55" s="132">
        <v>39</v>
      </c>
      <c r="C55" s="68">
        <f t="shared" si="54"/>
        <v>666.66666666666674</v>
      </c>
      <c r="D55" s="69" t="s">
        <v>16</v>
      </c>
      <c r="E55" s="70">
        <f t="shared" si="39"/>
        <v>47.999999999999993</v>
      </c>
      <c r="F55" s="71">
        <f t="shared" si="39"/>
        <v>95.999999999999986</v>
      </c>
      <c r="G55" s="71">
        <f t="shared" si="39"/>
        <v>191.99999999999997</v>
      </c>
      <c r="H55" s="75">
        <f t="shared" si="39"/>
        <v>383.99999999999994</v>
      </c>
      <c r="I55" s="98">
        <f t="shared" si="55"/>
        <v>11.111111111111114</v>
      </c>
      <c r="J55" s="99">
        <f t="shared" si="56"/>
        <v>5.5555555555555571</v>
      </c>
      <c r="K55" s="99">
        <f t="shared" si="57"/>
        <v>2.7777777777777786</v>
      </c>
      <c r="L55" s="100">
        <f t="shared" si="58"/>
        <v>1.3888888888888893</v>
      </c>
      <c r="M55" s="70">
        <f t="shared" si="73"/>
        <v>2303.9999999999995</v>
      </c>
      <c r="N55" s="99">
        <f t="shared" si="60"/>
        <v>0.43402777777777785</v>
      </c>
      <c r="O55" s="99">
        <f t="shared" si="61"/>
        <v>1.7361111111111114</v>
      </c>
      <c r="P55" s="71">
        <f t="shared" si="62"/>
        <v>191.99999999999997</v>
      </c>
      <c r="Q55" s="99">
        <f t="shared" si="63"/>
        <v>20.833333333333336</v>
      </c>
      <c r="S55" s="502">
        <f t="shared" si="64"/>
        <v>0.14467592592592593</v>
      </c>
      <c r="T55" s="502">
        <f t="shared" si="65"/>
        <v>13.888888888888889</v>
      </c>
      <c r="V55" s="456">
        <f t="shared" si="66"/>
        <v>133.33333333333326</v>
      </c>
      <c r="W55" s="340">
        <f t="shared" si="71"/>
        <v>247.91666666666663</v>
      </c>
      <c r="Z55" s="562">
        <f t="shared" si="72"/>
        <v>552.08333333333337</v>
      </c>
      <c r="AC55" s="419">
        <f t="shared" si="74"/>
        <v>1302.0833333333337</v>
      </c>
      <c r="AD55" s="420">
        <f t="shared" si="74"/>
        <v>1085.0694444444448</v>
      </c>
      <c r="AE55" s="421">
        <f t="shared" si="74"/>
        <v>868.05555555555577</v>
      </c>
      <c r="AF55" s="420">
        <f t="shared" si="74"/>
        <v>651.04166666666686</v>
      </c>
      <c r="AG55" s="422">
        <f t="shared" si="74"/>
        <v>434.02777777777789</v>
      </c>
      <c r="AH55" s="419">
        <f t="shared" si="75"/>
        <v>651.04166666666686</v>
      </c>
      <c r="AI55" s="421">
        <f t="shared" si="75"/>
        <v>542.5347222222224</v>
      </c>
      <c r="AJ55" s="421">
        <f t="shared" si="75"/>
        <v>434.02777777777789</v>
      </c>
      <c r="AK55" s="421">
        <f t="shared" si="75"/>
        <v>325.52083333333343</v>
      </c>
      <c r="AL55" s="422">
        <f t="shared" si="75"/>
        <v>217.01388888888894</v>
      </c>
      <c r="AM55" s="419">
        <f t="shared" si="76"/>
        <v>325.52083333333343</v>
      </c>
      <c r="AN55" s="421">
        <f t="shared" si="76"/>
        <v>271.2673611111112</v>
      </c>
      <c r="AO55" s="421">
        <f t="shared" si="76"/>
        <v>217.01388888888894</v>
      </c>
      <c r="AP55" s="421">
        <f t="shared" si="76"/>
        <v>162.76041666666671</v>
      </c>
      <c r="AQ55" s="422">
        <f t="shared" si="76"/>
        <v>108.50694444444447</v>
      </c>
      <c r="AR55" s="419">
        <f t="shared" si="77"/>
        <v>162.76041666666671</v>
      </c>
      <c r="AS55" s="421">
        <f t="shared" si="77"/>
        <v>135.6336805555556</v>
      </c>
      <c r="AT55" s="421">
        <f t="shared" si="77"/>
        <v>108.50694444444447</v>
      </c>
      <c r="AU55" s="421">
        <f t="shared" si="77"/>
        <v>81.380208333333357</v>
      </c>
      <c r="AV55" s="422">
        <f t="shared" si="77"/>
        <v>54.253472222222236</v>
      </c>
      <c r="AW55" s="481">
        <f t="shared" si="38"/>
        <v>39</v>
      </c>
      <c r="AX55" s="470"/>
    </row>
    <row r="56" spans="1:50" s="64" customFormat="1" x14ac:dyDescent="0.25">
      <c r="A56" s="76">
        <v>2</v>
      </c>
      <c r="B56" s="135">
        <v>40</v>
      </c>
      <c r="C56" s="77">
        <f t="shared" si="54"/>
        <v>683.33333333333337</v>
      </c>
      <c r="D56" s="60" t="s">
        <v>16</v>
      </c>
      <c r="E56" s="61">
        <f t="shared" ref="E56:H76" si="78">E$12*1000/$C56</f>
        <v>46.829268292682926</v>
      </c>
      <c r="F56" s="62">
        <f t="shared" si="78"/>
        <v>93.658536585365852</v>
      </c>
      <c r="G56" s="62">
        <f t="shared" si="78"/>
        <v>187.3170731707317</v>
      </c>
      <c r="H56" s="74">
        <f t="shared" si="78"/>
        <v>374.63414634146341</v>
      </c>
      <c r="I56" s="92">
        <f t="shared" si="55"/>
        <v>11.673611111111112</v>
      </c>
      <c r="J56" s="93">
        <f t="shared" si="56"/>
        <v>5.8368055555555562</v>
      </c>
      <c r="K56" s="93">
        <f t="shared" si="57"/>
        <v>2.9184027777777781</v>
      </c>
      <c r="L56" s="94">
        <f t="shared" si="58"/>
        <v>1.4592013888888891</v>
      </c>
      <c r="M56" s="62">
        <f t="shared" si="73"/>
        <v>2247.8048780487807</v>
      </c>
      <c r="N56" s="93">
        <f t="shared" si="60"/>
        <v>0.44487847222222221</v>
      </c>
      <c r="O56" s="93">
        <f t="shared" si="61"/>
        <v>1.7795138888888888</v>
      </c>
      <c r="P56" s="62">
        <f t="shared" si="62"/>
        <v>187.3170731707317</v>
      </c>
      <c r="Q56" s="93">
        <f t="shared" si="63"/>
        <v>21.354166666666668</v>
      </c>
      <c r="S56" s="500">
        <f t="shared" si="64"/>
        <v>0.14829282407407407</v>
      </c>
      <c r="T56" s="500">
        <f t="shared" si="65"/>
        <v>14.236111111111111</v>
      </c>
      <c r="V56" s="335">
        <f t="shared" si="66"/>
        <v>116.66666666666663</v>
      </c>
      <c r="W56" s="335">
        <f t="shared" si="71"/>
        <v>234.11458333333326</v>
      </c>
      <c r="Z56" s="553">
        <f t="shared" si="72"/>
        <v>565.88541666666674</v>
      </c>
      <c r="AC56" s="399">
        <f t="shared" si="74"/>
        <v>1368.0013020833333</v>
      </c>
      <c r="AD56" s="400">
        <f t="shared" si="74"/>
        <v>1140.0010850694446</v>
      </c>
      <c r="AE56" s="401">
        <f t="shared" si="74"/>
        <v>912.00086805555554</v>
      </c>
      <c r="AF56" s="400">
        <f t="shared" si="74"/>
        <v>684.00065104166663</v>
      </c>
      <c r="AG56" s="402">
        <f t="shared" si="74"/>
        <v>456.00043402777777</v>
      </c>
      <c r="AH56" s="399">
        <f t="shared" si="75"/>
        <v>684.00065104166663</v>
      </c>
      <c r="AI56" s="401">
        <f t="shared" si="75"/>
        <v>570.00054253472229</v>
      </c>
      <c r="AJ56" s="401">
        <f t="shared" si="75"/>
        <v>456.00043402777777</v>
      </c>
      <c r="AK56" s="401">
        <f t="shared" si="75"/>
        <v>342.00032552083331</v>
      </c>
      <c r="AL56" s="402">
        <f t="shared" si="75"/>
        <v>228.00021701388889</v>
      </c>
      <c r="AM56" s="399">
        <f t="shared" si="76"/>
        <v>342.00032552083331</v>
      </c>
      <c r="AN56" s="401">
        <f t="shared" si="76"/>
        <v>285.00027126736114</v>
      </c>
      <c r="AO56" s="401">
        <f t="shared" si="76"/>
        <v>228.00021701388889</v>
      </c>
      <c r="AP56" s="401">
        <f t="shared" si="76"/>
        <v>171.00016276041666</v>
      </c>
      <c r="AQ56" s="402">
        <f t="shared" si="76"/>
        <v>114.00010850694444</v>
      </c>
      <c r="AR56" s="399">
        <f t="shared" si="77"/>
        <v>171.00016276041666</v>
      </c>
      <c r="AS56" s="401">
        <f t="shared" si="77"/>
        <v>142.50013563368057</v>
      </c>
      <c r="AT56" s="401">
        <f t="shared" si="77"/>
        <v>114.00010850694444</v>
      </c>
      <c r="AU56" s="401">
        <f t="shared" si="77"/>
        <v>85.500081380208329</v>
      </c>
      <c r="AV56" s="402">
        <f t="shared" si="77"/>
        <v>57.000054253472221</v>
      </c>
      <c r="AW56" s="462">
        <f t="shared" si="38"/>
        <v>40</v>
      </c>
      <c r="AX56" s="470"/>
    </row>
    <row r="57" spans="1:50" s="64" customFormat="1" x14ac:dyDescent="0.25">
      <c r="A57" s="58">
        <v>2</v>
      </c>
      <c r="B57" s="129">
        <v>41</v>
      </c>
      <c r="C57" s="59">
        <f t="shared" si="54"/>
        <v>700</v>
      </c>
      <c r="D57" s="60" t="s">
        <v>16</v>
      </c>
      <c r="E57" s="61">
        <f t="shared" si="78"/>
        <v>45.714285714285715</v>
      </c>
      <c r="F57" s="62">
        <f t="shared" si="78"/>
        <v>91.428571428571431</v>
      </c>
      <c r="G57" s="62">
        <f t="shared" si="78"/>
        <v>182.85714285714286</v>
      </c>
      <c r="H57" s="74">
        <f t="shared" si="78"/>
        <v>365.71428571428572</v>
      </c>
      <c r="I57" s="92">
        <f t="shared" si="55"/>
        <v>12.25</v>
      </c>
      <c r="J57" s="93">
        <f t="shared" si="56"/>
        <v>6.125</v>
      </c>
      <c r="K57" s="93">
        <f t="shared" si="57"/>
        <v>3.0625</v>
      </c>
      <c r="L57" s="94">
        <f t="shared" si="58"/>
        <v>1.53125</v>
      </c>
      <c r="M57" s="62">
        <f t="shared" si="73"/>
        <v>2194.2857142857142</v>
      </c>
      <c r="N57" s="93">
        <f t="shared" si="60"/>
        <v>0.45572916666666669</v>
      </c>
      <c r="O57" s="93">
        <f t="shared" si="61"/>
        <v>1.8229166666666667</v>
      </c>
      <c r="P57" s="62">
        <f t="shared" si="62"/>
        <v>182.85714285714286</v>
      </c>
      <c r="Q57" s="93">
        <f t="shared" si="63"/>
        <v>21.875</v>
      </c>
      <c r="S57" s="500">
        <f t="shared" si="64"/>
        <v>0.15190972222222221</v>
      </c>
      <c r="T57" s="500">
        <f t="shared" si="65"/>
        <v>14.583333333333332</v>
      </c>
      <c r="V57" s="335">
        <f t="shared" si="66"/>
        <v>100</v>
      </c>
      <c r="W57" s="335">
        <f t="shared" si="71"/>
        <v>220.3125</v>
      </c>
      <c r="Z57" s="553">
        <f t="shared" si="72"/>
        <v>579.6875</v>
      </c>
      <c r="AC57" s="399">
        <f t="shared" si="74"/>
        <v>1435.546875</v>
      </c>
      <c r="AD57" s="400">
        <f t="shared" si="74"/>
        <v>1196.2890625</v>
      </c>
      <c r="AE57" s="401">
        <f t="shared" si="74"/>
        <v>957.03125</v>
      </c>
      <c r="AF57" s="400">
        <f t="shared" si="74"/>
        <v>717.7734375</v>
      </c>
      <c r="AG57" s="402">
        <f t="shared" si="74"/>
        <v>478.515625</v>
      </c>
      <c r="AH57" s="399">
        <f t="shared" si="75"/>
        <v>717.7734375</v>
      </c>
      <c r="AI57" s="401">
        <f t="shared" si="75"/>
        <v>598.14453125</v>
      </c>
      <c r="AJ57" s="401">
        <f t="shared" si="75"/>
        <v>478.515625</v>
      </c>
      <c r="AK57" s="401">
        <f t="shared" si="75"/>
        <v>358.88671875</v>
      </c>
      <c r="AL57" s="402">
        <f t="shared" si="75"/>
        <v>239.2578125</v>
      </c>
      <c r="AM57" s="399">
        <f t="shared" si="76"/>
        <v>358.88671875</v>
      </c>
      <c r="AN57" s="401">
        <f t="shared" si="76"/>
        <v>299.072265625</v>
      </c>
      <c r="AO57" s="401">
        <f t="shared" si="76"/>
        <v>239.2578125</v>
      </c>
      <c r="AP57" s="401">
        <f t="shared" si="76"/>
        <v>179.443359375</v>
      </c>
      <c r="AQ57" s="402">
        <f t="shared" si="76"/>
        <v>119.62890625</v>
      </c>
      <c r="AR57" s="399">
        <f t="shared" si="77"/>
        <v>179.443359375</v>
      </c>
      <c r="AS57" s="401">
        <f t="shared" si="77"/>
        <v>149.5361328125</v>
      </c>
      <c r="AT57" s="401">
        <f t="shared" si="77"/>
        <v>119.62890625</v>
      </c>
      <c r="AU57" s="401">
        <f t="shared" si="77"/>
        <v>89.7216796875</v>
      </c>
      <c r="AV57" s="402">
        <f t="shared" si="77"/>
        <v>59.814453125</v>
      </c>
      <c r="AW57" s="462">
        <f t="shared" si="38"/>
        <v>41</v>
      </c>
      <c r="AX57" s="470"/>
    </row>
    <row r="58" spans="1:50" s="64" customFormat="1" x14ac:dyDescent="0.25">
      <c r="A58" s="58">
        <v>2</v>
      </c>
      <c r="B58" s="129">
        <v>42</v>
      </c>
      <c r="C58" s="59">
        <f t="shared" si="54"/>
        <v>716.66666666666674</v>
      </c>
      <c r="D58" s="60" t="s">
        <v>16</v>
      </c>
      <c r="E58" s="61">
        <f t="shared" si="78"/>
        <v>44.651162790697668</v>
      </c>
      <c r="F58" s="62">
        <f t="shared" si="78"/>
        <v>89.302325581395337</v>
      </c>
      <c r="G58" s="62">
        <f t="shared" si="78"/>
        <v>178.60465116279067</v>
      </c>
      <c r="H58" s="74">
        <f t="shared" si="78"/>
        <v>357.20930232558135</v>
      </c>
      <c r="I58" s="92">
        <f t="shared" si="55"/>
        <v>12.84027777777778</v>
      </c>
      <c r="J58" s="93">
        <f t="shared" si="56"/>
        <v>6.4201388888888902</v>
      </c>
      <c r="K58" s="93">
        <f t="shared" si="57"/>
        <v>3.2100694444444451</v>
      </c>
      <c r="L58" s="94">
        <f t="shared" si="58"/>
        <v>1.6050347222222225</v>
      </c>
      <c r="M58" s="62">
        <f t="shared" si="73"/>
        <v>2143.2558139534881</v>
      </c>
      <c r="N58" s="93">
        <f t="shared" si="60"/>
        <v>0.46657986111111116</v>
      </c>
      <c r="O58" s="93">
        <f t="shared" si="61"/>
        <v>1.8663194444444446</v>
      </c>
      <c r="P58" s="62">
        <f t="shared" si="62"/>
        <v>178.60465116279067</v>
      </c>
      <c r="Q58" s="93">
        <f t="shared" si="63"/>
        <v>22.395833333333336</v>
      </c>
      <c r="S58" s="500">
        <f t="shared" si="64"/>
        <v>0.15552662037037038</v>
      </c>
      <c r="T58" s="500">
        <f t="shared" si="65"/>
        <v>14.930555555555557</v>
      </c>
      <c r="V58" s="335">
        <f t="shared" si="66"/>
        <v>83.333333333333258</v>
      </c>
      <c r="W58" s="335">
        <f t="shared" si="71"/>
        <v>206.51041666666663</v>
      </c>
      <c r="Z58" s="553">
        <f t="shared" si="72"/>
        <v>593.48958333333337</v>
      </c>
      <c r="AC58" s="399">
        <f t="shared" si="74"/>
        <v>1504.7200520833335</v>
      </c>
      <c r="AD58" s="400">
        <f t="shared" si="74"/>
        <v>1253.9333767361113</v>
      </c>
      <c r="AE58" s="401">
        <f t="shared" si="74"/>
        <v>1003.146701388889</v>
      </c>
      <c r="AF58" s="400">
        <f t="shared" si="74"/>
        <v>752.36002604166674</v>
      </c>
      <c r="AG58" s="402">
        <f t="shared" si="74"/>
        <v>501.57335069444451</v>
      </c>
      <c r="AH58" s="399">
        <f t="shared" si="75"/>
        <v>752.36002604166674</v>
      </c>
      <c r="AI58" s="401">
        <f t="shared" si="75"/>
        <v>626.96668836805566</v>
      </c>
      <c r="AJ58" s="401">
        <f t="shared" si="75"/>
        <v>501.57335069444451</v>
      </c>
      <c r="AK58" s="401">
        <f t="shared" si="75"/>
        <v>376.18001302083337</v>
      </c>
      <c r="AL58" s="402">
        <f t="shared" si="75"/>
        <v>250.78667534722226</v>
      </c>
      <c r="AM58" s="399">
        <f t="shared" si="76"/>
        <v>376.18001302083337</v>
      </c>
      <c r="AN58" s="401">
        <f t="shared" si="76"/>
        <v>313.48334418402783</v>
      </c>
      <c r="AO58" s="401">
        <f t="shared" si="76"/>
        <v>250.78667534722226</v>
      </c>
      <c r="AP58" s="401">
        <f t="shared" si="76"/>
        <v>188.09000651041669</v>
      </c>
      <c r="AQ58" s="402">
        <f t="shared" si="76"/>
        <v>125.39333767361113</v>
      </c>
      <c r="AR58" s="399">
        <f t="shared" si="77"/>
        <v>188.09000651041669</v>
      </c>
      <c r="AS58" s="401">
        <f t="shared" si="77"/>
        <v>156.74167209201391</v>
      </c>
      <c r="AT58" s="401">
        <f t="shared" si="77"/>
        <v>125.39333767361113</v>
      </c>
      <c r="AU58" s="401">
        <f t="shared" si="77"/>
        <v>94.045003255208343</v>
      </c>
      <c r="AV58" s="402">
        <f t="shared" si="77"/>
        <v>62.696668836805564</v>
      </c>
      <c r="AW58" s="462">
        <f t="shared" si="38"/>
        <v>42</v>
      </c>
      <c r="AX58" s="470"/>
    </row>
    <row r="59" spans="1:50" s="64" customFormat="1" x14ac:dyDescent="0.25">
      <c r="A59" s="58">
        <v>2</v>
      </c>
      <c r="B59" s="129">
        <v>43</v>
      </c>
      <c r="C59" s="59">
        <f t="shared" si="54"/>
        <v>733.33333333333337</v>
      </c>
      <c r="D59" s="60" t="s">
        <v>16</v>
      </c>
      <c r="E59" s="61">
        <f t="shared" si="78"/>
        <v>43.636363636363633</v>
      </c>
      <c r="F59" s="62">
        <f t="shared" si="78"/>
        <v>87.272727272727266</v>
      </c>
      <c r="G59" s="62">
        <f t="shared" si="78"/>
        <v>174.54545454545453</v>
      </c>
      <c r="H59" s="74">
        <f t="shared" si="78"/>
        <v>349.09090909090907</v>
      </c>
      <c r="I59" s="92">
        <f t="shared" si="55"/>
        <v>13.444444444444446</v>
      </c>
      <c r="J59" s="93">
        <f t="shared" si="56"/>
        <v>6.7222222222222232</v>
      </c>
      <c r="K59" s="93">
        <f t="shared" si="57"/>
        <v>3.3611111111111116</v>
      </c>
      <c r="L59" s="94">
        <f t="shared" si="58"/>
        <v>1.6805555555555558</v>
      </c>
      <c r="M59" s="62">
        <f t="shared" si="73"/>
        <v>2094.5454545454545</v>
      </c>
      <c r="N59" s="93">
        <f t="shared" si="60"/>
        <v>0.47743055555555558</v>
      </c>
      <c r="O59" s="93">
        <f t="shared" si="61"/>
        <v>1.9097222222222223</v>
      </c>
      <c r="P59" s="62">
        <f t="shared" si="62"/>
        <v>174.54545454545453</v>
      </c>
      <c r="Q59" s="93">
        <f t="shared" si="63"/>
        <v>22.916666666666668</v>
      </c>
      <c r="S59" s="500">
        <f t="shared" si="64"/>
        <v>0.15914351851851852</v>
      </c>
      <c r="T59" s="500">
        <f t="shared" si="65"/>
        <v>15.277777777777779</v>
      </c>
      <c r="V59" s="335">
        <f t="shared" si="66"/>
        <v>66.666666666666629</v>
      </c>
      <c r="W59" s="335">
        <f t="shared" si="71"/>
        <v>192.70833333333326</v>
      </c>
      <c r="Z59" s="553">
        <f t="shared" si="72"/>
        <v>607.29166666666674</v>
      </c>
      <c r="AC59" s="399">
        <f t="shared" si="74"/>
        <v>1575.5208333333335</v>
      </c>
      <c r="AD59" s="400">
        <f t="shared" si="74"/>
        <v>1312.9340277777778</v>
      </c>
      <c r="AE59" s="401">
        <f t="shared" si="74"/>
        <v>1050.3472222222224</v>
      </c>
      <c r="AF59" s="400">
        <f t="shared" si="74"/>
        <v>787.76041666666674</v>
      </c>
      <c r="AG59" s="402">
        <f t="shared" si="74"/>
        <v>525.1736111111112</v>
      </c>
      <c r="AH59" s="399">
        <f t="shared" si="75"/>
        <v>787.76041666666674</v>
      </c>
      <c r="AI59" s="401">
        <f t="shared" si="75"/>
        <v>656.46701388888891</v>
      </c>
      <c r="AJ59" s="401">
        <f t="shared" si="75"/>
        <v>525.1736111111112</v>
      </c>
      <c r="AK59" s="401">
        <f t="shared" si="75"/>
        <v>393.88020833333337</v>
      </c>
      <c r="AL59" s="402">
        <f t="shared" si="75"/>
        <v>262.5868055555556</v>
      </c>
      <c r="AM59" s="399">
        <f t="shared" si="76"/>
        <v>393.88020833333337</v>
      </c>
      <c r="AN59" s="401">
        <f t="shared" si="76"/>
        <v>328.23350694444446</v>
      </c>
      <c r="AO59" s="401">
        <f t="shared" si="76"/>
        <v>262.5868055555556</v>
      </c>
      <c r="AP59" s="401">
        <f t="shared" si="76"/>
        <v>196.94010416666669</v>
      </c>
      <c r="AQ59" s="402">
        <f t="shared" si="76"/>
        <v>131.2934027777778</v>
      </c>
      <c r="AR59" s="399">
        <f t="shared" si="77"/>
        <v>196.94010416666669</v>
      </c>
      <c r="AS59" s="401">
        <f t="shared" si="77"/>
        <v>164.11675347222223</v>
      </c>
      <c r="AT59" s="401">
        <f t="shared" si="77"/>
        <v>131.2934027777778</v>
      </c>
      <c r="AU59" s="401">
        <f t="shared" si="77"/>
        <v>98.470052083333343</v>
      </c>
      <c r="AV59" s="402">
        <f t="shared" si="77"/>
        <v>65.6467013888889</v>
      </c>
      <c r="AW59" s="462">
        <f t="shared" si="38"/>
        <v>43</v>
      </c>
      <c r="AX59" s="468"/>
    </row>
    <row r="60" spans="1:50" s="64" customFormat="1" x14ac:dyDescent="0.25">
      <c r="A60" s="58">
        <v>2</v>
      </c>
      <c r="B60" s="129">
        <v>44</v>
      </c>
      <c r="C60" s="59">
        <f t="shared" si="54"/>
        <v>750</v>
      </c>
      <c r="D60" s="60" t="s">
        <v>16</v>
      </c>
      <c r="E60" s="61">
        <f t="shared" si="78"/>
        <v>42.666666666666664</v>
      </c>
      <c r="F60" s="62">
        <f t="shared" si="78"/>
        <v>85.333333333333329</v>
      </c>
      <c r="G60" s="62">
        <f t="shared" si="78"/>
        <v>170.66666666666666</v>
      </c>
      <c r="H60" s="74">
        <f t="shared" si="78"/>
        <v>341.33333333333331</v>
      </c>
      <c r="I60" s="92">
        <f t="shared" si="55"/>
        <v>14.0625</v>
      </c>
      <c r="J60" s="93">
        <f t="shared" si="56"/>
        <v>7.03125</v>
      </c>
      <c r="K60" s="93">
        <f t="shared" si="57"/>
        <v>3.515625</v>
      </c>
      <c r="L60" s="94">
        <f t="shared" si="58"/>
        <v>1.7578125</v>
      </c>
      <c r="M60" s="62">
        <f t="shared" si="73"/>
        <v>2048</v>
      </c>
      <c r="N60" s="93">
        <f t="shared" si="60"/>
        <v>0.48828125</v>
      </c>
      <c r="O60" s="93">
        <f t="shared" si="61"/>
        <v>1.953125</v>
      </c>
      <c r="P60" s="62">
        <f t="shared" si="62"/>
        <v>170.66666666666666</v>
      </c>
      <c r="Q60" s="93">
        <f t="shared" si="63"/>
        <v>23.4375</v>
      </c>
      <c r="S60" s="500">
        <f t="shared" si="64"/>
        <v>0.16276041666666666</v>
      </c>
      <c r="T60" s="500">
        <f t="shared" si="65"/>
        <v>15.625</v>
      </c>
      <c r="V60" s="335">
        <f t="shared" si="66"/>
        <v>50</v>
      </c>
      <c r="W60" s="335">
        <f t="shared" si="71"/>
        <v>178.90625</v>
      </c>
      <c r="Z60" s="553">
        <f t="shared" si="72"/>
        <v>621.09375</v>
      </c>
      <c r="AC60" s="399">
        <f t="shared" si="74"/>
        <v>1647.94921875</v>
      </c>
      <c r="AD60" s="400">
        <f t="shared" si="74"/>
        <v>1373.291015625</v>
      </c>
      <c r="AE60" s="401">
        <f t="shared" si="74"/>
        <v>1098.6328125</v>
      </c>
      <c r="AF60" s="400">
        <f t="shared" si="74"/>
        <v>823.974609375</v>
      </c>
      <c r="AG60" s="402">
        <f t="shared" si="74"/>
        <v>549.31640625</v>
      </c>
      <c r="AH60" s="399">
        <f t="shared" si="75"/>
        <v>823.974609375</v>
      </c>
      <c r="AI60" s="401">
        <f t="shared" si="75"/>
        <v>686.6455078125</v>
      </c>
      <c r="AJ60" s="401">
        <f t="shared" si="75"/>
        <v>549.31640625</v>
      </c>
      <c r="AK60" s="401">
        <f t="shared" si="75"/>
        <v>411.9873046875</v>
      </c>
      <c r="AL60" s="402">
        <f t="shared" si="75"/>
        <v>274.658203125</v>
      </c>
      <c r="AM60" s="399">
        <f t="shared" si="76"/>
        <v>411.9873046875</v>
      </c>
      <c r="AN60" s="401">
        <f t="shared" si="76"/>
        <v>343.32275390625</v>
      </c>
      <c r="AO60" s="401">
        <f t="shared" si="76"/>
        <v>274.658203125</v>
      </c>
      <c r="AP60" s="401">
        <f t="shared" si="76"/>
        <v>205.99365234375</v>
      </c>
      <c r="AQ60" s="402">
        <f t="shared" si="76"/>
        <v>137.3291015625</v>
      </c>
      <c r="AR60" s="399">
        <f t="shared" si="77"/>
        <v>205.99365234375</v>
      </c>
      <c r="AS60" s="401">
        <f t="shared" si="77"/>
        <v>171.661376953125</v>
      </c>
      <c r="AT60" s="401">
        <f t="shared" si="77"/>
        <v>137.3291015625</v>
      </c>
      <c r="AU60" s="401">
        <f t="shared" si="77"/>
        <v>102.996826171875</v>
      </c>
      <c r="AV60" s="402">
        <f t="shared" si="77"/>
        <v>68.66455078125</v>
      </c>
      <c r="AW60" s="462">
        <f t="shared" si="38"/>
        <v>44</v>
      </c>
      <c r="AX60" s="472"/>
    </row>
    <row r="61" spans="1:50" s="64" customFormat="1" x14ac:dyDescent="0.25">
      <c r="A61" s="58">
        <v>2</v>
      </c>
      <c r="B61" s="129">
        <v>45</v>
      </c>
      <c r="C61" s="59">
        <f t="shared" si="54"/>
        <v>766.66666666666674</v>
      </c>
      <c r="D61" s="60" t="s">
        <v>16</v>
      </c>
      <c r="E61" s="61">
        <f t="shared" si="78"/>
        <v>41.739130434782602</v>
      </c>
      <c r="F61" s="62">
        <f t="shared" si="78"/>
        <v>83.478260869565204</v>
      </c>
      <c r="G61" s="62">
        <f t="shared" si="78"/>
        <v>166.95652173913041</v>
      </c>
      <c r="H61" s="74">
        <f t="shared" si="78"/>
        <v>333.91304347826082</v>
      </c>
      <c r="I61" s="92">
        <f t="shared" si="55"/>
        <v>14.694444444444448</v>
      </c>
      <c r="J61" s="93">
        <f t="shared" si="56"/>
        <v>7.3472222222222241</v>
      </c>
      <c r="K61" s="93">
        <f t="shared" si="57"/>
        <v>3.673611111111112</v>
      </c>
      <c r="L61" s="94">
        <f t="shared" si="58"/>
        <v>1.836805555555556</v>
      </c>
      <c r="M61" s="62">
        <f t="shared" ref="M61:M63" si="79">6*H61</f>
        <v>2003.478260869565</v>
      </c>
      <c r="N61" s="93">
        <f t="shared" ref="N61:N63" si="80">1000/M61</f>
        <v>0.49913194444444448</v>
      </c>
      <c r="O61" s="93">
        <f t="shared" ref="O61:O63" si="81">4000/M61</f>
        <v>1.9965277777777779</v>
      </c>
      <c r="P61" s="62">
        <f t="shared" ref="P61:P63" si="82">4*E61</f>
        <v>166.95652173913041</v>
      </c>
      <c r="Q61" s="93">
        <f t="shared" ref="Q61:Q63" si="83">4000/P61</f>
        <v>23.958333333333336</v>
      </c>
      <c r="S61" s="500">
        <f t="shared" ref="S61:S63" si="84">N61*S$12</f>
        <v>0.16637731481481483</v>
      </c>
      <c r="T61" s="500">
        <f t="shared" ref="T61:T63" si="85">Q61*T$12</f>
        <v>15.972222222222223</v>
      </c>
      <c r="V61" s="335">
        <f t="shared" si="66"/>
        <v>33.333333333333258</v>
      </c>
      <c r="W61" s="335">
        <f t="shared" si="71"/>
        <v>165.10416666666663</v>
      </c>
      <c r="Z61" s="553">
        <f t="shared" si="72"/>
        <v>634.89583333333337</v>
      </c>
      <c r="AC61" s="399">
        <f t="shared" si="74"/>
        <v>1722.0052083333337</v>
      </c>
      <c r="AD61" s="400">
        <f t="shared" si="74"/>
        <v>1435.0043402777781</v>
      </c>
      <c r="AE61" s="401">
        <f t="shared" si="74"/>
        <v>1148.0034722222226</v>
      </c>
      <c r="AF61" s="400">
        <f t="shared" si="74"/>
        <v>861.00260416666686</v>
      </c>
      <c r="AG61" s="402">
        <f t="shared" si="74"/>
        <v>574.00173611111131</v>
      </c>
      <c r="AH61" s="399">
        <f t="shared" si="75"/>
        <v>861.00260416666686</v>
      </c>
      <c r="AI61" s="401">
        <f t="shared" si="75"/>
        <v>717.50217013888903</v>
      </c>
      <c r="AJ61" s="401">
        <f t="shared" si="75"/>
        <v>574.00173611111131</v>
      </c>
      <c r="AK61" s="401">
        <f t="shared" si="75"/>
        <v>430.50130208333343</v>
      </c>
      <c r="AL61" s="402">
        <f t="shared" si="75"/>
        <v>287.00086805555566</v>
      </c>
      <c r="AM61" s="399">
        <f t="shared" si="76"/>
        <v>430.50130208333343</v>
      </c>
      <c r="AN61" s="401">
        <f t="shared" si="76"/>
        <v>358.75108506944451</v>
      </c>
      <c r="AO61" s="401">
        <f t="shared" si="76"/>
        <v>287.00086805555566</v>
      </c>
      <c r="AP61" s="401">
        <f t="shared" si="76"/>
        <v>215.25065104166671</v>
      </c>
      <c r="AQ61" s="402">
        <f t="shared" si="76"/>
        <v>143.50043402777783</v>
      </c>
      <c r="AR61" s="399">
        <f t="shared" si="77"/>
        <v>215.25065104166671</v>
      </c>
      <c r="AS61" s="401">
        <f t="shared" si="77"/>
        <v>179.37554253472226</v>
      </c>
      <c r="AT61" s="401">
        <f t="shared" si="77"/>
        <v>143.50043402777783</v>
      </c>
      <c r="AU61" s="401">
        <f t="shared" si="77"/>
        <v>107.62532552083336</v>
      </c>
      <c r="AV61" s="402">
        <f t="shared" si="77"/>
        <v>71.750217013888914</v>
      </c>
      <c r="AW61" s="462">
        <f t="shared" si="38"/>
        <v>45</v>
      </c>
      <c r="AX61" s="472"/>
    </row>
    <row r="62" spans="1:50" s="64" customFormat="1" x14ac:dyDescent="0.25">
      <c r="A62" s="58">
        <v>2</v>
      </c>
      <c r="B62" s="129">
        <v>46</v>
      </c>
      <c r="C62" s="59">
        <f t="shared" si="54"/>
        <v>783.33333333333337</v>
      </c>
      <c r="D62" s="60" t="s">
        <v>16</v>
      </c>
      <c r="E62" s="61">
        <f t="shared" si="78"/>
        <v>40.851063829787229</v>
      </c>
      <c r="F62" s="62">
        <f t="shared" si="78"/>
        <v>81.702127659574458</v>
      </c>
      <c r="G62" s="62">
        <f t="shared" si="78"/>
        <v>163.40425531914892</v>
      </c>
      <c r="H62" s="74">
        <f t="shared" si="78"/>
        <v>326.80851063829783</v>
      </c>
      <c r="I62" s="92">
        <f t="shared" si="55"/>
        <v>15.340277777777782</v>
      </c>
      <c r="J62" s="93">
        <f t="shared" si="56"/>
        <v>7.6701388888888911</v>
      </c>
      <c r="K62" s="93">
        <f t="shared" si="57"/>
        <v>3.8350694444444455</v>
      </c>
      <c r="L62" s="94">
        <f t="shared" si="58"/>
        <v>1.9175347222222228</v>
      </c>
      <c r="M62" s="62">
        <f t="shared" si="79"/>
        <v>1960.8510638297871</v>
      </c>
      <c r="N62" s="93">
        <f t="shared" si="80"/>
        <v>0.50998263888888895</v>
      </c>
      <c r="O62" s="93">
        <f t="shared" si="81"/>
        <v>2.0399305555555558</v>
      </c>
      <c r="P62" s="62">
        <f t="shared" si="82"/>
        <v>163.40425531914892</v>
      </c>
      <c r="Q62" s="93">
        <f t="shared" si="83"/>
        <v>24.479166666666671</v>
      </c>
      <c r="S62" s="500">
        <f t="shared" si="84"/>
        <v>0.16999421296296297</v>
      </c>
      <c r="T62" s="500">
        <f t="shared" si="85"/>
        <v>16.319444444444446</v>
      </c>
      <c r="V62" s="335">
        <f t="shared" si="66"/>
        <v>16.666666666666629</v>
      </c>
      <c r="W62" s="335">
        <f t="shared" si="71"/>
        <v>151.30208333333326</v>
      </c>
      <c r="Z62" s="553">
        <f t="shared" si="72"/>
        <v>648.69791666666674</v>
      </c>
      <c r="AC62" s="399">
        <f t="shared" si="74"/>
        <v>1797.6888020833335</v>
      </c>
      <c r="AD62" s="400">
        <f t="shared" si="74"/>
        <v>1498.0740017361113</v>
      </c>
      <c r="AE62" s="401">
        <f t="shared" si="74"/>
        <v>1198.4592013888891</v>
      </c>
      <c r="AF62" s="400">
        <f t="shared" si="74"/>
        <v>898.84440104166674</v>
      </c>
      <c r="AG62" s="402">
        <f t="shared" si="74"/>
        <v>599.22960069444457</v>
      </c>
      <c r="AH62" s="399">
        <f t="shared" si="75"/>
        <v>898.84440104166674</v>
      </c>
      <c r="AI62" s="401">
        <f t="shared" si="75"/>
        <v>749.03700086805566</v>
      </c>
      <c r="AJ62" s="401">
        <f t="shared" si="75"/>
        <v>599.22960069444457</v>
      </c>
      <c r="AK62" s="401">
        <f t="shared" si="75"/>
        <v>449.42220052083337</v>
      </c>
      <c r="AL62" s="402">
        <f t="shared" si="75"/>
        <v>299.61480034722229</v>
      </c>
      <c r="AM62" s="399">
        <f t="shared" si="76"/>
        <v>449.42220052083337</v>
      </c>
      <c r="AN62" s="401">
        <f t="shared" si="76"/>
        <v>374.51850043402783</v>
      </c>
      <c r="AO62" s="401">
        <f t="shared" si="76"/>
        <v>299.61480034722229</v>
      </c>
      <c r="AP62" s="401">
        <f t="shared" si="76"/>
        <v>224.71110026041669</v>
      </c>
      <c r="AQ62" s="402">
        <f t="shared" si="76"/>
        <v>149.80740017361114</v>
      </c>
      <c r="AR62" s="399">
        <f t="shared" si="77"/>
        <v>224.71110026041669</v>
      </c>
      <c r="AS62" s="401">
        <f t="shared" si="77"/>
        <v>187.25925021701391</v>
      </c>
      <c r="AT62" s="401">
        <f t="shared" si="77"/>
        <v>149.80740017361114</v>
      </c>
      <c r="AU62" s="401">
        <f t="shared" si="77"/>
        <v>112.35555013020834</v>
      </c>
      <c r="AV62" s="402">
        <f t="shared" si="77"/>
        <v>74.903700086805571</v>
      </c>
      <c r="AW62" s="462">
        <f t="shared" si="38"/>
        <v>46</v>
      </c>
      <c r="AX62" s="469"/>
    </row>
    <row r="63" spans="1:50" s="64" customFormat="1" ht="16.5" thickBot="1" x14ac:dyDescent="0.3">
      <c r="A63" s="58">
        <v>2</v>
      </c>
      <c r="B63" s="129">
        <v>47</v>
      </c>
      <c r="C63" s="59">
        <f t="shared" si="54"/>
        <v>800</v>
      </c>
      <c r="D63" s="60" t="s">
        <v>16</v>
      </c>
      <c r="E63" s="61">
        <f t="shared" si="78"/>
        <v>40</v>
      </c>
      <c r="F63" s="62">
        <f t="shared" si="78"/>
        <v>80</v>
      </c>
      <c r="G63" s="62">
        <f t="shared" si="78"/>
        <v>160</v>
      </c>
      <c r="H63" s="74">
        <f t="shared" si="78"/>
        <v>320</v>
      </c>
      <c r="I63" s="92">
        <f t="shared" si="55"/>
        <v>16</v>
      </c>
      <c r="J63" s="93">
        <f t="shared" si="56"/>
        <v>8</v>
      </c>
      <c r="K63" s="93">
        <f t="shared" si="57"/>
        <v>4</v>
      </c>
      <c r="L63" s="94">
        <f t="shared" si="58"/>
        <v>2</v>
      </c>
      <c r="M63" s="62">
        <f t="shared" si="79"/>
        <v>1920</v>
      </c>
      <c r="N63" s="93">
        <f t="shared" si="80"/>
        <v>0.52083333333333337</v>
      </c>
      <c r="O63" s="93">
        <f t="shared" si="81"/>
        <v>2.0833333333333335</v>
      </c>
      <c r="P63" s="62">
        <f t="shared" si="82"/>
        <v>160</v>
      </c>
      <c r="Q63" s="93">
        <f t="shared" si="83"/>
        <v>25</v>
      </c>
      <c r="S63" s="500">
        <f t="shared" si="84"/>
        <v>0.1736111111111111</v>
      </c>
      <c r="T63" s="500">
        <f t="shared" si="85"/>
        <v>16.666666666666664</v>
      </c>
      <c r="V63" s="335">
        <f t="shared" si="66"/>
        <v>0</v>
      </c>
      <c r="W63" s="335">
        <f t="shared" si="71"/>
        <v>137.5</v>
      </c>
      <c r="Z63" s="553">
        <f t="shared" si="72"/>
        <v>662.5</v>
      </c>
      <c r="AC63" s="399">
        <f t="shared" si="74"/>
        <v>1875</v>
      </c>
      <c r="AD63" s="400">
        <f t="shared" si="74"/>
        <v>1562.5</v>
      </c>
      <c r="AE63" s="401">
        <f t="shared" si="74"/>
        <v>1250</v>
      </c>
      <c r="AF63" s="400">
        <f t="shared" si="74"/>
        <v>937.5</v>
      </c>
      <c r="AG63" s="402">
        <f t="shared" si="74"/>
        <v>625</v>
      </c>
      <c r="AH63" s="399">
        <f t="shared" si="75"/>
        <v>937.5</v>
      </c>
      <c r="AI63" s="401">
        <f t="shared" si="75"/>
        <v>781.25</v>
      </c>
      <c r="AJ63" s="401">
        <f t="shared" si="75"/>
        <v>625</v>
      </c>
      <c r="AK63" s="401">
        <f t="shared" si="75"/>
        <v>468.75</v>
      </c>
      <c r="AL63" s="402">
        <f t="shared" si="75"/>
        <v>312.5</v>
      </c>
      <c r="AM63" s="399">
        <f t="shared" si="76"/>
        <v>468.75</v>
      </c>
      <c r="AN63" s="401">
        <f t="shared" si="76"/>
        <v>390.625</v>
      </c>
      <c r="AO63" s="401">
        <f t="shared" si="76"/>
        <v>312.5</v>
      </c>
      <c r="AP63" s="401">
        <f t="shared" si="76"/>
        <v>234.375</v>
      </c>
      <c r="AQ63" s="402">
        <f t="shared" si="76"/>
        <v>156.25</v>
      </c>
      <c r="AR63" s="399">
        <f t="shared" si="77"/>
        <v>234.375</v>
      </c>
      <c r="AS63" s="401">
        <f t="shared" si="77"/>
        <v>195.3125</v>
      </c>
      <c r="AT63" s="401">
        <f t="shared" si="77"/>
        <v>156.25</v>
      </c>
      <c r="AU63" s="401">
        <f t="shared" si="77"/>
        <v>117.1875</v>
      </c>
      <c r="AV63" s="402">
        <f t="shared" si="77"/>
        <v>78.125</v>
      </c>
      <c r="AW63" s="462">
        <f t="shared" si="38"/>
        <v>47</v>
      </c>
      <c r="AX63" s="469"/>
    </row>
    <row r="64" spans="1:50" s="290" customFormat="1" ht="15" customHeight="1" thickBot="1" x14ac:dyDescent="0.3">
      <c r="A64" s="527" t="s">
        <v>49</v>
      </c>
      <c r="B64" s="527"/>
      <c r="C64" s="527"/>
      <c r="E64" s="527" t="s">
        <v>50</v>
      </c>
      <c r="F64" s="527"/>
      <c r="G64" s="527"/>
      <c r="H64" s="527"/>
      <c r="I64" s="291" t="s">
        <v>90</v>
      </c>
      <c r="J64" s="292" t="s">
        <v>89</v>
      </c>
      <c r="K64" s="292">
        <v>0.75</v>
      </c>
      <c r="L64" s="291"/>
      <c r="M64" s="528" t="s">
        <v>44</v>
      </c>
      <c r="N64" s="528"/>
      <c r="O64" s="528"/>
      <c r="P64" s="528"/>
      <c r="Q64" s="528"/>
      <c r="S64" s="526" t="s">
        <v>45</v>
      </c>
      <c r="T64" s="526"/>
      <c r="V64" s="508">
        <v>1200</v>
      </c>
      <c r="W64" s="508">
        <v>1200</v>
      </c>
      <c r="Y64" s="434" t="s">
        <v>111</v>
      </c>
      <c r="Z64" s="554">
        <v>6</v>
      </c>
      <c r="AA64" s="429"/>
      <c r="AC64" s="415">
        <f>6/64</f>
        <v>9.375E-2</v>
      </c>
      <c r="AD64" s="414">
        <f>5/64</f>
        <v>7.8125E-2</v>
      </c>
      <c r="AE64" s="415">
        <f>4/64</f>
        <v>6.25E-2</v>
      </c>
      <c r="AF64" s="414">
        <f>3/64</f>
        <v>4.6875E-2</v>
      </c>
      <c r="AG64" s="416">
        <f>2/64</f>
        <v>3.125E-2</v>
      </c>
      <c r="AH64" s="413">
        <f>6/64</f>
        <v>9.375E-2</v>
      </c>
      <c r="AI64" s="415">
        <f>5/64</f>
        <v>7.8125E-2</v>
      </c>
      <c r="AJ64" s="415">
        <f>4/64</f>
        <v>6.25E-2</v>
      </c>
      <c r="AK64" s="415">
        <f>3/64</f>
        <v>4.6875E-2</v>
      </c>
      <c r="AL64" s="416">
        <f>2/64</f>
        <v>3.125E-2</v>
      </c>
      <c r="AM64" s="413">
        <f>6/64</f>
        <v>9.375E-2</v>
      </c>
      <c r="AN64" s="415">
        <f>5/64</f>
        <v>7.8125E-2</v>
      </c>
      <c r="AO64" s="415">
        <f>4/64</f>
        <v>6.25E-2</v>
      </c>
      <c r="AP64" s="415">
        <f>3/64</f>
        <v>4.6875E-2</v>
      </c>
      <c r="AQ64" s="416">
        <f>2/64</f>
        <v>3.125E-2</v>
      </c>
      <c r="AR64" s="413">
        <f>6/64</f>
        <v>9.375E-2</v>
      </c>
      <c r="AS64" s="415">
        <f>5/64</f>
        <v>7.8125E-2</v>
      </c>
      <c r="AT64" s="415">
        <f>4/64</f>
        <v>6.25E-2</v>
      </c>
      <c r="AU64" s="415">
        <f>3/64</f>
        <v>4.6875E-2</v>
      </c>
      <c r="AV64" s="416">
        <f>2/64</f>
        <v>3.125E-2</v>
      </c>
      <c r="AW64" s="460"/>
      <c r="AX64" s="469"/>
    </row>
    <row r="65" spans="1:50" s="25" customFormat="1" x14ac:dyDescent="0.25">
      <c r="A65" s="289">
        <v>1</v>
      </c>
      <c r="B65" s="295">
        <v>48</v>
      </c>
      <c r="C65" s="296">
        <f t="shared" ref="C65:C96" si="86">(1+B65)*FreqRes/1000</f>
        <v>816.66666666666674</v>
      </c>
      <c r="D65" s="55" t="s">
        <v>16</v>
      </c>
      <c r="E65" s="42">
        <f t="shared" si="78"/>
        <v>39.183673469387749</v>
      </c>
      <c r="F65" s="56">
        <f t="shared" si="78"/>
        <v>78.367346938775498</v>
      </c>
      <c r="G65" s="56">
        <f t="shared" si="78"/>
        <v>156.734693877551</v>
      </c>
      <c r="H65" s="78">
        <f t="shared" si="78"/>
        <v>313.46938775510199</v>
      </c>
      <c r="I65" s="89">
        <f t="shared" ref="I65:I96" si="87">OBWratio_vopt1*$C65/(E65)</f>
        <v>15.63151041666667</v>
      </c>
      <c r="J65" s="90">
        <f t="shared" ref="J65:J96" si="88">OBWratio_vopt1*$C65/(F65)</f>
        <v>7.8157552083333348</v>
      </c>
      <c r="K65" s="90">
        <f t="shared" ref="K65:K96" si="89">OBWratio_vopt1*$C65/(G65)</f>
        <v>3.9078776041666674</v>
      </c>
      <c r="L65" s="91">
        <f t="shared" ref="L65:L96" si="90">OBWratio_vopt1*$C65/(H65)</f>
        <v>1.9539388020833337</v>
      </c>
      <c r="M65" s="56">
        <f t="shared" ref="M65:M75" si="91">6*H65</f>
        <v>1880.8163265306121</v>
      </c>
      <c r="N65" s="90">
        <f t="shared" ref="N65:N85" si="92">1000/M65</f>
        <v>0.53168402777777779</v>
      </c>
      <c r="O65" s="111">
        <f t="shared" ref="O65:O85" si="93">4000/M65</f>
        <v>2.1267361111111112</v>
      </c>
      <c r="P65" s="114">
        <f t="shared" ref="P65:P85" si="94">4*E65</f>
        <v>156.734693877551</v>
      </c>
      <c r="Q65" s="111">
        <f t="shared" ref="Q65:Q85" si="95">4000/P65</f>
        <v>25.520833333333336</v>
      </c>
      <c r="S65" s="499">
        <f t="shared" ref="S65:S85" si="96">N65*S$12</f>
        <v>0.17722800925925924</v>
      </c>
      <c r="T65" s="499">
        <f t="shared" ref="T65:T85" si="97">Q65*T$12</f>
        <v>17.013888888888889</v>
      </c>
      <c r="V65" s="335">
        <f t="shared" ref="V65:V96" si="98">CBW_opt1-C65</f>
        <v>383.33333333333326</v>
      </c>
      <c r="W65" s="335"/>
      <c r="Y65" s="436">
        <f>6*(8-1)+8</f>
        <v>50</v>
      </c>
      <c r="Z65" s="557">
        <f>(Y65+1)/64</f>
        <v>0.796875</v>
      </c>
      <c r="AA65" s="436">
        <f>Y65/64</f>
        <v>0.78125</v>
      </c>
      <c r="AC65" s="399">
        <f t="shared" ref="AC65:AG74" si="99">AC$64*OBWratio*($C65)/($E65)*1000</f>
        <v>1953.9388020833337</v>
      </c>
      <c r="AD65" s="400">
        <f t="shared" si="99"/>
        <v>1628.2823350694448</v>
      </c>
      <c r="AE65" s="401">
        <f t="shared" si="99"/>
        <v>1302.6258680555559</v>
      </c>
      <c r="AF65" s="400">
        <f t="shared" si="99"/>
        <v>976.96940104166686</v>
      </c>
      <c r="AG65" s="402">
        <f t="shared" si="99"/>
        <v>651.31293402777794</v>
      </c>
      <c r="AH65" s="399">
        <f t="shared" ref="AH65:AL74" si="100">AH$64*OBWratio*($C65)/($F65)*1000</f>
        <v>976.96940104166686</v>
      </c>
      <c r="AI65" s="401">
        <f t="shared" si="100"/>
        <v>814.1411675347224</v>
      </c>
      <c r="AJ65" s="401">
        <f t="shared" si="100"/>
        <v>651.31293402777794</v>
      </c>
      <c r="AK65" s="401">
        <f t="shared" si="100"/>
        <v>488.48470052083343</v>
      </c>
      <c r="AL65" s="402">
        <f t="shared" si="100"/>
        <v>325.65646701388897</v>
      </c>
      <c r="AM65" s="399">
        <f t="shared" ref="AM65:AQ74" si="101">AM$64*OBWratio*($C65)/($G65)*1000</f>
        <v>488.48470052083343</v>
      </c>
      <c r="AN65" s="401">
        <f t="shared" si="101"/>
        <v>407.0705837673612</v>
      </c>
      <c r="AO65" s="401">
        <f t="shared" si="101"/>
        <v>325.65646701388897</v>
      </c>
      <c r="AP65" s="401">
        <f t="shared" si="101"/>
        <v>244.24235026041671</v>
      </c>
      <c r="AQ65" s="402">
        <f t="shared" si="101"/>
        <v>162.82823350694449</v>
      </c>
      <c r="AR65" s="399">
        <f t="shared" ref="AR65:AV74" si="102">AR$64*OBWratio*($C65)/($H65)*1000</f>
        <v>244.24235026041671</v>
      </c>
      <c r="AS65" s="401">
        <f t="shared" si="102"/>
        <v>203.5352918836806</v>
      </c>
      <c r="AT65" s="401">
        <f t="shared" si="102"/>
        <v>162.82823350694449</v>
      </c>
      <c r="AU65" s="401">
        <f t="shared" si="102"/>
        <v>122.12117513020836</v>
      </c>
      <c r="AV65" s="402">
        <f t="shared" si="102"/>
        <v>81.414116753472243</v>
      </c>
      <c r="AW65" s="462">
        <f t="shared" si="38"/>
        <v>48</v>
      </c>
      <c r="AX65" s="470"/>
    </row>
    <row r="66" spans="1:50" s="25" customFormat="1" x14ac:dyDescent="0.25">
      <c r="A66" s="40">
        <v>1</v>
      </c>
      <c r="B66" s="128">
        <v>49</v>
      </c>
      <c r="C66" s="41">
        <f t="shared" si="86"/>
        <v>833.33333333333337</v>
      </c>
      <c r="D66" s="55" t="s">
        <v>16</v>
      </c>
      <c r="E66" s="42">
        <f t="shared" si="78"/>
        <v>38.4</v>
      </c>
      <c r="F66" s="56">
        <f t="shared" si="78"/>
        <v>76.8</v>
      </c>
      <c r="G66" s="56">
        <f t="shared" si="78"/>
        <v>153.6</v>
      </c>
      <c r="H66" s="78">
        <f t="shared" si="78"/>
        <v>307.2</v>
      </c>
      <c r="I66" s="89">
        <f t="shared" si="87"/>
        <v>16.276041666666668</v>
      </c>
      <c r="J66" s="90">
        <f t="shared" si="88"/>
        <v>8.1380208333333339</v>
      </c>
      <c r="K66" s="90">
        <f t="shared" si="89"/>
        <v>4.069010416666667</v>
      </c>
      <c r="L66" s="91">
        <f t="shared" si="90"/>
        <v>2.0345052083333335</v>
      </c>
      <c r="M66" s="56">
        <f t="shared" si="91"/>
        <v>1843.1999999999998</v>
      </c>
      <c r="N66" s="90">
        <f t="shared" si="92"/>
        <v>0.54253472222222232</v>
      </c>
      <c r="O66" s="111">
        <f t="shared" si="93"/>
        <v>2.1701388888888893</v>
      </c>
      <c r="P66" s="114">
        <f t="shared" si="94"/>
        <v>153.6</v>
      </c>
      <c r="Q66" s="111">
        <f t="shared" si="95"/>
        <v>26.041666666666668</v>
      </c>
      <c r="S66" s="499">
        <f t="shared" si="96"/>
        <v>0.18084490740740744</v>
      </c>
      <c r="T66" s="499">
        <f t="shared" si="97"/>
        <v>17.361111111111111</v>
      </c>
      <c r="V66" s="335">
        <f t="shared" si="98"/>
        <v>366.66666666666663</v>
      </c>
      <c r="W66" s="335"/>
      <c r="Y66" s="476">
        <v>48</v>
      </c>
      <c r="Z66" s="558">
        <f>(Y66+1)/64</f>
        <v>0.765625</v>
      </c>
      <c r="AA66" s="476">
        <f>Y66/64</f>
        <v>0.75</v>
      </c>
      <c r="AC66" s="399">
        <f t="shared" si="99"/>
        <v>2034.5052083333335</v>
      </c>
      <c r="AD66" s="400">
        <f t="shared" si="99"/>
        <v>1695.4210069444446</v>
      </c>
      <c r="AE66" s="401">
        <f t="shared" si="99"/>
        <v>1356.3368055555557</v>
      </c>
      <c r="AF66" s="400">
        <f t="shared" si="99"/>
        <v>1017.2526041666667</v>
      </c>
      <c r="AG66" s="402">
        <f t="shared" si="99"/>
        <v>678.16840277777783</v>
      </c>
      <c r="AH66" s="399">
        <f t="shared" si="100"/>
        <v>1017.2526041666667</v>
      </c>
      <c r="AI66" s="401">
        <f t="shared" si="100"/>
        <v>847.71050347222229</v>
      </c>
      <c r="AJ66" s="401">
        <f t="shared" si="100"/>
        <v>678.16840277777783</v>
      </c>
      <c r="AK66" s="401">
        <f t="shared" si="100"/>
        <v>508.62630208333337</v>
      </c>
      <c r="AL66" s="402">
        <f t="shared" si="100"/>
        <v>339.08420138888891</v>
      </c>
      <c r="AM66" s="399">
        <f t="shared" si="101"/>
        <v>508.62630208333337</v>
      </c>
      <c r="AN66" s="401">
        <f t="shared" si="101"/>
        <v>423.85525173611114</v>
      </c>
      <c r="AO66" s="401">
        <f t="shared" si="101"/>
        <v>339.08420138888891</v>
      </c>
      <c r="AP66" s="401">
        <f t="shared" si="101"/>
        <v>254.31315104166669</v>
      </c>
      <c r="AQ66" s="402">
        <f t="shared" si="101"/>
        <v>169.54210069444446</v>
      </c>
      <c r="AR66" s="399">
        <f t="shared" si="102"/>
        <v>254.31315104166669</v>
      </c>
      <c r="AS66" s="401">
        <f t="shared" si="102"/>
        <v>211.92762586805557</v>
      </c>
      <c r="AT66" s="401">
        <f t="shared" si="102"/>
        <v>169.54210069444446</v>
      </c>
      <c r="AU66" s="401">
        <f t="shared" si="102"/>
        <v>127.15657552083334</v>
      </c>
      <c r="AV66" s="402">
        <f t="shared" si="102"/>
        <v>84.771050347222229</v>
      </c>
      <c r="AW66" s="462">
        <f t="shared" si="38"/>
        <v>49</v>
      </c>
      <c r="AX66" s="470"/>
    </row>
    <row r="67" spans="1:50" s="25" customFormat="1" x14ac:dyDescent="0.25">
      <c r="A67" s="40">
        <v>1</v>
      </c>
      <c r="B67" s="128">
        <v>50</v>
      </c>
      <c r="C67" s="41">
        <f t="shared" si="86"/>
        <v>850.00000000000011</v>
      </c>
      <c r="D67" s="55" t="s">
        <v>16</v>
      </c>
      <c r="E67" s="42">
        <f t="shared" si="78"/>
        <v>37.647058823529406</v>
      </c>
      <c r="F67" s="56">
        <f t="shared" si="78"/>
        <v>75.294117647058812</v>
      </c>
      <c r="G67" s="56">
        <f t="shared" si="78"/>
        <v>150.58823529411762</v>
      </c>
      <c r="H67" s="78">
        <f t="shared" si="78"/>
        <v>301.17647058823525</v>
      </c>
      <c r="I67" s="89">
        <f t="shared" si="87"/>
        <v>16.933593750000007</v>
      </c>
      <c r="J67" s="90">
        <f t="shared" si="88"/>
        <v>8.4667968750000036</v>
      </c>
      <c r="K67" s="90">
        <f t="shared" si="89"/>
        <v>4.2333984375000018</v>
      </c>
      <c r="L67" s="91">
        <f t="shared" si="90"/>
        <v>2.1166992187500009</v>
      </c>
      <c r="M67" s="56">
        <f t="shared" si="91"/>
        <v>1807.0588235294115</v>
      </c>
      <c r="N67" s="90">
        <f t="shared" si="92"/>
        <v>0.55338541666666674</v>
      </c>
      <c r="O67" s="111">
        <f t="shared" si="93"/>
        <v>2.213541666666667</v>
      </c>
      <c r="P67" s="114">
        <f t="shared" si="94"/>
        <v>150.58823529411762</v>
      </c>
      <c r="Q67" s="111">
        <f t="shared" si="95"/>
        <v>26.562500000000004</v>
      </c>
      <c r="S67" s="499">
        <f t="shared" si="96"/>
        <v>0.18446180555555558</v>
      </c>
      <c r="T67" s="499">
        <f t="shared" si="97"/>
        <v>17.708333333333336</v>
      </c>
      <c r="V67" s="335">
        <f t="shared" si="98"/>
        <v>349.99999999999989</v>
      </c>
      <c r="W67" s="335">
        <f t="shared" ref="W67:W96" si="103">CBW_opt1-Z67</f>
        <v>522.65624999999989</v>
      </c>
      <c r="Z67" s="553">
        <f>Z$65*C67</f>
        <v>677.34375000000011</v>
      </c>
      <c r="AC67" s="399">
        <f t="shared" si="99"/>
        <v>2116.6992187500009</v>
      </c>
      <c r="AD67" s="400">
        <f t="shared" si="99"/>
        <v>1763.9160156250007</v>
      </c>
      <c r="AE67" s="401">
        <f t="shared" si="99"/>
        <v>1411.1328125000005</v>
      </c>
      <c r="AF67" s="400">
        <f t="shared" si="99"/>
        <v>1058.3496093750005</v>
      </c>
      <c r="AG67" s="402">
        <f t="shared" si="99"/>
        <v>705.56640625000023</v>
      </c>
      <c r="AH67" s="399">
        <f t="shared" si="100"/>
        <v>1058.3496093750005</v>
      </c>
      <c r="AI67" s="401">
        <f t="shared" si="100"/>
        <v>881.95800781250034</v>
      </c>
      <c r="AJ67" s="401">
        <f t="shared" si="100"/>
        <v>705.56640625000023</v>
      </c>
      <c r="AK67" s="401">
        <f t="shared" si="100"/>
        <v>529.17480468750023</v>
      </c>
      <c r="AL67" s="402">
        <f t="shared" si="100"/>
        <v>352.78320312500011</v>
      </c>
      <c r="AM67" s="399">
        <f t="shared" si="101"/>
        <v>529.17480468750023</v>
      </c>
      <c r="AN67" s="401">
        <f t="shared" si="101"/>
        <v>440.97900390625017</v>
      </c>
      <c r="AO67" s="401">
        <f t="shared" si="101"/>
        <v>352.78320312500011</v>
      </c>
      <c r="AP67" s="401">
        <f t="shared" si="101"/>
        <v>264.58740234375011</v>
      </c>
      <c r="AQ67" s="402">
        <f t="shared" si="101"/>
        <v>176.39160156250006</v>
      </c>
      <c r="AR67" s="399">
        <f t="shared" si="102"/>
        <v>264.58740234375011</v>
      </c>
      <c r="AS67" s="401">
        <f t="shared" si="102"/>
        <v>220.48950195312509</v>
      </c>
      <c r="AT67" s="401">
        <f t="shared" si="102"/>
        <v>176.39160156250006</v>
      </c>
      <c r="AU67" s="401">
        <f t="shared" si="102"/>
        <v>132.29370117187506</v>
      </c>
      <c r="AV67" s="402">
        <f t="shared" si="102"/>
        <v>88.195800781250028</v>
      </c>
      <c r="AW67" s="462">
        <f t="shared" si="38"/>
        <v>50</v>
      </c>
      <c r="AX67" s="470"/>
    </row>
    <row r="68" spans="1:50" s="64" customFormat="1" x14ac:dyDescent="0.25">
      <c r="A68" s="58">
        <v>1</v>
      </c>
      <c r="B68" s="129">
        <v>51</v>
      </c>
      <c r="C68" s="59">
        <f t="shared" si="86"/>
        <v>866.66666666666674</v>
      </c>
      <c r="D68" s="60" t="s">
        <v>16</v>
      </c>
      <c r="E68" s="61">
        <f t="shared" si="78"/>
        <v>36.92307692307692</v>
      </c>
      <c r="F68" s="62">
        <f t="shared" si="78"/>
        <v>73.84615384615384</v>
      </c>
      <c r="G68" s="62">
        <f t="shared" si="78"/>
        <v>147.69230769230768</v>
      </c>
      <c r="H68" s="74">
        <f t="shared" si="78"/>
        <v>295.38461538461536</v>
      </c>
      <c r="I68" s="92">
        <f t="shared" si="87"/>
        <v>17.604166666666668</v>
      </c>
      <c r="J68" s="93">
        <f t="shared" si="88"/>
        <v>8.8020833333333339</v>
      </c>
      <c r="K68" s="93">
        <f t="shared" si="89"/>
        <v>4.401041666666667</v>
      </c>
      <c r="L68" s="94">
        <f t="shared" si="90"/>
        <v>2.2005208333333335</v>
      </c>
      <c r="M68" s="62">
        <f t="shared" si="91"/>
        <v>1772.3076923076922</v>
      </c>
      <c r="N68" s="93">
        <f t="shared" si="92"/>
        <v>0.56423611111111116</v>
      </c>
      <c r="O68" s="93">
        <f t="shared" si="93"/>
        <v>2.2569444444444446</v>
      </c>
      <c r="P68" s="62">
        <f t="shared" si="94"/>
        <v>147.69230769230768</v>
      </c>
      <c r="Q68" s="93">
        <f t="shared" si="95"/>
        <v>27.083333333333336</v>
      </c>
      <c r="S68" s="500">
        <f t="shared" si="96"/>
        <v>0.18807870370370372</v>
      </c>
      <c r="T68" s="500">
        <f t="shared" si="97"/>
        <v>18.055555555555557</v>
      </c>
      <c r="V68" s="335">
        <f t="shared" si="98"/>
        <v>333.33333333333326</v>
      </c>
      <c r="W68" s="335">
        <f t="shared" si="103"/>
        <v>509.37499999999989</v>
      </c>
      <c r="Z68" s="553">
        <f t="shared" ref="Z68:Z96" si="104">Z$65*C68</f>
        <v>690.62500000000011</v>
      </c>
      <c r="AC68" s="399">
        <f t="shared" si="99"/>
        <v>2200.5208333333335</v>
      </c>
      <c r="AD68" s="400">
        <f t="shared" si="99"/>
        <v>1833.7673611111115</v>
      </c>
      <c r="AE68" s="401">
        <f t="shared" si="99"/>
        <v>1467.0138888888891</v>
      </c>
      <c r="AF68" s="400">
        <f t="shared" si="99"/>
        <v>1100.2604166666667</v>
      </c>
      <c r="AG68" s="402">
        <f t="shared" si="99"/>
        <v>733.50694444444457</v>
      </c>
      <c r="AH68" s="399">
        <f t="shared" si="100"/>
        <v>1100.2604166666667</v>
      </c>
      <c r="AI68" s="401">
        <f t="shared" si="100"/>
        <v>916.88368055555577</v>
      </c>
      <c r="AJ68" s="401">
        <f t="shared" si="100"/>
        <v>733.50694444444457</v>
      </c>
      <c r="AK68" s="401">
        <f t="shared" si="100"/>
        <v>550.13020833333337</v>
      </c>
      <c r="AL68" s="402">
        <f t="shared" si="100"/>
        <v>366.75347222222229</v>
      </c>
      <c r="AM68" s="399">
        <f t="shared" si="101"/>
        <v>550.13020833333337</v>
      </c>
      <c r="AN68" s="401">
        <f t="shared" si="101"/>
        <v>458.44184027777789</v>
      </c>
      <c r="AO68" s="401">
        <f t="shared" si="101"/>
        <v>366.75347222222229</v>
      </c>
      <c r="AP68" s="401">
        <f t="shared" si="101"/>
        <v>275.06510416666669</v>
      </c>
      <c r="AQ68" s="402">
        <f t="shared" si="101"/>
        <v>183.37673611111114</v>
      </c>
      <c r="AR68" s="399">
        <f t="shared" si="102"/>
        <v>275.06510416666669</v>
      </c>
      <c r="AS68" s="401">
        <f t="shared" si="102"/>
        <v>229.22092013888894</v>
      </c>
      <c r="AT68" s="401">
        <f t="shared" si="102"/>
        <v>183.37673611111114</v>
      </c>
      <c r="AU68" s="401">
        <f t="shared" si="102"/>
        <v>137.53255208333334</v>
      </c>
      <c r="AV68" s="402">
        <f t="shared" si="102"/>
        <v>91.688368055555571</v>
      </c>
      <c r="AW68" s="462">
        <f t="shared" si="38"/>
        <v>51</v>
      </c>
      <c r="AX68" s="470"/>
    </row>
    <row r="69" spans="1:50" s="64" customFormat="1" x14ac:dyDescent="0.25">
      <c r="A69" s="58">
        <v>1</v>
      </c>
      <c r="B69" s="129">
        <v>52</v>
      </c>
      <c r="C69" s="59">
        <f t="shared" si="86"/>
        <v>883.33333333333337</v>
      </c>
      <c r="D69" s="60" t="s">
        <v>16</v>
      </c>
      <c r="E69" s="61">
        <f t="shared" si="78"/>
        <v>36.226415094339622</v>
      </c>
      <c r="F69" s="62">
        <f t="shared" si="78"/>
        <v>72.452830188679243</v>
      </c>
      <c r="G69" s="62">
        <f t="shared" si="78"/>
        <v>144.90566037735849</v>
      </c>
      <c r="H69" s="74">
        <f t="shared" si="78"/>
        <v>289.81132075471697</v>
      </c>
      <c r="I69" s="92">
        <f t="shared" si="87"/>
        <v>18.287760416666668</v>
      </c>
      <c r="J69" s="93">
        <f t="shared" si="88"/>
        <v>9.1438802083333339</v>
      </c>
      <c r="K69" s="93">
        <f t="shared" si="89"/>
        <v>4.571940104166667</v>
      </c>
      <c r="L69" s="94">
        <f t="shared" si="90"/>
        <v>2.2859700520833335</v>
      </c>
      <c r="M69" s="62">
        <f t="shared" si="91"/>
        <v>1738.867924528302</v>
      </c>
      <c r="N69" s="93">
        <f t="shared" si="92"/>
        <v>0.57508680555555558</v>
      </c>
      <c r="O69" s="93">
        <f t="shared" si="93"/>
        <v>2.3003472222222223</v>
      </c>
      <c r="P69" s="62">
        <f t="shared" si="94"/>
        <v>144.90566037735849</v>
      </c>
      <c r="Q69" s="93">
        <f t="shared" si="95"/>
        <v>27.604166666666668</v>
      </c>
      <c r="S69" s="500">
        <f t="shared" si="96"/>
        <v>0.19169560185185186</v>
      </c>
      <c r="T69" s="500">
        <f t="shared" si="97"/>
        <v>18.402777777777779</v>
      </c>
      <c r="V69" s="335">
        <f t="shared" si="98"/>
        <v>316.66666666666663</v>
      </c>
      <c r="W69" s="335">
        <f t="shared" si="103"/>
        <v>496.09375</v>
      </c>
      <c r="Z69" s="553">
        <f t="shared" si="104"/>
        <v>703.90625</v>
      </c>
      <c r="AC69" s="399">
        <f t="shared" si="99"/>
        <v>2285.9700520833335</v>
      </c>
      <c r="AD69" s="400">
        <f t="shared" si="99"/>
        <v>1904.9750434027778</v>
      </c>
      <c r="AE69" s="401">
        <f t="shared" si="99"/>
        <v>1523.9800347222224</v>
      </c>
      <c r="AF69" s="400">
        <f t="shared" si="99"/>
        <v>1142.9850260416667</v>
      </c>
      <c r="AG69" s="402">
        <f t="shared" si="99"/>
        <v>761.9900173611112</v>
      </c>
      <c r="AH69" s="399">
        <f t="shared" si="100"/>
        <v>1142.9850260416667</v>
      </c>
      <c r="AI69" s="401">
        <f t="shared" si="100"/>
        <v>952.48752170138891</v>
      </c>
      <c r="AJ69" s="401">
        <f t="shared" si="100"/>
        <v>761.9900173611112</v>
      </c>
      <c r="AK69" s="401">
        <f t="shared" si="100"/>
        <v>571.49251302083337</v>
      </c>
      <c r="AL69" s="402">
        <f t="shared" si="100"/>
        <v>380.9950086805556</v>
      </c>
      <c r="AM69" s="399">
        <f t="shared" si="101"/>
        <v>571.49251302083337</v>
      </c>
      <c r="AN69" s="401">
        <f t="shared" si="101"/>
        <v>476.24376085069446</v>
      </c>
      <c r="AO69" s="401">
        <f t="shared" si="101"/>
        <v>380.9950086805556</v>
      </c>
      <c r="AP69" s="401">
        <f t="shared" si="101"/>
        <v>285.74625651041669</v>
      </c>
      <c r="AQ69" s="402">
        <f t="shared" si="101"/>
        <v>190.4975043402778</v>
      </c>
      <c r="AR69" s="399">
        <f t="shared" si="102"/>
        <v>285.74625651041669</v>
      </c>
      <c r="AS69" s="401">
        <f t="shared" si="102"/>
        <v>238.12188042534723</v>
      </c>
      <c r="AT69" s="401">
        <f t="shared" si="102"/>
        <v>190.4975043402778</v>
      </c>
      <c r="AU69" s="401">
        <f t="shared" si="102"/>
        <v>142.87312825520834</v>
      </c>
      <c r="AV69" s="402">
        <f t="shared" si="102"/>
        <v>95.2487521701389</v>
      </c>
      <c r="AW69" s="462">
        <f t="shared" si="38"/>
        <v>52</v>
      </c>
      <c r="AX69" s="470"/>
    </row>
    <row r="70" spans="1:50" s="64" customFormat="1" x14ac:dyDescent="0.25">
      <c r="A70" s="58">
        <v>1</v>
      </c>
      <c r="B70" s="129">
        <v>53</v>
      </c>
      <c r="C70" s="59">
        <f t="shared" si="86"/>
        <v>900.00000000000011</v>
      </c>
      <c r="D70" s="60" t="s">
        <v>16</v>
      </c>
      <c r="E70" s="61">
        <f t="shared" si="78"/>
        <v>35.55555555555555</v>
      </c>
      <c r="F70" s="62">
        <f t="shared" si="78"/>
        <v>71.1111111111111</v>
      </c>
      <c r="G70" s="62">
        <f t="shared" si="78"/>
        <v>142.2222222222222</v>
      </c>
      <c r="H70" s="74">
        <f t="shared" si="78"/>
        <v>284.4444444444444</v>
      </c>
      <c r="I70" s="92">
        <f t="shared" si="87"/>
        <v>18.984375000000007</v>
      </c>
      <c r="J70" s="93">
        <f t="shared" si="88"/>
        <v>9.4921875000000036</v>
      </c>
      <c r="K70" s="93">
        <f t="shared" si="89"/>
        <v>4.7460937500000018</v>
      </c>
      <c r="L70" s="94">
        <f t="shared" si="90"/>
        <v>2.3730468750000009</v>
      </c>
      <c r="M70" s="62">
        <f t="shared" si="91"/>
        <v>1706.6666666666665</v>
      </c>
      <c r="N70" s="93">
        <f t="shared" si="92"/>
        <v>0.5859375</v>
      </c>
      <c r="O70" s="93">
        <f t="shared" si="93"/>
        <v>2.34375</v>
      </c>
      <c r="P70" s="62">
        <f t="shared" si="94"/>
        <v>142.2222222222222</v>
      </c>
      <c r="Q70" s="93">
        <f t="shared" si="95"/>
        <v>28.125000000000004</v>
      </c>
      <c r="S70" s="500">
        <f t="shared" si="96"/>
        <v>0.1953125</v>
      </c>
      <c r="T70" s="500">
        <f t="shared" si="97"/>
        <v>18.75</v>
      </c>
      <c r="V70" s="335">
        <f t="shared" si="98"/>
        <v>299.99999999999989</v>
      </c>
      <c r="W70" s="335">
        <f t="shared" si="103"/>
        <v>482.81249999999989</v>
      </c>
      <c r="Z70" s="553">
        <f t="shared" si="104"/>
        <v>717.18750000000011</v>
      </c>
      <c r="AC70" s="399">
        <f t="shared" si="99"/>
        <v>2373.0468750000009</v>
      </c>
      <c r="AD70" s="400">
        <f t="shared" si="99"/>
        <v>1977.5390625000007</v>
      </c>
      <c r="AE70" s="401">
        <f t="shared" si="99"/>
        <v>1582.0312500000005</v>
      </c>
      <c r="AF70" s="400">
        <f t="shared" si="99"/>
        <v>1186.5234375000005</v>
      </c>
      <c r="AG70" s="402">
        <f t="shared" si="99"/>
        <v>791.01562500000023</v>
      </c>
      <c r="AH70" s="399">
        <f t="shared" si="100"/>
        <v>1186.5234375000005</v>
      </c>
      <c r="AI70" s="401">
        <f t="shared" si="100"/>
        <v>988.76953125000034</v>
      </c>
      <c r="AJ70" s="401">
        <f t="shared" si="100"/>
        <v>791.01562500000023</v>
      </c>
      <c r="AK70" s="401">
        <f t="shared" si="100"/>
        <v>593.26171875000023</v>
      </c>
      <c r="AL70" s="402">
        <f t="shared" si="100"/>
        <v>395.50781250000011</v>
      </c>
      <c r="AM70" s="399">
        <f t="shared" si="101"/>
        <v>593.26171875000023</v>
      </c>
      <c r="AN70" s="401">
        <f t="shared" si="101"/>
        <v>494.38476562500017</v>
      </c>
      <c r="AO70" s="401">
        <f t="shared" si="101"/>
        <v>395.50781250000011</v>
      </c>
      <c r="AP70" s="401">
        <f t="shared" si="101"/>
        <v>296.63085937500011</v>
      </c>
      <c r="AQ70" s="402">
        <f t="shared" si="101"/>
        <v>197.75390625000006</v>
      </c>
      <c r="AR70" s="399">
        <f t="shared" si="102"/>
        <v>296.63085937500011</v>
      </c>
      <c r="AS70" s="401">
        <f t="shared" si="102"/>
        <v>247.19238281250009</v>
      </c>
      <c r="AT70" s="401">
        <f t="shared" si="102"/>
        <v>197.75390625000006</v>
      </c>
      <c r="AU70" s="401">
        <f t="shared" si="102"/>
        <v>148.31542968750006</v>
      </c>
      <c r="AV70" s="402">
        <f t="shared" si="102"/>
        <v>98.876953125000028</v>
      </c>
      <c r="AW70" s="462">
        <f t="shared" si="38"/>
        <v>53</v>
      </c>
      <c r="AX70" s="470"/>
    </row>
    <row r="71" spans="1:50" s="64" customFormat="1" x14ac:dyDescent="0.25">
      <c r="A71" s="58">
        <v>1</v>
      </c>
      <c r="B71" s="129">
        <v>54</v>
      </c>
      <c r="C71" s="59">
        <f t="shared" si="86"/>
        <v>916.66666666666674</v>
      </c>
      <c r="D71" s="60" t="s">
        <v>16</v>
      </c>
      <c r="E71" s="61">
        <f t="shared" si="78"/>
        <v>34.909090909090907</v>
      </c>
      <c r="F71" s="62">
        <f t="shared" si="78"/>
        <v>69.818181818181813</v>
      </c>
      <c r="G71" s="62">
        <f t="shared" si="78"/>
        <v>139.63636363636363</v>
      </c>
      <c r="H71" s="74">
        <f t="shared" si="78"/>
        <v>279.27272727272725</v>
      </c>
      <c r="I71" s="92">
        <f t="shared" si="87"/>
        <v>19.694010416666668</v>
      </c>
      <c r="J71" s="93">
        <f t="shared" si="88"/>
        <v>9.8470052083333339</v>
      </c>
      <c r="K71" s="93">
        <f t="shared" si="89"/>
        <v>4.923502604166667</v>
      </c>
      <c r="L71" s="94">
        <f t="shared" si="90"/>
        <v>2.4617513020833335</v>
      </c>
      <c r="M71" s="62">
        <f t="shared" si="91"/>
        <v>1675.6363636363635</v>
      </c>
      <c r="N71" s="93">
        <f t="shared" si="92"/>
        <v>0.59678819444444453</v>
      </c>
      <c r="O71" s="93">
        <f t="shared" si="93"/>
        <v>2.3871527777777781</v>
      </c>
      <c r="P71" s="62">
        <f t="shared" si="94"/>
        <v>139.63636363636363</v>
      </c>
      <c r="Q71" s="93">
        <f t="shared" si="95"/>
        <v>28.645833333333336</v>
      </c>
      <c r="S71" s="500">
        <f t="shared" si="96"/>
        <v>0.19892939814814817</v>
      </c>
      <c r="T71" s="500">
        <f t="shared" si="97"/>
        <v>19.097222222222221</v>
      </c>
      <c r="V71" s="335">
        <f t="shared" si="98"/>
        <v>283.33333333333326</v>
      </c>
      <c r="W71" s="335">
        <f t="shared" si="103"/>
        <v>469.53124999999989</v>
      </c>
      <c r="Z71" s="553">
        <f t="shared" si="104"/>
        <v>730.46875000000011</v>
      </c>
      <c r="AC71" s="399">
        <f t="shared" si="99"/>
        <v>2461.7513020833335</v>
      </c>
      <c r="AD71" s="400">
        <f t="shared" si="99"/>
        <v>2051.4594184027783</v>
      </c>
      <c r="AE71" s="401">
        <f t="shared" si="99"/>
        <v>1641.1675347222226</v>
      </c>
      <c r="AF71" s="400">
        <f t="shared" si="99"/>
        <v>1230.8756510416667</v>
      </c>
      <c r="AG71" s="402">
        <f t="shared" si="99"/>
        <v>820.58376736111131</v>
      </c>
      <c r="AH71" s="399">
        <f t="shared" si="100"/>
        <v>1230.8756510416667</v>
      </c>
      <c r="AI71" s="401">
        <f t="shared" si="100"/>
        <v>1025.7297092013891</v>
      </c>
      <c r="AJ71" s="401">
        <f t="shared" si="100"/>
        <v>820.58376736111131</v>
      </c>
      <c r="AK71" s="401">
        <f t="shared" si="100"/>
        <v>615.43782552083337</v>
      </c>
      <c r="AL71" s="402">
        <f t="shared" si="100"/>
        <v>410.29188368055566</v>
      </c>
      <c r="AM71" s="399">
        <f t="shared" si="101"/>
        <v>615.43782552083337</v>
      </c>
      <c r="AN71" s="401">
        <f t="shared" si="101"/>
        <v>512.86485460069457</v>
      </c>
      <c r="AO71" s="401">
        <f t="shared" si="101"/>
        <v>410.29188368055566</v>
      </c>
      <c r="AP71" s="401">
        <f t="shared" si="101"/>
        <v>307.71891276041669</v>
      </c>
      <c r="AQ71" s="402">
        <f t="shared" si="101"/>
        <v>205.14594184027783</v>
      </c>
      <c r="AR71" s="399">
        <f t="shared" si="102"/>
        <v>307.71891276041669</v>
      </c>
      <c r="AS71" s="401">
        <f t="shared" si="102"/>
        <v>256.43242730034729</v>
      </c>
      <c r="AT71" s="401">
        <f t="shared" si="102"/>
        <v>205.14594184027783</v>
      </c>
      <c r="AU71" s="401">
        <f t="shared" si="102"/>
        <v>153.85945638020834</v>
      </c>
      <c r="AV71" s="402">
        <f t="shared" si="102"/>
        <v>102.57297092013891</v>
      </c>
      <c r="AW71" s="462">
        <f t="shared" si="38"/>
        <v>54</v>
      </c>
      <c r="AX71" s="470"/>
    </row>
    <row r="72" spans="1:50" s="64" customFormat="1" x14ac:dyDescent="0.25">
      <c r="A72" s="58">
        <v>1</v>
      </c>
      <c r="B72" s="129">
        <v>55</v>
      </c>
      <c r="C72" s="59">
        <f t="shared" si="86"/>
        <v>933.33333333333337</v>
      </c>
      <c r="D72" s="60" t="s">
        <v>16</v>
      </c>
      <c r="E72" s="61">
        <f t="shared" si="78"/>
        <v>34.285714285714285</v>
      </c>
      <c r="F72" s="62">
        <f t="shared" si="78"/>
        <v>68.571428571428569</v>
      </c>
      <c r="G72" s="62">
        <f t="shared" si="78"/>
        <v>137.14285714285714</v>
      </c>
      <c r="H72" s="74">
        <f t="shared" si="78"/>
        <v>274.28571428571428</v>
      </c>
      <c r="I72" s="92">
        <f t="shared" si="87"/>
        <v>20.416666666666668</v>
      </c>
      <c r="J72" s="93">
        <f t="shared" si="88"/>
        <v>10.208333333333334</v>
      </c>
      <c r="K72" s="93">
        <f t="shared" si="89"/>
        <v>5.104166666666667</v>
      </c>
      <c r="L72" s="94">
        <f t="shared" si="90"/>
        <v>2.5520833333333335</v>
      </c>
      <c r="M72" s="62">
        <f t="shared" si="91"/>
        <v>1645.7142857142858</v>
      </c>
      <c r="N72" s="93">
        <f t="shared" si="92"/>
        <v>0.60763888888888884</v>
      </c>
      <c r="O72" s="93">
        <f t="shared" si="93"/>
        <v>2.4305555555555554</v>
      </c>
      <c r="P72" s="62">
        <f t="shared" si="94"/>
        <v>137.14285714285714</v>
      </c>
      <c r="Q72" s="93">
        <f t="shared" si="95"/>
        <v>29.166666666666668</v>
      </c>
      <c r="S72" s="500">
        <f t="shared" si="96"/>
        <v>0.20254629629629628</v>
      </c>
      <c r="T72" s="500">
        <f t="shared" si="97"/>
        <v>19.444444444444443</v>
      </c>
      <c r="V72" s="335">
        <f t="shared" si="98"/>
        <v>266.66666666666663</v>
      </c>
      <c r="W72" s="335">
        <f t="shared" si="103"/>
        <v>456.25</v>
      </c>
      <c r="Z72" s="553">
        <f t="shared" si="104"/>
        <v>743.75</v>
      </c>
      <c r="AC72" s="399">
        <f t="shared" si="99"/>
        <v>2552.0833333333335</v>
      </c>
      <c r="AD72" s="400">
        <f t="shared" si="99"/>
        <v>2126.7361111111113</v>
      </c>
      <c r="AE72" s="401">
        <f t="shared" si="99"/>
        <v>1701.3888888888891</v>
      </c>
      <c r="AF72" s="400">
        <f t="shared" si="99"/>
        <v>1276.0416666666667</v>
      </c>
      <c r="AG72" s="402">
        <f t="shared" si="99"/>
        <v>850.69444444444457</v>
      </c>
      <c r="AH72" s="399">
        <f t="shared" si="100"/>
        <v>1276.0416666666667</v>
      </c>
      <c r="AI72" s="401">
        <f t="shared" si="100"/>
        <v>1063.3680555555557</v>
      </c>
      <c r="AJ72" s="401">
        <f t="shared" si="100"/>
        <v>850.69444444444457</v>
      </c>
      <c r="AK72" s="401">
        <f t="shared" si="100"/>
        <v>638.02083333333337</v>
      </c>
      <c r="AL72" s="402">
        <f t="shared" si="100"/>
        <v>425.34722222222229</v>
      </c>
      <c r="AM72" s="399">
        <f t="shared" si="101"/>
        <v>638.02083333333337</v>
      </c>
      <c r="AN72" s="401">
        <f t="shared" si="101"/>
        <v>531.68402777777783</v>
      </c>
      <c r="AO72" s="401">
        <f t="shared" si="101"/>
        <v>425.34722222222229</v>
      </c>
      <c r="AP72" s="401">
        <f t="shared" si="101"/>
        <v>319.01041666666669</v>
      </c>
      <c r="AQ72" s="402">
        <f t="shared" si="101"/>
        <v>212.67361111111114</v>
      </c>
      <c r="AR72" s="399">
        <f t="shared" si="102"/>
        <v>319.01041666666669</v>
      </c>
      <c r="AS72" s="401">
        <f t="shared" si="102"/>
        <v>265.84201388888891</v>
      </c>
      <c r="AT72" s="401">
        <f t="shared" si="102"/>
        <v>212.67361111111114</v>
      </c>
      <c r="AU72" s="401">
        <f t="shared" si="102"/>
        <v>159.50520833333334</v>
      </c>
      <c r="AV72" s="402">
        <f t="shared" si="102"/>
        <v>106.33680555555557</v>
      </c>
      <c r="AW72" s="462">
        <f t="shared" si="38"/>
        <v>55</v>
      </c>
      <c r="AX72" s="470"/>
    </row>
    <row r="73" spans="1:50" s="64" customFormat="1" x14ac:dyDescent="0.25">
      <c r="A73" s="58">
        <v>1</v>
      </c>
      <c r="B73" s="129">
        <v>56</v>
      </c>
      <c r="C73" s="59">
        <f t="shared" si="86"/>
        <v>950.00000000000011</v>
      </c>
      <c r="D73" s="60" t="s">
        <v>16</v>
      </c>
      <c r="E73" s="61">
        <f t="shared" si="78"/>
        <v>33.684210526315788</v>
      </c>
      <c r="F73" s="62">
        <f t="shared" si="78"/>
        <v>67.368421052631575</v>
      </c>
      <c r="G73" s="62">
        <f t="shared" si="78"/>
        <v>134.73684210526315</v>
      </c>
      <c r="H73" s="74">
        <f t="shared" si="78"/>
        <v>269.4736842105263</v>
      </c>
      <c r="I73" s="92">
        <f t="shared" si="87"/>
        <v>21.152343750000004</v>
      </c>
      <c r="J73" s="93">
        <f t="shared" si="88"/>
        <v>10.576171875000002</v>
      </c>
      <c r="K73" s="93">
        <f t="shared" si="89"/>
        <v>5.2880859375000009</v>
      </c>
      <c r="L73" s="94">
        <f t="shared" si="90"/>
        <v>2.6440429687500004</v>
      </c>
      <c r="M73" s="62">
        <f t="shared" si="91"/>
        <v>1616.8421052631579</v>
      </c>
      <c r="N73" s="93">
        <f t="shared" si="92"/>
        <v>0.61848958333333337</v>
      </c>
      <c r="O73" s="93">
        <f t="shared" si="93"/>
        <v>2.4739583333333335</v>
      </c>
      <c r="P73" s="62">
        <f t="shared" si="94"/>
        <v>134.73684210526315</v>
      </c>
      <c r="Q73" s="93">
        <f t="shared" si="95"/>
        <v>29.6875</v>
      </c>
      <c r="S73" s="500">
        <f t="shared" si="96"/>
        <v>0.20616319444444445</v>
      </c>
      <c r="T73" s="500">
        <f t="shared" si="97"/>
        <v>19.791666666666664</v>
      </c>
      <c r="V73" s="335">
        <f t="shared" si="98"/>
        <v>249.99999999999989</v>
      </c>
      <c r="W73" s="335">
        <f t="shared" si="103"/>
        <v>442.96874999999989</v>
      </c>
      <c r="Z73" s="553">
        <f t="shared" si="104"/>
        <v>757.03125000000011</v>
      </c>
      <c r="AC73" s="399">
        <f t="shared" si="99"/>
        <v>2644.0429687500005</v>
      </c>
      <c r="AD73" s="400">
        <f t="shared" si="99"/>
        <v>2203.3691406250005</v>
      </c>
      <c r="AE73" s="401">
        <f t="shared" si="99"/>
        <v>1762.6953125000002</v>
      </c>
      <c r="AF73" s="400">
        <f t="shared" si="99"/>
        <v>1322.0214843750002</v>
      </c>
      <c r="AG73" s="402">
        <f t="shared" si="99"/>
        <v>881.34765625000011</v>
      </c>
      <c r="AH73" s="399">
        <f t="shared" si="100"/>
        <v>1322.0214843750002</v>
      </c>
      <c r="AI73" s="401">
        <f t="shared" si="100"/>
        <v>1101.6845703125002</v>
      </c>
      <c r="AJ73" s="401">
        <f t="shared" si="100"/>
        <v>881.34765625000011</v>
      </c>
      <c r="AK73" s="401">
        <f t="shared" si="100"/>
        <v>661.01074218750011</v>
      </c>
      <c r="AL73" s="402">
        <f t="shared" si="100"/>
        <v>440.67382812500006</v>
      </c>
      <c r="AM73" s="399">
        <f t="shared" si="101"/>
        <v>661.01074218750011</v>
      </c>
      <c r="AN73" s="401">
        <f t="shared" si="101"/>
        <v>550.84228515625011</v>
      </c>
      <c r="AO73" s="401">
        <f t="shared" si="101"/>
        <v>440.67382812500006</v>
      </c>
      <c r="AP73" s="401">
        <f t="shared" si="101"/>
        <v>330.50537109375006</v>
      </c>
      <c r="AQ73" s="402">
        <f t="shared" si="101"/>
        <v>220.33691406250003</v>
      </c>
      <c r="AR73" s="399">
        <f t="shared" si="102"/>
        <v>330.50537109375006</v>
      </c>
      <c r="AS73" s="401">
        <f t="shared" si="102"/>
        <v>275.42114257812506</v>
      </c>
      <c r="AT73" s="401">
        <f t="shared" si="102"/>
        <v>220.33691406250003</v>
      </c>
      <c r="AU73" s="401">
        <f t="shared" si="102"/>
        <v>165.25268554687503</v>
      </c>
      <c r="AV73" s="402">
        <f t="shared" si="102"/>
        <v>110.16845703125001</v>
      </c>
      <c r="AW73" s="462">
        <f t="shared" si="38"/>
        <v>56</v>
      </c>
      <c r="AX73" s="471"/>
    </row>
    <row r="74" spans="1:50" s="64" customFormat="1" x14ac:dyDescent="0.25">
      <c r="A74" s="58">
        <v>1</v>
      </c>
      <c r="B74" s="129">
        <v>57</v>
      </c>
      <c r="C74" s="59">
        <f t="shared" si="86"/>
        <v>966.66666666666674</v>
      </c>
      <c r="D74" s="60" t="s">
        <v>16</v>
      </c>
      <c r="E74" s="61">
        <f t="shared" si="78"/>
        <v>33.103448275862064</v>
      </c>
      <c r="F74" s="62">
        <f t="shared" si="78"/>
        <v>66.206896551724128</v>
      </c>
      <c r="G74" s="62">
        <f t="shared" si="78"/>
        <v>132.41379310344826</v>
      </c>
      <c r="H74" s="74">
        <f t="shared" si="78"/>
        <v>264.82758620689651</v>
      </c>
      <c r="I74" s="92">
        <f t="shared" si="87"/>
        <v>21.901041666666671</v>
      </c>
      <c r="J74" s="93">
        <f t="shared" si="88"/>
        <v>10.950520833333336</v>
      </c>
      <c r="K74" s="93">
        <f t="shared" si="89"/>
        <v>5.4752604166666679</v>
      </c>
      <c r="L74" s="94">
        <f t="shared" si="90"/>
        <v>2.7376302083333339</v>
      </c>
      <c r="M74" s="62">
        <f t="shared" si="91"/>
        <v>1588.9655172413791</v>
      </c>
      <c r="N74" s="93">
        <f t="shared" si="92"/>
        <v>0.6293402777777779</v>
      </c>
      <c r="O74" s="93">
        <f t="shared" si="93"/>
        <v>2.5173611111111116</v>
      </c>
      <c r="P74" s="62">
        <f t="shared" si="94"/>
        <v>132.41379310344826</v>
      </c>
      <c r="Q74" s="93">
        <f t="shared" si="95"/>
        <v>30.208333333333339</v>
      </c>
      <c r="S74" s="500">
        <f t="shared" si="96"/>
        <v>0.20978009259259262</v>
      </c>
      <c r="T74" s="500">
        <f t="shared" si="97"/>
        <v>20.138888888888893</v>
      </c>
      <c r="V74" s="335">
        <f t="shared" si="98"/>
        <v>233.33333333333326</v>
      </c>
      <c r="W74" s="335">
        <f t="shared" si="103"/>
        <v>429.68749999999989</v>
      </c>
      <c r="Z74" s="553">
        <f t="shared" si="104"/>
        <v>770.31250000000011</v>
      </c>
      <c r="AC74" s="399">
        <f t="shared" si="99"/>
        <v>2737.6302083333339</v>
      </c>
      <c r="AD74" s="400">
        <f t="shared" si="99"/>
        <v>2281.3585069444453</v>
      </c>
      <c r="AE74" s="401">
        <f t="shared" si="99"/>
        <v>1825.0868055555561</v>
      </c>
      <c r="AF74" s="400">
        <f t="shared" si="99"/>
        <v>1368.815104166667</v>
      </c>
      <c r="AG74" s="402">
        <f t="shared" si="99"/>
        <v>912.54340277777806</v>
      </c>
      <c r="AH74" s="399">
        <f t="shared" si="100"/>
        <v>1368.815104166667</v>
      </c>
      <c r="AI74" s="401">
        <f t="shared" si="100"/>
        <v>1140.6792534722226</v>
      </c>
      <c r="AJ74" s="401">
        <f t="shared" si="100"/>
        <v>912.54340277777806</v>
      </c>
      <c r="AK74" s="401">
        <f t="shared" si="100"/>
        <v>684.40755208333348</v>
      </c>
      <c r="AL74" s="402">
        <f t="shared" si="100"/>
        <v>456.27170138888903</v>
      </c>
      <c r="AM74" s="399">
        <f t="shared" si="101"/>
        <v>684.40755208333348</v>
      </c>
      <c r="AN74" s="401">
        <f t="shared" si="101"/>
        <v>570.33962673611131</v>
      </c>
      <c r="AO74" s="401">
        <f t="shared" si="101"/>
        <v>456.27170138888903</v>
      </c>
      <c r="AP74" s="401">
        <f t="shared" si="101"/>
        <v>342.20377604166674</v>
      </c>
      <c r="AQ74" s="402">
        <f t="shared" si="101"/>
        <v>228.13585069444451</v>
      </c>
      <c r="AR74" s="399">
        <f t="shared" si="102"/>
        <v>342.20377604166674</v>
      </c>
      <c r="AS74" s="401">
        <f t="shared" si="102"/>
        <v>285.16981336805566</v>
      </c>
      <c r="AT74" s="401">
        <f t="shared" si="102"/>
        <v>228.13585069444451</v>
      </c>
      <c r="AU74" s="401">
        <f t="shared" si="102"/>
        <v>171.10188802083337</v>
      </c>
      <c r="AV74" s="402">
        <f t="shared" si="102"/>
        <v>114.06792534722226</v>
      </c>
      <c r="AW74" s="462">
        <f t="shared" si="38"/>
        <v>57</v>
      </c>
      <c r="AX74" s="470"/>
    </row>
    <row r="75" spans="1:50" s="64" customFormat="1" x14ac:dyDescent="0.25">
      <c r="A75" s="65">
        <v>1</v>
      </c>
      <c r="B75" s="131">
        <v>58</v>
      </c>
      <c r="C75" s="66">
        <f t="shared" si="86"/>
        <v>983.33333333333337</v>
      </c>
      <c r="D75" s="60" t="s">
        <v>16</v>
      </c>
      <c r="E75" s="61">
        <f t="shared" si="78"/>
        <v>32.542372881355931</v>
      </c>
      <c r="F75" s="62">
        <f t="shared" si="78"/>
        <v>65.084745762711862</v>
      </c>
      <c r="G75" s="62">
        <f t="shared" si="78"/>
        <v>130.16949152542372</v>
      </c>
      <c r="H75" s="74">
        <f t="shared" si="78"/>
        <v>260.33898305084745</v>
      </c>
      <c r="I75" s="92">
        <f t="shared" si="87"/>
        <v>22.662760416666668</v>
      </c>
      <c r="J75" s="93">
        <f t="shared" si="88"/>
        <v>11.331380208333334</v>
      </c>
      <c r="K75" s="93">
        <f t="shared" si="89"/>
        <v>5.665690104166667</v>
      </c>
      <c r="L75" s="94">
        <f t="shared" si="90"/>
        <v>2.8328450520833335</v>
      </c>
      <c r="M75" s="62">
        <f t="shared" si="91"/>
        <v>1562.0338983050847</v>
      </c>
      <c r="N75" s="93">
        <f t="shared" si="92"/>
        <v>0.64019097222222221</v>
      </c>
      <c r="O75" s="93">
        <f t="shared" si="93"/>
        <v>2.5607638888888888</v>
      </c>
      <c r="P75" s="62">
        <f t="shared" si="94"/>
        <v>130.16949152542372</v>
      </c>
      <c r="Q75" s="93">
        <f t="shared" si="95"/>
        <v>30.729166666666668</v>
      </c>
      <c r="S75" s="500">
        <f t="shared" si="96"/>
        <v>0.21339699074074073</v>
      </c>
      <c r="T75" s="500">
        <f t="shared" si="97"/>
        <v>20.486111111111111</v>
      </c>
      <c r="V75" s="335">
        <f t="shared" si="98"/>
        <v>216.66666666666663</v>
      </c>
      <c r="W75" s="335">
        <f t="shared" si="103"/>
        <v>416.40625</v>
      </c>
      <c r="Z75" s="553">
        <f t="shared" si="104"/>
        <v>783.59375</v>
      </c>
      <c r="AC75" s="399">
        <f t="shared" ref="AC75:AG84" si="105">AC$64*OBWratio*($C75)/($E75)*1000</f>
        <v>2832.8450520833335</v>
      </c>
      <c r="AD75" s="400">
        <f t="shared" si="105"/>
        <v>2360.7042100694448</v>
      </c>
      <c r="AE75" s="401">
        <f t="shared" si="105"/>
        <v>1888.5633680555559</v>
      </c>
      <c r="AF75" s="400">
        <f t="shared" si="105"/>
        <v>1416.4225260416667</v>
      </c>
      <c r="AG75" s="402">
        <f t="shared" si="105"/>
        <v>944.28168402777794</v>
      </c>
      <c r="AH75" s="399">
        <f t="shared" ref="AH75:AL84" si="106">AH$64*OBWratio*($C75)/($F75)*1000</f>
        <v>1416.4225260416667</v>
      </c>
      <c r="AI75" s="401">
        <f t="shared" si="106"/>
        <v>1180.3521050347224</v>
      </c>
      <c r="AJ75" s="401">
        <f t="shared" si="106"/>
        <v>944.28168402777794</v>
      </c>
      <c r="AK75" s="401">
        <f t="shared" si="106"/>
        <v>708.21126302083337</v>
      </c>
      <c r="AL75" s="402">
        <f t="shared" si="106"/>
        <v>472.14084201388897</v>
      </c>
      <c r="AM75" s="399">
        <f t="shared" ref="AM75:AQ84" si="107">AM$64*OBWratio*($C75)/($G75)*1000</f>
        <v>708.21126302083337</v>
      </c>
      <c r="AN75" s="401">
        <f t="shared" si="107"/>
        <v>590.1760525173612</v>
      </c>
      <c r="AO75" s="401">
        <f t="shared" si="107"/>
        <v>472.14084201388897</v>
      </c>
      <c r="AP75" s="401">
        <f t="shared" si="107"/>
        <v>354.10563151041669</v>
      </c>
      <c r="AQ75" s="402">
        <f t="shared" si="107"/>
        <v>236.07042100694449</v>
      </c>
      <c r="AR75" s="399">
        <f t="shared" ref="AR75:AV84" si="108">AR$64*OBWratio*($C75)/($H75)*1000</f>
        <v>354.10563151041669</v>
      </c>
      <c r="AS75" s="401">
        <f t="shared" si="108"/>
        <v>295.0880262586806</v>
      </c>
      <c r="AT75" s="401">
        <f t="shared" si="108"/>
        <v>236.07042100694449</v>
      </c>
      <c r="AU75" s="401">
        <f t="shared" si="108"/>
        <v>177.05281575520834</v>
      </c>
      <c r="AV75" s="402">
        <f t="shared" si="108"/>
        <v>118.03521050347224</v>
      </c>
      <c r="AW75" s="462">
        <f t="shared" si="38"/>
        <v>58</v>
      </c>
      <c r="AX75" s="470"/>
    </row>
    <row r="76" spans="1:50" s="281" customFormat="1" x14ac:dyDescent="0.25">
      <c r="A76" s="79">
        <v>1</v>
      </c>
      <c r="B76" s="130">
        <v>59</v>
      </c>
      <c r="C76" s="80">
        <f t="shared" si="86"/>
        <v>1000.0000000000001</v>
      </c>
      <c r="D76" s="274" t="s">
        <v>16</v>
      </c>
      <c r="E76" s="275">
        <f t="shared" si="78"/>
        <v>31.999999999999996</v>
      </c>
      <c r="F76" s="276">
        <f t="shared" si="78"/>
        <v>63.999999999999993</v>
      </c>
      <c r="G76" s="276">
        <f t="shared" si="78"/>
        <v>127.99999999999999</v>
      </c>
      <c r="H76" s="277">
        <f t="shared" si="78"/>
        <v>255.99999999999997</v>
      </c>
      <c r="I76" s="278">
        <f t="shared" si="87"/>
        <v>23.437500000000007</v>
      </c>
      <c r="J76" s="279">
        <f t="shared" si="88"/>
        <v>11.718750000000004</v>
      </c>
      <c r="K76" s="279">
        <f t="shared" si="89"/>
        <v>5.8593750000000018</v>
      </c>
      <c r="L76" s="280">
        <f t="shared" si="90"/>
        <v>2.9296875000000009</v>
      </c>
      <c r="M76" s="275">
        <f>6*H76</f>
        <v>1535.9999999999998</v>
      </c>
      <c r="N76" s="279">
        <f t="shared" si="92"/>
        <v>0.65104166666666674</v>
      </c>
      <c r="O76" s="279">
        <f t="shared" si="93"/>
        <v>2.604166666666667</v>
      </c>
      <c r="P76" s="276">
        <f t="shared" si="94"/>
        <v>127.99999999999999</v>
      </c>
      <c r="Q76" s="279">
        <f t="shared" si="95"/>
        <v>31.250000000000004</v>
      </c>
      <c r="S76" s="503">
        <f t="shared" si="96"/>
        <v>0.2170138888888889</v>
      </c>
      <c r="T76" s="503">
        <f t="shared" si="97"/>
        <v>20.833333333333336</v>
      </c>
      <c r="V76" s="457">
        <f t="shared" si="98"/>
        <v>199.99999999999989</v>
      </c>
      <c r="W76" s="457">
        <f t="shared" si="103"/>
        <v>403.12499999999989</v>
      </c>
      <c r="Z76" s="556">
        <f t="shared" si="104"/>
        <v>796.87500000000011</v>
      </c>
      <c r="AC76" s="399">
        <f t="shared" si="105"/>
        <v>2929.6875000000009</v>
      </c>
      <c r="AD76" s="400">
        <f t="shared" si="105"/>
        <v>2441.4062500000009</v>
      </c>
      <c r="AE76" s="401">
        <f t="shared" si="105"/>
        <v>1953.1250000000005</v>
      </c>
      <c r="AF76" s="400">
        <f t="shared" si="105"/>
        <v>1464.8437500000005</v>
      </c>
      <c r="AG76" s="402">
        <f t="shared" si="105"/>
        <v>976.56250000000023</v>
      </c>
      <c r="AH76" s="399">
        <f t="shared" si="106"/>
        <v>1464.8437500000005</v>
      </c>
      <c r="AI76" s="401">
        <f t="shared" si="106"/>
        <v>1220.7031250000005</v>
      </c>
      <c r="AJ76" s="401">
        <f t="shared" si="106"/>
        <v>976.56250000000023</v>
      </c>
      <c r="AK76" s="401">
        <f t="shared" si="106"/>
        <v>732.42187500000023</v>
      </c>
      <c r="AL76" s="402">
        <f t="shared" si="106"/>
        <v>488.28125000000011</v>
      </c>
      <c r="AM76" s="399">
        <f t="shared" si="107"/>
        <v>732.42187500000023</v>
      </c>
      <c r="AN76" s="401">
        <f t="shared" si="107"/>
        <v>610.35156250000023</v>
      </c>
      <c r="AO76" s="401">
        <f t="shared" si="107"/>
        <v>488.28125000000011</v>
      </c>
      <c r="AP76" s="401">
        <f t="shared" si="107"/>
        <v>366.21093750000011</v>
      </c>
      <c r="AQ76" s="402">
        <f t="shared" si="107"/>
        <v>244.14062500000006</v>
      </c>
      <c r="AR76" s="399">
        <f t="shared" si="108"/>
        <v>366.21093750000011</v>
      </c>
      <c r="AS76" s="401">
        <f t="shared" si="108"/>
        <v>305.17578125000011</v>
      </c>
      <c r="AT76" s="401">
        <f t="shared" si="108"/>
        <v>244.14062500000006</v>
      </c>
      <c r="AU76" s="401">
        <f t="shared" si="108"/>
        <v>183.10546875000006</v>
      </c>
      <c r="AV76" s="402">
        <f t="shared" si="108"/>
        <v>122.07031250000003</v>
      </c>
      <c r="AW76" s="462">
        <f t="shared" si="38"/>
        <v>59</v>
      </c>
      <c r="AX76" s="470"/>
    </row>
    <row r="77" spans="1:50" s="64" customFormat="1" x14ac:dyDescent="0.25">
      <c r="A77" s="76">
        <v>1</v>
      </c>
      <c r="B77" s="135">
        <v>60</v>
      </c>
      <c r="C77" s="77">
        <f t="shared" si="86"/>
        <v>1016.6666666666667</v>
      </c>
      <c r="D77" s="60" t="s">
        <v>16</v>
      </c>
      <c r="E77" s="61">
        <f t="shared" ref="E77:H96" si="109">E$12*1000/$C77</f>
        <v>31.475409836065573</v>
      </c>
      <c r="F77" s="62">
        <f t="shared" si="109"/>
        <v>62.950819672131146</v>
      </c>
      <c r="G77" s="62">
        <f t="shared" si="109"/>
        <v>125.90163934426229</v>
      </c>
      <c r="H77" s="74">
        <f t="shared" si="109"/>
        <v>251.80327868852459</v>
      </c>
      <c r="I77" s="92">
        <f t="shared" si="87"/>
        <v>24.225260416666668</v>
      </c>
      <c r="J77" s="93">
        <f t="shared" si="88"/>
        <v>12.112630208333334</v>
      </c>
      <c r="K77" s="93">
        <f t="shared" si="89"/>
        <v>6.056315104166667</v>
      </c>
      <c r="L77" s="94">
        <f t="shared" si="90"/>
        <v>3.0281575520833335</v>
      </c>
      <c r="M77" s="62">
        <f t="shared" ref="M77:M85" si="110">6*H77</f>
        <v>1510.8196721311474</v>
      </c>
      <c r="N77" s="93">
        <f t="shared" si="92"/>
        <v>0.66189236111111116</v>
      </c>
      <c r="O77" s="93">
        <f t="shared" si="93"/>
        <v>2.6475694444444446</v>
      </c>
      <c r="P77" s="62">
        <f t="shared" si="94"/>
        <v>125.90163934426229</v>
      </c>
      <c r="Q77" s="93">
        <f t="shared" si="95"/>
        <v>31.770833333333332</v>
      </c>
      <c r="S77" s="500">
        <f t="shared" si="96"/>
        <v>0.22063078703703703</v>
      </c>
      <c r="T77" s="500">
        <f t="shared" si="97"/>
        <v>21.180555555555554</v>
      </c>
      <c r="V77" s="335">
        <f t="shared" si="98"/>
        <v>183.33333333333326</v>
      </c>
      <c r="W77" s="335">
        <f t="shared" si="103"/>
        <v>389.84374999999989</v>
      </c>
      <c r="Z77" s="553">
        <f t="shared" si="104"/>
        <v>810.15625000000011</v>
      </c>
      <c r="AC77" s="399">
        <f t="shared" si="105"/>
        <v>3028.1575520833335</v>
      </c>
      <c r="AD77" s="400">
        <f t="shared" si="105"/>
        <v>2523.4646267361118</v>
      </c>
      <c r="AE77" s="401">
        <f t="shared" si="105"/>
        <v>2018.7717013888894</v>
      </c>
      <c r="AF77" s="400">
        <f t="shared" si="105"/>
        <v>1514.0787760416667</v>
      </c>
      <c r="AG77" s="402">
        <f t="shared" si="105"/>
        <v>1009.3858506944447</v>
      </c>
      <c r="AH77" s="399">
        <f t="shared" si="106"/>
        <v>1514.0787760416667</v>
      </c>
      <c r="AI77" s="401">
        <f t="shared" si="106"/>
        <v>1261.7323133680559</v>
      </c>
      <c r="AJ77" s="401">
        <f t="shared" si="106"/>
        <v>1009.3858506944447</v>
      </c>
      <c r="AK77" s="401">
        <f t="shared" si="106"/>
        <v>757.03938802083337</v>
      </c>
      <c r="AL77" s="402">
        <f t="shared" si="106"/>
        <v>504.69292534722234</v>
      </c>
      <c r="AM77" s="399">
        <f t="shared" si="107"/>
        <v>757.03938802083337</v>
      </c>
      <c r="AN77" s="401">
        <f t="shared" si="107"/>
        <v>630.86615668402794</v>
      </c>
      <c r="AO77" s="401">
        <f t="shared" si="107"/>
        <v>504.69292534722234</v>
      </c>
      <c r="AP77" s="401">
        <f t="shared" si="107"/>
        <v>378.51969401041669</v>
      </c>
      <c r="AQ77" s="402">
        <f t="shared" si="107"/>
        <v>252.34646267361117</v>
      </c>
      <c r="AR77" s="399">
        <f t="shared" si="108"/>
        <v>378.51969401041669</v>
      </c>
      <c r="AS77" s="401">
        <f t="shared" si="108"/>
        <v>315.43307834201397</v>
      </c>
      <c r="AT77" s="401">
        <f t="shared" si="108"/>
        <v>252.34646267361117</v>
      </c>
      <c r="AU77" s="401">
        <f t="shared" si="108"/>
        <v>189.25984700520834</v>
      </c>
      <c r="AV77" s="402">
        <f t="shared" si="108"/>
        <v>126.17323133680559</v>
      </c>
      <c r="AW77" s="462">
        <f t="shared" si="38"/>
        <v>60</v>
      </c>
      <c r="AX77" s="471"/>
    </row>
    <row r="78" spans="1:50" s="64" customFormat="1" x14ac:dyDescent="0.25">
      <c r="A78" s="58">
        <v>1</v>
      </c>
      <c r="B78" s="129">
        <v>61</v>
      </c>
      <c r="C78" s="59">
        <f t="shared" si="86"/>
        <v>1033.3333333333335</v>
      </c>
      <c r="D78" s="60" t="s">
        <v>16</v>
      </c>
      <c r="E78" s="61">
        <f t="shared" si="109"/>
        <v>30.967741935483865</v>
      </c>
      <c r="F78" s="62">
        <f t="shared" si="109"/>
        <v>61.93548387096773</v>
      </c>
      <c r="G78" s="62">
        <f t="shared" si="109"/>
        <v>123.87096774193546</v>
      </c>
      <c r="H78" s="74">
        <f t="shared" si="109"/>
        <v>247.74193548387092</v>
      </c>
      <c r="I78" s="92">
        <f t="shared" si="87"/>
        <v>25.026041666666675</v>
      </c>
      <c r="J78" s="93">
        <f t="shared" si="88"/>
        <v>12.513020833333337</v>
      </c>
      <c r="K78" s="93">
        <f t="shared" si="89"/>
        <v>6.2565104166666687</v>
      </c>
      <c r="L78" s="94">
        <f t="shared" si="90"/>
        <v>3.1282552083333344</v>
      </c>
      <c r="M78" s="62">
        <f t="shared" si="110"/>
        <v>1486.4516129032254</v>
      </c>
      <c r="N78" s="93">
        <f t="shared" si="92"/>
        <v>0.67274305555555569</v>
      </c>
      <c r="O78" s="93">
        <f t="shared" si="93"/>
        <v>2.6909722222222228</v>
      </c>
      <c r="P78" s="62">
        <f t="shared" si="94"/>
        <v>123.87096774193546</v>
      </c>
      <c r="Q78" s="93">
        <f t="shared" si="95"/>
        <v>32.291666666666671</v>
      </c>
      <c r="S78" s="500">
        <f t="shared" si="96"/>
        <v>0.22424768518518523</v>
      </c>
      <c r="T78" s="500">
        <f t="shared" si="97"/>
        <v>21.527777777777779</v>
      </c>
      <c r="V78" s="335">
        <f t="shared" si="98"/>
        <v>166.66666666666652</v>
      </c>
      <c r="W78" s="335">
        <f t="shared" si="103"/>
        <v>376.56249999999989</v>
      </c>
      <c r="Z78" s="553">
        <f t="shared" si="104"/>
        <v>823.43750000000011</v>
      </c>
      <c r="AC78" s="399">
        <f t="shared" si="105"/>
        <v>3128.2552083333344</v>
      </c>
      <c r="AD78" s="400">
        <f t="shared" si="105"/>
        <v>2606.8793402777792</v>
      </c>
      <c r="AE78" s="401">
        <f t="shared" si="105"/>
        <v>2085.5034722222226</v>
      </c>
      <c r="AF78" s="400">
        <f t="shared" si="105"/>
        <v>1564.1276041666672</v>
      </c>
      <c r="AG78" s="402">
        <f t="shared" si="105"/>
        <v>1042.7517361111113</v>
      </c>
      <c r="AH78" s="399">
        <f t="shared" si="106"/>
        <v>1564.1276041666672</v>
      </c>
      <c r="AI78" s="401">
        <f t="shared" si="106"/>
        <v>1303.4396701388896</v>
      </c>
      <c r="AJ78" s="401">
        <f t="shared" si="106"/>
        <v>1042.7517361111113</v>
      </c>
      <c r="AK78" s="401">
        <f t="shared" si="106"/>
        <v>782.0638020833336</v>
      </c>
      <c r="AL78" s="402">
        <f t="shared" si="106"/>
        <v>521.37586805555566</v>
      </c>
      <c r="AM78" s="399">
        <f t="shared" si="107"/>
        <v>782.0638020833336</v>
      </c>
      <c r="AN78" s="401">
        <f t="shared" si="107"/>
        <v>651.7198350694448</v>
      </c>
      <c r="AO78" s="401">
        <f t="shared" si="107"/>
        <v>521.37586805555566</v>
      </c>
      <c r="AP78" s="401">
        <f t="shared" si="107"/>
        <v>391.0319010416668</v>
      </c>
      <c r="AQ78" s="402">
        <f t="shared" si="107"/>
        <v>260.68793402777783</v>
      </c>
      <c r="AR78" s="399">
        <f t="shared" si="108"/>
        <v>391.0319010416668</v>
      </c>
      <c r="AS78" s="401">
        <f t="shared" si="108"/>
        <v>325.8599175347224</v>
      </c>
      <c r="AT78" s="401">
        <f t="shared" si="108"/>
        <v>260.68793402777783</v>
      </c>
      <c r="AU78" s="401">
        <f t="shared" si="108"/>
        <v>195.5159505208334</v>
      </c>
      <c r="AV78" s="402">
        <f t="shared" si="108"/>
        <v>130.34396701388891</v>
      </c>
      <c r="AW78" s="462">
        <f t="shared" si="38"/>
        <v>61</v>
      </c>
      <c r="AX78" s="470"/>
    </row>
    <row r="79" spans="1:50" s="64" customFormat="1" x14ac:dyDescent="0.25">
      <c r="A79" s="58">
        <v>1</v>
      </c>
      <c r="B79" s="129">
        <v>62</v>
      </c>
      <c r="C79" s="59">
        <f t="shared" si="86"/>
        <v>1050</v>
      </c>
      <c r="D79" s="60" t="s">
        <v>16</v>
      </c>
      <c r="E79" s="61">
        <f t="shared" si="109"/>
        <v>30.476190476190474</v>
      </c>
      <c r="F79" s="62">
        <f t="shared" si="109"/>
        <v>60.952380952380949</v>
      </c>
      <c r="G79" s="62">
        <f t="shared" si="109"/>
        <v>121.9047619047619</v>
      </c>
      <c r="H79" s="74">
        <f t="shared" si="109"/>
        <v>243.8095238095238</v>
      </c>
      <c r="I79" s="92">
        <f t="shared" si="87"/>
        <v>25.83984375</v>
      </c>
      <c r="J79" s="93">
        <f t="shared" si="88"/>
        <v>12.919921875</v>
      </c>
      <c r="K79" s="93">
        <f t="shared" si="89"/>
        <v>6.4599609375</v>
      </c>
      <c r="L79" s="94">
        <f t="shared" si="90"/>
        <v>3.22998046875</v>
      </c>
      <c r="M79" s="62">
        <f t="shared" si="110"/>
        <v>1462.8571428571427</v>
      </c>
      <c r="N79" s="93">
        <f t="shared" si="92"/>
        <v>0.68359375000000011</v>
      </c>
      <c r="O79" s="93">
        <f t="shared" si="93"/>
        <v>2.7343750000000004</v>
      </c>
      <c r="P79" s="62">
        <f t="shared" si="94"/>
        <v>121.9047619047619</v>
      </c>
      <c r="Q79" s="93">
        <f t="shared" si="95"/>
        <v>32.8125</v>
      </c>
      <c r="S79" s="500">
        <f t="shared" si="96"/>
        <v>0.22786458333333337</v>
      </c>
      <c r="T79" s="500">
        <f t="shared" si="97"/>
        <v>21.875</v>
      </c>
      <c r="V79" s="335">
        <f t="shared" si="98"/>
        <v>150</v>
      </c>
      <c r="W79" s="335">
        <f t="shared" si="103"/>
        <v>363.28125</v>
      </c>
      <c r="Z79" s="553">
        <f t="shared" si="104"/>
        <v>836.71875</v>
      </c>
      <c r="AC79" s="399">
        <f t="shared" si="105"/>
        <v>3229.98046875</v>
      </c>
      <c r="AD79" s="400">
        <f t="shared" si="105"/>
        <v>2691.650390625</v>
      </c>
      <c r="AE79" s="401">
        <f t="shared" si="105"/>
        <v>2153.3203125</v>
      </c>
      <c r="AF79" s="400">
        <f t="shared" si="105"/>
        <v>1614.990234375</v>
      </c>
      <c r="AG79" s="402">
        <f t="shared" si="105"/>
        <v>1076.66015625</v>
      </c>
      <c r="AH79" s="399">
        <f t="shared" si="106"/>
        <v>1614.990234375</v>
      </c>
      <c r="AI79" s="401">
        <f t="shared" si="106"/>
        <v>1345.8251953125</v>
      </c>
      <c r="AJ79" s="401">
        <f t="shared" si="106"/>
        <v>1076.66015625</v>
      </c>
      <c r="AK79" s="401">
        <f t="shared" si="106"/>
        <v>807.4951171875</v>
      </c>
      <c r="AL79" s="402">
        <f t="shared" si="106"/>
        <v>538.330078125</v>
      </c>
      <c r="AM79" s="399">
        <f t="shared" si="107"/>
        <v>807.4951171875</v>
      </c>
      <c r="AN79" s="401">
        <f t="shared" si="107"/>
        <v>672.91259765625</v>
      </c>
      <c r="AO79" s="401">
        <f t="shared" si="107"/>
        <v>538.330078125</v>
      </c>
      <c r="AP79" s="401">
        <f t="shared" si="107"/>
        <v>403.74755859375</v>
      </c>
      <c r="AQ79" s="402">
        <f t="shared" si="107"/>
        <v>269.1650390625</v>
      </c>
      <c r="AR79" s="399">
        <f t="shared" si="108"/>
        <v>403.74755859375</v>
      </c>
      <c r="AS79" s="401">
        <f t="shared" si="108"/>
        <v>336.456298828125</v>
      </c>
      <c r="AT79" s="401">
        <f t="shared" si="108"/>
        <v>269.1650390625</v>
      </c>
      <c r="AU79" s="401">
        <f t="shared" si="108"/>
        <v>201.873779296875</v>
      </c>
      <c r="AV79" s="402">
        <f t="shared" si="108"/>
        <v>134.58251953125</v>
      </c>
      <c r="AW79" s="462">
        <f t="shared" si="38"/>
        <v>62</v>
      </c>
      <c r="AX79" s="470"/>
    </row>
    <row r="80" spans="1:50" s="73" customFormat="1" x14ac:dyDescent="0.25">
      <c r="A80" s="79">
        <v>1</v>
      </c>
      <c r="B80" s="130">
        <v>63</v>
      </c>
      <c r="C80" s="80">
        <f t="shared" si="86"/>
        <v>1066.6666666666667</v>
      </c>
      <c r="D80" s="437" t="s">
        <v>16</v>
      </c>
      <c r="E80" s="438">
        <f t="shared" si="109"/>
        <v>29.999999999999996</v>
      </c>
      <c r="F80" s="439">
        <f t="shared" si="109"/>
        <v>59.999999999999993</v>
      </c>
      <c r="G80" s="439">
        <f t="shared" si="109"/>
        <v>119.99999999999999</v>
      </c>
      <c r="H80" s="440">
        <f t="shared" si="109"/>
        <v>239.99999999999997</v>
      </c>
      <c r="I80" s="441">
        <f t="shared" si="87"/>
        <v>26.666666666666671</v>
      </c>
      <c r="J80" s="442">
        <f t="shared" si="88"/>
        <v>13.333333333333336</v>
      </c>
      <c r="K80" s="442">
        <f t="shared" si="89"/>
        <v>6.6666666666666679</v>
      </c>
      <c r="L80" s="443">
        <f t="shared" si="90"/>
        <v>3.3333333333333339</v>
      </c>
      <c r="M80" s="439">
        <f t="shared" si="110"/>
        <v>1439.9999999999998</v>
      </c>
      <c r="N80" s="442">
        <f t="shared" si="92"/>
        <v>0.69444444444444453</v>
      </c>
      <c r="O80" s="442">
        <f t="shared" si="93"/>
        <v>2.7777777777777781</v>
      </c>
      <c r="P80" s="439">
        <f t="shared" si="94"/>
        <v>119.99999999999999</v>
      </c>
      <c r="Q80" s="442">
        <f t="shared" si="95"/>
        <v>33.333333333333336</v>
      </c>
      <c r="R80" s="444"/>
      <c r="S80" s="505">
        <f t="shared" si="96"/>
        <v>0.23148148148148151</v>
      </c>
      <c r="T80" s="505">
        <f t="shared" si="97"/>
        <v>22.222222222222221</v>
      </c>
      <c r="U80" s="444"/>
      <c r="V80" s="458">
        <f t="shared" si="98"/>
        <v>133.33333333333326</v>
      </c>
      <c r="W80" s="458">
        <f t="shared" si="103"/>
        <v>349.99999999999989</v>
      </c>
      <c r="X80" s="444"/>
      <c r="Y80" s="444"/>
      <c r="Z80" s="560">
        <f t="shared" si="104"/>
        <v>850.00000000000011</v>
      </c>
      <c r="AA80" s="444"/>
      <c r="AB80" s="445"/>
      <c r="AC80" s="399">
        <f t="shared" si="105"/>
        <v>3333.3333333333339</v>
      </c>
      <c r="AD80" s="400">
        <f t="shared" si="105"/>
        <v>2777.7777777777787</v>
      </c>
      <c r="AE80" s="401">
        <f t="shared" si="105"/>
        <v>2222.2222222222226</v>
      </c>
      <c r="AF80" s="400">
        <f t="shared" si="105"/>
        <v>1666.666666666667</v>
      </c>
      <c r="AG80" s="402">
        <f t="shared" si="105"/>
        <v>1111.1111111111113</v>
      </c>
      <c r="AH80" s="399">
        <f t="shared" si="106"/>
        <v>1666.666666666667</v>
      </c>
      <c r="AI80" s="401">
        <f t="shared" si="106"/>
        <v>1388.8888888888894</v>
      </c>
      <c r="AJ80" s="401">
        <f t="shared" si="106"/>
        <v>1111.1111111111113</v>
      </c>
      <c r="AK80" s="401">
        <f t="shared" si="106"/>
        <v>833.33333333333348</v>
      </c>
      <c r="AL80" s="402">
        <f t="shared" si="106"/>
        <v>555.55555555555566</v>
      </c>
      <c r="AM80" s="399">
        <f t="shared" si="107"/>
        <v>833.33333333333348</v>
      </c>
      <c r="AN80" s="401">
        <f t="shared" si="107"/>
        <v>694.44444444444468</v>
      </c>
      <c r="AO80" s="401">
        <f t="shared" si="107"/>
        <v>555.55555555555566</v>
      </c>
      <c r="AP80" s="401">
        <f t="shared" si="107"/>
        <v>416.66666666666674</v>
      </c>
      <c r="AQ80" s="402">
        <f t="shared" si="107"/>
        <v>277.77777777777783</v>
      </c>
      <c r="AR80" s="399">
        <f t="shared" si="108"/>
        <v>416.66666666666674</v>
      </c>
      <c r="AS80" s="401">
        <f t="shared" si="108"/>
        <v>347.22222222222234</v>
      </c>
      <c r="AT80" s="401">
        <f t="shared" si="108"/>
        <v>277.77777777777783</v>
      </c>
      <c r="AU80" s="401">
        <f t="shared" si="108"/>
        <v>208.33333333333337</v>
      </c>
      <c r="AV80" s="402">
        <f t="shared" si="108"/>
        <v>138.88888888888891</v>
      </c>
      <c r="AW80" s="462">
        <f t="shared" si="38"/>
        <v>63</v>
      </c>
      <c r="AX80" s="470"/>
    </row>
    <row r="81" spans="1:50" s="64" customFormat="1" x14ac:dyDescent="0.25">
      <c r="A81" s="58">
        <v>1</v>
      </c>
      <c r="B81" s="129">
        <v>64</v>
      </c>
      <c r="C81" s="59">
        <f t="shared" si="86"/>
        <v>1083.3333333333335</v>
      </c>
      <c r="D81" s="60" t="s">
        <v>16</v>
      </c>
      <c r="E81" s="61">
        <f t="shared" si="109"/>
        <v>29.538461538461533</v>
      </c>
      <c r="F81" s="62">
        <f t="shared" si="109"/>
        <v>59.076923076923066</v>
      </c>
      <c r="G81" s="62">
        <f t="shared" si="109"/>
        <v>118.15384615384613</v>
      </c>
      <c r="H81" s="74">
        <f t="shared" si="109"/>
        <v>236.30769230769226</v>
      </c>
      <c r="I81" s="92">
        <f t="shared" si="87"/>
        <v>27.506510416666675</v>
      </c>
      <c r="J81" s="93">
        <f t="shared" si="88"/>
        <v>13.753255208333337</v>
      </c>
      <c r="K81" s="93">
        <f t="shared" si="89"/>
        <v>6.8766276041666687</v>
      </c>
      <c r="L81" s="94">
        <f t="shared" si="90"/>
        <v>3.4383138020833344</v>
      </c>
      <c r="M81" s="62">
        <f t="shared" si="110"/>
        <v>1417.8461538461536</v>
      </c>
      <c r="N81" s="93">
        <f t="shared" si="92"/>
        <v>0.70529513888888906</v>
      </c>
      <c r="O81" s="93">
        <f t="shared" si="93"/>
        <v>2.8211805555555562</v>
      </c>
      <c r="P81" s="62">
        <f t="shared" si="94"/>
        <v>118.15384615384613</v>
      </c>
      <c r="Q81" s="93">
        <f t="shared" si="95"/>
        <v>33.854166666666671</v>
      </c>
      <c r="S81" s="500">
        <f t="shared" si="96"/>
        <v>0.23509837962962968</v>
      </c>
      <c r="T81" s="500">
        <f t="shared" si="97"/>
        <v>22.569444444444446</v>
      </c>
      <c r="V81" s="335">
        <f t="shared" si="98"/>
        <v>116.66666666666652</v>
      </c>
      <c r="W81" s="335">
        <f t="shared" si="103"/>
        <v>336.71874999999989</v>
      </c>
      <c r="Z81" s="553">
        <f t="shared" si="104"/>
        <v>863.28125000000011</v>
      </c>
      <c r="AC81" s="399">
        <f t="shared" si="105"/>
        <v>3438.3138020833344</v>
      </c>
      <c r="AD81" s="400">
        <f t="shared" si="105"/>
        <v>2865.2615017361127</v>
      </c>
      <c r="AE81" s="401">
        <f t="shared" si="105"/>
        <v>2292.2092013888896</v>
      </c>
      <c r="AF81" s="400">
        <f t="shared" si="105"/>
        <v>1719.1569010416672</v>
      </c>
      <c r="AG81" s="402">
        <f t="shared" si="105"/>
        <v>1146.1046006944448</v>
      </c>
      <c r="AH81" s="399">
        <f t="shared" si="106"/>
        <v>1719.1569010416672</v>
      </c>
      <c r="AI81" s="401">
        <f t="shared" si="106"/>
        <v>1432.6307508680563</v>
      </c>
      <c r="AJ81" s="401">
        <f t="shared" si="106"/>
        <v>1146.1046006944448</v>
      </c>
      <c r="AK81" s="401">
        <f t="shared" si="106"/>
        <v>859.5784505208336</v>
      </c>
      <c r="AL81" s="402">
        <f t="shared" si="106"/>
        <v>573.0523003472224</v>
      </c>
      <c r="AM81" s="399">
        <f t="shared" si="107"/>
        <v>859.5784505208336</v>
      </c>
      <c r="AN81" s="401">
        <f t="shared" si="107"/>
        <v>716.31537543402817</v>
      </c>
      <c r="AO81" s="401">
        <f t="shared" si="107"/>
        <v>573.0523003472224</v>
      </c>
      <c r="AP81" s="401">
        <f t="shared" si="107"/>
        <v>429.7892252604168</v>
      </c>
      <c r="AQ81" s="402">
        <f t="shared" si="107"/>
        <v>286.5261501736112</v>
      </c>
      <c r="AR81" s="399">
        <f t="shared" si="108"/>
        <v>429.7892252604168</v>
      </c>
      <c r="AS81" s="401">
        <f t="shared" si="108"/>
        <v>358.15768771701408</v>
      </c>
      <c r="AT81" s="401">
        <f t="shared" si="108"/>
        <v>286.5261501736112</v>
      </c>
      <c r="AU81" s="401">
        <f t="shared" si="108"/>
        <v>214.8946126302084</v>
      </c>
      <c r="AV81" s="402">
        <f t="shared" si="108"/>
        <v>143.2630750868056</v>
      </c>
      <c r="AW81" s="462">
        <f t="shared" si="38"/>
        <v>64</v>
      </c>
      <c r="AX81" s="469"/>
    </row>
    <row r="82" spans="1:50" s="64" customFormat="1" x14ac:dyDescent="0.25">
      <c r="A82" s="58">
        <v>1</v>
      </c>
      <c r="B82" s="129">
        <v>65</v>
      </c>
      <c r="C82" s="59">
        <f t="shared" si="86"/>
        <v>1100</v>
      </c>
      <c r="D82" s="60" t="s">
        <v>16</v>
      </c>
      <c r="E82" s="61">
        <f t="shared" si="109"/>
        <v>29.09090909090909</v>
      </c>
      <c r="F82" s="62">
        <f t="shared" si="109"/>
        <v>58.18181818181818</v>
      </c>
      <c r="G82" s="62">
        <f t="shared" si="109"/>
        <v>116.36363636363636</v>
      </c>
      <c r="H82" s="74">
        <f t="shared" si="109"/>
        <v>232.72727272727272</v>
      </c>
      <c r="I82" s="92">
        <f t="shared" si="87"/>
        <v>28.359375</v>
      </c>
      <c r="J82" s="93">
        <f t="shared" si="88"/>
        <v>14.1796875</v>
      </c>
      <c r="K82" s="93">
        <f t="shared" si="89"/>
        <v>7.08984375</v>
      </c>
      <c r="L82" s="94">
        <f t="shared" si="90"/>
        <v>3.544921875</v>
      </c>
      <c r="M82" s="62">
        <f t="shared" si="110"/>
        <v>1396.3636363636363</v>
      </c>
      <c r="N82" s="93">
        <f t="shared" si="92"/>
        <v>0.71614583333333337</v>
      </c>
      <c r="O82" s="93">
        <f t="shared" si="93"/>
        <v>2.8645833333333335</v>
      </c>
      <c r="P82" s="62">
        <f t="shared" si="94"/>
        <v>116.36363636363636</v>
      </c>
      <c r="Q82" s="93">
        <f t="shared" si="95"/>
        <v>34.375</v>
      </c>
      <c r="S82" s="500">
        <f t="shared" si="96"/>
        <v>0.23871527777777779</v>
      </c>
      <c r="T82" s="500">
        <f t="shared" si="97"/>
        <v>22.916666666666664</v>
      </c>
      <c r="V82" s="335">
        <f t="shared" si="98"/>
        <v>100</v>
      </c>
      <c r="W82" s="335">
        <f t="shared" si="103"/>
        <v>323.4375</v>
      </c>
      <c r="Z82" s="553">
        <f t="shared" si="104"/>
        <v>876.5625</v>
      </c>
      <c r="AC82" s="399">
        <f t="shared" si="105"/>
        <v>3544.921875</v>
      </c>
      <c r="AD82" s="400">
        <f t="shared" si="105"/>
        <v>2954.1015625</v>
      </c>
      <c r="AE82" s="401">
        <f t="shared" si="105"/>
        <v>2363.28125</v>
      </c>
      <c r="AF82" s="400">
        <f t="shared" si="105"/>
        <v>1772.4609375</v>
      </c>
      <c r="AG82" s="402">
        <f t="shared" si="105"/>
        <v>1181.640625</v>
      </c>
      <c r="AH82" s="399">
        <f t="shared" si="106"/>
        <v>1772.4609375</v>
      </c>
      <c r="AI82" s="401">
        <f t="shared" si="106"/>
        <v>1477.05078125</v>
      </c>
      <c r="AJ82" s="401">
        <f t="shared" si="106"/>
        <v>1181.640625</v>
      </c>
      <c r="AK82" s="401">
        <f t="shared" si="106"/>
        <v>886.23046875</v>
      </c>
      <c r="AL82" s="402">
        <f t="shared" si="106"/>
        <v>590.8203125</v>
      </c>
      <c r="AM82" s="399">
        <f t="shared" si="107"/>
        <v>886.23046875</v>
      </c>
      <c r="AN82" s="401">
        <f t="shared" si="107"/>
        <v>738.525390625</v>
      </c>
      <c r="AO82" s="401">
        <f t="shared" si="107"/>
        <v>590.8203125</v>
      </c>
      <c r="AP82" s="401">
        <f t="shared" si="107"/>
        <v>443.115234375</v>
      </c>
      <c r="AQ82" s="402">
        <f t="shared" si="107"/>
        <v>295.41015625</v>
      </c>
      <c r="AR82" s="399">
        <f t="shared" si="108"/>
        <v>443.115234375</v>
      </c>
      <c r="AS82" s="401">
        <f t="shared" si="108"/>
        <v>369.2626953125</v>
      </c>
      <c r="AT82" s="401">
        <f t="shared" si="108"/>
        <v>295.41015625</v>
      </c>
      <c r="AU82" s="401">
        <f t="shared" si="108"/>
        <v>221.5576171875</v>
      </c>
      <c r="AV82" s="402">
        <f t="shared" si="108"/>
        <v>147.705078125</v>
      </c>
      <c r="AW82" s="462">
        <f t="shared" si="38"/>
        <v>65</v>
      </c>
      <c r="AX82" s="469"/>
    </row>
    <row r="83" spans="1:50" s="64" customFormat="1" x14ac:dyDescent="0.25">
      <c r="A83" s="58">
        <v>1</v>
      </c>
      <c r="B83" s="129">
        <v>66</v>
      </c>
      <c r="C83" s="59">
        <f t="shared" si="86"/>
        <v>1116.6666666666667</v>
      </c>
      <c r="D83" s="60" t="s">
        <v>16</v>
      </c>
      <c r="E83" s="61">
        <f t="shared" si="109"/>
        <v>28.656716417910445</v>
      </c>
      <c r="F83" s="62">
        <f t="shared" si="109"/>
        <v>57.31343283582089</v>
      </c>
      <c r="G83" s="62">
        <f t="shared" si="109"/>
        <v>114.62686567164178</v>
      </c>
      <c r="H83" s="74">
        <f t="shared" si="109"/>
        <v>229.25373134328356</v>
      </c>
      <c r="I83" s="92">
        <f t="shared" si="87"/>
        <v>29.225260416666668</v>
      </c>
      <c r="J83" s="93">
        <f t="shared" si="88"/>
        <v>14.612630208333334</v>
      </c>
      <c r="K83" s="93">
        <f t="shared" si="89"/>
        <v>7.306315104166667</v>
      </c>
      <c r="L83" s="94">
        <f t="shared" si="90"/>
        <v>3.6531575520833335</v>
      </c>
      <c r="M83" s="62">
        <f t="shared" si="110"/>
        <v>1375.5223880597014</v>
      </c>
      <c r="N83" s="93">
        <f t="shared" si="92"/>
        <v>0.72699652777777779</v>
      </c>
      <c r="O83" s="93">
        <f t="shared" si="93"/>
        <v>2.9079861111111112</v>
      </c>
      <c r="P83" s="62">
        <f t="shared" si="94"/>
        <v>114.62686567164178</v>
      </c>
      <c r="Q83" s="93">
        <f t="shared" si="95"/>
        <v>34.895833333333336</v>
      </c>
      <c r="S83" s="500">
        <f t="shared" si="96"/>
        <v>0.24233217592592593</v>
      </c>
      <c r="T83" s="500">
        <f t="shared" si="97"/>
        <v>23.263888888888889</v>
      </c>
      <c r="V83" s="335">
        <f t="shared" si="98"/>
        <v>83.333333333333258</v>
      </c>
      <c r="W83" s="335">
        <f t="shared" si="103"/>
        <v>310.15624999999989</v>
      </c>
      <c r="Z83" s="553">
        <f t="shared" si="104"/>
        <v>889.84375000000011</v>
      </c>
      <c r="AC83" s="399">
        <f t="shared" si="105"/>
        <v>3653.1575520833335</v>
      </c>
      <c r="AD83" s="400">
        <f t="shared" si="105"/>
        <v>3044.2979600694453</v>
      </c>
      <c r="AE83" s="401">
        <f t="shared" si="105"/>
        <v>2435.4383680555557</v>
      </c>
      <c r="AF83" s="400">
        <f t="shared" si="105"/>
        <v>1826.5787760416667</v>
      </c>
      <c r="AG83" s="402">
        <f t="shared" si="105"/>
        <v>1217.7191840277778</v>
      </c>
      <c r="AH83" s="399">
        <f t="shared" si="106"/>
        <v>1826.5787760416667</v>
      </c>
      <c r="AI83" s="401">
        <f t="shared" si="106"/>
        <v>1522.1489800347226</v>
      </c>
      <c r="AJ83" s="401">
        <f t="shared" si="106"/>
        <v>1217.7191840277778</v>
      </c>
      <c r="AK83" s="401">
        <f t="shared" si="106"/>
        <v>913.28938802083337</v>
      </c>
      <c r="AL83" s="402">
        <f t="shared" si="106"/>
        <v>608.85959201388891</v>
      </c>
      <c r="AM83" s="399">
        <f t="shared" si="107"/>
        <v>913.28938802083337</v>
      </c>
      <c r="AN83" s="401">
        <f t="shared" si="107"/>
        <v>761.07449001736131</v>
      </c>
      <c r="AO83" s="401">
        <f t="shared" si="107"/>
        <v>608.85959201388891</v>
      </c>
      <c r="AP83" s="401">
        <f t="shared" si="107"/>
        <v>456.64469401041669</v>
      </c>
      <c r="AQ83" s="402">
        <f t="shared" si="107"/>
        <v>304.42979600694446</v>
      </c>
      <c r="AR83" s="399">
        <f t="shared" si="108"/>
        <v>456.64469401041669</v>
      </c>
      <c r="AS83" s="401">
        <f t="shared" si="108"/>
        <v>380.53724500868066</v>
      </c>
      <c r="AT83" s="401">
        <f t="shared" si="108"/>
        <v>304.42979600694446</v>
      </c>
      <c r="AU83" s="401">
        <f t="shared" si="108"/>
        <v>228.32234700520834</v>
      </c>
      <c r="AV83" s="402">
        <f t="shared" si="108"/>
        <v>152.21489800347223</v>
      </c>
      <c r="AW83" s="462">
        <f t="shared" si="38"/>
        <v>66</v>
      </c>
      <c r="AX83" s="468"/>
    </row>
    <row r="84" spans="1:50" s="25" customFormat="1" x14ac:dyDescent="0.25">
      <c r="A84" s="40">
        <v>1</v>
      </c>
      <c r="B84" s="128">
        <v>67</v>
      </c>
      <c r="C84" s="41">
        <f t="shared" si="86"/>
        <v>1133.3333333333335</v>
      </c>
      <c r="D84" s="55" t="s">
        <v>16</v>
      </c>
      <c r="E84" s="42">
        <f t="shared" si="109"/>
        <v>28.235294117647054</v>
      </c>
      <c r="F84" s="56">
        <f t="shared" si="109"/>
        <v>56.470588235294109</v>
      </c>
      <c r="G84" s="56">
        <f t="shared" si="109"/>
        <v>112.94117647058822</v>
      </c>
      <c r="H84" s="78">
        <f t="shared" si="109"/>
        <v>225.88235294117644</v>
      </c>
      <c r="I84" s="89">
        <f t="shared" si="87"/>
        <v>30.104166666666675</v>
      </c>
      <c r="J84" s="90">
        <f t="shared" si="88"/>
        <v>15.052083333333337</v>
      </c>
      <c r="K84" s="90">
        <f t="shared" si="89"/>
        <v>7.5260416666666687</v>
      </c>
      <c r="L84" s="91">
        <f t="shared" si="90"/>
        <v>3.7630208333333344</v>
      </c>
      <c r="M84" s="56">
        <f t="shared" si="110"/>
        <v>1355.2941176470586</v>
      </c>
      <c r="N84" s="90">
        <f t="shared" si="92"/>
        <v>0.73784722222222232</v>
      </c>
      <c r="O84" s="111">
        <f t="shared" si="93"/>
        <v>2.9513888888888893</v>
      </c>
      <c r="P84" s="114">
        <f t="shared" si="94"/>
        <v>112.94117647058822</v>
      </c>
      <c r="Q84" s="111">
        <f t="shared" si="95"/>
        <v>35.416666666666671</v>
      </c>
      <c r="S84" s="499">
        <f t="shared" si="96"/>
        <v>0.2459490740740741</v>
      </c>
      <c r="T84" s="499">
        <f t="shared" si="97"/>
        <v>23.611111111111114</v>
      </c>
      <c r="V84" s="335">
        <f t="shared" si="98"/>
        <v>66.666666666666515</v>
      </c>
      <c r="W84" s="335">
        <f t="shared" si="103"/>
        <v>296.87499999999989</v>
      </c>
      <c r="Z84" s="553">
        <f t="shared" si="104"/>
        <v>903.12500000000011</v>
      </c>
      <c r="AC84" s="399">
        <f t="shared" si="105"/>
        <v>3763.0208333333344</v>
      </c>
      <c r="AD84" s="400">
        <f t="shared" si="105"/>
        <v>3135.8506944444457</v>
      </c>
      <c r="AE84" s="401">
        <f t="shared" si="105"/>
        <v>2508.6805555555561</v>
      </c>
      <c r="AF84" s="400">
        <f t="shared" si="105"/>
        <v>1881.5104166666672</v>
      </c>
      <c r="AG84" s="402">
        <f t="shared" si="105"/>
        <v>1254.3402777777781</v>
      </c>
      <c r="AH84" s="399">
        <f t="shared" si="106"/>
        <v>1881.5104166666672</v>
      </c>
      <c r="AI84" s="401">
        <f t="shared" si="106"/>
        <v>1567.9253472222229</v>
      </c>
      <c r="AJ84" s="401">
        <f t="shared" si="106"/>
        <v>1254.3402777777781</v>
      </c>
      <c r="AK84" s="401">
        <f t="shared" si="106"/>
        <v>940.7552083333336</v>
      </c>
      <c r="AL84" s="402">
        <f t="shared" si="106"/>
        <v>627.17013888888903</v>
      </c>
      <c r="AM84" s="399">
        <f t="shared" si="107"/>
        <v>940.7552083333336</v>
      </c>
      <c r="AN84" s="401">
        <f t="shared" si="107"/>
        <v>783.96267361111143</v>
      </c>
      <c r="AO84" s="401">
        <f t="shared" si="107"/>
        <v>627.17013888888903</v>
      </c>
      <c r="AP84" s="401">
        <f t="shared" si="107"/>
        <v>470.3776041666668</v>
      </c>
      <c r="AQ84" s="402">
        <f t="shared" si="107"/>
        <v>313.58506944444451</v>
      </c>
      <c r="AR84" s="399">
        <f t="shared" si="108"/>
        <v>470.3776041666668</v>
      </c>
      <c r="AS84" s="401">
        <f t="shared" si="108"/>
        <v>391.98133680555571</v>
      </c>
      <c r="AT84" s="401">
        <f t="shared" si="108"/>
        <v>313.58506944444451</v>
      </c>
      <c r="AU84" s="401">
        <f t="shared" si="108"/>
        <v>235.1888020833334</v>
      </c>
      <c r="AV84" s="402">
        <f t="shared" si="108"/>
        <v>156.79253472222226</v>
      </c>
      <c r="AW84" s="462">
        <f t="shared" si="38"/>
        <v>67</v>
      </c>
      <c r="AX84" s="472"/>
    </row>
    <row r="85" spans="1:50" s="25" customFormat="1" x14ac:dyDescent="0.25">
      <c r="A85" s="40">
        <v>1</v>
      </c>
      <c r="B85" s="128">
        <v>68</v>
      </c>
      <c r="C85" s="41">
        <f t="shared" si="86"/>
        <v>1150</v>
      </c>
      <c r="D85" s="55" t="s">
        <v>16</v>
      </c>
      <c r="E85" s="42">
        <f t="shared" si="109"/>
        <v>27.826086956521738</v>
      </c>
      <c r="F85" s="56">
        <f t="shared" si="109"/>
        <v>55.652173913043477</v>
      </c>
      <c r="G85" s="56">
        <f t="shared" si="109"/>
        <v>111.30434782608695</v>
      </c>
      <c r="H85" s="78">
        <f t="shared" si="109"/>
        <v>222.60869565217391</v>
      </c>
      <c r="I85" s="89">
        <f t="shared" si="87"/>
        <v>30.99609375</v>
      </c>
      <c r="J85" s="90">
        <f t="shared" si="88"/>
        <v>15.498046875</v>
      </c>
      <c r="K85" s="90">
        <f t="shared" si="89"/>
        <v>7.7490234375</v>
      </c>
      <c r="L85" s="91">
        <f t="shared" si="90"/>
        <v>3.87451171875</v>
      </c>
      <c r="M85" s="56">
        <f t="shared" si="110"/>
        <v>1335.6521739130435</v>
      </c>
      <c r="N85" s="90">
        <f t="shared" si="92"/>
        <v>0.74869791666666663</v>
      </c>
      <c r="O85" s="111">
        <f t="shared" si="93"/>
        <v>2.9947916666666665</v>
      </c>
      <c r="P85" s="114">
        <f t="shared" si="94"/>
        <v>111.30434782608695</v>
      </c>
      <c r="Q85" s="111">
        <f t="shared" si="95"/>
        <v>35.9375</v>
      </c>
      <c r="S85" s="499">
        <f t="shared" si="96"/>
        <v>0.24956597222222221</v>
      </c>
      <c r="T85" s="499">
        <f t="shared" si="97"/>
        <v>23.958333333333332</v>
      </c>
      <c r="V85" s="335">
        <f t="shared" si="98"/>
        <v>50</v>
      </c>
      <c r="W85" s="335">
        <f t="shared" si="103"/>
        <v>283.59375</v>
      </c>
      <c r="Z85" s="553">
        <f t="shared" si="104"/>
        <v>916.40625</v>
      </c>
      <c r="AC85" s="399">
        <f t="shared" ref="AC85:AG96" si="111">AC$64*OBWratio*($C85)/($E85)*1000</f>
        <v>3874.51171875</v>
      </c>
      <c r="AD85" s="400">
        <f t="shared" si="111"/>
        <v>3228.759765625</v>
      </c>
      <c r="AE85" s="401">
        <f t="shared" si="111"/>
        <v>2583.0078125</v>
      </c>
      <c r="AF85" s="400">
        <f t="shared" si="111"/>
        <v>1937.255859375</v>
      </c>
      <c r="AG85" s="402">
        <f t="shared" si="111"/>
        <v>1291.50390625</v>
      </c>
      <c r="AH85" s="399">
        <f t="shared" ref="AH85:AL96" si="112">AH$64*OBWratio*($C85)/($F85)*1000</f>
        <v>1937.255859375</v>
      </c>
      <c r="AI85" s="401">
        <f t="shared" si="112"/>
        <v>1614.3798828125</v>
      </c>
      <c r="AJ85" s="401">
        <f t="shared" si="112"/>
        <v>1291.50390625</v>
      </c>
      <c r="AK85" s="401">
        <f t="shared" si="112"/>
        <v>968.6279296875</v>
      </c>
      <c r="AL85" s="402">
        <f t="shared" si="112"/>
        <v>645.751953125</v>
      </c>
      <c r="AM85" s="399">
        <f t="shared" ref="AM85:AQ96" si="113">AM$64*OBWratio*($C85)/($G85)*1000</f>
        <v>968.6279296875</v>
      </c>
      <c r="AN85" s="401">
        <f t="shared" si="113"/>
        <v>807.18994140625</v>
      </c>
      <c r="AO85" s="401">
        <f t="shared" si="113"/>
        <v>645.751953125</v>
      </c>
      <c r="AP85" s="401">
        <f t="shared" si="113"/>
        <v>484.31396484375</v>
      </c>
      <c r="AQ85" s="402">
        <f t="shared" si="113"/>
        <v>322.8759765625</v>
      </c>
      <c r="AR85" s="399">
        <f t="shared" ref="AR85:AV96" si="114">AR$64*OBWratio*($C85)/($H85)*1000</f>
        <v>484.31396484375</v>
      </c>
      <c r="AS85" s="401">
        <f t="shared" si="114"/>
        <v>403.594970703125</v>
      </c>
      <c r="AT85" s="401">
        <f t="shared" si="114"/>
        <v>322.8759765625</v>
      </c>
      <c r="AU85" s="401">
        <f t="shared" si="114"/>
        <v>242.156982421875</v>
      </c>
      <c r="AV85" s="402">
        <f t="shared" si="114"/>
        <v>161.43798828125</v>
      </c>
      <c r="AW85" s="462">
        <f t="shared" si="38"/>
        <v>68</v>
      </c>
      <c r="AX85" s="472"/>
    </row>
    <row r="86" spans="1:50" s="39" customFormat="1" x14ac:dyDescent="0.25">
      <c r="A86" s="40">
        <v>1</v>
      </c>
      <c r="B86" s="128">
        <v>69</v>
      </c>
      <c r="C86" s="41">
        <f t="shared" si="86"/>
        <v>1166.6666666666667</v>
      </c>
      <c r="D86" s="55" t="s">
        <v>16</v>
      </c>
      <c r="E86" s="42">
        <f t="shared" si="109"/>
        <v>27.428571428571427</v>
      </c>
      <c r="F86" s="56">
        <f t="shared" si="109"/>
        <v>54.857142857142854</v>
      </c>
      <c r="G86" s="56">
        <f t="shared" si="109"/>
        <v>109.71428571428571</v>
      </c>
      <c r="H86" s="78">
        <f t="shared" si="109"/>
        <v>219.42857142857142</v>
      </c>
      <c r="I86" s="89">
        <f t="shared" si="87"/>
        <v>31.901041666666668</v>
      </c>
      <c r="J86" s="90">
        <f t="shared" si="88"/>
        <v>15.950520833333334</v>
      </c>
      <c r="K86" s="90">
        <f t="shared" si="89"/>
        <v>7.975260416666667</v>
      </c>
      <c r="L86" s="91">
        <f t="shared" si="90"/>
        <v>3.9876302083333335</v>
      </c>
      <c r="M86" s="56">
        <f t="shared" ref="M86:M87" si="115">6*H86</f>
        <v>1316.5714285714284</v>
      </c>
      <c r="N86" s="90">
        <f t="shared" ref="N86:N87" si="116">1000/M86</f>
        <v>0.75954861111111116</v>
      </c>
      <c r="O86" s="111">
        <f t="shared" ref="O86:O87" si="117">4000/M86</f>
        <v>3.0381944444444446</v>
      </c>
      <c r="P86" s="114">
        <f t="shared" ref="P86:P87" si="118">4*E86</f>
        <v>109.71428571428571</v>
      </c>
      <c r="Q86" s="111">
        <f t="shared" ref="Q86:Q87" si="119">4000/P86</f>
        <v>36.458333333333336</v>
      </c>
      <c r="R86" s="25"/>
      <c r="S86" s="499">
        <f t="shared" ref="S86:S87" si="120">N86*S$12</f>
        <v>0.25318287037037035</v>
      </c>
      <c r="T86" s="499">
        <f t="shared" ref="T86:T87" si="121">Q86*T$12</f>
        <v>24.305555555555557</v>
      </c>
      <c r="V86" s="335">
        <f t="shared" si="98"/>
        <v>33.333333333333258</v>
      </c>
      <c r="W86" s="335">
        <f t="shared" si="103"/>
        <v>270.31249999999989</v>
      </c>
      <c r="Z86" s="553">
        <f t="shared" si="104"/>
        <v>929.68750000000011</v>
      </c>
      <c r="AC86" s="399">
        <f t="shared" si="111"/>
        <v>3987.6302083333335</v>
      </c>
      <c r="AD86" s="400">
        <f t="shared" si="111"/>
        <v>3323.0251736111118</v>
      </c>
      <c r="AE86" s="401">
        <f t="shared" si="111"/>
        <v>2658.4201388888891</v>
      </c>
      <c r="AF86" s="400">
        <f t="shared" si="111"/>
        <v>1993.8151041666667</v>
      </c>
      <c r="AG86" s="402">
        <f t="shared" si="111"/>
        <v>1329.2100694444446</v>
      </c>
      <c r="AH86" s="399">
        <f t="shared" si="112"/>
        <v>1993.8151041666667</v>
      </c>
      <c r="AI86" s="401">
        <f t="shared" si="112"/>
        <v>1661.5125868055559</v>
      </c>
      <c r="AJ86" s="401">
        <f t="shared" si="112"/>
        <v>1329.2100694444446</v>
      </c>
      <c r="AK86" s="401">
        <f t="shared" si="112"/>
        <v>996.90755208333337</v>
      </c>
      <c r="AL86" s="402">
        <f t="shared" si="112"/>
        <v>664.60503472222229</v>
      </c>
      <c r="AM86" s="399">
        <f t="shared" si="113"/>
        <v>996.90755208333337</v>
      </c>
      <c r="AN86" s="401">
        <f t="shared" si="113"/>
        <v>830.75629340277794</v>
      </c>
      <c r="AO86" s="401">
        <f t="shared" si="113"/>
        <v>664.60503472222229</v>
      </c>
      <c r="AP86" s="401">
        <f t="shared" si="113"/>
        <v>498.45377604166669</v>
      </c>
      <c r="AQ86" s="402">
        <f t="shared" si="113"/>
        <v>332.30251736111114</v>
      </c>
      <c r="AR86" s="399">
        <f t="shared" si="114"/>
        <v>498.45377604166669</v>
      </c>
      <c r="AS86" s="401">
        <f t="shared" si="114"/>
        <v>415.37814670138897</v>
      </c>
      <c r="AT86" s="401">
        <f t="shared" si="114"/>
        <v>332.30251736111114</v>
      </c>
      <c r="AU86" s="401">
        <f t="shared" si="114"/>
        <v>249.22688802083334</v>
      </c>
      <c r="AV86" s="402">
        <f t="shared" si="114"/>
        <v>166.15125868055557</v>
      </c>
      <c r="AW86" s="462">
        <f t="shared" si="38"/>
        <v>69</v>
      </c>
      <c r="AX86" s="465"/>
    </row>
    <row r="87" spans="1:50" s="30" customFormat="1" x14ac:dyDescent="0.25">
      <c r="A87" s="40">
        <v>1</v>
      </c>
      <c r="B87" s="128">
        <v>70</v>
      </c>
      <c r="C87" s="41">
        <f t="shared" si="86"/>
        <v>1183.3333333333335</v>
      </c>
      <c r="D87" s="55" t="s">
        <v>16</v>
      </c>
      <c r="E87" s="42">
        <f t="shared" si="109"/>
        <v>27.042253521126757</v>
      </c>
      <c r="F87" s="56">
        <f t="shared" si="109"/>
        <v>54.084507042253513</v>
      </c>
      <c r="G87" s="56">
        <f t="shared" si="109"/>
        <v>108.16901408450703</v>
      </c>
      <c r="H87" s="78">
        <f t="shared" si="109"/>
        <v>216.33802816901405</v>
      </c>
      <c r="I87" s="89">
        <f t="shared" si="87"/>
        <v>32.819010416666679</v>
      </c>
      <c r="J87" s="90">
        <f t="shared" si="88"/>
        <v>16.409505208333339</v>
      </c>
      <c r="K87" s="90">
        <f t="shared" si="89"/>
        <v>8.2047526041666696</v>
      </c>
      <c r="L87" s="91">
        <f t="shared" si="90"/>
        <v>4.1023763020833348</v>
      </c>
      <c r="M87" s="56">
        <f t="shared" si="115"/>
        <v>1298.0281690140844</v>
      </c>
      <c r="N87" s="90">
        <f t="shared" si="116"/>
        <v>0.77039930555555569</v>
      </c>
      <c r="O87" s="111">
        <f t="shared" si="117"/>
        <v>3.0815972222222228</v>
      </c>
      <c r="P87" s="114">
        <f t="shared" si="118"/>
        <v>108.16901408450703</v>
      </c>
      <c r="Q87" s="111">
        <f t="shared" si="119"/>
        <v>36.979166666666671</v>
      </c>
      <c r="R87" s="25"/>
      <c r="S87" s="499">
        <f t="shared" si="120"/>
        <v>0.25679976851851855</v>
      </c>
      <c r="T87" s="499">
        <f t="shared" si="121"/>
        <v>24.652777777777779</v>
      </c>
      <c r="V87" s="335">
        <f t="shared" si="98"/>
        <v>16.666666666666515</v>
      </c>
      <c r="W87" s="335">
        <f t="shared" si="103"/>
        <v>257.03124999999989</v>
      </c>
      <c r="Z87" s="553">
        <f t="shared" si="104"/>
        <v>942.96875000000011</v>
      </c>
      <c r="AC87" s="399">
        <f t="shared" si="111"/>
        <v>4102.3763020833348</v>
      </c>
      <c r="AD87" s="400">
        <f t="shared" si="111"/>
        <v>3418.6469184027792</v>
      </c>
      <c r="AE87" s="401">
        <f t="shared" si="111"/>
        <v>2734.9175347222226</v>
      </c>
      <c r="AF87" s="400">
        <f t="shared" si="111"/>
        <v>2051.1881510416674</v>
      </c>
      <c r="AG87" s="402">
        <f t="shared" si="111"/>
        <v>1367.4587673611113</v>
      </c>
      <c r="AH87" s="399">
        <f t="shared" si="112"/>
        <v>2051.1881510416674</v>
      </c>
      <c r="AI87" s="401">
        <f t="shared" si="112"/>
        <v>1709.3234592013896</v>
      </c>
      <c r="AJ87" s="401">
        <f t="shared" si="112"/>
        <v>1367.4587673611113</v>
      </c>
      <c r="AK87" s="401">
        <f t="shared" si="112"/>
        <v>1025.5940755208337</v>
      </c>
      <c r="AL87" s="402">
        <f t="shared" si="112"/>
        <v>683.72938368055566</v>
      </c>
      <c r="AM87" s="399">
        <f t="shared" si="113"/>
        <v>1025.5940755208337</v>
      </c>
      <c r="AN87" s="401">
        <f t="shared" si="113"/>
        <v>854.6617296006948</v>
      </c>
      <c r="AO87" s="401">
        <f t="shared" si="113"/>
        <v>683.72938368055566</v>
      </c>
      <c r="AP87" s="401">
        <f t="shared" si="113"/>
        <v>512.79703776041686</v>
      </c>
      <c r="AQ87" s="402">
        <f t="shared" si="113"/>
        <v>341.86469184027783</v>
      </c>
      <c r="AR87" s="399">
        <f t="shared" si="114"/>
        <v>512.79703776041686</v>
      </c>
      <c r="AS87" s="401">
        <f t="shared" si="114"/>
        <v>427.3308648003474</v>
      </c>
      <c r="AT87" s="401">
        <f t="shared" si="114"/>
        <v>341.86469184027783</v>
      </c>
      <c r="AU87" s="401">
        <f t="shared" si="114"/>
        <v>256.39851888020843</v>
      </c>
      <c r="AV87" s="402">
        <f t="shared" si="114"/>
        <v>170.93234592013891</v>
      </c>
      <c r="AW87" s="462">
        <f t="shared" si="38"/>
        <v>70</v>
      </c>
      <c r="AX87" s="465"/>
    </row>
    <row r="88" spans="1:50" s="64" customFormat="1" x14ac:dyDescent="0.25">
      <c r="A88" s="40">
        <v>1</v>
      </c>
      <c r="B88" s="128">
        <v>71</v>
      </c>
      <c r="C88" s="309">
        <f t="shared" si="86"/>
        <v>1200</v>
      </c>
      <c r="D88" s="60" t="s">
        <v>16</v>
      </c>
      <c r="E88" s="61">
        <f t="shared" si="109"/>
        <v>26.666666666666668</v>
      </c>
      <c r="F88" s="62">
        <f t="shared" si="109"/>
        <v>53.333333333333336</v>
      </c>
      <c r="G88" s="62">
        <f t="shared" si="109"/>
        <v>106.66666666666667</v>
      </c>
      <c r="H88" s="74">
        <f t="shared" si="109"/>
        <v>213.33333333333334</v>
      </c>
      <c r="I88" s="92">
        <f t="shared" si="87"/>
        <v>33.75</v>
      </c>
      <c r="J88" s="93">
        <f t="shared" si="88"/>
        <v>16.875</v>
      </c>
      <c r="K88" s="93">
        <f t="shared" si="89"/>
        <v>8.4375</v>
      </c>
      <c r="L88" s="94">
        <f t="shared" si="90"/>
        <v>4.21875</v>
      </c>
      <c r="M88" s="62">
        <f t="shared" ref="M88:M90" si="122">6*H88</f>
        <v>1280</v>
      </c>
      <c r="N88" s="93">
        <f t="shared" ref="N88:N90" si="123">1000/M88</f>
        <v>0.78125</v>
      </c>
      <c r="O88" s="93">
        <f t="shared" ref="O88:O90" si="124">4000/M88</f>
        <v>3.125</v>
      </c>
      <c r="P88" s="62">
        <f t="shared" ref="P88:P90" si="125">4*E88</f>
        <v>106.66666666666667</v>
      </c>
      <c r="Q88" s="93">
        <f t="shared" ref="Q88:Q90" si="126">4000/P88</f>
        <v>37.5</v>
      </c>
      <c r="S88" s="500">
        <f t="shared" ref="S88:S90" si="127">N88*S$12</f>
        <v>0.26041666666666663</v>
      </c>
      <c r="T88" s="500">
        <f t="shared" ref="T88:T90" si="128">Q88*T$12</f>
        <v>25</v>
      </c>
      <c r="V88" s="335">
        <f t="shared" si="98"/>
        <v>0</v>
      </c>
      <c r="W88" s="335">
        <f t="shared" si="103"/>
        <v>243.75</v>
      </c>
      <c r="Z88" s="553">
        <f t="shared" si="104"/>
        <v>956.25</v>
      </c>
      <c r="AC88" s="390">
        <f t="shared" si="111"/>
        <v>4218.75</v>
      </c>
      <c r="AD88" s="398">
        <f t="shared" si="111"/>
        <v>3515.625</v>
      </c>
      <c r="AE88" s="391">
        <f t="shared" si="111"/>
        <v>2812.5</v>
      </c>
      <c r="AF88" s="398">
        <f t="shared" si="111"/>
        <v>2109.375</v>
      </c>
      <c r="AG88" s="392">
        <f t="shared" si="111"/>
        <v>1406.25</v>
      </c>
      <c r="AH88" s="390">
        <f t="shared" si="112"/>
        <v>2109.375</v>
      </c>
      <c r="AI88" s="391">
        <f t="shared" si="112"/>
        <v>1757.8125</v>
      </c>
      <c r="AJ88" s="391">
        <f t="shared" si="112"/>
        <v>1406.25</v>
      </c>
      <c r="AK88" s="391">
        <f t="shared" si="112"/>
        <v>1054.6875</v>
      </c>
      <c r="AL88" s="392">
        <f t="shared" si="112"/>
        <v>703.125</v>
      </c>
      <c r="AM88" s="390">
        <f t="shared" si="113"/>
        <v>1054.6875</v>
      </c>
      <c r="AN88" s="391">
        <f t="shared" si="113"/>
        <v>878.90625</v>
      </c>
      <c r="AO88" s="391">
        <f t="shared" si="113"/>
        <v>703.125</v>
      </c>
      <c r="AP88" s="391">
        <f t="shared" si="113"/>
        <v>527.34375</v>
      </c>
      <c r="AQ88" s="392">
        <f t="shared" si="113"/>
        <v>351.5625</v>
      </c>
      <c r="AR88" s="390">
        <f t="shared" si="114"/>
        <v>527.34375</v>
      </c>
      <c r="AS88" s="391">
        <f t="shared" si="114"/>
        <v>439.453125</v>
      </c>
      <c r="AT88" s="391">
        <f t="shared" si="114"/>
        <v>351.5625</v>
      </c>
      <c r="AU88" s="391">
        <f t="shared" si="114"/>
        <v>263.671875</v>
      </c>
      <c r="AV88" s="392">
        <f t="shared" si="114"/>
        <v>175.78125</v>
      </c>
      <c r="AW88" s="462">
        <f t="shared" si="38"/>
        <v>71</v>
      </c>
      <c r="AX88" s="465"/>
    </row>
    <row r="89" spans="1:50" s="64" customFormat="1" x14ac:dyDescent="0.25">
      <c r="A89" s="40">
        <v>1</v>
      </c>
      <c r="B89" s="128">
        <v>72</v>
      </c>
      <c r="C89" s="309">
        <f t="shared" si="86"/>
        <v>1216.6666666666667</v>
      </c>
      <c r="D89" s="60" t="s">
        <v>16</v>
      </c>
      <c r="E89" s="61">
        <f t="shared" si="109"/>
        <v>26.301369863013697</v>
      </c>
      <c r="F89" s="62">
        <f t="shared" si="109"/>
        <v>52.602739726027394</v>
      </c>
      <c r="G89" s="62">
        <f t="shared" si="109"/>
        <v>105.20547945205479</v>
      </c>
      <c r="H89" s="74">
        <f t="shared" si="109"/>
        <v>210.41095890410958</v>
      </c>
      <c r="I89" s="92">
        <f t="shared" si="87"/>
        <v>34.694010416666671</v>
      </c>
      <c r="J89" s="93">
        <f t="shared" si="88"/>
        <v>17.347005208333336</v>
      </c>
      <c r="K89" s="93">
        <f t="shared" si="89"/>
        <v>8.6735026041666679</v>
      </c>
      <c r="L89" s="94">
        <f t="shared" si="90"/>
        <v>4.3367513020833339</v>
      </c>
      <c r="M89" s="62">
        <f t="shared" si="122"/>
        <v>1262.4657534246576</v>
      </c>
      <c r="N89" s="93">
        <f t="shared" si="123"/>
        <v>0.79210069444444442</v>
      </c>
      <c r="O89" s="93">
        <f t="shared" si="124"/>
        <v>3.1684027777777777</v>
      </c>
      <c r="P89" s="62">
        <f t="shared" si="125"/>
        <v>105.20547945205479</v>
      </c>
      <c r="Q89" s="93">
        <f t="shared" si="126"/>
        <v>38.020833333333336</v>
      </c>
      <c r="S89" s="500">
        <f t="shared" si="127"/>
        <v>0.26403356481481477</v>
      </c>
      <c r="T89" s="500">
        <f t="shared" si="128"/>
        <v>25.347222222222221</v>
      </c>
      <c r="V89" s="335">
        <f t="shared" si="98"/>
        <v>-16.666666666666742</v>
      </c>
      <c r="W89" s="335">
        <f t="shared" si="103"/>
        <v>230.46874999999989</v>
      </c>
      <c r="Z89" s="553">
        <f t="shared" si="104"/>
        <v>969.53125000000011</v>
      </c>
      <c r="AC89" s="390">
        <f t="shared" si="111"/>
        <v>4336.7513020833339</v>
      </c>
      <c r="AD89" s="398">
        <f t="shared" si="111"/>
        <v>3613.9594184027783</v>
      </c>
      <c r="AE89" s="391">
        <f t="shared" si="111"/>
        <v>2891.1675347222226</v>
      </c>
      <c r="AF89" s="398">
        <f t="shared" si="111"/>
        <v>2168.375651041667</v>
      </c>
      <c r="AG89" s="392">
        <f t="shared" si="111"/>
        <v>1445.5837673611113</v>
      </c>
      <c r="AH89" s="390">
        <f t="shared" si="112"/>
        <v>2168.375651041667</v>
      </c>
      <c r="AI89" s="391">
        <f t="shared" si="112"/>
        <v>1806.9797092013891</v>
      </c>
      <c r="AJ89" s="391">
        <f t="shared" si="112"/>
        <v>1445.5837673611113</v>
      </c>
      <c r="AK89" s="391">
        <f t="shared" si="112"/>
        <v>1084.1878255208335</v>
      </c>
      <c r="AL89" s="392">
        <f t="shared" si="112"/>
        <v>722.79188368055566</v>
      </c>
      <c r="AM89" s="390">
        <f t="shared" si="113"/>
        <v>1084.1878255208335</v>
      </c>
      <c r="AN89" s="391">
        <f t="shared" si="113"/>
        <v>903.48985460069457</v>
      </c>
      <c r="AO89" s="391">
        <f t="shared" si="113"/>
        <v>722.79188368055566</v>
      </c>
      <c r="AP89" s="391">
        <f t="shared" si="113"/>
        <v>542.09391276041674</v>
      </c>
      <c r="AQ89" s="392">
        <f t="shared" si="113"/>
        <v>361.39594184027783</v>
      </c>
      <c r="AR89" s="390">
        <f t="shared" si="114"/>
        <v>542.09391276041674</v>
      </c>
      <c r="AS89" s="391">
        <f t="shared" si="114"/>
        <v>451.74492730034729</v>
      </c>
      <c r="AT89" s="391">
        <f t="shared" si="114"/>
        <v>361.39594184027783</v>
      </c>
      <c r="AU89" s="391">
        <f t="shared" si="114"/>
        <v>271.04695638020837</v>
      </c>
      <c r="AV89" s="392">
        <f t="shared" si="114"/>
        <v>180.69797092013891</v>
      </c>
      <c r="AW89" s="462">
        <f t="shared" si="38"/>
        <v>72</v>
      </c>
      <c r="AX89" s="465"/>
    </row>
    <row r="90" spans="1:50" s="25" customFormat="1" x14ac:dyDescent="0.25">
      <c r="A90" s="40">
        <v>1</v>
      </c>
      <c r="B90" s="128">
        <v>73</v>
      </c>
      <c r="C90" s="41">
        <f t="shared" si="86"/>
        <v>1233.3333333333335</v>
      </c>
      <c r="D90" s="55" t="s">
        <v>16</v>
      </c>
      <c r="E90" s="42">
        <f t="shared" si="109"/>
        <v>25.945945945945944</v>
      </c>
      <c r="F90" s="56">
        <f t="shared" si="109"/>
        <v>51.891891891891888</v>
      </c>
      <c r="G90" s="56">
        <f t="shared" si="109"/>
        <v>103.78378378378378</v>
      </c>
      <c r="H90" s="78">
        <f t="shared" si="109"/>
        <v>207.56756756756755</v>
      </c>
      <c r="I90" s="89">
        <f t="shared" si="87"/>
        <v>35.651041666666671</v>
      </c>
      <c r="J90" s="90">
        <f t="shared" si="88"/>
        <v>17.825520833333336</v>
      </c>
      <c r="K90" s="90">
        <f t="shared" si="89"/>
        <v>8.9127604166666679</v>
      </c>
      <c r="L90" s="91">
        <f t="shared" si="90"/>
        <v>4.4563802083333339</v>
      </c>
      <c r="M90" s="56">
        <f t="shared" si="122"/>
        <v>1245.4054054054054</v>
      </c>
      <c r="N90" s="90">
        <f t="shared" si="123"/>
        <v>0.80295138888888884</v>
      </c>
      <c r="O90" s="111">
        <f t="shared" si="124"/>
        <v>3.2118055555555554</v>
      </c>
      <c r="P90" s="114">
        <f t="shared" si="125"/>
        <v>103.78378378378378</v>
      </c>
      <c r="Q90" s="111">
        <f t="shared" si="126"/>
        <v>38.541666666666671</v>
      </c>
      <c r="S90" s="499">
        <f t="shared" si="127"/>
        <v>0.26765046296296291</v>
      </c>
      <c r="T90" s="499">
        <f t="shared" si="128"/>
        <v>25.694444444444446</v>
      </c>
      <c r="V90" s="335">
        <f t="shared" si="98"/>
        <v>-33.333333333333485</v>
      </c>
      <c r="W90" s="335">
        <f t="shared" si="103"/>
        <v>217.18749999999989</v>
      </c>
      <c r="Z90" s="553">
        <f t="shared" si="104"/>
        <v>982.81250000000011</v>
      </c>
      <c r="AC90" s="390">
        <f t="shared" si="111"/>
        <v>4456.3802083333339</v>
      </c>
      <c r="AD90" s="398">
        <f t="shared" si="111"/>
        <v>3713.6501736111122</v>
      </c>
      <c r="AE90" s="391">
        <f t="shared" si="111"/>
        <v>2970.9201388888891</v>
      </c>
      <c r="AF90" s="398">
        <f t="shared" si="111"/>
        <v>2228.190104166667</v>
      </c>
      <c r="AG90" s="392">
        <f t="shared" si="111"/>
        <v>1485.4600694444446</v>
      </c>
      <c r="AH90" s="390">
        <f t="shared" si="112"/>
        <v>2228.190104166667</v>
      </c>
      <c r="AI90" s="391">
        <f t="shared" si="112"/>
        <v>1856.8250868055561</v>
      </c>
      <c r="AJ90" s="391">
        <f t="shared" si="112"/>
        <v>1485.4600694444446</v>
      </c>
      <c r="AK90" s="391">
        <f t="shared" si="112"/>
        <v>1114.0950520833335</v>
      </c>
      <c r="AL90" s="392">
        <f t="shared" si="112"/>
        <v>742.73003472222229</v>
      </c>
      <c r="AM90" s="390">
        <f t="shared" si="113"/>
        <v>1114.0950520833335</v>
      </c>
      <c r="AN90" s="391">
        <f t="shared" si="113"/>
        <v>928.41254340277806</v>
      </c>
      <c r="AO90" s="391">
        <f t="shared" si="113"/>
        <v>742.73003472222229</v>
      </c>
      <c r="AP90" s="391">
        <f t="shared" si="113"/>
        <v>557.04752604166674</v>
      </c>
      <c r="AQ90" s="392">
        <f t="shared" si="113"/>
        <v>371.36501736111114</v>
      </c>
      <c r="AR90" s="390">
        <f t="shared" si="114"/>
        <v>557.04752604166674</v>
      </c>
      <c r="AS90" s="391">
        <f t="shared" si="114"/>
        <v>464.20627170138903</v>
      </c>
      <c r="AT90" s="391">
        <f t="shared" si="114"/>
        <v>371.36501736111114</v>
      </c>
      <c r="AU90" s="391">
        <f t="shared" si="114"/>
        <v>278.52376302083337</v>
      </c>
      <c r="AV90" s="392">
        <f t="shared" si="114"/>
        <v>185.68250868055557</v>
      </c>
      <c r="AW90" s="462">
        <f t="shared" si="38"/>
        <v>73</v>
      </c>
      <c r="AX90" s="465"/>
    </row>
    <row r="91" spans="1:50" s="25" customFormat="1" x14ac:dyDescent="0.25">
      <c r="A91" s="40">
        <v>1</v>
      </c>
      <c r="B91" s="128">
        <v>74</v>
      </c>
      <c r="C91" s="41">
        <f t="shared" si="86"/>
        <v>1250</v>
      </c>
      <c r="D91" s="55" t="s">
        <v>16</v>
      </c>
      <c r="E91" s="42">
        <f t="shared" si="109"/>
        <v>25.6</v>
      </c>
      <c r="F91" s="56">
        <f t="shared" si="109"/>
        <v>51.2</v>
      </c>
      <c r="G91" s="56">
        <f t="shared" si="109"/>
        <v>102.4</v>
      </c>
      <c r="H91" s="78">
        <f t="shared" si="109"/>
        <v>204.8</v>
      </c>
      <c r="I91" s="89">
        <f t="shared" si="87"/>
        <v>36.62109375</v>
      </c>
      <c r="J91" s="90">
        <f t="shared" si="88"/>
        <v>18.310546875</v>
      </c>
      <c r="K91" s="90">
        <f t="shared" si="89"/>
        <v>9.1552734375</v>
      </c>
      <c r="L91" s="91">
        <f t="shared" si="90"/>
        <v>4.57763671875</v>
      </c>
      <c r="M91" s="56">
        <f t="shared" ref="M91:M96" si="129">6*H91</f>
        <v>1228.8000000000002</v>
      </c>
      <c r="N91" s="90">
        <f t="shared" ref="N91:N96" si="130">1000/M91</f>
        <v>0.81380208333333326</v>
      </c>
      <c r="O91" s="111">
        <f t="shared" ref="O91:O96" si="131">4000/M91</f>
        <v>3.255208333333333</v>
      </c>
      <c r="P91" s="114">
        <f t="shared" ref="P91:P96" si="132">4*E91</f>
        <v>102.4</v>
      </c>
      <c r="Q91" s="111">
        <f t="shared" ref="Q91:Q96" si="133">4000/P91</f>
        <v>39.0625</v>
      </c>
      <c r="S91" s="499">
        <f t="shared" ref="S91:S96" si="134">N91*S$12</f>
        <v>0.27126736111111105</v>
      </c>
      <c r="T91" s="499">
        <f t="shared" ref="T91:T96" si="135">Q91*T$12</f>
        <v>26.041666666666664</v>
      </c>
      <c r="V91" s="335">
        <f t="shared" si="98"/>
        <v>-50</v>
      </c>
      <c r="W91" s="335">
        <f t="shared" si="103"/>
        <v>203.90625</v>
      </c>
      <c r="Z91" s="553">
        <f t="shared" si="104"/>
        <v>996.09375</v>
      </c>
      <c r="AC91" s="390">
        <f t="shared" si="111"/>
        <v>4577.63671875</v>
      </c>
      <c r="AD91" s="398">
        <f t="shared" si="111"/>
        <v>3814.697265625</v>
      </c>
      <c r="AE91" s="391">
        <f t="shared" si="111"/>
        <v>3051.7578125</v>
      </c>
      <c r="AF91" s="398">
        <f t="shared" si="111"/>
        <v>2288.818359375</v>
      </c>
      <c r="AG91" s="392">
        <f t="shared" si="111"/>
        <v>1525.87890625</v>
      </c>
      <c r="AH91" s="390">
        <f t="shared" si="112"/>
        <v>2288.818359375</v>
      </c>
      <c r="AI91" s="391">
        <f t="shared" si="112"/>
        <v>1907.3486328125</v>
      </c>
      <c r="AJ91" s="391">
        <f t="shared" si="112"/>
        <v>1525.87890625</v>
      </c>
      <c r="AK91" s="391">
        <f t="shared" si="112"/>
        <v>1144.4091796875</v>
      </c>
      <c r="AL91" s="392">
        <f t="shared" si="112"/>
        <v>762.939453125</v>
      </c>
      <c r="AM91" s="390">
        <f t="shared" si="113"/>
        <v>1144.4091796875</v>
      </c>
      <c r="AN91" s="391">
        <f t="shared" si="113"/>
        <v>953.67431640625</v>
      </c>
      <c r="AO91" s="391">
        <f t="shared" si="113"/>
        <v>762.939453125</v>
      </c>
      <c r="AP91" s="391">
        <f t="shared" si="113"/>
        <v>572.20458984375</v>
      </c>
      <c r="AQ91" s="392">
        <f t="shared" si="113"/>
        <v>381.4697265625</v>
      </c>
      <c r="AR91" s="390">
        <f t="shared" si="114"/>
        <v>572.20458984375</v>
      </c>
      <c r="AS91" s="391">
        <f t="shared" si="114"/>
        <v>476.837158203125</v>
      </c>
      <c r="AT91" s="391">
        <f t="shared" si="114"/>
        <v>381.4697265625</v>
      </c>
      <c r="AU91" s="391">
        <f t="shared" si="114"/>
        <v>286.102294921875</v>
      </c>
      <c r="AV91" s="392">
        <f t="shared" si="114"/>
        <v>190.73486328125</v>
      </c>
      <c r="AW91" s="462">
        <f t="shared" si="38"/>
        <v>74</v>
      </c>
      <c r="AX91" s="465"/>
    </row>
    <row r="92" spans="1:50" s="39" customFormat="1" x14ac:dyDescent="0.25">
      <c r="A92" s="40">
        <v>1</v>
      </c>
      <c r="B92" s="128">
        <v>75</v>
      </c>
      <c r="C92" s="41">
        <f t="shared" si="86"/>
        <v>1266.6666666666667</v>
      </c>
      <c r="D92" s="38"/>
      <c r="E92" s="42">
        <f t="shared" si="109"/>
        <v>25.263157894736839</v>
      </c>
      <c r="F92" s="56">
        <f t="shared" si="109"/>
        <v>50.526315789473678</v>
      </c>
      <c r="G92" s="56">
        <f t="shared" si="109"/>
        <v>101.05263157894736</v>
      </c>
      <c r="H92" s="78">
        <f t="shared" si="109"/>
        <v>202.10526315789471</v>
      </c>
      <c r="I92" s="89">
        <f t="shared" si="87"/>
        <v>37.604166666666671</v>
      </c>
      <c r="J92" s="90">
        <f t="shared" si="88"/>
        <v>18.802083333333336</v>
      </c>
      <c r="K92" s="90">
        <f t="shared" si="89"/>
        <v>9.4010416666666679</v>
      </c>
      <c r="L92" s="91">
        <f t="shared" si="90"/>
        <v>4.7005208333333339</v>
      </c>
      <c r="M92" s="56">
        <f t="shared" si="129"/>
        <v>1212.6315789473683</v>
      </c>
      <c r="N92" s="90">
        <f t="shared" si="130"/>
        <v>0.82465277777777779</v>
      </c>
      <c r="O92" s="111">
        <f t="shared" si="131"/>
        <v>3.2986111111111112</v>
      </c>
      <c r="P92" s="114">
        <f t="shared" si="132"/>
        <v>101.05263157894736</v>
      </c>
      <c r="Q92" s="111">
        <f t="shared" si="133"/>
        <v>39.583333333333336</v>
      </c>
      <c r="R92" s="25"/>
      <c r="S92" s="499">
        <f t="shared" si="134"/>
        <v>0.27488425925925924</v>
      </c>
      <c r="T92" s="499">
        <f t="shared" si="135"/>
        <v>26.388888888888889</v>
      </c>
      <c r="V92" s="335">
        <f t="shared" si="98"/>
        <v>-66.666666666666742</v>
      </c>
      <c r="W92" s="335">
        <f t="shared" si="103"/>
        <v>190.62499999999989</v>
      </c>
      <c r="Z92" s="553">
        <f t="shared" si="104"/>
        <v>1009.3750000000001</v>
      </c>
      <c r="AC92" s="390">
        <f t="shared" si="111"/>
        <v>4700.5208333333339</v>
      </c>
      <c r="AD92" s="398">
        <f t="shared" si="111"/>
        <v>3917.1006944444457</v>
      </c>
      <c r="AE92" s="391">
        <f t="shared" si="111"/>
        <v>3133.6805555555561</v>
      </c>
      <c r="AF92" s="398">
        <f t="shared" si="111"/>
        <v>2350.260416666667</v>
      </c>
      <c r="AG92" s="392">
        <f t="shared" si="111"/>
        <v>1566.8402777777781</v>
      </c>
      <c r="AH92" s="390">
        <f t="shared" si="112"/>
        <v>2350.260416666667</v>
      </c>
      <c r="AI92" s="391">
        <f t="shared" si="112"/>
        <v>1958.5503472222229</v>
      </c>
      <c r="AJ92" s="391">
        <f t="shared" si="112"/>
        <v>1566.8402777777781</v>
      </c>
      <c r="AK92" s="391">
        <f t="shared" si="112"/>
        <v>1175.1302083333335</v>
      </c>
      <c r="AL92" s="392">
        <f t="shared" si="112"/>
        <v>783.42013888888903</v>
      </c>
      <c r="AM92" s="390">
        <f t="shared" si="113"/>
        <v>1175.1302083333335</v>
      </c>
      <c r="AN92" s="391">
        <f t="shared" si="113"/>
        <v>979.27517361111143</v>
      </c>
      <c r="AO92" s="391">
        <f t="shared" si="113"/>
        <v>783.42013888888903</v>
      </c>
      <c r="AP92" s="391">
        <f t="shared" si="113"/>
        <v>587.56510416666674</v>
      </c>
      <c r="AQ92" s="392">
        <f t="shared" si="113"/>
        <v>391.71006944444451</v>
      </c>
      <c r="AR92" s="390">
        <f t="shared" si="114"/>
        <v>587.56510416666674</v>
      </c>
      <c r="AS92" s="391">
        <f t="shared" si="114"/>
        <v>489.63758680555571</v>
      </c>
      <c r="AT92" s="391">
        <f t="shared" si="114"/>
        <v>391.71006944444451</v>
      </c>
      <c r="AU92" s="391">
        <f t="shared" si="114"/>
        <v>293.78255208333337</v>
      </c>
      <c r="AV92" s="392">
        <f t="shared" si="114"/>
        <v>195.85503472222226</v>
      </c>
      <c r="AW92" s="462">
        <f t="shared" si="38"/>
        <v>75</v>
      </c>
      <c r="AX92" s="465"/>
    </row>
    <row r="93" spans="1:50" s="25" customFormat="1" x14ac:dyDescent="0.25">
      <c r="A93" s="40">
        <v>1</v>
      </c>
      <c r="B93" s="128">
        <v>76</v>
      </c>
      <c r="C93" s="41">
        <f t="shared" si="86"/>
        <v>1283.3333333333335</v>
      </c>
      <c r="D93" s="55" t="s">
        <v>16</v>
      </c>
      <c r="E93" s="42">
        <f t="shared" si="109"/>
        <v>24.935064935064933</v>
      </c>
      <c r="F93" s="56">
        <f t="shared" si="109"/>
        <v>49.870129870129865</v>
      </c>
      <c r="G93" s="56">
        <f t="shared" si="109"/>
        <v>99.740259740259731</v>
      </c>
      <c r="H93" s="78">
        <f t="shared" si="109"/>
        <v>199.48051948051946</v>
      </c>
      <c r="I93" s="89">
        <f t="shared" si="87"/>
        <v>38.600260416666671</v>
      </c>
      <c r="J93" s="90">
        <f t="shared" si="88"/>
        <v>19.300130208333336</v>
      </c>
      <c r="K93" s="90">
        <f t="shared" si="89"/>
        <v>9.6500651041666679</v>
      </c>
      <c r="L93" s="91">
        <f t="shared" si="90"/>
        <v>4.8250325520833339</v>
      </c>
      <c r="M93" s="56">
        <f t="shared" si="129"/>
        <v>1196.8831168831168</v>
      </c>
      <c r="N93" s="90">
        <f t="shared" si="130"/>
        <v>0.83550347222222221</v>
      </c>
      <c r="O93" s="111">
        <f t="shared" si="131"/>
        <v>3.3420138888888888</v>
      </c>
      <c r="P93" s="114">
        <f t="shared" si="132"/>
        <v>99.740259740259731</v>
      </c>
      <c r="Q93" s="111">
        <f t="shared" si="133"/>
        <v>40.104166666666671</v>
      </c>
      <c r="S93" s="499">
        <f t="shared" si="134"/>
        <v>0.27850115740740738</v>
      </c>
      <c r="T93" s="499">
        <f t="shared" si="135"/>
        <v>26.736111111111114</v>
      </c>
      <c r="V93" s="335">
        <f t="shared" si="98"/>
        <v>-83.333333333333485</v>
      </c>
      <c r="W93" s="335">
        <f t="shared" si="103"/>
        <v>177.34374999999989</v>
      </c>
      <c r="Z93" s="553">
        <f t="shared" si="104"/>
        <v>1022.6562500000001</v>
      </c>
      <c r="AC93" s="390">
        <f t="shared" si="111"/>
        <v>4825.0325520833339</v>
      </c>
      <c r="AD93" s="398">
        <f t="shared" si="111"/>
        <v>4020.8604600694457</v>
      </c>
      <c r="AE93" s="391">
        <f t="shared" si="111"/>
        <v>3216.6883680555561</v>
      </c>
      <c r="AF93" s="398">
        <f t="shared" si="111"/>
        <v>2412.516276041667</v>
      </c>
      <c r="AG93" s="392">
        <f t="shared" si="111"/>
        <v>1608.3441840277781</v>
      </c>
      <c r="AH93" s="390">
        <f t="shared" si="112"/>
        <v>2412.516276041667</v>
      </c>
      <c r="AI93" s="391">
        <f t="shared" si="112"/>
        <v>2010.4302300347229</v>
      </c>
      <c r="AJ93" s="391">
        <f t="shared" si="112"/>
        <v>1608.3441840277781</v>
      </c>
      <c r="AK93" s="391">
        <f t="shared" si="112"/>
        <v>1206.2581380208335</v>
      </c>
      <c r="AL93" s="392">
        <f t="shared" si="112"/>
        <v>804.17209201388903</v>
      </c>
      <c r="AM93" s="390">
        <f t="shared" si="113"/>
        <v>1206.2581380208335</v>
      </c>
      <c r="AN93" s="391">
        <f t="shared" si="113"/>
        <v>1005.2151150173614</v>
      </c>
      <c r="AO93" s="391">
        <f t="shared" si="113"/>
        <v>804.17209201388903</v>
      </c>
      <c r="AP93" s="391">
        <f t="shared" si="113"/>
        <v>603.12906901041674</v>
      </c>
      <c r="AQ93" s="392">
        <f t="shared" si="113"/>
        <v>402.08604600694451</v>
      </c>
      <c r="AR93" s="390">
        <f t="shared" si="114"/>
        <v>603.12906901041674</v>
      </c>
      <c r="AS93" s="391">
        <f t="shared" si="114"/>
        <v>502.60755750868071</v>
      </c>
      <c r="AT93" s="391">
        <f t="shared" si="114"/>
        <v>402.08604600694451</v>
      </c>
      <c r="AU93" s="391">
        <f t="shared" si="114"/>
        <v>301.56453450520837</v>
      </c>
      <c r="AV93" s="392">
        <f t="shared" si="114"/>
        <v>201.04302300347226</v>
      </c>
      <c r="AW93" s="462">
        <f t="shared" ref="AW93:AW96" si="136">B93</f>
        <v>76</v>
      </c>
      <c r="AX93" s="465"/>
    </row>
    <row r="94" spans="1:50" s="25" customFormat="1" x14ac:dyDescent="0.25">
      <c r="A94" s="40">
        <v>1</v>
      </c>
      <c r="B94" s="128">
        <v>77</v>
      </c>
      <c r="C94" s="41">
        <f t="shared" si="86"/>
        <v>1300</v>
      </c>
      <c r="D94" s="55" t="s">
        <v>16</v>
      </c>
      <c r="E94" s="42">
        <f t="shared" si="109"/>
        <v>24.615384615384617</v>
      </c>
      <c r="F94" s="56">
        <f t="shared" si="109"/>
        <v>49.230769230769234</v>
      </c>
      <c r="G94" s="56">
        <f t="shared" si="109"/>
        <v>98.461538461538467</v>
      </c>
      <c r="H94" s="78">
        <f t="shared" si="109"/>
        <v>196.92307692307693</v>
      </c>
      <c r="I94" s="89">
        <f t="shared" si="87"/>
        <v>39.609375</v>
      </c>
      <c r="J94" s="90">
        <f t="shared" si="88"/>
        <v>19.8046875</v>
      </c>
      <c r="K94" s="90">
        <f t="shared" si="89"/>
        <v>9.90234375</v>
      </c>
      <c r="L94" s="91">
        <f t="shared" si="90"/>
        <v>4.951171875</v>
      </c>
      <c r="M94" s="56">
        <f t="shared" si="129"/>
        <v>1181.5384615384617</v>
      </c>
      <c r="N94" s="90">
        <f t="shared" si="130"/>
        <v>0.84635416666666663</v>
      </c>
      <c r="O94" s="111">
        <f t="shared" si="131"/>
        <v>3.3854166666666665</v>
      </c>
      <c r="P94" s="114">
        <f t="shared" si="132"/>
        <v>98.461538461538467</v>
      </c>
      <c r="Q94" s="111">
        <f t="shared" si="133"/>
        <v>40.625</v>
      </c>
      <c r="S94" s="499">
        <f t="shared" si="134"/>
        <v>0.28211805555555552</v>
      </c>
      <c r="T94" s="499">
        <f t="shared" si="135"/>
        <v>27.083333333333332</v>
      </c>
      <c r="V94" s="335">
        <f t="shared" si="98"/>
        <v>-100</v>
      </c>
      <c r="W94" s="335">
        <f t="shared" si="103"/>
        <v>164.0625</v>
      </c>
      <c r="Z94" s="553">
        <f t="shared" si="104"/>
        <v>1035.9375</v>
      </c>
      <c r="AC94" s="390">
        <f t="shared" si="111"/>
        <v>4951.171875</v>
      </c>
      <c r="AD94" s="398">
        <f t="shared" si="111"/>
        <v>4125.9765625</v>
      </c>
      <c r="AE94" s="391">
        <f t="shared" si="111"/>
        <v>3300.78125</v>
      </c>
      <c r="AF94" s="398">
        <f t="shared" si="111"/>
        <v>2475.5859375</v>
      </c>
      <c r="AG94" s="392">
        <f t="shared" si="111"/>
        <v>1650.390625</v>
      </c>
      <c r="AH94" s="390">
        <f t="shared" si="112"/>
        <v>2475.5859375</v>
      </c>
      <c r="AI94" s="391">
        <f t="shared" si="112"/>
        <v>2062.98828125</v>
      </c>
      <c r="AJ94" s="391">
        <f t="shared" si="112"/>
        <v>1650.390625</v>
      </c>
      <c r="AK94" s="391">
        <f t="shared" si="112"/>
        <v>1237.79296875</v>
      </c>
      <c r="AL94" s="392">
        <f t="shared" si="112"/>
        <v>825.1953125</v>
      </c>
      <c r="AM94" s="390">
        <f t="shared" si="113"/>
        <v>1237.79296875</v>
      </c>
      <c r="AN94" s="391">
        <f t="shared" si="113"/>
        <v>1031.494140625</v>
      </c>
      <c r="AO94" s="391">
        <f t="shared" si="113"/>
        <v>825.1953125</v>
      </c>
      <c r="AP94" s="391">
        <f t="shared" si="113"/>
        <v>618.896484375</v>
      </c>
      <c r="AQ94" s="392">
        <f t="shared" si="113"/>
        <v>412.59765625</v>
      </c>
      <c r="AR94" s="390">
        <f t="shared" si="114"/>
        <v>618.896484375</v>
      </c>
      <c r="AS94" s="391">
        <f t="shared" si="114"/>
        <v>515.7470703125</v>
      </c>
      <c r="AT94" s="391">
        <f t="shared" si="114"/>
        <v>412.59765625</v>
      </c>
      <c r="AU94" s="391">
        <f t="shared" si="114"/>
        <v>309.4482421875</v>
      </c>
      <c r="AV94" s="392">
        <f t="shared" si="114"/>
        <v>206.298828125</v>
      </c>
      <c r="AW94" s="462">
        <f t="shared" si="136"/>
        <v>77</v>
      </c>
      <c r="AX94" s="465"/>
    </row>
    <row r="95" spans="1:50" s="39" customFormat="1" ht="16.5" thickBot="1" x14ac:dyDescent="0.3">
      <c r="A95" s="310">
        <v>1</v>
      </c>
      <c r="B95" s="311">
        <v>78</v>
      </c>
      <c r="C95" s="312">
        <f t="shared" si="86"/>
        <v>1316.6666666666667</v>
      </c>
      <c r="D95" s="38"/>
      <c r="E95" s="42">
        <f t="shared" si="109"/>
        <v>24.303797468354428</v>
      </c>
      <c r="F95" s="56">
        <f t="shared" si="109"/>
        <v>48.607594936708857</v>
      </c>
      <c r="G95" s="56">
        <f t="shared" si="109"/>
        <v>97.215189873417714</v>
      </c>
      <c r="H95" s="78">
        <f t="shared" si="109"/>
        <v>194.43037974683543</v>
      </c>
      <c r="I95" s="89">
        <f t="shared" si="87"/>
        <v>40.631510416666671</v>
      </c>
      <c r="J95" s="90">
        <f t="shared" si="88"/>
        <v>20.315755208333336</v>
      </c>
      <c r="K95" s="90">
        <f t="shared" si="89"/>
        <v>10.157877604166668</v>
      </c>
      <c r="L95" s="91">
        <f t="shared" si="90"/>
        <v>5.0789388020833339</v>
      </c>
      <c r="M95" s="56">
        <f t="shared" si="129"/>
        <v>1166.5822784810125</v>
      </c>
      <c r="N95" s="90">
        <f t="shared" si="130"/>
        <v>0.85720486111111127</v>
      </c>
      <c r="O95" s="111">
        <f t="shared" si="131"/>
        <v>3.4288194444444451</v>
      </c>
      <c r="P95" s="114">
        <f t="shared" si="132"/>
        <v>97.215189873417714</v>
      </c>
      <c r="Q95" s="111">
        <f t="shared" si="133"/>
        <v>41.145833333333336</v>
      </c>
      <c r="R95" s="25"/>
      <c r="S95" s="499">
        <f t="shared" si="134"/>
        <v>0.28573495370370372</v>
      </c>
      <c r="T95" s="499">
        <f t="shared" si="135"/>
        <v>27.430555555555557</v>
      </c>
      <c r="V95" s="335">
        <f t="shared" si="98"/>
        <v>-116.66666666666674</v>
      </c>
      <c r="W95" s="335">
        <f t="shared" si="103"/>
        <v>150.78125</v>
      </c>
      <c r="Z95" s="553">
        <f t="shared" si="104"/>
        <v>1049.21875</v>
      </c>
      <c r="AC95" s="390">
        <f t="shared" si="111"/>
        <v>5078.9388020833339</v>
      </c>
      <c r="AD95" s="398">
        <f t="shared" si="111"/>
        <v>4232.4490017361113</v>
      </c>
      <c r="AE95" s="391">
        <f t="shared" si="111"/>
        <v>3385.9592013888891</v>
      </c>
      <c r="AF95" s="398">
        <f t="shared" si="111"/>
        <v>2539.469401041667</v>
      </c>
      <c r="AG95" s="392">
        <f t="shared" si="111"/>
        <v>1692.9796006944446</v>
      </c>
      <c r="AH95" s="390">
        <f t="shared" si="112"/>
        <v>2539.469401041667</v>
      </c>
      <c r="AI95" s="391">
        <f t="shared" si="112"/>
        <v>2116.2245008680557</v>
      </c>
      <c r="AJ95" s="391">
        <f t="shared" si="112"/>
        <v>1692.9796006944446</v>
      </c>
      <c r="AK95" s="391">
        <f t="shared" si="112"/>
        <v>1269.7347005208335</v>
      </c>
      <c r="AL95" s="392">
        <f t="shared" si="112"/>
        <v>846.48980034722229</v>
      </c>
      <c r="AM95" s="390">
        <f t="shared" si="113"/>
        <v>1269.7347005208335</v>
      </c>
      <c r="AN95" s="391">
        <f t="shared" si="113"/>
        <v>1058.1122504340278</v>
      </c>
      <c r="AO95" s="391">
        <f t="shared" si="113"/>
        <v>846.48980034722229</v>
      </c>
      <c r="AP95" s="391">
        <f t="shared" si="113"/>
        <v>634.86735026041674</v>
      </c>
      <c r="AQ95" s="392">
        <f t="shared" si="113"/>
        <v>423.24490017361114</v>
      </c>
      <c r="AR95" s="390">
        <f t="shared" si="114"/>
        <v>634.86735026041674</v>
      </c>
      <c r="AS95" s="391">
        <f t="shared" si="114"/>
        <v>529.05612521701391</v>
      </c>
      <c r="AT95" s="391">
        <f t="shared" si="114"/>
        <v>423.24490017361114</v>
      </c>
      <c r="AU95" s="391">
        <f t="shared" si="114"/>
        <v>317.43367513020837</v>
      </c>
      <c r="AV95" s="392">
        <f t="shared" si="114"/>
        <v>211.62245008680557</v>
      </c>
      <c r="AW95" s="462">
        <f t="shared" si="136"/>
        <v>78</v>
      </c>
      <c r="AX95" s="465"/>
    </row>
    <row r="96" spans="1:50" s="492" customFormat="1" ht="16.5" thickBot="1" x14ac:dyDescent="0.3">
      <c r="A96" s="482">
        <v>1</v>
      </c>
      <c r="B96" s="483">
        <v>79</v>
      </c>
      <c r="C96" s="484">
        <f t="shared" si="86"/>
        <v>1333.3333333333335</v>
      </c>
      <c r="D96" s="485"/>
      <c r="E96" s="486">
        <f t="shared" si="109"/>
        <v>23.999999999999996</v>
      </c>
      <c r="F96" s="487">
        <f t="shared" si="109"/>
        <v>47.999999999999993</v>
      </c>
      <c r="G96" s="487">
        <f t="shared" si="109"/>
        <v>95.999999999999986</v>
      </c>
      <c r="H96" s="488">
        <f t="shared" si="109"/>
        <v>191.99999999999997</v>
      </c>
      <c r="I96" s="489">
        <f t="shared" si="87"/>
        <v>41.666666666666679</v>
      </c>
      <c r="J96" s="490">
        <f t="shared" si="88"/>
        <v>20.833333333333339</v>
      </c>
      <c r="K96" s="490">
        <f t="shared" si="89"/>
        <v>10.41666666666667</v>
      </c>
      <c r="L96" s="491">
        <f t="shared" si="90"/>
        <v>5.2083333333333348</v>
      </c>
      <c r="M96" s="487">
        <f t="shared" si="129"/>
        <v>1151.9999999999998</v>
      </c>
      <c r="N96" s="490">
        <f t="shared" si="130"/>
        <v>0.86805555555555569</v>
      </c>
      <c r="O96" s="99">
        <f t="shared" si="131"/>
        <v>3.4722222222222228</v>
      </c>
      <c r="P96" s="71">
        <f t="shared" si="132"/>
        <v>95.999999999999986</v>
      </c>
      <c r="Q96" s="99">
        <f t="shared" si="133"/>
        <v>41.666666666666671</v>
      </c>
      <c r="R96" s="288"/>
      <c r="S96" s="502">
        <f t="shared" si="134"/>
        <v>0.28935185185185186</v>
      </c>
      <c r="T96" s="502">
        <f t="shared" si="135"/>
        <v>27.777777777777779</v>
      </c>
      <c r="V96" s="493">
        <f t="shared" si="98"/>
        <v>-133.33333333333348</v>
      </c>
      <c r="W96" s="340">
        <f t="shared" si="103"/>
        <v>137.49999999999977</v>
      </c>
      <c r="Z96" s="562">
        <f t="shared" si="104"/>
        <v>1062.5000000000002</v>
      </c>
      <c r="AC96" s="495">
        <f t="shared" si="111"/>
        <v>5208.3333333333348</v>
      </c>
      <c r="AD96" s="496">
        <f t="shared" si="111"/>
        <v>4340.2777777777792</v>
      </c>
      <c r="AE96" s="497">
        <f t="shared" si="111"/>
        <v>3472.2222222222231</v>
      </c>
      <c r="AF96" s="496">
        <f t="shared" si="111"/>
        <v>2604.1666666666674</v>
      </c>
      <c r="AG96" s="498">
        <f t="shared" si="111"/>
        <v>1736.1111111111115</v>
      </c>
      <c r="AH96" s="495">
        <f t="shared" si="112"/>
        <v>2604.1666666666674</v>
      </c>
      <c r="AI96" s="497">
        <f t="shared" si="112"/>
        <v>2170.1388888888896</v>
      </c>
      <c r="AJ96" s="497">
        <f t="shared" si="112"/>
        <v>1736.1111111111115</v>
      </c>
      <c r="AK96" s="497">
        <f t="shared" si="112"/>
        <v>1302.0833333333337</v>
      </c>
      <c r="AL96" s="498">
        <f t="shared" si="112"/>
        <v>868.05555555555577</v>
      </c>
      <c r="AM96" s="495">
        <f t="shared" si="113"/>
        <v>1302.0833333333337</v>
      </c>
      <c r="AN96" s="497">
        <f t="shared" si="113"/>
        <v>1085.0694444444448</v>
      </c>
      <c r="AO96" s="497">
        <f t="shared" si="113"/>
        <v>868.05555555555577</v>
      </c>
      <c r="AP96" s="497">
        <f t="shared" si="113"/>
        <v>651.04166666666686</v>
      </c>
      <c r="AQ96" s="498">
        <f t="shared" si="113"/>
        <v>434.02777777777789</v>
      </c>
      <c r="AR96" s="495">
        <f t="shared" si="114"/>
        <v>651.04166666666686</v>
      </c>
      <c r="AS96" s="497">
        <f t="shared" si="114"/>
        <v>542.5347222222224</v>
      </c>
      <c r="AT96" s="497">
        <f t="shared" si="114"/>
        <v>434.02777777777789</v>
      </c>
      <c r="AU96" s="497">
        <f t="shared" si="114"/>
        <v>325.52083333333343</v>
      </c>
      <c r="AV96" s="498">
        <f t="shared" si="114"/>
        <v>217.01388888888894</v>
      </c>
      <c r="AW96" s="481">
        <f t="shared" si="136"/>
        <v>79</v>
      </c>
      <c r="AX96" s="494"/>
    </row>
    <row r="97" spans="1:50" s="304" customFormat="1" ht="6" customHeight="1" thickBot="1" x14ac:dyDescent="0.3">
      <c r="A97" s="313"/>
      <c r="B97" s="314"/>
      <c r="C97" s="315"/>
      <c r="D97" s="6"/>
      <c r="E97" s="47"/>
      <c r="F97" s="48"/>
      <c r="G97" s="48"/>
      <c r="H97" s="49"/>
      <c r="I97" s="107"/>
      <c r="J97" s="108"/>
      <c r="K97" s="108"/>
      <c r="L97" s="109"/>
      <c r="M97" s="48"/>
      <c r="N97" s="108"/>
      <c r="O97" s="108"/>
      <c r="S97" s="305"/>
      <c r="T97" s="305"/>
      <c r="V97" s="314"/>
      <c r="W97" s="314"/>
      <c r="Z97" s="561"/>
      <c r="AC97" s="477"/>
      <c r="AD97" s="478"/>
      <c r="AE97" s="479"/>
      <c r="AF97" s="478"/>
      <c r="AG97" s="480"/>
      <c r="AH97" s="477"/>
      <c r="AI97" s="479"/>
      <c r="AJ97" s="479"/>
      <c r="AK97" s="479"/>
      <c r="AL97" s="480"/>
      <c r="AM97" s="477"/>
      <c r="AN97" s="479"/>
      <c r="AO97" s="479"/>
      <c r="AP97" s="479"/>
      <c r="AQ97" s="480"/>
      <c r="AR97" s="477"/>
      <c r="AS97" s="479"/>
      <c r="AT97" s="479"/>
      <c r="AU97" s="479"/>
      <c r="AV97" s="480"/>
      <c r="AW97" s="462"/>
      <c r="AX97" s="465"/>
    </row>
    <row r="98" spans="1:50" ht="6" customHeight="1" x14ac:dyDescent="0.25">
      <c r="AD98" s="35"/>
      <c r="AF98" s="35"/>
      <c r="AW98" s="386"/>
    </row>
    <row r="99" spans="1:50" x14ac:dyDescent="0.25">
      <c r="A99" t="s">
        <v>28</v>
      </c>
      <c r="AD99" s="35"/>
      <c r="AF99" s="35"/>
      <c r="AW99" s="386"/>
    </row>
    <row r="100" spans="1:50" x14ac:dyDescent="0.25">
      <c r="A100" t="s">
        <v>17</v>
      </c>
      <c r="AC100" s="390"/>
      <c r="AD100" s="398"/>
      <c r="AE100" s="391"/>
      <c r="AF100" s="398"/>
      <c r="AG100" s="392"/>
      <c r="AH100" s="390"/>
      <c r="AI100" s="391"/>
      <c r="AJ100" s="391"/>
      <c r="AK100" s="391"/>
      <c r="AL100" s="392"/>
      <c r="AM100" s="390"/>
      <c r="AN100" s="391"/>
      <c r="AO100" s="391"/>
      <c r="AP100" s="391"/>
      <c r="AQ100" s="392"/>
      <c r="AR100" s="390"/>
      <c r="AS100" s="391"/>
      <c r="AT100" s="391"/>
      <c r="AU100" s="391"/>
      <c r="AV100" s="392"/>
      <c r="AW100" s="392"/>
      <c r="AX100" s="474"/>
    </row>
    <row r="101" spans="1:50" x14ac:dyDescent="0.25">
      <c r="A101" t="s">
        <v>27</v>
      </c>
      <c r="AC101" s="390"/>
      <c r="AD101" s="398"/>
      <c r="AE101" s="391"/>
      <c r="AF101" s="398"/>
      <c r="AG101" s="392"/>
      <c r="AH101" s="390"/>
      <c r="AI101" s="391"/>
      <c r="AJ101" s="391"/>
      <c r="AK101" s="391"/>
      <c r="AL101" s="392"/>
      <c r="AM101" s="390"/>
      <c r="AN101" s="391"/>
      <c r="AO101" s="391"/>
      <c r="AP101" s="391"/>
      <c r="AQ101" s="392"/>
      <c r="AR101" s="390"/>
      <c r="AS101" s="391"/>
      <c r="AT101" s="391"/>
      <c r="AU101" s="391"/>
      <c r="AV101" s="392"/>
      <c r="AW101" s="392"/>
      <c r="AX101" s="474"/>
    </row>
    <row r="102" spans="1:50" x14ac:dyDescent="0.25">
      <c r="A102" t="s">
        <v>18</v>
      </c>
      <c r="AC102" s="390"/>
      <c r="AD102" s="398"/>
      <c r="AE102" s="391"/>
      <c r="AF102" s="398"/>
      <c r="AG102" s="392"/>
      <c r="AH102" s="390"/>
      <c r="AI102" s="391"/>
      <c r="AJ102" s="391"/>
      <c r="AK102" s="391"/>
      <c r="AL102" s="392"/>
      <c r="AM102" s="390"/>
      <c r="AN102" s="391"/>
      <c r="AO102" s="391"/>
      <c r="AP102" s="391"/>
      <c r="AQ102" s="392"/>
      <c r="AR102" s="390"/>
      <c r="AS102" s="391"/>
      <c r="AT102" s="391"/>
      <c r="AU102" s="391"/>
      <c r="AV102" s="392"/>
      <c r="AW102" s="392"/>
      <c r="AX102" s="474"/>
    </row>
    <row r="103" spans="1:50" x14ac:dyDescent="0.25">
      <c r="A103" t="s">
        <v>19</v>
      </c>
      <c r="AC103" s="390"/>
      <c r="AD103" s="398"/>
      <c r="AE103" s="391"/>
      <c r="AF103" s="398"/>
      <c r="AG103" s="392"/>
      <c r="AH103" s="390"/>
      <c r="AI103" s="391"/>
      <c r="AJ103" s="391"/>
      <c r="AK103" s="391"/>
      <c r="AL103" s="392"/>
      <c r="AM103" s="390"/>
      <c r="AN103" s="391"/>
      <c r="AO103" s="391"/>
      <c r="AP103" s="391"/>
      <c r="AQ103" s="392"/>
      <c r="AR103" s="390"/>
      <c r="AS103" s="391"/>
      <c r="AT103" s="391"/>
      <c r="AU103" s="391"/>
      <c r="AV103" s="392"/>
      <c r="AW103" s="392"/>
      <c r="AX103" s="474"/>
    </row>
    <row r="104" spans="1:50" x14ac:dyDescent="0.25">
      <c r="A104" t="s">
        <v>20</v>
      </c>
      <c r="AC104" s="390"/>
      <c r="AD104" s="398"/>
      <c r="AE104" s="391"/>
      <c r="AF104" s="398"/>
      <c r="AG104" s="392"/>
      <c r="AH104" s="390"/>
      <c r="AI104" s="391"/>
      <c r="AJ104" s="391"/>
      <c r="AK104" s="391"/>
      <c r="AL104" s="392"/>
      <c r="AM104" s="390"/>
      <c r="AN104" s="391"/>
      <c r="AO104" s="391"/>
      <c r="AP104" s="391"/>
      <c r="AQ104" s="392"/>
      <c r="AR104" s="390"/>
      <c r="AS104" s="391"/>
      <c r="AT104" s="391"/>
      <c r="AU104" s="391"/>
      <c r="AV104" s="392"/>
      <c r="AW104" s="392"/>
      <c r="AX104" s="474"/>
    </row>
    <row r="105" spans="1:50" x14ac:dyDescent="0.25">
      <c r="A105" t="s">
        <v>24</v>
      </c>
      <c r="AC105" s="390"/>
      <c r="AD105" s="398"/>
      <c r="AE105" s="391"/>
      <c r="AF105" s="398"/>
      <c r="AG105" s="392"/>
      <c r="AH105" s="390"/>
      <c r="AI105" s="391"/>
      <c r="AJ105" s="391"/>
      <c r="AK105" s="391"/>
      <c r="AL105" s="392"/>
      <c r="AM105" s="390"/>
      <c r="AN105" s="391"/>
      <c r="AO105" s="391"/>
      <c r="AP105" s="391"/>
      <c r="AQ105" s="392"/>
      <c r="AR105" s="390"/>
      <c r="AS105" s="391"/>
      <c r="AT105" s="391"/>
      <c r="AU105" s="391"/>
      <c r="AV105" s="392"/>
      <c r="AW105" s="392"/>
      <c r="AX105" s="474"/>
    </row>
    <row r="106" spans="1:50" x14ac:dyDescent="0.25">
      <c r="A106" t="s">
        <v>25</v>
      </c>
      <c r="AD106" s="35"/>
      <c r="AF106" s="35"/>
      <c r="AW106" s="386"/>
    </row>
    <row r="107" spans="1:50" x14ac:dyDescent="0.25">
      <c r="A107" t="s">
        <v>41</v>
      </c>
      <c r="AD107" s="35"/>
      <c r="AF107" s="35"/>
      <c r="AW107" s="386"/>
    </row>
    <row r="108" spans="1:50" x14ac:dyDescent="0.25">
      <c r="A108" t="s">
        <v>40</v>
      </c>
      <c r="AD108" s="35"/>
      <c r="AF108" s="35"/>
      <c r="AW108" s="386"/>
    </row>
    <row r="109" spans="1:50" ht="3.95" customHeight="1" x14ac:dyDescent="0.25">
      <c r="AD109" s="35"/>
      <c r="AF109" s="35"/>
      <c r="AW109" s="386"/>
    </row>
    <row r="110" spans="1:50" x14ac:dyDescent="0.25">
      <c r="A110" t="s">
        <v>32</v>
      </c>
      <c r="AD110" s="35"/>
      <c r="AF110" s="35"/>
      <c r="AW110" s="386"/>
    </row>
    <row r="111" spans="1:50" s="5" customFormat="1" x14ac:dyDescent="0.25">
      <c r="A111" s="5" t="s">
        <v>33</v>
      </c>
      <c r="S111" s="122"/>
      <c r="T111" s="122"/>
      <c r="V111" s="337"/>
      <c r="W111" s="337"/>
      <c r="Z111" s="548"/>
      <c r="AC111" s="384"/>
      <c r="AD111" s="35"/>
      <c r="AE111" s="385"/>
      <c r="AF111" s="35"/>
      <c r="AG111" s="386"/>
      <c r="AH111" s="384"/>
      <c r="AI111" s="385"/>
      <c r="AJ111" s="385"/>
      <c r="AK111" s="385"/>
      <c r="AL111" s="386"/>
      <c r="AM111" s="384"/>
      <c r="AN111" s="385"/>
      <c r="AO111" s="385"/>
      <c r="AP111" s="385"/>
      <c r="AQ111" s="386"/>
      <c r="AR111" s="384"/>
      <c r="AS111" s="385"/>
      <c r="AT111" s="385"/>
      <c r="AU111" s="385"/>
      <c r="AV111" s="386"/>
      <c r="AW111" s="386"/>
      <c r="AX111" s="465"/>
    </row>
    <row r="112" spans="1:50" s="5" customFormat="1" x14ac:dyDescent="0.25">
      <c r="A112" s="5" t="s">
        <v>36</v>
      </c>
      <c r="S112" s="122"/>
      <c r="T112" s="122"/>
      <c r="V112" s="337"/>
      <c r="W112" s="337"/>
      <c r="Z112" s="548"/>
      <c r="AC112" s="384"/>
      <c r="AD112" s="35"/>
      <c r="AE112" s="385"/>
      <c r="AF112" s="35"/>
      <c r="AG112" s="386"/>
      <c r="AH112" s="384"/>
      <c r="AI112" s="385"/>
      <c r="AJ112" s="385"/>
      <c r="AK112" s="385"/>
      <c r="AL112" s="386"/>
      <c r="AM112" s="384"/>
      <c r="AN112" s="385"/>
      <c r="AO112" s="385"/>
      <c r="AP112" s="385"/>
      <c r="AQ112" s="386"/>
      <c r="AR112" s="384"/>
      <c r="AS112" s="385"/>
      <c r="AT112" s="385"/>
      <c r="AU112" s="385"/>
      <c r="AV112" s="386"/>
      <c r="AW112" s="386"/>
      <c r="AX112" s="465"/>
    </row>
    <row r="113" spans="1:50" s="5" customFormat="1" x14ac:dyDescent="0.25">
      <c r="A113" s="5" t="s">
        <v>35</v>
      </c>
      <c r="S113" s="122"/>
      <c r="T113" s="122"/>
      <c r="V113" s="337"/>
      <c r="W113" s="337"/>
      <c r="Z113" s="548"/>
      <c r="AC113" s="384"/>
      <c r="AD113" s="35"/>
      <c r="AE113" s="385"/>
      <c r="AF113" s="35"/>
      <c r="AG113" s="386"/>
      <c r="AH113" s="384"/>
      <c r="AI113" s="385"/>
      <c r="AJ113" s="385"/>
      <c r="AK113" s="385"/>
      <c r="AL113" s="386"/>
      <c r="AM113" s="384"/>
      <c r="AN113" s="385"/>
      <c r="AO113" s="385"/>
      <c r="AP113" s="385"/>
      <c r="AQ113" s="386"/>
      <c r="AR113" s="384"/>
      <c r="AS113" s="385"/>
      <c r="AT113" s="385"/>
      <c r="AU113" s="385"/>
      <c r="AV113" s="386"/>
      <c r="AW113" s="386"/>
      <c r="AX113" s="465"/>
    </row>
    <row r="114" spans="1:50" s="5" customFormat="1" x14ac:dyDescent="0.25">
      <c r="A114" s="5" t="s">
        <v>34</v>
      </c>
      <c r="S114" s="122"/>
      <c r="T114" s="122"/>
      <c r="V114" s="337"/>
      <c r="W114" s="337"/>
      <c r="Z114" s="548"/>
      <c r="AC114" s="384"/>
      <c r="AD114" s="35"/>
      <c r="AE114" s="385"/>
      <c r="AF114" s="35"/>
      <c r="AG114" s="386"/>
      <c r="AH114" s="384"/>
      <c r="AI114" s="385"/>
      <c r="AJ114" s="385"/>
      <c r="AK114" s="385"/>
      <c r="AL114" s="386"/>
      <c r="AM114" s="384"/>
      <c r="AN114" s="385"/>
      <c r="AO114" s="385"/>
      <c r="AP114" s="385"/>
      <c r="AQ114" s="386"/>
      <c r="AR114" s="384"/>
      <c r="AS114" s="385"/>
      <c r="AT114" s="385"/>
      <c r="AU114" s="385"/>
      <c r="AV114" s="386"/>
      <c r="AW114" s="386"/>
      <c r="AX114" s="465"/>
    </row>
    <row r="115" spans="1:50" s="5" customFormat="1" x14ac:dyDescent="0.25">
      <c r="S115" s="122"/>
      <c r="T115" s="122"/>
      <c r="V115" s="337"/>
      <c r="W115" s="337"/>
      <c r="Z115" s="548"/>
      <c r="AC115" s="384"/>
      <c r="AD115" s="35"/>
      <c r="AE115" s="385"/>
      <c r="AF115" s="35"/>
      <c r="AG115" s="386"/>
      <c r="AH115" s="384"/>
      <c r="AI115" s="385"/>
      <c r="AJ115" s="385"/>
      <c r="AK115" s="385"/>
      <c r="AL115" s="386"/>
      <c r="AM115" s="384"/>
      <c r="AN115" s="385"/>
      <c r="AO115" s="385"/>
      <c r="AP115" s="385"/>
      <c r="AQ115" s="386"/>
      <c r="AR115" s="384"/>
      <c r="AS115" s="385"/>
      <c r="AT115" s="385"/>
      <c r="AU115" s="385"/>
      <c r="AV115" s="386"/>
      <c r="AW115" s="386"/>
      <c r="AX115" s="465"/>
    </row>
    <row r="116" spans="1:50" s="5" customFormat="1" x14ac:dyDescent="0.25">
      <c r="S116" s="122"/>
      <c r="T116" s="122"/>
      <c r="V116" s="337"/>
      <c r="W116" s="337"/>
      <c r="Z116" s="548"/>
      <c r="AC116" s="384"/>
      <c r="AD116" s="35"/>
      <c r="AE116" s="385"/>
      <c r="AF116" s="35"/>
      <c r="AG116" s="386"/>
      <c r="AH116" s="384"/>
      <c r="AI116" s="385"/>
      <c r="AJ116" s="385"/>
      <c r="AK116" s="385"/>
      <c r="AL116" s="386"/>
      <c r="AM116" s="384"/>
      <c r="AN116" s="385"/>
      <c r="AO116" s="385"/>
      <c r="AP116" s="385"/>
      <c r="AQ116" s="386"/>
      <c r="AR116" s="384"/>
      <c r="AS116" s="385"/>
      <c r="AT116" s="385"/>
      <c r="AU116" s="385"/>
      <c r="AV116" s="386"/>
      <c r="AW116" s="386"/>
      <c r="AX116" s="465"/>
    </row>
    <row r="117" spans="1:50" x14ac:dyDescent="0.25">
      <c r="AD117" s="35"/>
      <c r="AF117" s="35"/>
      <c r="AW117" s="386"/>
    </row>
    <row r="118" spans="1:50" x14ac:dyDescent="0.25">
      <c r="AD118" s="35"/>
      <c r="AF118" s="35"/>
      <c r="AW118" s="386"/>
    </row>
    <row r="119" spans="1:50" x14ac:dyDescent="0.25">
      <c r="AD119" s="35"/>
      <c r="AF119" s="35"/>
      <c r="AW119" s="386"/>
    </row>
    <row r="120" spans="1:50" x14ac:dyDescent="0.25">
      <c r="AD120" s="35"/>
      <c r="AF120" s="35"/>
      <c r="AW120" s="386"/>
    </row>
    <row r="121" spans="1:50" x14ac:dyDescent="0.25">
      <c r="AD121" s="35"/>
      <c r="AF121" s="35"/>
      <c r="AW121" s="386"/>
    </row>
    <row r="122" spans="1:50" x14ac:dyDescent="0.25">
      <c r="AD122" s="35"/>
      <c r="AF122" s="35"/>
      <c r="AW122" s="386"/>
    </row>
    <row r="123" spans="1:50" x14ac:dyDescent="0.25">
      <c r="AD123" s="35"/>
      <c r="AF123" s="35"/>
      <c r="AW123" s="386"/>
    </row>
    <row r="124" spans="1:50" x14ac:dyDescent="0.25">
      <c r="AD124" s="35"/>
      <c r="AF124" s="35"/>
      <c r="AW124" s="386"/>
    </row>
    <row r="125" spans="1:50" x14ac:dyDescent="0.25">
      <c r="AD125" s="35"/>
      <c r="AF125" s="35"/>
      <c r="AW125" s="386"/>
    </row>
    <row r="126" spans="1:50" x14ac:dyDescent="0.25">
      <c r="AD126" s="35"/>
      <c r="AF126" s="35"/>
      <c r="AW126" s="386"/>
    </row>
    <row r="127" spans="1:50" x14ac:dyDescent="0.25">
      <c r="AD127" s="35"/>
      <c r="AF127" s="35"/>
    </row>
    <row r="128" spans="1:50" x14ac:dyDescent="0.25">
      <c r="AD128" s="35"/>
      <c r="AF128" s="35"/>
    </row>
    <row r="129" spans="30:32" x14ac:dyDescent="0.25">
      <c r="AD129" s="35"/>
      <c r="AF129" s="35"/>
    </row>
    <row r="130" spans="30:32" x14ac:dyDescent="0.25">
      <c r="AD130" s="35"/>
      <c r="AF130" s="35"/>
    </row>
    <row r="131" spans="30:32" x14ac:dyDescent="0.25">
      <c r="AD131" s="35"/>
      <c r="AF131" s="35"/>
    </row>
    <row r="132" spans="30:32" x14ac:dyDescent="0.25">
      <c r="AD132" s="35"/>
      <c r="AF132" s="35"/>
    </row>
    <row r="133" spans="30:32" x14ac:dyDescent="0.25">
      <c r="AD133" s="35"/>
      <c r="AF133" s="35"/>
    </row>
    <row r="134" spans="30:32" x14ac:dyDescent="0.25">
      <c r="AD134" s="35"/>
      <c r="AF134" s="35"/>
    </row>
    <row r="135" spans="30:32" x14ac:dyDescent="0.25">
      <c r="AD135" s="35"/>
      <c r="AF135" s="35"/>
    </row>
    <row r="136" spans="30:32" x14ac:dyDescent="0.25">
      <c r="AD136" s="35"/>
      <c r="AF136" s="35"/>
    </row>
    <row r="137" spans="30:32" x14ac:dyDescent="0.25">
      <c r="AD137" s="35"/>
      <c r="AF137" s="35"/>
    </row>
    <row r="138" spans="30:32" x14ac:dyDescent="0.25">
      <c r="AD138" s="35"/>
      <c r="AF138" s="35"/>
    </row>
    <row r="139" spans="30:32" x14ac:dyDescent="0.25">
      <c r="AD139" s="35"/>
      <c r="AF139" s="35"/>
    </row>
    <row r="140" spans="30:32" x14ac:dyDescent="0.25">
      <c r="AD140" s="35"/>
      <c r="AF140" s="35"/>
    </row>
    <row r="141" spans="30:32" x14ac:dyDescent="0.25">
      <c r="AD141" s="35"/>
      <c r="AF141" s="35"/>
    </row>
    <row r="142" spans="30:32" x14ac:dyDescent="0.25">
      <c r="AD142" s="35"/>
      <c r="AF142" s="35"/>
    </row>
    <row r="143" spans="30:32" x14ac:dyDescent="0.25">
      <c r="AD143" s="35"/>
      <c r="AF143" s="35"/>
    </row>
    <row r="144" spans="30:32" x14ac:dyDescent="0.25">
      <c r="AD144" s="35"/>
      <c r="AF144" s="35"/>
    </row>
    <row r="145" spans="30:32" x14ac:dyDescent="0.25">
      <c r="AD145" s="35"/>
      <c r="AF145" s="35"/>
    </row>
    <row r="146" spans="30:32" x14ac:dyDescent="0.25">
      <c r="AD146" s="35"/>
      <c r="AF146" s="35"/>
    </row>
    <row r="147" spans="30:32" x14ac:dyDescent="0.25">
      <c r="AD147" s="35"/>
      <c r="AF147" s="35"/>
    </row>
    <row r="148" spans="30:32" x14ac:dyDescent="0.25">
      <c r="AD148" s="35"/>
      <c r="AF148" s="35"/>
    </row>
    <row r="149" spans="30:32" x14ac:dyDescent="0.25">
      <c r="AD149" s="35"/>
      <c r="AF149" s="35"/>
    </row>
    <row r="150" spans="30:32" x14ac:dyDescent="0.25">
      <c r="AD150" s="35"/>
      <c r="AF150" s="35"/>
    </row>
    <row r="151" spans="30:32" x14ac:dyDescent="0.25">
      <c r="AD151" s="35"/>
      <c r="AF151" s="35"/>
    </row>
    <row r="152" spans="30:32" x14ac:dyDescent="0.25">
      <c r="AD152" s="35"/>
      <c r="AF152" s="35"/>
    </row>
    <row r="153" spans="30:32" x14ac:dyDescent="0.25">
      <c r="AD153" s="35"/>
      <c r="AF153" s="35"/>
    </row>
    <row r="154" spans="30:32" x14ac:dyDescent="0.25">
      <c r="AD154" s="35"/>
      <c r="AF154" s="35"/>
    </row>
    <row r="155" spans="30:32" x14ac:dyDescent="0.25">
      <c r="AD155" s="35"/>
      <c r="AF155" s="35"/>
    </row>
    <row r="156" spans="30:32" x14ac:dyDescent="0.25">
      <c r="AD156" s="35"/>
      <c r="AF156" s="35"/>
    </row>
    <row r="157" spans="30:32" x14ac:dyDescent="0.25">
      <c r="AD157" s="35"/>
      <c r="AF157" s="35"/>
    </row>
    <row r="158" spans="30:32" x14ac:dyDescent="0.25">
      <c r="AD158" s="35"/>
      <c r="AF158" s="35"/>
    </row>
    <row r="159" spans="30:32" x14ac:dyDescent="0.25">
      <c r="AD159" s="35"/>
      <c r="AF159" s="35"/>
    </row>
    <row r="160" spans="30:32" x14ac:dyDescent="0.25">
      <c r="AD160" s="35"/>
      <c r="AF160" s="35"/>
    </row>
    <row r="161" spans="30:32" x14ac:dyDescent="0.25">
      <c r="AD161" s="35"/>
      <c r="AF161" s="35"/>
    </row>
    <row r="162" spans="30:32" x14ac:dyDescent="0.25">
      <c r="AD162" s="35"/>
      <c r="AF162" s="35"/>
    </row>
    <row r="163" spans="30:32" x14ac:dyDescent="0.25">
      <c r="AD163" s="35"/>
      <c r="AF163" s="35"/>
    </row>
    <row r="164" spans="30:32" x14ac:dyDescent="0.25">
      <c r="AD164" s="35"/>
      <c r="AF164" s="35"/>
    </row>
    <row r="165" spans="30:32" x14ac:dyDescent="0.25">
      <c r="AD165" s="35"/>
      <c r="AF165" s="35"/>
    </row>
    <row r="166" spans="30:32" x14ac:dyDescent="0.25">
      <c r="AD166" s="35"/>
      <c r="AF166" s="35"/>
    </row>
    <row r="167" spans="30:32" x14ac:dyDescent="0.25">
      <c r="AD167" s="35"/>
      <c r="AF167" s="35"/>
    </row>
    <row r="168" spans="30:32" x14ac:dyDescent="0.25">
      <c r="AD168" s="35"/>
      <c r="AF168" s="35"/>
    </row>
    <row r="169" spans="30:32" x14ac:dyDescent="0.25">
      <c r="AD169" s="35"/>
      <c r="AF169" s="35"/>
    </row>
    <row r="170" spans="30:32" x14ac:dyDescent="0.25">
      <c r="AD170" s="35"/>
      <c r="AF170" s="35"/>
    </row>
    <row r="171" spans="30:32" x14ac:dyDescent="0.25">
      <c r="AD171" s="35"/>
      <c r="AF171" s="35"/>
    </row>
    <row r="172" spans="30:32" x14ac:dyDescent="0.25">
      <c r="AD172" s="35"/>
      <c r="AF172" s="35"/>
    </row>
    <row r="173" spans="30:32" x14ac:dyDescent="0.25">
      <c r="AD173" s="35"/>
      <c r="AF173" s="35"/>
    </row>
    <row r="174" spans="30:32" x14ac:dyDescent="0.25">
      <c r="AD174" s="35"/>
      <c r="AF174" s="35"/>
    </row>
    <row r="175" spans="30:32" x14ac:dyDescent="0.25">
      <c r="AD175" s="35"/>
      <c r="AF175" s="35"/>
    </row>
    <row r="176" spans="30:32" x14ac:dyDescent="0.25">
      <c r="AD176" s="35"/>
      <c r="AF176" s="35"/>
    </row>
    <row r="177" spans="30:32" x14ac:dyDescent="0.25">
      <c r="AD177" s="35"/>
      <c r="AF177" s="35"/>
    </row>
    <row r="178" spans="30:32" x14ac:dyDescent="0.25">
      <c r="AD178" s="35"/>
      <c r="AF178" s="35"/>
    </row>
    <row r="179" spans="30:32" x14ac:dyDescent="0.25">
      <c r="AD179" s="35"/>
      <c r="AF179" s="35"/>
    </row>
    <row r="180" spans="30:32" x14ac:dyDescent="0.25">
      <c r="AD180" s="35"/>
      <c r="AF180" s="35"/>
    </row>
    <row r="181" spans="30:32" x14ac:dyDescent="0.25">
      <c r="AD181" s="35"/>
      <c r="AF181" s="35"/>
    </row>
    <row r="182" spans="30:32" x14ac:dyDescent="0.25">
      <c r="AD182" s="35"/>
      <c r="AF182" s="35"/>
    </row>
    <row r="183" spans="30:32" x14ac:dyDescent="0.25">
      <c r="AD183" s="35"/>
      <c r="AF183" s="35"/>
    </row>
    <row r="184" spans="30:32" x14ac:dyDescent="0.25">
      <c r="AD184" s="35"/>
    </row>
    <row r="185" spans="30:32" x14ac:dyDescent="0.25">
      <c r="AD185" s="35"/>
    </row>
    <row r="186" spans="30:32" x14ac:dyDescent="0.25">
      <c r="AD186" s="35"/>
    </row>
    <row r="187" spans="30:32" x14ac:dyDescent="0.25">
      <c r="AD187" s="35"/>
    </row>
    <row r="188" spans="30:32" x14ac:dyDescent="0.25">
      <c r="AD188" s="35"/>
    </row>
    <row r="189" spans="30:32" x14ac:dyDescent="0.25">
      <c r="AD189" s="35"/>
    </row>
  </sheetData>
  <mergeCells count="33">
    <mergeCell ref="Y8:AA8"/>
    <mergeCell ref="Z11:AA11"/>
    <mergeCell ref="Y10:AA10"/>
    <mergeCell ref="AC10:AV10"/>
    <mergeCell ref="AC11:AG11"/>
    <mergeCell ref="AH11:AL11"/>
    <mergeCell ref="AM11:AQ11"/>
    <mergeCell ref="AR11:AV11"/>
    <mergeCell ref="S39:T39"/>
    <mergeCell ref="A64:C64"/>
    <mergeCell ref="E64:H64"/>
    <mergeCell ref="M64:Q64"/>
    <mergeCell ref="S64:T64"/>
    <mergeCell ref="A26:C26"/>
    <mergeCell ref="E26:H26"/>
    <mergeCell ref="M26:Q26"/>
    <mergeCell ref="A13:C13"/>
    <mergeCell ref="A39:C39"/>
    <mergeCell ref="E39:H39"/>
    <mergeCell ref="M39:Q39"/>
    <mergeCell ref="V10:W10"/>
    <mergeCell ref="V9:W9"/>
    <mergeCell ref="S26:T26"/>
    <mergeCell ref="D1:E1"/>
    <mergeCell ref="F1:G1"/>
    <mergeCell ref="M9:Q9"/>
    <mergeCell ref="S9:T9"/>
    <mergeCell ref="E13:H13"/>
    <mergeCell ref="M13:Q13"/>
    <mergeCell ref="S13:T13"/>
    <mergeCell ref="S10:T10"/>
    <mergeCell ref="E11:H11"/>
    <mergeCell ref="I11:L11"/>
  </mergeCells>
  <pageMargins left="0.23622047244094491" right="0.23622047244094491" top="0.70866141732283472" bottom="0.6692913385826772" header="0.31496062992125984" footer="0.31496062992125984"/>
  <pageSetup paperSize="9" scale="46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24D1-5940-48DB-80A3-02D58D04E697}">
  <sheetPr>
    <pageSetUpPr fitToPage="1"/>
  </sheetPr>
  <dimension ref="A1:AE56"/>
  <sheetViews>
    <sheetView zoomScale="90" zoomScaleNormal="90" workbookViewId="0"/>
  </sheetViews>
  <sheetFormatPr defaultRowHeight="15" x14ac:dyDescent="0.25"/>
  <cols>
    <col min="1" max="2" width="9.7109375" customWidth="1"/>
    <col min="3" max="4" width="8.7109375" customWidth="1"/>
    <col min="5" max="6" width="9.7109375" customWidth="1"/>
    <col min="7" max="7" width="9.85546875" customWidth="1"/>
    <col min="8" max="9" width="9.7109375" customWidth="1"/>
    <col min="10" max="11" width="10.7109375" customWidth="1"/>
    <col min="12" max="26" width="7.28515625" style="165" customWidth="1"/>
    <col min="27" max="27" width="2.7109375" customWidth="1"/>
    <col min="29" max="31" width="6.7109375" customWidth="1"/>
    <col min="32" max="32" width="9.7109375" customWidth="1"/>
    <col min="33" max="33" width="10.7109375" customWidth="1"/>
    <col min="34" max="34" width="12.7109375" customWidth="1"/>
    <col min="35" max="35" width="10.7109375" customWidth="1"/>
    <col min="39" max="39" width="6.7109375" customWidth="1"/>
  </cols>
  <sheetData>
    <row r="1" spans="1:26" s="7" customFormat="1" x14ac:dyDescent="0.25">
      <c r="A1" s="11" t="s">
        <v>47</v>
      </c>
      <c r="C1" s="268"/>
      <c r="D1" s="513">
        <v>45772</v>
      </c>
      <c r="E1" s="513"/>
      <c r="F1" s="512">
        <f ca="1">TODAY()</f>
        <v>45792</v>
      </c>
      <c r="G1" s="512"/>
      <c r="H1" s="7" t="str" cm="1">
        <f t="array" aca="1" ref="H1" ca="1">CELL("filename")</f>
        <v>C:\D\Ml_GIT\matlab\ofdm_modem_matlab_lrswe\doc\[FASWAM_M2_MCS_definitions.xlsx]FASWAN_M2_IEEE_PROP_OBW1</v>
      </c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12" customHeight="1" x14ac:dyDescent="0.25">
      <c r="A2" s="123" t="s">
        <v>48</v>
      </c>
    </row>
    <row r="3" spans="1:26" s="12" customFormat="1" x14ac:dyDescent="0.25">
      <c r="A3" s="12" t="s">
        <v>1</v>
      </c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x14ac:dyDescent="0.25">
      <c r="A4" s="10" t="s">
        <v>0</v>
      </c>
      <c r="B4" s="8"/>
      <c r="C4" s="9"/>
      <c r="D4" s="13"/>
      <c r="J4" s="10"/>
      <c r="K4" s="8"/>
      <c r="L4" s="167"/>
      <c r="P4" s="167"/>
      <c r="T4" s="167"/>
      <c r="X4" s="167"/>
    </row>
    <row r="5" spans="1:26" x14ac:dyDescent="0.25">
      <c r="A5" s="10"/>
      <c r="B5" s="8"/>
      <c r="C5" s="9"/>
      <c r="D5" s="13"/>
      <c r="J5" s="10"/>
      <c r="K5" s="8"/>
      <c r="L5" s="167"/>
      <c r="P5" s="167"/>
      <c r="T5" s="167"/>
      <c r="X5" s="167"/>
    </row>
    <row r="7" spans="1:26" s="12" customFormat="1" x14ac:dyDescent="0.25">
      <c r="A7" s="12" t="s">
        <v>2</v>
      </c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spans="1:26" x14ac:dyDescent="0.25">
      <c r="A8" s="10" t="s">
        <v>0</v>
      </c>
      <c r="B8" s="8"/>
      <c r="C8" s="9"/>
      <c r="D8" s="13"/>
      <c r="J8" s="10"/>
      <c r="K8" s="8"/>
      <c r="L8" s="167"/>
      <c r="P8" s="167"/>
      <c r="T8" s="167"/>
      <c r="X8" s="167"/>
    </row>
    <row r="9" spans="1:26" x14ac:dyDescent="0.25">
      <c r="A9" s="10"/>
      <c r="B9" s="8"/>
      <c r="C9" s="9"/>
      <c r="D9" s="13"/>
      <c r="J9" s="10"/>
      <c r="K9" s="8"/>
      <c r="L9" s="167"/>
      <c r="P9" s="167"/>
      <c r="T9" s="167"/>
      <c r="X9" s="167"/>
    </row>
    <row r="11" spans="1:26" s="12" customFormat="1" ht="15.75" thickBot="1" x14ac:dyDescent="0.3">
      <c r="A11" s="12" t="s">
        <v>3</v>
      </c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spans="1:26" ht="15.75" thickBot="1" x14ac:dyDescent="0.3">
      <c r="A12" s="539"/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1" t="s">
        <v>78</v>
      </c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2"/>
    </row>
    <row r="13" spans="1:26" x14ac:dyDescent="0.25">
      <c r="A13" s="536" t="s">
        <v>51</v>
      </c>
      <c r="B13" s="143" t="s">
        <v>52</v>
      </c>
      <c r="C13" s="143" t="s">
        <v>85</v>
      </c>
      <c r="D13" s="143" t="s">
        <v>86</v>
      </c>
      <c r="E13" s="143" t="s">
        <v>4</v>
      </c>
      <c r="F13" s="143" t="s">
        <v>55</v>
      </c>
      <c r="G13" s="163" t="s">
        <v>57</v>
      </c>
      <c r="H13" s="538" t="s">
        <v>56</v>
      </c>
      <c r="I13" s="538"/>
      <c r="J13" s="538"/>
      <c r="K13" s="538"/>
      <c r="L13" s="168" t="s">
        <v>63</v>
      </c>
      <c r="M13" s="169" t="s">
        <v>64</v>
      </c>
      <c r="N13" s="169" t="s">
        <v>65</v>
      </c>
      <c r="O13" s="170" t="s">
        <v>66</v>
      </c>
      <c r="P13" s="171" t="s">
        <v>67</v>
      </c>
      <c r="Q13" s="169" t="s">
        <v>68</v>
      </c>
      <c r="R13" s="169" t="s">
        <v>69</v>
      </c>
      <c r="S13" s="170" t="s">
        <v>70</v>
      </c>
      <c r="T13" s="171" t="s">
        <v>71</v>
      </c>
      <c r="U13" s="169" t="s">
        <v>72</v>
      </c>
      <c r="V13" s="169" t="s">
        <v>73</v>
      </c>
      <c r="W13" s="170" t="s">
        <v>74</v>
      </c>
      <c r="X13" s="169" t="s">
        <v>75</v>
      </c>
      <c r="Y13" s="169" t="s">
        <v>76</v>
      </c>
      <c r="Z13" s="172" t="s">
        <v>77</v>
      </c>
    </row>
    <row r="14" spans="1:26" x14ac:dyDescent="0.25">
      <c r="A14" s="537"/>
      <c r="B14" s="144" t="s">
        <v>53</v>
      </c>
      <c r="C14" s="144"/>
      <c r="D14" s="144"/>
      <c r="E14" s="144" t="s">
        <v>54</v>
      </c>
      <c r="F14" s="144" t="s">
        <v>62</v>
      </c>
      <c r="G14" s="159"/>
      <c r="H14" s="144" t="s">
        <v>59</v>
      </c>
      <c r="I14" s="144" t="s">
        <v>58</v>
      </c>
      <c r="J14" s="144" t="s">
        <v>60</v>
      </c>
      <c r="K14" s="144" t="s">
        <v>61</v>
      </c>
      <c r="L14" s="173">
        <f>FASWAN_M2_IEEE_PROP_OBW1!E73</f>
        <v>31.999999999999996</v>
      </c>
      <c r="M14" s="543">
        <f>FASWAN_M2_IEEE_PROP_OBW1!F73</f>
        <v>63.999999999999993</v>
      </c>
      <c r="N14" s="543">
        <f>FASWAN_M2_IEEE_PROP_OBW1!G73</f>
        <v>127.99999999999999</v>
      </c>
      <c r="O14" s="174">
        <f>FASWAN_M2_IEEE_PROP_OBW1!H73</f>
        <v>255.99999999999997</v>
      </c>
      <c r="P14" s="175">
        <f>FASWAN_M2_IEEE_PROP_OBW1!E45</f>
        <v>59.999999999999993</v>
      </c>
      <c r="Q14" s="543">
        <f>FASWAN_M2_IEEE_PROP_OBW1!F45</f>
        <v>119.99999999999999</v>
      </c>
      <c r="R14" s="543">
        <f>FASWAN_M2_IEEE_PROP_OBW1!G45</f>
        <v>239.99999999999997</v>
      </c>
      <c r="S14" s="174">
        <f>FASWAN_M2_IEEE_PROP_OBW1!H45</f>
        <v>479.99999999999994</v>
      </c>
      <c r="T14" s="175">
        <f>FASWAN_M2_IEEE_PROP_OBW1!E31</f>
        <v>106.66666666666667</v>
      </c>
      <c r="U14" s="543">
        <f>FASWAN_M2_IEEE_PROP_OBW1!F31</f>
        <v>213.33333333333334</v>
      </c>
      <c r="V14" s="543">
        <f>FASWAN_M2_IEEE_PROP_OBW1!G31</f>
        <v>426.66666666666669</v>
      </c>
      <c r="W14" s="174">
        <f>FASWAN_M2_IEEE_PROP_OBW1!H31</f>
        <v>853.33333333333337</v>
      </c>
      <c r="X14" s="543">
        <f>FASWAN_M2_IEEE_PROP_OBW1!E23</f>
        <v>191.99999999999997</v>
      </c>
      <c r="Y14" s="543">
        <f>FASWAN_M2_IEEE_PROP_OBW1!F23</f>
        <v>383.99999999999994</v>
      </c>
      <c r="Z14" s="544">
        <f>FASWAN_M2_IEEE_PROP_OBW1!G23</f>
        <v>767.99999999999989</v>
      </c>
    </row>
    <row r="15" spans="1:26" x14ac:dyDescent="0.25">
      <c r="A15" s="185">
        <v>0</v>
      </c>
      <c r="B15" s="147">
        <f>C15+D15</f>
        <v>1</v>
      </c>
      <c r="C15" s="145">
        <v>1</v>
      </c>
      <c r="D15" s="148">
        <v>0</v>
      </c>
      <c r="E15" s="160">
        <f>1/3</f>
        <v>0.33333333333333331</v>
      </c>
      <c r="F15" s="156">
        <v>6</v>
      </c>
      <c r="G15" s="199">
        <f>B15*E15*1/F15</f>
        <v>5.5555555555555552E-2</v>
      </c>
      <c r="H15" s="193" t="s">
        <v>81</v>
      </c>
      <c r="I15" s="194" t="s">
        <v>82</v>
      </c>
      <c r="J15" s="195" t="s">
        <v>79</v>
      </c>
      <c r="K15" s="196" t="s">
        <v>80</v>
      </c>
      <c r="L15" s="176">
        <f>$G15*1000/L$14</f>
        <v>1.7361111111111112</v>
      </c>
      <c r="M15" s="545">
        <f t="shared" ref="M15:Z31" si="0">$G15*1000/M$14</f>
        <v>0.86805555555555558</v>
      </c>
      <c r="N15" s="545">
        <f t="shared" si="0"/>
        <v>0.43402777777777779</v>
      </c>
      <c r="O15" s="177">
        <f t="shared" si="0"/>
        <v>0.2170138888888889</v>
      </c>
      <c r="P15" s="178">
        <f t="shared" si="0"/>
        <v>0.92592592592592593</v>
      </c>
      <c r="Q15" s="545">
        <f t="shared" si="0"/>
        <v>0.46296296296296297</v>
      </c>
      <c r="R15" s="545">
        <f t="shared" si="0"/>
        <v>0.23148148148148148</v>
      </c>
      <c r="S15" s="177">
        <f t="shared" si="0"/>
        <v>0.11574074074074074</v>
      </c>
      <c r="T15" s="178">
        <f t="shared" si="0"/>
        <v>0.52083333333333326</v>
      </c>
      <c r="U15" s="545">
        <f t="shared" si="0"/>
        <v>0.26041666666666663</v>
      </c>
      <c r="V15" s="545">
        <f t="shared" si="0"/>
        <v>0.13020833333333331</v>
      </c>
      <c r="W15" s="177">
        <f t="shared" si="0"/>
        <v>6.5104166666666657E-2</v>
      </c>
      <c r="X15" s="545">
        <f t="shared" si="0"/>
        <v>0.28935185185185186</v>
      </c>
      <c r="Y15" s="545">
        <f t="shared" si="0"/>
        <v>0.14467592592592593</v>
      </c>
      <c r="Z15" s="179">
        <f t="shared" si="0"/>
        <v>7.2337962962962965E-2</v>
      </c>
    </row>
    <row r="16" spans="1:26" x14ac:dyDescent="0.25">
      <c r="A16" s="209">
        <v>1</v>
      </c>
      <c r="B16" s="210">
        <f t="shared" ref="B16:B30" si="1">C16+D16</f>
        <v>1</v>
      </c>
      <c r="C16" s="211">
        <v>1</v>
      </c>
      <c r="D16" s="212">
        <v>0</v>
      </c>
      <c r="E16" s="213">
        <f>1/3</f>
        <v>0.33333333333333331</v>
      </c>
      <c r="F16" s="214">
        <v>4</v>
      </c>
      <c r="G16" s="215">
        <f t="shared" ref="G16:G30" si="2">B16*E16*1/F16</f>
        <v>8.3333333333333329E-2</v>
      </c>
      <c r="H16" s="197" t="s">
        <v>81</v>
      </c>
      <c r="I16" s="189" t="s">
        <v>82</v>
      </c>
      <c r="J16" s="192" t="s">
        <v>83</v>
      </c>
      <c r="K16" s="198" t="s">
        <v>80</v>
      </c>
      <c r="L16" s="176">
        <f t="shared" ref="L16:Z32" si="3">$G16*1000/L$14</f>
        <v>2.604166666666667</v>
      </c>
      <c r="M16" s="545">
        <f t="shared" si="0"/>
        <v>1.3020833333333335</v>
      </c>
      <c r="N16" s="545">
        <f t="shared" si="0"/>
        <v>0.65104166666666674</v>
      </c>
      <c r="O16" s="177">
        <f t="shared" si="0"/>
        <v>0.32552083333333337</v>
      </c>
      <c r="P16" s="178">
        <f t="shared" si="0"/>
        <v>1.3888888888888891</v>
      </c>
      <c r="Q16" s="545">
        <f t="shared" si="0"/>
        <v>0.69444444444444453</v>
      </c>
      <c r="R16" s="545">
        <f t="shared" si="0"/>
        <v>0.34722222222222227</v>
      </c>
      <c r="S16" s="177">
        <f t="shared" si="0"/>
        <v>0.17361111111111113</v>
      </c>
      <c r="T16" s="178">
        <f t="shared" si="0"/>
        <v>0.78124999999999989</v>
      </c>
      <c r="U16" s="545">
        <f t="shared" si="0"/>
        <v>0.39062499999999994</v>
      </c>
      <c r="V16" s="545">
        <f t="shared" si="0"/>
        <v>0.19531249999999997</v>
      </c>
      <c r="W16" s="177">
        <f t="shared" si="0"/>
        <v>9.7656249999999986E-2</v>
      </c>
      <c r="X16" s="545">
        <f t="shared" si="0"/>
        <v>0.43402777777777779</v>
      </c>
      <c r="Y16" s="545">
        <f t="shared" si="0"/>
        <v>0.2170138888888889</v>
      </c>
      <c r="Z16" s="179">
        <f t="shared" si="0"/>
        <v>0.10850694444444445</v>
      </c>
    </row>
    <row r="17" spans="1:26" x14ac:dyDescent="0.25">
      <c r="A17" s="186">
        <v>2</v>
      </c>
      <c r="B17" s="149">
        <f t="shared" si="1"/>
        <v>1</v>
      </c>
      <c r="C17" s="146">
        <v>1</v>
      </c>
      <c r="D17" s="150">
        <v>0</v>
      </c>
      <c r="E17" s="161">
        <f>1/2</f>
        <v>0.5</v>
      </c>
      <c r="F17" s="157">
        <v>6</v>
      </c>
      <c r="G17" s="200">
        <f t="shared" si="2"/>
        <v>8.3333333333333329E-2</v>
      </c>
      <c r="H17" s="197" t="s">
        <v>81</v>
      </c>
      <c r="I17" s="189" t="s">
        <v>82</v>
      </c>
      <c r="J17" s="192" t="s">
        <v>83</v>
      </c>
      <c r="K17" s="198" t="s">
        <v>80</v>
      </c>
      <c r="L17" s="176">
        <f t="shared" si="3"/>
        <v>2.604166666666667</v>
      </c>
      <c r="M17" s="545">
        <f t="shared" si="0"/>
        <v>1.3020833333333335</v>
      </c>
      <c r="N17" s="545">
        <f t="shared" si="0"/>
        <v>0.65104166666666674</v>
      </c>
      <c r="O17" s="177">
        <f t="shared" si="0"/>
        <v>0.32552083333333337</v>
      </c>
      <c r="P17" s="178">
        <f t="shared" si="0"/>
        <v>1.3888888888888891</v>
      </c>
      <c r="Q17" s="545">
        <f t="shared" si="0"/>
        <v>0.69444444444444453</v>
      </c>
      <c r="R17" s="545">
        <f t="shared" si="0"/>
        <v>0.34722222222222227</v>
      </c>
      <c r="S17" s="177">
        <f t="shared" si="0"/>
        <v>0.17361111111111113</v>
      </c>
      <c r="T17" s="178">
        <f t="shared" si="0"/>
        <v>0.78124999999999989</v>
      </c>
      <c r="U17" s="545">
        <f t="shared" si="0"/>
        <v>0.39062499999999994</v>
      </c>
      <c r="V17" s="545">
        <f t="shared" si="0"/>
        <v>0.19531249999999997</v>
      </c>
      <c r="W17" s="177">
        <f t="shared" si="0"/>
        <v>9.7656249999999986E-2</v>
      </c>
      <c r="X17" s="545">
        <f t="shared" si="0"/>
        <v>0.43402777777777779</v>
      </c>
      <c r="Y17" s="545">
        <f t="shared" si="0"/>
        <v>0.2170138888888889</v>
      </c>
      <c r="Z17" s="179">
        <f t="shared" si="0"/>
        <v>0.10850694444444445</v>
      </c>
    </row>
    <row r="18" spans="1:26" x14ac:dyDescent="0.25">
      <c r="A18" s="187">
        <v>3</v>
      </c>
      <c r="B18" s="151">
        <f t="shared" si="1"/>
        <v>1</v>
      </c>
      <c r="C18" s="152">
        <v>1</v>
      </c>
      <c r="D18" s="153">
        <v>0</v>
      </c>
      <c r="E18" s="162">
        <f>1/2</f>
        <v>0.5</v>
      </c>
      <c r="F18" s="158">
        <v>4</v>
      </c>
      <c r="G18" s="201">
        <f t="shared" si="2"/>
        <v>0.125</v>
      </c>
      <c r="H18" s="197" t="s">
        <v>81</v>
      </c>
      <c r="I18" s="189" t="s">
        <v>82</v>
      </c>
      <c r="J18" s="192" t="s">
        <v>83</v>
      </c>
      <c r="K18" s="198" t="s">
        <v>80</v>
      </c>
      <c r="L18" s="176">
        <f t="shared" si="3"/>
        <v>3.9062500000000004</v>
      </c>
      <c r="M18" s="545">
        <f t="shared" si="0"/>
        <v>1.9531250000000002</v>
      </c>
      <c r="N18" s="545">
        <f t="shared" si="0"/>
        <v>0.97656250000000011</v>
      </c>
      <c r="O18" s="177">
        <f t="shared" si="0"/>
        <v>0.48828125000000006</v>
      </c>
      <c r="P18" s="178">
        <f t="shared" si="0"/>
        <v>2.0833333333333335</v>
      </c>
      <c r="Q18" s="545">
        <f t="shared" si="0"/>
        <v>1.0416666666666667</v>
      </c>
      <c r="R18" s="545">
        <f t="shared" si="0"/>
        <v>0.52083333333333337</v>
      </c>
      <c r="S18" s="177">
        <f t="shared" si="0"/>
        <v>0.26041666666666669</v>
      </c>
      <c r="T18" s="178">
        <f t="shared" si="0"/>
        <v>1.171875</v>
      </c>
      <c r="U18" s="545">
        <f t="shared" si="0"/>
        <v>0.5859375</v>
      </c>
      <c r="V18" s="545">
        <f t="shared" si="0"/>
        <v>0.29296875</v>
      </c>
      <c r="W18" s="177">
        <f t="shared" si="0"/>
        <v>0.146484375</v>
      </c>
      <c r="X18" s="545">
        <f t="shared" si="0"/>
        <v>0.65104166666666674</v>
      </c>
      <c r="Y18" s="545">
        <f t="shared" si="0"/>
        <v>0.32552083333333337</v>
      </c>
      <c r="Z18" s="179">
        <f t="shared" si="0"/>
        <v>0.16276041666666669</v>
      </c>
    </row>
    <row r="19" spans="1:26" x14ac:dyDescent="0.25">
      <c r="A19" s="202">
        <v>4</v>
      </c>
      <c r="B19" s="203">
        <f t="shared" si="1"/>
        <v>2</v>
      </c>
      <c r="C19" s="204">
        <v>1</v>
      </c>
      <c r="D19" s="205">
        <v>1</v>
      </c>
      <c r="E19" s="206">
        <f>1/3</f>
        <v>0.33333333333333331</v>
      </c>
      <c r="F19" s="207">
        <v>6</v>
      </c>
      <c r="G19" s="208">
        <f t="shared" si="2"/>
        <v>0.1111111111111111</v>
      </c>
      <c r="H19" s="193" t="s">
        <v>81</v>
      </c>
      <c r="I19" s="194" t="s">
        <v>82</v>
      </c>
      <c r="J19" s="195" t="s">
        <v>79</v>
      </c>
      <c r="K19" s="196" t="s">
        <v>84</v>
      </c>
      <c r="L19" s="176">
        <f t="shared" si="3"/>
        <v>3.4722222222222223</v>
      </c>
      <c r="M19" s="545">
        <f t="shared" si="0"/>
        <v>1.7361111111111112</v>
      </c>
      <c r="N19" s="545">
        <f t="shared" si="0"/>
        <v>0.86805555555555558</v>
      </c>
      <c r="O19" s="177">
        <f t="shared" si="0"/>
        <v>0.43402777777777779</v>
      </c>
      <c r="P19" s="178">
        <f t="shared" si="0"/>
        <v>1.8518518518518519</v>
      </c>
      <c r="Q19" s="545">
        <f t="shared" si="0"/>
        <v>0.92592592592592593</v>
      </c>
      <c r="R19" s="545">
        <f t="shared" si="0"/>
        <v>0.46296296296296297</v>
      </c>
      <c r="S19" s="177">
        <f t="shared" si="0"/>
        <v>0.23148148148148148</v>
      </c>
      <c r="T19" s="178">
        <f t="shared" si="0"/>
        <v>1.0416666666666665</v>
      </c>
      <c r="U19" s="545">
        <f t="shared" si="0"/>
        <v>0.52083333333333326</v>
      </c>
      <c r="V19" s="545">
        <f t="shared" si="0"/>
        <v>0.26041666666666663</v>
      </c>
      <c r="W19" s="177">
        <f t="shared" si="0"/>
        <v>0.13020833333333331</v>
      </c>
      <c r="X19" s="545">
        <f t="shared" si="0"/>
        <v>0.57870370370370372</v>
      </c>
      <c r="Y19" s="545">
        <f t="shared" si="0"/>
        <v>0.28935185185185186</v>
      </c>
      <c r="Z19" s="179">
        <f t="shared" si="0"/>
        <v>0.14467592592592593</v>
      </c>
    </row>
    <row r="20" spans="1:26" x14ac:dyDescent="0.25">
      <c r="A20" s="209">
        <v>5</v>
      </c>
      <c r="B20" s="210">
        <f t="shared" si="1"/>
        <v>2</v>
      </c>
      <c r="C20" s="211">
        <v>1</v>
      </c>
      <c r="D20" s="212">
        <v>1</v>
      </c>
      <c r="E20" s="213">
        <f>1/3</f>
        <v>0.33333333333333331</v>
      </c>
      <c r="F20" s="214">
        <v>4</v>
      </c>
      <c r="G20" s="215">
        <f t="shared" si="2"/>
        <v>0.16666666666666666</v>
      </c>
      <c r="H20" s="197" t="s">
        <v>81</v>
      </c>
      <c r="I20" s="189" t="s">
        <v>82</v>
      </c>
      <c r="J20" s="192" t="s">
        <v>83</v>
      </c>
      <c r="K20" s="198" t="s">
        <v>84</v>
      </c>
      <c r="L20" s="176">
        <f t="shared" si="3"/>
        <v>5.2083333333333339</v>
      </c>
      <c r="M20" s="545">
        <f t="shared" si="0"/>
        <v>2.604166666666667</v>
      </c>
      <c r="N20" s="545">
        <f t="shared" si="0"/>
        <v>1.3020833333333335</v>
      </c>
      <c r="O20" s="177">
        <f t="shared" si="0"/>
        <v>0.65104166666666674</v>
      </c>
      <c r="P20" s="178">
        <f t="shared" si="0"/>
        <v>2.7777777777777781</v>
      </c>
      <c r="Q20" s="545">
        <f t="shared" si="0"/>
        <v>1.3888888888888891</v>
      </c>
      <c r="R20" s="545">
        <f t="shared" si="0"/>
        <v>0.69444444444444453</v>
      </c>
      <c r="S20" s="177">
        <f t="shared" si="0"/>
        <v>0.34722222222222227</v>
      </c>
      <c r="T20" s="178">
        <f t="shared" si="0"/>
        <v>1.5624999999999998</v>
      </c>
      <c r="U20" s="545">
        <f t="shared" si="0"/>
        <v>0.78124999999999989</v>
      </c>
      <c r="V20" s="545">
        <f t="shared" si="0"/>
        <v>0.39062499999999994</v>
      </c>
      <c r="W20" s="177">
        <f t="shared" si="0"/>
        <v>0.19531249999999997</v>
      </c>
      <c r="X20" s="545">
        <f t="shared" si="0"/>
        <v>0.86805555555555558</v>
      </c>
      <c r="Y20" s="545">
        <f t="shared" si="0"/>
        <v>0.43402777777777779</v>
      </c>
      <c r="Z20" s="179">
        <f t="shared" si="0"/>
        <v>0.2170138888888889</v>
      </c>
    </row>
    <row r="21" spans="1:26" x14ac:dyDescent="0.25">
      <c r="A21" s="186">
        <v>6</v>
      </c>
      <c r="B21" s="149">
        <f t="shared" si="1"/>
        <v>2</v>
      </c>
      <c r="C21" s="146">
        <v>1</v>
      </c>
      <c r="D21" s="150">
        <v>1</v>
      </c>
      <c r="E21" s="161">
        <f>1/2</f>
        <v>0.5</v>
      </c>
      <c r="F21" s="157">
        <v>6</v>
      </c>
      <c r="G21" s="200">
        <f t="shared" si="2"/>
        <v>0.16666666666666666</v>
      </c>
      <c r="H21" s="197" t="s">
        <v>81</v>
      </c>
      <c r="I21" s="189" t="s">
        <v>82</v>
      </c>
      <c r="J21" s="192" t="s">
        <v>83</v>
      </c>
      <c r="K21" s="198" t="s">
        <v>84</v>
      </c>
      <c r="L21" s="176">
        <f t="shared" si="3"/>
        <v>5.2083333333333339</v>
      </c>
      <c r="M21" s="545">
        <f t="shared" si="0"/>
        <v>2.604166666666667</v>
      </c>
      <c r="N21" s="545">
        <f t="shared" si="0"/>
        <v>1.3020833333333335</v>
      </c>
      <c r="O21" s="177">
        <f t="shared" si="0"/>
        <v>0.65104166666666674</v>
      </c>
      <c r="P21" s="178">
        <f t="shared" si="0"/>
        <v>2.7777777777777781</v>
      </c>
      <c r="Q21" s="545">
        <f t="shared" si="0"/>
        <v>1.3888888888888891</v>
      </c>
      <c r="R21" s="545">
        <f t="shared" si="0"/>
        <v>0.69444444444444453</v>
      </c>
      <c r="S21" s="177">
        <f t="shared" si="0"/>
        <v>0.34722222222222227</v>
      </c>
      <c r="T21" s="178">
        <f t="shared" si="0"/>
        <v>1.5624999999999998</v>
      </c>
      <c r="U21" s="545">
        <f t="shared" si="0"/>
        <v>0.78124999999999989</v>
      </c>
      <c r="V21" s="545">
        <f t="shared" si="0"/>
        <v>0.39062499999999994</v>
      </c>
      <c r="W21" s="177">
        <f t="shared" si="0"/>
        <v>0.19531249999999997</v>
      </c>
      <c r="X21" s="545">
        <f t="shared" si="0"/>
        <v>0.86805555555555558</v>
      </c>
      <c r="Y21" s="545">
        <f t="shared" si="0"/>
        <v>0.43402777777777779</v>
      </c>
      <c r="Z21" s="179">
        <f t="shared" si="0"/>
        <v>0.2170138888888889</v>
      </c>
    </row>
    <row r="22" spans="1:26" x14ac:dyDescent="0.25">
      <c r="A22" s="187">
        <v>7</v>
      </c>
      <c r="B22" s="151">
        <f t="shared" si="1"/>
        <v>2</v>
      </c>
      <c r="C22" s="152">
        <v>1</v>
      </c>
      <c r="D22" s="153">
        <v>1</v>
      </c>
      <c r="E22" s="162">
        <f>1/2</f>
        <v>0.5</v>
      </c>
      <c r="F22" s="158">
        <v>4</v>
      </c>
      <c r="G22" s="201">
        <f t="shared" si="2"/>
        <v>0.25</v>
      </c>
      <c r="H22" s="197" t="s">
        <v>81</v>
      </c>
      <c r="I22" s="189" t="s">
        <v>82</v>
      </c>
      <c r="J22" s="192" t="s">
        <v>83</v>
      </c>
      <c r="K22" s="198" t="s">
        <v>84</v>
      </c>
      <c r="L22" s="176">
        <f t="shared" si="3"/>
        <v>7.8125000000000009</v>
      </c>
      <c r="M22" s="545">
        <f t="shared" si="0"/>
        <v>3.9062500000000004</v>
      </c>
      <c r="N22" s="545">
        <f t="shared" si="0"/>
        <v>1.9531250000000002</v>
      </c>
      <c r="O22" s="177">
        <f t="shared" si="0"/>
        <v>0.97656250000000011</v>
      </c>
      <c r="P22" s="178">
        <f t="shared" si="0"/>
        <v>4.166666666666667</v>
      </c>
      <c r="Q22" s="545">
        <f t="shared" si="0"/>
        <v>2.0833333333333335</v>
      </c>
      <c r="R22" s="545">
        <f t="shared" si="0"/>
        <v>1.0416666666666667</v>
      </c>
      <c r="S22" s="177">
        <f t="shared" si="0"/>
        <v>0.52083333333333337</v>
      </c>
      <c r="T22" s="178">
        <f t="shared" si="0"/>
        <v>2.34375</v>
      </c>
      <c r="U22" s="545">
        <f t="shared" si="0"/>
        <v>1.171875</v>
      </c>
      <c r="V22" s="545">
        <f t="shared" si="0"/>
        <v>0.5859375</v>
      </c>
      <c r="W22" s="177">
        <f t="shared" si="0"/>
        <v>0.29296875</v>
      </c>
      <c r="X22" s="545">
        <f t="shared" si="0"/>
        <v>1.3020833333333335</v>
      </c>
      <c r="Y22" s="545">
        <f t="shared" si="0"/>
        <v>0.65104166666666674</v>
      </c>
      <c r="Z22" s="179">
        <f t="shared" si="0"/>
        <v>0.32552083333333337</v>
      </c>
    </row>
    <row r="23" spans="1:26" x14ac:dyDescent="0.25">
      <c r="A23" s="202">
        <v>8</v>
      </c>
      <c r="B23" s="203">
        <f t="shared" si="1"/>
        <v>4</v>
      </c>
      <c r="C23" s="204">
        <v>1</v>
      </c>
      <c r="D23" s="205">
        <v>3</v>
      </c>
      <c r="E23" s="206">
        <f>1/3</f>
        <v>0.33333333333333331</v>
      </c>
      <c r="F23" s="207">
        <v>6</v>
      </c>
      <c r="G23" s="208">
        <f t="shared" si="2"/>
        <v>0.22222222222222221</v>
      </c>
      <c r="H23" s="193" t="s">
        <v>81</v>
      </c>
      <c r="I23" s="194" t="s">
        <v>82</v>
      </c>
      <c r="J23" s="195" t="s">
        <v>79</v>
      </c>
      <c r="K23" s="196" t="s">
        <v>80</v>
      </c>
      <c r="L23" s="176">
        <f t="shared" si="3"/>
        <v>6.9444444444444446</v>
      </c>
      <c r="M23" s="545">
        <f t="shared" si="0"/>
        <v>3.4722222222222223</v>
      </c>
      <c r="N23" s="545">
        <f t="shared" si="0"/>
        <v>1.7361111111111112</v>
      </c>
      <c r="O23" s="177">
        <f t="shared" si="0"/>
        <v>0.86805555555555558</v>
      </c>
      <c r="P23" s="178">
        <f t="shared" si="0"/>
        <v>3.7037037037037037</v>
      </c>
      <c r="Q23" s="545">
        <f t="shared" si="0"/>
        <v>1.8518518518518519</v>
      </c>
      <c r="R23" s="545">
        <f t="shared" si="0"/>
        <v>0.92592592592592593</v>
      </c>
      <c r="S23" s="177">
        <f t="shared" si="0"/>
        <v>0.46296296296296297</v>
      </c>
      <c r="T23" s="178">
        <f t="shared" si="0"/>
        <v>2.083333333333333</v>
      </c>
      <c r="U23" s="545">
        <f t="shared" si="0"/>
        <v>1.0416666666666665</v>
      </c>
      <c r="V23" s="545">
        <f t="shared" si="0"/>
        <v>0.52083333333333326</v>
      </c>
      <c r="W23" s="177">
        <f t="shared" si="0"/>
        <v>0.26041666666666663</v>
      </c>
      <c r="X23" s="545">
        <f t="shared" si="0"/>
        <v>1.1574074074074074</v>
      </c>
      <c r="Y23" s="545">
        <f t="shared" si="0"/>
        <v>0.57870370370370372</v>
      </c>
      <c r="Z23" s="179">
        <f t="shared" si="0"/>
        <v>0.28935185185185186</v>
      </c>
    </row>
    <row r="24" spans="1:26" x14ac:dyDescent="0.25">
      <c r="A24" s="209">
        <v>9</v>
      </c>
      <c r="B24" s="210">
        <f t="shared" si="1"/>
        <v>4</v>
      </c>
      <c r="C24" s="211">
        <v>1</v>
      </c>
      <c r="D24" s="212">
        <v>3</v>
      </c>
      <c r="E24" s="213">
        <f>1/3</f>
        <v>0.33333333333333331</v>
      </c>
      <c r="F24" s="214">
        <v>4</v>
      </c>
      <c r="G24" s="215">
        <f t="shared" si="2"/>
        <v>0.33333333333333331</v>
      </c>
      <c r="H24" s="197" t="s">
        <v>81</v>
      </c>
      <c r="I24" s="189" t="s">
        <v>82</v>
      </c>
      <c r="J24" s="192" t="s">
        <v>83</v>
      </c>
      <c r="K24" s="198" t="s">
        <v>80</v>
      </c>
      <c r="L24" s="176">
        <f t="shared" si="3"/>
        <v>10.416666666666668</v>
      </c>
      <c r="M24" s="545">
        <f t="shared" si="0"/>
        <v>5.2083333333333339</v>
      </c>
      <c r="N24" s="545">
        <f t="shared" si="0"/>
        <v>2.604166666666667</v>
      </c>
      <c r="O24" s="177">
        <f t="shared" si="0"/>
        <v>1.3020833333333335</v>
      </c>
      <c r="P24" s="178">
        <f t="shared" si="0"/>
        <v>5.5555555555555562</v>
      </c>
      <c r="Q24" s="545">
        <f t="shared" si="0"/>
        <v>2.7777777777777781</v>
      </c>
      <c r="R24" s="545">
        <f t="shared" si="0"/>
        <v>1.3888888888888891</v>
      </c>
      <c r="S24" s="177">
        <f t="shared" si="0"/>
        <v>0.69444444444444453</v>
      </c>
      <c r="T24" s="178">
        <f t="shared" si="0"/>
        <v>3.1249999999999996</v>
      </c>
      <c r="U24" s="545">
        <f t="shared" si="0"/>
        <v>1.5624999999999998</v>
      </c>
      <c r="V24" s="545">
        <f t="shared" si="0"/>
        <v>0.78124999999999989</v>
      </c>
      <c r="W24" s="177">
        <f t="shared" si="0"/>
        <v>0.39062499999999994</v>
      </c>
      <c r="X24" s="545">
        <f t="shared" si="0"/>
        <v>1.7361111111111112</v>
      </c>
      <c r="Y24" s="545">
        <f t="shared" si="0"/>
        <v>0.86805555555555558</v>
      </c>
      <c r="Z24" s="179">
        <f t="shared" si="0"/>
        <v>0.43402777777777779</v>
      </c>
    </row>
    <row r="25" spans="1:26" x14ac:dyDescent="0.25">
      <c r="A25" s="186">
        <v>10</v>
      </c>
      <c r="B25" s="149">
        <f t="shared" si="1"/>
        <v>4</v>
      </c>
      <c r="C25" s="146">
        <v>1</v>
      </c>
      <c r="D25" s="150">
        <v>3</v>
      </c>
      <c r="E25" s="161">
        <f>1/2</f>
        <v>0.5</v>
      </c>
      <c r="F25" s="157">
        <v>6</v>
      </c>
      <c r="G25" s="200">
        <f t="shared" si="2"/>
        <v>0.33333333333333331</v>
      </c>
      <c r="H25" s="197" t="s">
        <v>81</v>
      </c>
      <c r="I25" s="189" t="s">
        <v>82</v>
      </c>
      <c r="J25" s="192" t="s">
        <v>83</v>
      </c>
      <c r="K25" s="198" t="s">
        <v>80</v>
      </c>
      <c r="L25" s="176">
        <f t="shared" si="3"/>
        <v>10.416666666666668</v>
      </c>
      <c r="M25" s="545">
        <f t="shared" si="0"/>
        <v>5.2083333333333339</v>
      </c>
      <c r="N25" s="545">
        <f t="shared" si="0"/>
        <v>2.604166666666667</v>
      </c>
      <c r="O25" s="177">
        <f t="shared" si="0"/>
        <v>1.3020833333333335</v>
      </c>
      <c r="P25" s="178">
        <f t="shared" si="0"/>
        <v>5.5555555555555562</v>
      </c>
      <c r="Q25" s="545">
        <f t="shared" si="0"/>
        <v>2.7777777777777781</v>
      </c>
      <c r="R25" s="545">
        <f t="shared" si="0"/>
        <v>1.3888888888888891</v>
      </c>
      <c r="S25" s="177">
        <f t="shared" si="0"/>
        <v>0.69444444444444453</v>
      </c>
      <c r="T25" s="178">
        <f t="shared" si="0"/>
        <v>3.1249999999999996</v>
      </c>
      <c r="U25" s="545">
        <f t="shared" si="0"/>
        <v>1.5624999999999998</v>
      </c>
      <c r="V25" s="545">
        <f t="shared" si="0"/>
        <v>0.78124999999999989</v>
      </c>
      <c r="W25" s="177">
        <f t="shared" si="0"/>
        <v>0.39062499999999994</v>
      </c>
      <c r="X25" s="545">
        <f t="shared" si="0"/>
        <v>1.7361111111111112</v>
      </c>
      <c r="Y25" s="545">
        <f t="shared" si="0"/>
        <v>0.86805555555555558</v>
      </c>
      <c r="Z25" s="179">
        <f t="shared" si="0"/>
        <v>0.43402777777777779</v>
      </c>
    </row>
    <row r="26" spans="1:26" x14ac:dyDescent="0.25">
      <c r="A26" s="187">
        <v>11</v>
      </c>
      <c r="B26" s="151">
        <f t="shared" si="1"/>
        <v>4</v>
      </c>
      <c r="C26" s="152">
        <v>1</v>
      </c>
      <c r="D26" s="153">
        <v>3</v>
      </c>
      <c r="E26" s="162">
        <f>1/2</f>
        <v>0.5</v>
      </c>
      <c r="F26" s="158">
        <v>4</v>
      </c>
      <c r="G26" s="201">
        <f t="shared" si="2"/>
        <v>0.5</v>
      </c>
      <c r="H26" s="197" t="s">
        <v>81</v>
      </c>
      <c r="I26" s="189" t="s">
        <v>82</v>
      </c>
      <c r="J26" s="192" t="s">
        <v>83</v>
      </c>
      <c r="K26" s="198" t="s">
        <v>80</v>
      </c>
      <c r="L26" s="176">
        <f t="shared" si="3"/>
        <v>15.625000000000002</v>
      </c>
      <c r="M26" s="545">
        <f t="shared" si="0"/>
        <v>7.8125000000000009</v>
      </c>
      <c r="N26" s="545">
        <f t="shared" si="0"/>
        <v>3.9062500000000004</v>
      </c>
      <c r="O26" s="177">
        <f t="shared" si="0"/>
        <v>1.9531250000000002</v>
      </c>
      <c r="P26" s="178">
        <f t="shared" si="0"/>
        <v>8.3333333333333339</v>
      </c>
      <c r="Q26" s="545">
        <f t="shared" si="0"/>
        <v>4.166666666666667</v>
      </c>
      <c r="R26" s="545">
        <f t="shared" si="0"/>
        <v>2.0833333333333335</v>
      </c>
      <c r="S26" s="177">
        <f t="shared" si="0"/>
        <v>1.0416666666666667</v>
      </c>
      <c r="T26" s="178">
        <f t="shared" si="0"/>
        <v>4.6875</v>
      </c>
      <c r="U26" s="545">
        <f t="shared" si="0"/>
        <v>2.34375</v>
      </c>
      <c r="V26" s="545">
        <f t="shared" si="0"/>
        <v>1.171875</v>
      </c>
      <c r="W26" s="177">
        <f t="shared" si="0"/>
        <v>0.5859375</v>
      </c>
      <c r="X26" s="545">
        <f t="shared" si="0"/>
        <v>2.604166666666667</v>
      </c>
      <c r="Y26" s="545">
        <f t="shared" si="0"/>
        <v>1.3020833333333335</v>
      </c>
      <c r="Z26" s="179">
        <f t="shared" si="0"/>
        <v>0.65104166666666674</v>
      </c>
    </row>
    <row r="27" spans="1:26" x14ac:dyDescent="0.25">
      <c r="A27" s="202">
        <v>12</v>
      </c>
      <c r="B27" s="203">
        <f t="shared" si="1"/>
        <v>4</v>
      </c>
      <c r="C27" s="204">
        <v>1</v>
      </c>
      <c r="D27" s="205">
        <v>3</v>
      </c>
      <c r="E27" s="206">
        <f>2/3</f>
        <v>0.66666666666666663</v>
      </c>
      <c r="F27" s="207">
        <v>6</v>
      </c>
      <c r="G27" s="208">
        <f t="shared" si="2"/>
        <v>0.44444444444444442</v>
      </c>
      <c r="H27" s="188" t="s">
        <v>81</v>
      </c>
      <c r="I27" s="194" t="s">
        <v>82</v>
      </c>
      <c r="J27" s="195" t="s">
        <v>83</v>
      </c>
      <c r="K27" s="196" t="s">
        <v>80</v>
      </c>
      <c r="L27" s="176">
        <f t="shared" si="3"/>
        <v>13.888888888888889</v>
      </c>
      <c r="M27" s="545">
        <f t="shared" si="0"/>
        <v>6.9444444444444446</v>
      </c>
      <c r="N27" s="545">
        <f t="shared" si="0"/>
        <v>3.4722222222222223</v>
      </c>
      <c r="O27" s="177">
        <f t="shared" si="0"/>
        <v>1.7361111111111112</v>
      </c>
      <c r="P27" s="178">
        <f t="shared" si="0"/>
        <v>7.4074074074074074</v>
      </c>
      <c r="Q27" s="545">
        <f t="shared" si="0"/>
        <v>3.7037037037037037</v>
      </c>
      <c r="R27" s="545">
        <f t="shared" si="0"/>
        <v>1.8518518518518519</v>
      </c>
      <c r="S27" s="177">
        <f t="shared" si="0"/>
        <v>0.92592592592592593</v>
      </c>
      <c r="T27" s="178">
        <f t="shared" si="0"/>
        <v>4.1666666666666661</v>
      </c>
      <c r="U27" s="545">
        <f t="shared" si="0"/>
        <v>2.083333333333333</v>
      </c>
      <c r="V27" s="545">
        <f t="shared" si="0"/>
        <v>1.0416666666666665</v>
      </c>
      <c r="W27" s="177">
        <f t="shared" si="0"/>
        <v>0.52083333333333326</v>
      </c>
      <c r="X27" s="545">
        <f t="shared" si="0"/>
        <v>2.3148148148148149</v>
      </c>
      <c r="Y27" s="545">
        <f t="shared" si="0"/>
        <v>1.1574074074074074</v>
      </c>
      <c r="Z27" s="179">
        <f t="shared" si="0"/>
        <v>0.57870370370370372</v>
      </c>
    </row>
    <row r="28" spans="1:26" x14ac:dyDescent="0.25">
      <c r="A28" s="228">
        <v>13</v>
      </c>
      <c r="B28" s="229">
        <f t="shared" si="1"/>
        <v>4</v>
      </c>
      <c r="C28" s="230">
        <v>1</v>
      </c>
      <c r="D28" s="231">
        <v>3</v>
      </c>
      <c r="E28" s="232">
        <f>2/3</f>
        <v>0.66666666666666663</v>
      </c>
      <c r="F28" s="233">
        <v>4</v>
      </c>
      <c r="G28" s="234">
        <f t="shared" si="2"/>
        <v>0.66666666666666663</v>
      </c>
      <c r="H28" s="235" t="s">
        <v>81</v>
      </c>
      <c r="I28" s="189" t="s">
        <v>82</v>
      </c>
      <c r="J28" s="192" t="s">
        <v>83</v>
      </c>
      <c r="K28" s="198" t="s">
        <v>80</v>
      </c>
      <c r="L28" s="176">
        <f t="shared" si="3"/>
        <v>20.833333333333336</v>
      </c>
      <c r="M28" s="545">
        <f t="shared" si="0"/>
        <v>10.416666666666668</v>
      </c>
      <c r="N28" s="545">
        <f t="shared" si="0"/>
        <v>5.2083333333333339</v>
      </c>
      <c r="O28" s="177">
        <f t="shared" si="0"/>
        <v>2.604166666666667</v>
      </c>
      <c r="P28" s="178">
        <f t="shared" si="0"/>
        <v>11.111111111111112</v>
      </c>
      <c r="Q28" s="545">
        <f t="shared" si="0"/>
        <v>5.5555555555555562</v>
      </c>
      <c r="R28" s="545">
        <f t="shared" si="0"/>
        <v>2.7777777777777781</v>
      </c>
      <c r="S28" s="177">
        <f t="shared" si="0"/>
        <v>1.3888888888888891</v>
      </c>
      <c r="T28" s="178">
        <f t="shared" si="0"/>
        <v>6.2499999999999991</v>
      </c>
      <c r="U28" s="545">
        <f t="shared" si="0"/>
        <v>3.1249999999999996</v>
      </c>
      <c r="V28" s="545">
        <f t="shared" si="0"/>
        <v>1.5624999999999998</v>
      </c>
      <c r="W28" s="177">
        <f t="shared" si="0"/>
        <v>0.78124999999999989</v>
      </c>
      <c r="X28" s="545">
        <f t="shared" si="0"/>
        <v>3.4722222222222223</v>
      </c>
      <c r="Y28" s="545">
        <f t="shared" si="0"/>
        <v>1.7361111111111112</v>
      </c>
      <c r="Z28" s="179">
        <f t="shared" si="0"/>
        <v>0.86805555555555558</v>
      </c>
    </row>
    <row r="29" spans="1:26" s="35" customFormat="1" x14ac:dyDescent="0.25">
      <c r="A29" s="246">
        <v>14</v>
      </c>
      <c r="B29" s="247">
        <f t="shared" si="1"/>
        <v>5</v>
      </c>
      <c r="C29" s="248">
        <v>1</v>
      </c>
      <c r="D29" s="249">
        <v>4</v>
      </c>
      <c r="E29" s="250">
        <f>3/5</f>
        <v>0.6</v>
      </c>
      <c r="F29" s="251">
        <v>4</v>
      </c>
      <c r="G29" s="252">
        <f t="shared" si="2"/>
        <v>0.75</v>
      </c>
      <c r="H29" s="253" t="s">
        <v>81</v>
      </c>
      <c r="I29" s="254"/>
      <c r="J29" s="254"/>
      <c r="K29" s="255"/>
      <c r="L29" s="104">
        <f t="shared" si="3"/>
        <v>23.437500000000004</v>
      </c>
      <c r="M29" s="546">
        <f t="shared" si="0"/>
        <v>11.718750000000002</v>
      </c>
      <c r="N29" s="546">
        <f t="shared" si="0"/>
        <v>5.8593750000000009</v>
      </c>
      <c r="O29" s="217">
        <f t="shared" si="0"/>
        <v>2.9296875000000004</v>
      </c>
      <c r="P29" s="218">
        <f t="shared" si="0"/>
        <v>12.500000000000002</v>
      </c>
      <c r="Q29" s="546">
        <f t="shared" si="0"/>
        <v>6.2500000000000009</v>
      </c>
      <c r="R29" s="546">
        <f t="shared" si="0"/>
        <v>3.1250000000000004</v>
      </c>
      <c r="S29" s="217">
        <f t="shared" si="0"/>
        <v>1.5625000000000002</v>
      </c>
      <c r="T29" s="218">
        <f t="shared" si="0"/>
        <v>7.03125</v>
      </c>
      <c r="U29" s="546">
        <f t="shared" si="0"/>
        <v>3.515625</v>
      </c>
      <c r="V29" s="546">
        <f t="shared" si="0"/>
        <v>1.7578125</v>
      </c>
      <c r="W29" s="217">
        <f t="shared" si="0"/>
        <v>0.87890625</v>
      </c>
      <c r="X29" s="546">
        <f t="shared" si="0"/>
        <v>3.9062500000000004</v>
      </c>
      <c r="Y29" s="546">
        <f t="shared" si="0"/>
        <v>1.9531250000000002</v>
      </c>
      <c r="Z29" s="106">
        <f t="shared" si="0"/>
        <v>0.97656250000000011</v>
      </c>
    </row>
    <row r="30" spans="1:26" s="35" customFormat="1" x14ac:dyDescent="0.25">
      <c r="A30" s="256">
        <v>15</v>
      </c>
      <c r="B30" s="257">
        <f t="shared" si="1"/>
        <v>5</v>
      </c>
      <c r="C30" s="258">
        <v>1</v>
      </c>
      <c r="D30" s="259">
        <v>4</v>
      </c>
      <c r="E30" s="260">
        <f>4/5</f>
        <v>0.8</v>
      </c>
      <c r="F30" s="261">
        <v>4</v>
      </c>
      <c r="G30" s="262">
        <f t="shared" si="2"/>
        <v>1</v>
      </c>
      <c r="H30" s="263" t="s">
        <v>81</v>
      </c>
      <c r="I30" s="264"/>
      <c r="J30" s="264"/>
      <c r="K30" s="265"/>
      <c r="L30" s="104">
        <f t="shared" si="3"/>
        <v>31.250000000000004</v>
      </c>
      <c r="M30" s="546">
        <f t="shared" si="0"/>
        <v>15.625000000000002</v>
      </c>
      <c r="N30" s="546">
        <f t="shared" si="0"/>
        <v>7.8125000000000009</v>
      </c>
      <c r="O30" s="217">
        <f t="shared" si="0"/>
        <v>3.9062500000000004</v>
      </c>
      <c r="P30" s="218">
        <f t="shared" si="0"/>
        <v>16.666666666666668</v>
      </c>
      <c r="Q30" s="546">
        <f t="shared" si="0"/>
        <v>8.3333333333333339</v>
      </c>
      <c r="R30" s="546">
        <f t="shared" si="0"/>
        <v>4.166666666666667</v>
      </c>
      <c r="S30" s="217">
        <f t="shared" si="0"/>
        <v>2.0833333333333335</v>
      </c>
      <c r="T30" s="218">
        <f t="shared" si="0"/>
        <v>9.375</v>
      </c>
      <c r="U30" s="546">
        <f t="shared" si="0"/>
        <v>4.6875</v>
      </c>
      <c r="V30" s="546">
        <f t="shared" si="0"/>
        <v>2.34375</v>
      </c>
      <c r="W30" s="217">
        <f t="shared" si="0"/>
        <v>1.171875</v>
      </c>
      <c r="X30" s="546">
        <f t="shared" si="0"/>
        <v>5.2083333333333339</v>
      </c>
      <c r="Y30" s="546">
        <f t="shared" si="0"/>
        <v>2.604166666666667</v>
      </c>
      <c r="Z30" s="106">
        <f t="shared" si="0"/>
        <v>1.3020833333333335</v>
      </c>
    </row>
    <row r="31" spans="1:26" s="35" customFormat="1" x14ac:dyDescent="0.25">
      <c r="A31" s="236">
        <v>16</v>
      </c>
      <c r="B31" s="237">
        <f t="shared" ref="B31:B32" si="4">C31+D31</f>
        <v>5</v>
      </c>
      <c r="C31" s="238">
        <v>1</v>
      </c>
      <c r="D31" s="239">
        <v>4</v>
      </c>
      <c r="E31" s="240">
        <f>3/5</f>
        <v>0.6</v>
      </c>
      <c r="F31" s="241">
        <v>2</v>
      </c>
      <c r="G31" s="242">
        <f t="shared" ref="G31:G32" si="5">B31*E31*1/F31</f>
        <v>1.5</v>
      </c>
      <c r="H31" s="243" t="s">
        <v>81</v>
      </c>
      <c r="I31" s="244"/>
      <c r="J31" s="244"/>
      <c r="K31" s="245"/>
      <c r="L31" s="104">
        <f t="shared" si="3"/>
        <v>46.875000000000007</v>
      </c>
      <c r="M31" s="546">
        <f t="shared" si="0"/>
        <v>23.437500000000004</v>
      </c>
      <c r="N31" s="546">
        <f t="shared" si="0"/>
        <v>11.718750000000002</v>
      </c>
      <c r="O31" s="217">
        <f t="shared" si="0"/>
        <v>5.8593750000000009</v>
      </c>
      <c r="P31" s="218">
        <f t="shared" ref="P31:Z31" si="6">$G31*1000/P$14</f>
        <v>25.000000000000004</v>
      </c>
      <c r="Q31" s="546">
        <f t="shared" si="6"/>
        <v>12.500000000000002</v>
      </c>
      <c r="R31" s="546">
        <f t="shared" si="6"/>
        <v>6.2500000000000009</v>
      </c>
      <c r="S31" s="217">
        <f t="shared" si="6"/>
        <v>3.1250000000000004</v>
      </c>
      <c r="T31" s="218">
        <f t="shared" si="6"/>
        <v>14.0625</v>
      </c>
      <c r="U31" s="546">
        <f t="shared" si="6"/>
        <v>7.03125</v>
      </c>
      <c r="V31" s="546">
        <f t="shared" si="6"/>
        <v>3.515625</v>
      </c>
      <c r="W31" s="217">
        <f t="shared" si="6"/>
        <v>1.7578125</v>
      </c>
      <c r="X31" s="546">
        <f t="shared" si="6"/>
        <v>7.8125000000000009</v>
      </c>
      <c r="Y31" s="546">
        <f t="shared" si="6"/>
        <v>3.9062500000000004</v>
      </c>
      <c r="Z31" s="106">
        <f t="shared" si="6"/>
        <v>1.9531250000000002</v>
      </c>
    </row>
    <row r="32" spans="1:26" s="35" customFormat="1" x14ac:dyDescent="0.25">
      <c r="A32" s="219">
        <v>17</v>
      </c>
      <c r="B32" s="216">
        <f t="shared" si="4"/>
        <v>5</v>
      </c>
      <c r="C32" s="220">
        <v>1</v>
      </c>
      <c r="D32" s="221">
        <v>4</v>
      </c>
      <c r="E32" s="222">
        <f>4/5</f>
        <v>0.8</v>
      </c>
      <c r="F32" s="223">
        <v>2</v>
      </c>
      <c r="G32" s="224">
        <f t="shared" si="5"/>
        <v>2</v>
      </c>
      <c r="H32" s="225" t="s">
        <v>81</v>
      </c>
      <c r="I32" s="226"/>
      <c r="J32" s="226"/>
      <c r="K32" s="227"/>
      <c r="L32" s="104">
        <f t="shared" si="3"/>
        <v>62.500000000000007</v>
      </c>
      <c r="M32" s="546">
        <f t="shared" si="3"/>
        <v>31.250000000000004</v>
      </c>
      <c r="N32" s="546">
        <f t="shared" si="3"/>
        <v>15.625000000000002</v>
      </c>
      <c r="O32" s="217">
        <f t="shared" si="3"/>
        <v>7.8125000000000009</v>
      </c>
      <c r="P32" s="218">
        <f t="shared" si="3"/>
        <v>33.333333333333336</v>
      </c>
      <c r="Q32" s="546">
        <f t="shared" si="3"/>
        <v>16.666666666666668</v>
      </c>
      <c r="R32" s="546">
        <f t="shared" si="3"/>
        <v>8.3333333333333339</v>
      </c>
      <c r="S32" s="217">
        <f t="shared" si="3"/>
        <v>4.166666666666667</v>
      </c>
      <c r="T32" s="218">
        <f t="shared" si="3"/>
        <v>18.75</v>
      </c>
      <c r="U32" s="546">
        <f t="shared" si="3"/>
        <v>9.375</v>
      </c>
      <c r="V32" s="546">
        <f t="shared" si="3"/>
        <v>4.6875</v>
      </c>
      <c r="W32" s="217">
        <f t="shared" si="3"/>
        <v>2.34375</v>
      </c>
      <c r="X32" s="546">
        <f t="shared" si="3"/>
        <v>10.416666666666668</v>
      </c>
      <c r="Y32" s="546">
        <f t="shared" si="3"/>
        <v>5.2083333333333339</v>
      </c>
      <c r="Z32" s="106">
        <f t="shared" si="3"/>
        <v>2.604166666666667</v>
      </c>
    </row>
    <row r="33" spans="1:31" ht="8.1" customHeight="1" thickBot="1" x14ac:dyDescent="0.3">
      <c r="A33" s="154"/>
      <c r="B33" s="155"/>
      <c r="C33" s="155"/>
      <c r="D33" s="155"/>
      <c r="E33" s="155"/>
      <c r="F33" s="155"/>
      <c r="G33" s="155"/>
      <c r="H33" s="190"/>
      <c r="I33" s="190"/>
      <c r="J33" s="190"/>
      <c r="K33" s="191"/>
      <c r="L33" s="180"/>
      <c r="M33" s="181"/>
      <c r="N33" s="181"/>
      <c r="O33" s="182"/>
      <c r="P33" s="183"/>
      <c r="Q33" s="181"/>
      <c r="R33" s="181"/>
      <c r="S33" s="182"/>
      <c r="T33" s="183"/>
      <c r="U33" s="181"/>
      <c r="V33" s="181"/>
      <c r="W33" s="182"/>
      <c r="X33" s="181"/>
      <c r="Y33" s="181"/>
      <c r="Z33" s="184"/>
    </row>
    <row r="34" spans="1:31" ht="6" customHeight="1" x14ac:dyDescent="0.25"/>
    <row r="37" spans="1:31" x14ac:dyDescent="0.25">
      <c r="A37" t="s">
        <v>40</v>
      </c>
      <c r="AD37" s="116"/>
      <c r="AE37" s="116"/>
    </row>
    <row r="55" spans="2:2" x14ac:dyDescent="0.25">
      <c r="B55" t="s">
        <v>87</v>
      </c>
    </row>
    <row r="56" spans="2:2" x14ac:dyDescent="0.25">
      <c r="B56" t="s">
        <v>88</v>
      </c>
    </row>
  </sheetData>
  <mergeCells count="5">
    <mergeCell ref="A13:A14"/>
    <mergeCell ref="H13:K13"/>
    <mergeCell ref="L12:Z12"/>
    <mergeCell ref="F1:G1"/>
    <mergeCell ref="D1:E1"/>
  </mergeCells>
  <phoneticPr fontId="5" type="noConversion"/>
  <pageMargins left="0.25" right="0.25" top="0.75" bottom="0.75" header="0.3" footer="0.3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38E5-335B-48BE-89A7-C799A227F413}">
  <dimension ref="A1:A124"/>
  <sheetViews>
    <sheetView workbookViewId="0"/>
  </sheetViews>
  <sheetFormatPr defaultRowHeight="15" x14ac:dyDescent="0.25"/>
  <sheetData>
    <row r="1" spans="1:1" x14ac:dyDescent="0.25">
      <c r="A1" t="s">
        <v>5</v>
      </c>
    </row>
    <row r="2" spans="1:1" x14ac:dyDescent="0.25">
      <c r="A2" s="1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62" spans="1:1" x14ac:dyDescent="0.25">
      <c r="A62" s="1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1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2"/>
    </row>
    <row r="77" spans="1:1" x14ac:dyDescent="0.25">
      <c r="A77" s="1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2"/>
    </row>
    <row r="85" spans="1:1" x14ac:dyDescent="0.25">
      <c r="A85" s="1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2"/>
    </row>
    <row r="93" spans="1:1" x14ac:dyDescent="0.25">
      <c r="A93" s="1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2"/>
    </row>
    <row r="101" spans="1:1" x14ac:dyDescent="0.25">
      <c r="A101" s="1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2"/>
    </row>
    <row r="109" spans="1:1" x14ac:dyDescent="0.25">
      <c r="A109" s="1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05A5B8A938FE4F9027017B1722A9C1" ma:contentTypeVersion="15" ma:contentTypeDescription="Create a new document." ma:contentTypeScope="" ma:versionID="adf5fd2c3df81867ebb776e860028473">
  <xsd:schema xmlns:xsd="http://www.w3.org/2001/XMLSchema" xmlns:xs="http://www.w3.org/2001/XMLSchema" xmlns:p="http://schemas.microsoft.com/office/2006/metadata/properties" xmlns:ns2="fa1c9ead-54c2-4329-a048-4ec694ad629a" xmlns:ns3="53635aa7-beed-4234-a638-3d1de63f3803" targetNamespace="http://schemas.microsoft.com/office/2006/metadata/properties" ma:root="true" ma:fieldsID="eb9784584b315dd8514d9009da780e20" ns2:_="" ns3:_="">
    <xsd:import namespace="fa1c9ead-54c2-4329-a048-4ec694ad629a"/>
    <xsd:import namespace="53635aa7-beed-4234-a638-3d1de63f38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9ead-54c2-4329-a048-4ec694ad6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efe1dd9f-8a2d-44dc-b428-90d72f1a2517}" ma:internalName="TaxCatchAll" ma:showField="CatchAllData" ma:web="fa1c9ead-54c2-4329-a048-4ec694ad6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35aa7-beed-4234-a638-3d1de63f380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41ccae4-0678-4510-a252-9e185746a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635aa7-beed-4234-a638-3d1de63f3803">
      <Terms xmlns="http://schemas.microsoft.com/office/infopath/2007/PartnerControls"/>
    </lcf76f155ced4ddcb4097134ff3c332f>
    <TaxCatchAll xmlns="fa1c9ead-54c2-4329-a048-4ec694ad629a" xsi:nil="true"/>
  </documentManagement>
</p:properties>
</file>

<file path=customXml/itemProps1.xml><?xml version="1.0" encoding="utf-8"?>
<ds:datastoreItem xmlns:ds="http://schemas.openxmlformats.org/officeDocument/2006/customXml" ds:itemID="{8623F44B-2308-4F9F-97F2-4235884C1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9ead-54c2-4329-a048-4ec694ad629a"/>
    <ds:schemaRef ds:uri="53635aa7-beed-4234-a638-3d1de63f3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0B649-F54D-4572-8073-117E6FE09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8D726-2861-4B8F-B9BA-D22717561A4D}">
  <ds:schemaRefs>
    <ds:schemaRef ds:uri="http://schemas.microsoft.com/office/2006/metadata/properties"/>
    <ds:schemaRef ds:uri="http://schemas.microsoft.com/office/infopath/2007/PartnerControls"/>
    <ds:schemaRef ds:uri="53635aa7-beed-4234-a638-3d1de63f3803"/>
    <ds:schemaRef ds:uri="fa1c9ead-54c2-4329-a048-4ec694ad62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FASWAN_M2_IEEE_PROP_OBW1</vt:lpstr>
      <vt:lpstr>FASWAN_M2_IEEE_PROP_OBWvar</vt:lpstr>
      <vt:lpstr>FASWAN_M2_MCS_2025</vt:lpstr>
      <vt:lpstr>Links_Matlab</vt:lpstr>
      <vt:lpstr>CBW_opt1</vt:lpstr>
      <vt:lpstr>CBW_opt2</vt:lpstr>
      <vt:lpstr>CBW_opt3</vt:lpstr>
      <vt:lpstr>CBW_opt4</vt:lpstr>
      <vt:lpstr>FASWAN_M2_IEEE_PROP_OBWvar!FreqRes</vt:lpstr>
      <vt:lpstr>FreqRes</vt:lpstr>
      <vt:lpstr>OBWratio</vt:lpstr>
      <vt:lpstr>OBWratio_vopt1</vt:lpstr>
      <vt:lpstr>OBWratio_vopt2</vt:lpstr>
      <vt:lpstr>OBWratio_vopt3</vt:lpstr>
      <vt:lpstr>OBWratio_vopt4</vt:lpstr>
      <vt:lpstr>FASWAN_M2_IEEE_PROP_OBW1!Print_Area</vt:lpstr>
      <vt:lpstr>FASWAN_M2_IEEE_PROP_OBWvar!Print_Area</vt:lpstr>
      <vt:lpstr>FASWAN_M2_MCS_2025!Print_Area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Portier</dc:creator>
  <cp:lastModifiedBy>Fabrice Portier</cp:lastModifiedBy>
  <cp:lastPrinted>2025-04-25T13:50:26Z</cp:lastPrinted>
  <dcterms:created xsi:type="dcterms:W3CDTF">2015-06-05T18:17:20Z</dcterms:created>
  <dcterms:modified xsi:type="dcterms:W3CDTF">2025-05-15T13:23:22Z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0x010100D805A5B8A938FE4F9027017B1722A9C1</vt:lpwstr>
  </property>
</Properties>
</file>