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C:\Users\AnnKrieger(GOV)\Downloads\"/>
    </mc:Choice>
  </mc:AlternateContent>
  <xr:revisionPtr revIDLastSave="0" documentId="13_ncr:1_{F22CF024-733C-44AB-93A2-A9CB71096121}" xr6:coauthVersionLast="47" xr6:coauthVersionMax="47" xr10:uidLastSave="{00000000-0000-0000-0000-000000000000}"/>
  <bookViews>
    <workbookView xWindow="756" yWindow="0" windowWidth="20700" windowHeight="12336" tabRatio="913" firstSheet="1"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419" l="1"/>
  <c r="C38" i="419"/>
  <c r="C15" i="414"/>
  <c r="F40" i="421"/>
  <c r="N6" i="427"/>
  <c r="S6" i="427" s="1"/>
  <c r="X6" i="427" s="1"/>
  <c r="AA6" i="427" s="1"/>
  <c r="I6" i="427"/>
  <c r="D6" i="427"/>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F4" i="421" l="1"/>
  <c r="C21" i="414"/>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20" i="414"/>
  <c r="C11" i="414"/>
  <c r="C12" i="414"/>
  <c r="C19" i="414"/>
  <c r="C18" i="414"/>
  <c r="C13"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<sst xmlns="http://schemas.openxmlformats.org/spreadsheetml/2006/main" count="529" uniqueCount="290">
  <si>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</si>
  <si>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</si>
  <si>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</si>
  <si>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</si>
  <si>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</si>
  <si>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</si>
  <si>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</si>
  <si>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</si>
  <si>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</si>
  <si>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</si>
  <si>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</si>
  <si>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</si>
  <si>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</si>
  <si>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</si>
  <si>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</si>
  <si>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</si>
  <si>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</si>
  <si>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</si>
  <si>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</si>
  <si>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</si>
  <si>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</si>
  <si>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</si>
  <si>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</si>
  <si>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</si>
  <si>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</si>
  <si>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</si>
  <si>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</si>
  <si>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</si>
  <si>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</si>
  <si>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</si>
  <si>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</si>
  <si>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</si>
  <si>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</si>
  <si>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</si>
  <si>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</si>
  <si>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</si>
  <si>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</si>
  <si>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</si>
  <si>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</si>
  <si>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</si>
  <si>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</si>
  <si>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</si>
  <si>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</si>
  <si>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</si>
  <si>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</si>
  <si>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</si>
  <si>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</si>
  <si>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</si>
  <si>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</si>
  <si>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</si>
  <si>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</si>
  <si>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</si>
  <si>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</si>
  <si>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</si>
  <si>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</si>
  <si>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</si>
  <si>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</si>
  <si>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</si>
  <si>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</si>
  <si>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</si>
  <si>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</si>
  <si>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</si>
  <si>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</si>
  <si>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</si>
  <si>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</si>
  <si>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</si>
  <si>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</si>
  <si>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</si>
  <si>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</si>
  <si>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</si>
  <si>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</si>
  <si>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</si>
  <si>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</si>
  <si>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</si>
  <si>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</si>
  <si>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</si>
  <si>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</si>
  <si>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</si>
  <si>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</si>
  <si>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</si>
  <si>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</si>
  <si>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</si>
  <si>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</si>
  <si>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</si>
  <si>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</si>
  <si>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</si>
  <si>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</si>
  <si>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</si>
  <si>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</si>
  <si>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</si>
  <si>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</si>
  <si>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</si>
  <si>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</si>
  <si>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</si>
  <si>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</si>
  <si>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</si>
  <si>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</si>
  <si>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</si>
  <si>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</si>
  <si>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</si>
  <si>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</si>
  <si>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</si>
  <si>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</si>
  <si>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</si>
  <si>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</si>
  <si>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</si>
  <si>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</si>
  <si>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</si>
  <si>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</si>
  <si>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</si>
  <si>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</si>
  <si>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</si>
  <si>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</si>
  <si>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</si>
  <si>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</si>
  <si>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</si>
  <si>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</si>
  <si>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</si>
  <si>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</si>
  <si>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</si>
  <si>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</si>
  <si>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</si>
  <si>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</si>
  <si>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</si>
  <si>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</si>
  <si>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</si>
  <si>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</si>
  <si>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</si>
  <si>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</si>
  <si>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</si>
  <si>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</si>
  <si>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</si>
  <si>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</si>
  <si>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</si>
  <si>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</si>
  <si>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</si>
  <si>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</si>
  <si>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</si>
  <si>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</si>
  <si>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</si>
  <si>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</si>
  <si>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</si>
  <si>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</si>
  <si>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</si>
  <si>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</si>
  <si>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</si>
  <si>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</si>
  <si>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</si>
  <si>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</si>
  <si>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</si>
  <si>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</si>
  <si>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</si>
  <si>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</si>
  <si>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</si>
  <si>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</si>
  <si>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</si>
  <si>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</si>
  <si>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</si>
  <si>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</si>
  <si>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</si>
  <si>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</si>
  <si>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</si>
  <si>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</si>
  <si>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</si>
  <si>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</si>
  <si>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</si>
  <si>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</si>
  <si>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</si>
  <si>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</si>
  <si>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</si>
  <si>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</si>
  <si>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</si>
  <si>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</si>
  <si>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</si>
  <si>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</si>
  <si>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</si>
  <si>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</si>
  <si>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</si>
  <si>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</si>
  <si>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</si>
  <si>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</si>
  <si>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</si>
  <si>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</si>
  <si>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</si>
  <si>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</si>
  <si>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</si>
  <si>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</si>
  <si>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</si>
  <si>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</si>
  <si>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</si>
  <si>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</si>
  <si>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</si>
  <si>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</si>
  <si>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</si>
  <si>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</si>
  <si>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</si>
  <si>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</si>
  <si>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</si>
  <si>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</si>
  <si>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</si>
  <si>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</si>
  <si>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</si>
  <si>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</si>
  <si>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</si>
  <si>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</si>
  <si>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</si>
  <si>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</si>
  <si>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</si>
  <si>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</si>
  <si>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</si>
  <si>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</si>
  <si>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</si>
  <si>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</si>
  <si>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</si>
  <si>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</si>
  <si>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</si>
  <si>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</si>
  <si>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</si>
  <si>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</si>
  <si>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TG16t
Lic NB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</si>
  <si>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</si>
  <si>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</si>
  <si>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</si>
  <si>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</si>
  <si>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</si>
  <si>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</si>
  <si>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</si>
  <si>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</si>
  <si>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</si>
  <si>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</si>
  <si>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</si>
  <si>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</si>
  <si>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</si>
  <si>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</si>
  <si>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</si>
  <si>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</si>
  <si>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</si>
  <si>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2025 SASB Dates</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</si>
  <si>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</si>
  <si>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</si>
  <si>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</si>
  <si>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</si>
  <si>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</si>
  <si>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</si>
  <si>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</si>
  <si>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</si>
  <si>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</si>
  <si>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</si>
  <si>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</si>
  <si>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</si>
  <si>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</si>
  <si>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</si>
  <si>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</si>
  <si>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</si>
  <si>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</si>
  <si>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</si>
  <si>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</si>
  <si>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</si>
  <si>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</si>
  <si>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</si>
  <si>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802.15
AC MEETING
(Webex 2)</t>
  </si>
  <si>
    <t>TG 16me Lic NB Revision</t>
  </si>
  <si>
    <r>
      <rPr>
        <b/>
        <u/>
        <sz val="10"/>
        <rFont val="Times New Roman"/>
        <family val="1"/>
      </rPr>
      <t>Update/</t>
    </r>
    <r>
      <rPr>
        <b/>
        <sz val="10"/>
        <rFont val="Times New Roman"/>
        <family val="1"/>
      </rPr>
      <t>Discussion/Questions on IEEE 802 Response to FCC Petition by NextNav</t>
    </r>
  </si>
  <si>
    <t>Plans for May Mtg.</t>
  </si>
  <si>
    <t>Looking for suggestions for 802 milestones (significant event(s) 25 yrs or more at time issued)</t>
  </si>
  <si>
    <t>REVIEW AND APPROVE MTG AGENDA (15-25-0077-02)</t>
  </si>
  <si>
    <t>APPROVE THE MINUTES FROM Prior Mtg. (15-25-0093-00)</t>
  </si>
  <si>
    <t>WG OPENING REPORT (15-25-0078-02)</t>
  </si>
  <si>
    <t>TREASURER'S REPORT (ec-25-0001-01-WCSC)</t>
  </si>
  <si>
    <t>SUB-GROUPS AND COMMITTEES OPENING VERBAL (PREFERABLY ORAL) REPORTS</t>
  </si>
  <si>
    <t>PM1, then PM2 (July too)</t>
  </si>
  <si>
    <t>156th IEEE 802.15 WSN SESSION</t>
  </si>
  <si>
    <t>Warsaw</t>
  </si>
  <si>
    <t>802 Wireless
OPENING MEETING</t>
  </si>
  <si>
    <t>156th IEEE 802.15 WSN Session</t>
  </si>
  <si>
    <t>JULY 2025 802 PLENARY MIXED MODE MTG. - PLAN OF RECORD AND MTG INFO</t>
  </si>
  <si>
    <t>802.15 WG will hold its session July 27 - Aug. 1, 2025, with the in-person part being held at the Melia Castilla Madrid, Madrid, Spain.</t>
  </si>
  <si>
    <t>802 (in-person) Mtg. Registration Fees &amp; Deadlines have been set at $600 until Friday, May 30th, 2025, $800 through Friday, June 27th, 2025, and $1000 after Friday, June 27th, 2025 
Additional In Hotel Stay Discount of $300
Student Rate $100</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</si>
  <si>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</si>
  <si>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Robert</t>
  </si>
  <si>
    <t>Kometa</t>
  </si>
  <si>
    <t>Wisla</t>
  </si>
  <si>
    <t>Kopernick</t>
  </si>
  <si>
    <t>Wawel &amp; Syrena</t>
  </si>
  <si>
    <t>802.15 WG Opening Plenary
(Webex 1 - Kometa)</t>
  </si>
  <si>
    <t>SC WNG
(Webex 1 - Kometa)</t>
  </si>
  <si>
    <t>802.15 WG Midweek Plenary
(Webex 1 - Kometa)</t>
  </si>
  <si>
    <t>802.15 WG Closing Plenary
(Webex 1 - Kometa)</t>
  </si>
  <si>
    <t>802.15 AC Meeting
(Webex 2 - Wisla)</t>
  </si>
  <si>
    <t>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</si>
</sst>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3"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
      <b/>
      <sz val="10"/>
      <color theme="1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15">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5" fillId="7" borderId="0" xfId="15" applyFont="1" applyFill="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29" fillId="18" borderId="12" xfId="15" applyFont="1" applyFill="1" applyBorder="1" applyAlignment="1">
      <alignment horizontal="center" vertical="center" wrapText="1"/>
    </xf>
    <xf numFmtId="0" fontId="62" fillId="24" borderId="30" xfId="4" applyNumberFormat="1" applyFont="1" applyFill="1" applyBorder="1" applyAlignment="1">
      <alignment horizontal="center" vertical="center" wrapText="1"/>
    </xf>
    <xf numFmtId="0" fontId="62" fillId="24" borderId="32" xfId="4" applyNumberFormat="1"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a93c8d474610c97ad462749f9a6acf62" TargetMode="External"/><Relationship Id="rId13" Type="http://schemas.openxmlformats.org/officeDocument/2006/relationships/hyperlink" Target="https://ieeesa.webex.com/ieeesa/j.php?MTID=m01ff28c960695121d05455c6d69b3265" TargetMode="External"/><Relationship Id="rId18" Type="http://schemas.openxmlformats.org/officeDocument/2006/relationships/hyperlink" Target="https://ieeesa.webex.com/ieeesa/j.php?MTID=mcdab9b9b253e7485b3cd76fa3d817f71" TargetMode="External"/><Relationship Id="rId3" Type="http://schemas.openxmlformats.org/officeDocument/2006/relationships/hyperlink" Target="https://ieeesa.webex.com/ieeesa/j.php?MTID=m01ff28c960695121d05455c6d69b3265" TargetMode="External"/><Relationship Id="rId7" Type="http://schemas.openxmlformats.org/officeDocument/2006/relationships/hyperlink" Target="https://ieeesa.webex.com/ieeesa/j.php?MTID=m6333b94a3b8864f303177b9c3e5dc42b" TargetMode="External"/><Relationship Id="rId12" Type="http://schemas.openxmlformats.org/officeDocument/2006/relationships/hyperlink" Target="https://ieeesa.webex.com/ieeesa/j.php?MTID=ma93c8d474610c97ad462749f9a6acf62" TargetMode="External"/><Relationship Id="rId17" Type="http://schemas.openxmlformats.org/officeDocument/2006/relationships/hyperlink" Target="https://ieeesa.webex.com/ieeesa/j.php?MTID=m01ff28c960695121d05455c6d69b3265" TargetMode="External"/><Relationship Id="rId2" Type="http://schemas.openxmlformats.org/officeDocument/2006/relationships/hyperlink" Target="https://ieeesa.webex.com/ieeesa/j.php?MTID=ma93c8d474610c97ad462749f9a6acf62" TargetMode="External"/><Relationship Id="rId16" Type="http://schemas.openxmlformats.org/officeDocument/2006/relationships/hyperlink" Target="https://ieeesa.webex.com/ieeesa/j.php?MTID=ma93c8d474610c97ad462749f9a6acf62" TargetMode="External"/><Relationship Id="rId1" Type="http://schemas.openxmlformats.org/officeDocument/2006/relationships/hyperlink" Target="https://ieeesa.webex.com/ieeesa/j.php?MTID=m6333b94a3b8864f303177b9c3e5dc42b" TargetMode="External"/><Relationship Id="rId6" Type="http://schemas.openxmlformats.org/officeDocument/2006/relationships/hyperlink" Target="https://ieeesa.webex.com/ieeesa/j.php?MTID=m6333b94a3b8864f303177b9c3e5dc42b" TargetMode="External"/><Relationship Id="rId11" Type="http://schemas.openxmlformats.org/officeDocument/2006/relationships/hyperlink" Target="https://ieeesa.webex.com/ieeesa/j.php?MTID=m6333b94a3b8864f303177b9c3e5dc42b"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333b94a3b8864f303177b9c3e5dc42b" TargetMode="External"/><Relationship Id="rId10" Type="http://schemas.openxmlformats.org/officeDocument/2006/relationships/hyperlink" Target="https://ieeesa.webex.com/ieeesa/j.php?MTID=mcdab9b9b253e7485b3cd76fa3d817f71"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cdab9b9b253e7485b3cd76fa3d817f71" TargetMode="External"/><Relationship Id="rId9" Type="http://schemas.openxmlformats.org/officeDocument/2006/relationships/hyperlink" Target="https://ieeesa.webex.com/ieeesa/j.php?MTID=m01ff28c960695121d05455c6d69b3265" TargetMode="External"/><Relationship Id="rId14" Type="http://schemas.openxmlformats.org/officeDocument/2006/relationships/hyperlink" Target="https://ieeesa.webex.com/ieeesa/j.php?MTID=mcdab9b9b253e7485b3cd76fa3d817f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4" sqref="A4:G8"/>
    </sheetView>
  </sheetViews>
  <sheetFormatPr defaultColWidth="10.6640625" defaultRowHeight="15" x14ac:dyDescent="0.25"/>
  <cols>
    <col min="1" max="7" width="15.58203125" customWidth="1"/>
    <col min="8" max="9" width="5.58203125" customWidth="1"/>
  </cols>
  <sheetData>
    <row r="1" spans="1:9" s="7" customFormat="1" ht="15" customHeight="1" x14ac:dyDescent="0.3">
      <c r="A1" s="193" t="s">
        <v>274</v>
      </c>
      <c r="B1" s="194"/>
      <c r="C1" s="194"/>
      <c r="D1" s="194"/>
      <c r="E1" s="194"/>
      <c r="F1" s="194"/>
      <c r="G1" s="195"/>
      <c r="I1" s="9"/>
    </row>
    <row r="2" spans="1:9" s="7" customFormat="1" ht="15" customHeight="1" thickBot="1" x14ac:dyDescent="0.35">
      <c r="A2" s="196" t="s">
        <v>32</v>
      </c>
      <c r="B2" s="197"/>
      <c r="C2" s="197"/>
      <c r="D2" s="197"/>
      <c r="E2" s="197"/>
      <c r="F2" s="197"/>
      <c r="G2" s="198"/>
      <c r="I2" s="10"/>
    </row>
    <row r="3" spans="1:9" ht="15" customHeight="1" x14ac:dyDescent="0.25"/>
    <row r="4" spans="1:9" s="35" customFormat="1" ht="15" customHeight="1" x14ac:dyDescent="0.25">
      <c r="A4" s="199" t="s">
        <v>278</v>
      </c>
      <c r="B4" s="200"/>
      <c r="C4" s="200"/>
      <c r="D4" s="200"/>
      <c r="E4" s="200"/>
      <c r="F4" s="200"/>
      <c r="G4" s="201"/>
    </row>
    <row r="5" spans="1:9" s="35" customFormat="1" ht="15" customHeight="1" x14ac:dyDescent="0.25">
      <c r="A5" s="202"/>
      <c r="B5" s="203"/>
      <c r="C5" s="203"/>
      <c r="D5" s="203"/>
      <c r="E5" s="203"/>
      <c r="F5" s="203"/>
      <c r="G5" s="204"/>
    </row>
    <row r="6" spans="1:9" s="35" customFormat="1" ht="15" customHeight="1" x14ac:dyDescent="0.25">
      <c r="A6" s="202"/>
      <c r="B6" s="203"/>
      <c r="C6" s="203"/>
      <c r="D6" s="203"/>
      <c r="E6" s="203"/>
      <c r="F6" s="203"/>
      <c r="G6" s="204"/>
    </row>
    <row r="7" spans="1:9" s="35" customFormat="1" ht="15" customHeight="1" x14ac:dyDescent="0.25">
      <c r="A7" s="202"/>
      <c r="B7" s="203"/>
      <c r="C7" s="203"/>
      <c r="D7" s="203"/>
      <c r="E7" s="203"/>
      <c r="F7" s="203"/>
      <c r="G7" s="204"/>
    </row>
    <row r="8" spans="1:9" ht="15" customHeight="1" x14ac:dyDescent="0.25">
      <c r="A8" s="205"/>
      <c r="B8" s="206"/>
      <c r="C8" s="206"/>
      <c r="D8" s="206"/>
      <c r="E8" s="206"/>
      <c r="F8" s="206"/>
      <c r="G8" s="207"/>
    </row>
    <row r="9" spans="1:9" x14ac:dyDescent="0.25">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93" t="str">
        <f>Registration!A1</f>
        <v>156th IEEE 802.15 WSN Session</v>
      </c>
      <c r="B1" s="194"/>
      <c r="C1" s="194"/>
      <c r="D1" s="194"/>
      <c r="E1" s="194"/>
      <c r="F1" s="194"/>
      <c r="G1" s="195"/>
      <c r="I1" s="9"/>
    </row>
    <row r="2" spans="1:9" s="7" customFormat="1" ht="15" customHeight="1" thickBot="1" x14ac:dyDescent="0.35">
      <c r="A2" s="208" t="s">
        <v>237</v>
      </c>
      <c r="B2" s="209"/>
      <c r="C2" s="209"/>
      <c r="D2" s="209"/>
      <c r="E2" s="209"/>
      <c r="F2" s="209"/>
      <c r="G2" s="210"/>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93" t="str">
        <f>Registration!A1</f>
        <v>156th IEEE 802.15 WSN Session</v>
      </c>
      <c r="B1" s="194"/>
      <c r="C1" s="194"/>
      <c r="D1" s="194"/>
      <c r="E1" s="194"/>
      <c r="F1" s="195"/>
      <c r="H1" s="9"/>
    </row>
    <row r="2" spans="1:8" s="7" customFormat="1" ht="15" customHeight="1" thickBot="1" x14ac:dyDescent="0.35">
      <c r="A2" s="211" t="s">
        <v>145</v>
      </c>
      <c r="B2" s="212"/>
      <c r="C2" s="213">
        <v>45788</v>
      </c>
      <c r="D2" s="213"/>
      <c r="E2" s="213"/>
      <c r="F2" s="214"/>
      <c r="H2" s="10"/>
    </row>
    <row r="3" spans="1:8" s="34" customFormat="1" ht="15" customHeight="1" thickBot="1" x14ac:dyDescent="0.3">
      <c r="A3" s="74" t="s">
        <v>38</v>
      </c>
      <c r="B3" s="76" t="s">
        <v>39</v>
      </c>
      <c r="C3" s="76" t="s">
        <v>42</v>
      </c>
      <c r="D3" s="49"/>
      <c r="E3" s="49"/>
      <c r="F3" s="50"/>
    </row>
    <row r="4" spans="1:8" s="34" customFormat="1" ht="15" customHeight="1" x14ac:dyDescent="0.25">
      <c r="A4" s="38">
        <v>1</v>
      </c>
      <c r="B4" s="44" t="s">
        <v>113</v>
      </c>
      <c r="C4" s="44" t="s">
        <v>27</v>
      </c>
    </row>
    <row r="5" spans="1:8" s="34" customFormat="1" ht="85.05" customHeight="1" x14ac:dyDescent="0.25">
      <c r="A5" s="38">
        <v>2</v>
      </c>
      <c r="B5" s="75" t="s">
        <v>129</v>
      </c>
      <c r="C5" s="44" t="s">
        <v>27</v>
      </c>
    </row>
    <row r="6" spans="1:8" s="34" customFormat="1" ht="13.2" x14ac:dyDescent="0.25">
      <c r="A6" s="38">
        <v>3</v>
      </c>
      <c r="B6" s="75" t="s">
        <v>250</v>
      </c>
      <c r="C6" s="44" t="s">
        <v>27</v>
      </c>
    </row>
    <row r="7" spans="1:8" s="34" customFormat="1" ht="132" x14ac:dyDescent="0.25">
      <c r="A7" s="38"/>
      <c r="B7" s="58" t="s">
        <v>251</v>
      </c>
      <c r="C7" s="44" t="s">
        <v>27</v>
      </c>
    </row>
    <row r="8" spans="1:8" s="34" customFormat="1" ht="15" customHeight="1" x14ac:dyDescent="0.25">
      <c r="A8" s="38">
        <v>4</v>
      </c>
      <c r="B8" s="75" t="s">
        <v>244</v>
      </c>
      <c r="C8" s="44" t="s">
        <v>27</v>
      </c>
    </row>
    <row r="9" spans="1:8" s="34" customFormat="1" ht="30" customHeight="1" x14ac:dyDescent="0.25">
      <c r="A9" s="38">
        <v>5</v>
      </c>
      <c r="B9" s="75" t="s">
        <v>163</v>
      </c>
      <c r="C9" s="44" t="s">
        <v>27</v>
      </c>
      <c r="D9" s="35"/>
    </row>
    <row r="10" spans="1:8" s="34" customFormat="1" ht="15" customHeight="1" x14ac:dyDescent="0.25">
      <c r="A10" s="38">
        <v>6</v>
      </c>
      <c r="B10" s="44" t="s">
        <v>132</v>
      </c>
      <c r="C10" s="44" t="s">
        <v>27</v>
      </c>
    </row>
    <row r="11" spans="1:8" s="34" customFormat="1" ht="15" customHeight="1" x14ac:dyDescent="0.25">
      <c r="A11" s="38"/>
      <c r="B11" s="36" t="s">
        <v>205</v>
      </c>
      <c r="C11" s="79" t="str">
        <f>_xlfn.CONCAT("2pm to 3:00pm on ",TEXT(('AC Opening'!$C$2),"DDD., MMM. DD, YYYY"))</f>
        <v>2pm to 3:00pm on Sun., May. 11, 2025</v>
      </c>
    </row>
    <row r="12" spans="1:8" s="34" customFormat="1" ht="15" customHeight="1" x14ac:dyDescent="0.25">
      <c r="A12" s="38"/>
      <c r="B12" s="36" t="s">
        <v>100</v>
      </c>
      <c r="C12" s="79" t="str">
        <f>_xlfn.CONCAT("4pm to 5:30pm on ",TEXT(('AC Opening'!$C$2),"DDD., MMM. DD, YYYY"))</f>
        <v>4pm to 5:30pm on Sun., May. 11, 2025</v>
      </c>
    </row>
    <row r="13" spans="1:8" s="34" customFormat="1" ht="15" customHeight="1" x14ac:dyDescent="0.25">
      <c r="A13" s="38"/>
      <c r="B13" s="36" t="s">
        <v>130</v>
      </c>
      <c r="C13" s="79" t="str">
        <f>_xlfn.CONCAT("5:30pm to 6:30pm on ",TEXT(('AC Opening'!$C$2),"DDD., MMM. DD, YYYY"))</f>
        <v>5:30pm to 6:30pm on Sun., May. 11, 2025</v>
      </c>
    </row>
    <row r="14" spans="1:8" s="34" customFormat="1" ht="15" customHeight="1" x14ac:dyDescent="0.25">
      <c r="A14" s="38"/>
      <c r="B14" s="36" t="s">
        <v>150</v>
      </c>
      <c r="C14" s="79" t="s">
        <v>160</v>
      </c>
    </row>
    <row r="15" spans="1:8" s="34" customFormat="1" ht="15" customHeight="1" x14ac:dyDescent="0.25">
      <c r="A15" s="38"/>
      <c r="B15" s="36" t="s">
        <v>149</v>
      </c>
      <c r="C15" s="79" t="str">
        <f>_xlfn.CONCAT("8:00am to 10:00am on ",TEXT(('AC Opening'!$C$2)+1,"DDD., MMM. DD, YYYY"))</f>
        <v>8:00am to 10:00am on Mon., May. 12, 2025</v>
      </c>
    </row>
    <row r="16" spans="1:8" s="34" customFormat="1" ht="15" customHeight="1" x14ac:dyDescent="0.25">
      <c r="A16" s="38"/>
      <c r="B16" s="36" t="s">
        <v>97</v>
      </c>
      <c r="C16" s="79" t="str">
        <f>_xlfn.CONCAT("10:30am to 12:30pm on ",TEXT(('AC Opening'!$C$2)+1,"DDD., MMM. DD, YYYY"))</f>
        <v>10:30am to 12:30pm on Mon., May. 12, 2025</v>
      </c>
    </row>
    <row r="17" spans="1:7" s="34" customFormat="1" ht="15" customHeight="1" x14ac:dyDescent="0.25">
      <c r="A17" s="38"/>
      <c r="B17" s="36" t="s">
        <v>131</v>
      </c>
      <c r="C17" s="79" t="str">
        <f>_xlfn.CONCAT("9:00am to10:00am on ",TEXT(('AC Opening'!$C$2)+3,"DDD., MMM. DD, YYYY"))</f>
        <v>9:00am to10:00am on Wed., May. 14, 2025</v>
      </c>
    </row>
    <row r="18" spans="1:7" s="34" customFormat="1" ht="15" customHeight="1" x14ac:dyDescent="0.25">
      <c r="A18" s="39"/>
      <c r="B18" s="36" t="s">
        <v>98</v>
      </c>
      <c r="C18" s="79" t="str">
        <f>_xlfn.CONCAT("10:30am to 11:30am on ",TEXT(('AC Opening'!$C$2)+3,"DDD., MMM. DD, YYYY"))</f>
        <v>10:30am to 11:30am on Wed., May. 14, 2025</v>
      </c>
    </row>
    <row r="19" spans="1:7" s="34" customFormat="1" ht="15" customHeight="1" x14ac:dyDescent="0.25">
      <c r="A19" s="39"/>
      <c r="B19" s="36" t="s">
        <v>157</v>
      </c>
      <c r="C19" s="79" t="str">
        <f>_xlfn.CONCAT("11:30am to 12:30pm on ",TEXT(('AC Opening'!$C$2)+3,"DDD., MMM. DD, YYYY"))</f>
        <v>11:30am to 12:30pm on Wed., May. 14, 2025</v>
      </c>
    </row>
    <row r="20" spans="1:7" s="34" customFormat="1" ht="15" customHeight="1" x14ac:dyDescent="0.25">
      <c r="A20" s="39"/>
      <c r="B20" s="36" t="s">
        <v>99</v>
      </c>
      <c r="C20" s="79" t="str">
        <f>_xlfn.CONCAT("4:00pm to 6:00pm on ",TEXT(('AC Opening'!$C$2)+4,"DDD., MMM. DD, YYYY"))</f>
        <v>4:00pm to 6:00pm on Thu., May. 15, 2025</v>
      </c>
    </row>
    <row r="21" spans="1:7" s="34" customFormat="1" ht="15" customHeight="1" x14ac:dyDescent="0.25">
      <c r="A21" s="39"/>
      <c r="B21" s="36" t="s">
        <v>151</v>
      </c>
      <c r="C21" s="79" t="str">
        <f>_xlfn.CONCAT("1:00pm to 6:00pm on ",TEXT(('AC Opening'!$C$2)+5,"DDD., MMM. DD, YYYY"))</f>
        <v>1:00pm to 6:00pm on Fri., May. 16, 2025</v>
      </c>
    </row>
    <row r="22" spans="1:7" s="34" customFormat="1" ht="15" customHeight="1" x14ac:dyDescent="0.25">
      <c r="A22" s="38">
        <v>7</v>
      </c>
      <c r="B22" s="44" t="s">
        <v>114</v>
      </c>
      <c r="C22" s="44" t="s">
        <v>27</v>
      </c>
    </row>
    <row r="23" spans="1:7" s="34" customFormat="1" ht="15" customHeight="1" x14ac:dyDescent="0.25">
      <c r="A23" s="39"/>
      <c r="B23" s="44" t="s">
        <v>225</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192</v>
      </c>
      <c r="C25" s="44" t="s">
        <v>19</v>
      </c>
      <c r="E25" s="44"/>
      <c r="F25" s="44"/>
    </row>
    <row r="26" spans="1:7" s="34" customFormat="1" ht="15" customHeight="1" x14ac:dyDescent="0.25">
      <c r="A26" s="39"/>
      <c r="B26" s="44" t="s">
        <v>185</v>
      </c>
      <c r="C26" s="44" t="s">
        <v>19</v>
      </c>
      <c r="E26" s="44"/>
      <c r="F26" s="44"/>
    </row>
    <row r="27" spans="1:7" s="34" customFormat="1" ht="15" customHeight="1" x14ac:dyDescent="0.25">
      <c r="A27" s="39"/>
      <c r="B27" s="44" t="s">
        <v>146</v>
      </c>
      <c r="C27" s="44" t="s">
        <v>20</v>
      </c>
      <c r="E27" s="44"/>
      <c r="F27" s="44"/>
      <c r="G27" s="35"/>
    </row>
    <row r="28" spans="1:7" s="34" customFormat="1" ht="15" customHeight="1" x14ac:dyDescent="0.25">
      <c r="A28" s="39"/>
      <c r="B28" s="44" t="s">
        <v>166</v>
      </c>
      <c r="C28" s="44" t="s">
        <v>20</v>
      </c>
    </row>
    <row r="29" spans="1:7" s="34" customFormat="1" ht="15" customHeight="1" x14ac:dyDescent="0.25">
      <c r="A29" s="39"/>
      <c r="B29" s="44" t="s">
        <v>211</v>
      </c>
      <c r="C29" s="44" t="s">
        <v>20</v>
      </c>
    </row>
    <row r="30" spans="1:7" s="34" customFormat="1" ht="15" customHeight="1" x14ac:dyDescent="0.25">
      <c r="A30" s="39"/>
      <c r="B30" s="44" t="s">
        <v>210</v>
      </c>
      <c r="C30" s="44" t="s">
        <v>20</v>
      </c>
    </row>
    <row r="31" spans="1:7" s="34" customFormat="1" ht="15" customHeight="1" x14ac:dyDescent="0.25">
      <c r="A31" s="39"/>
      <c r="B31" s="44" t="s">
        <v>222</v>
      </c>
      <c r="C31" s="44" t="s">
        <v>27</v>
      </c>
    </row>
    <row r="32" spans="1:7" s="34" customFormat="1" ht="15" customHeight="1" x14ac:dyDescent="0.25">
      <c r="A32" s="39"/>
      <c r="B32" s="44" t="s">
        <v>177</v>
      </c>
      <c r="C32" s="44" t="s">
        <v>27</v>
      </c>
    </row>
    <row r="33" spans="1:6" s="34" customFormat="1" ht="15" customHeight="1" x14ac:dyDescent="0.25">
      <c r="A33" s="39"/>
      <c r="B33" s="44" t="s">
        <v>155</v>
      </c>
      <c r="C33" s="44" t="s">
        <v>27</v>
      </c>
    </row>
    <row r="34" spans="1:6" s="34" customFormat="1" ht="15" customHeight="1" x14ac:dyDescent="0.25">
      <c r="A34" s="39"/>
      <c r="B34" s="44" t="s">
        <v>119</v>
      </c>
      <c r="C34" s="44" t="s">
        <v>22</v>
      </c>
    </row>
    <row r="35" spans="1:6" s="34" customFormat="1" ht="15" customHeight="1" x14ac:dyDescent="0.25">
      <c r="A35" s="39"/>
      <c r="B35" s="44" t="s">
        <v>221</v>
      </c>
      <c r="C35" s="44" t="s">
        <v>23</v>
      </c>
      <c r="F35" s="35"/>
    </row>
    <row r="36" spans="1:6" s="34" customFormat="1" ht="15" customHeight="1" x14ac:dyDescent="0.25">
      <c r="A36" s="39"/>
      <c r="B36" s="44" t="s">
        <v>233</v>
      </c>
      <c r="C36" s="44" t="s">
        <v>27</v>
      </c>
    </row>
    <row r="37" spans="1:6" s="34" customFormat="1" ht="15" customHeight="1" x14ac:dyDescent="0.25">
      <c r="A37" s="38"/>
      <c r="B37" s="44" t="s">
        <v>224</v>
      </c>
      <c r="C37" s="44" t="s">
        <v>27</v>
      </c>
    </row>
    <row r="38" spans="1:6" s="34" customFormat="1" ht="15" customHeight="1" x14ac:dyDescent="0.25">
      <c r="A38" s="39"/>
      <c r="B38" s="44" t="s">
        <v>223</v>
      </c>
      <c r="C38" s="44" t="s">
        <v>21</v>
      </c>
    </row>
    <row r="39" spans="1:6" s="34" customFormat="1" ht="15" customHeight="1" x14ac:dyDescent="0.25">
      <c r="A39" s="39"/>
      <c r="B39" s="44" t="s">
        <v>261</v>
      </c>
      <c r="C39" s="44" t="s">
        <v>21</v>
      </c>
    </row>
    <row r="40" spans="1:6" s="34" customFormat="1" ht="15" customHeight="1" x14ac:dyDescent="0.25">
      <c r="A40" s="39"/>
      <c r="B40" s="44" t="s">
        <v>232</v>
      </c>
      <c r="C40" s="44" t="s">
        <v>171</v>
      </c>
    </row>
    <row r="41" spans="1:6" s="34" customFormat="1" ht="15" customHeight="1" x14ac:dyDescent="0.25">
      <c r="A41" s="38">
        <v>8</v>
      </c>
      <c r="B41" s="44" t="s">
        <v>263</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79.95" customHeight="1" x14ac:dyDescent="0.25">
      <c r="A47" s="38"/>
      <c r="B47" s="75" t="s">
        <v>161</v>
      </c>
      <c r="C47" s="44" t="s">
        <v>139</v>
      </c>
      <c r="D47" s="44"/>
    </row>
    <row r="48" spans="1:6" s="34" customFormat="1" ht="15" customHeight="1" x14ac:dyDescent="0.25">
      <c r="A48" s="38">
        <v>10</v>
      </c>
      <c r="B48" s="44" t="s">
        <v>120</v>
      </c>
      <c r="C48" s="44" t="s">
        <v>27</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D29" sqref="D29"/>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93" t="str">
        <f>Registration!A1</f>
        <v>156th IEEE 802.15 WSN Session</v>
      </c>
      <c r="B1" s="194"/>
      <c r="C1" s="194"/>
      <c r="D1" s="194"/>
      <c r="E1" s="194"/>
      <c r="F1" s="195"/>
      <c r="H1" s="6"/>
      <c r="I1" s="6"/>
      <c r="J1" s="6"/>
      <c r="K1" s="6"/>
      <c r="L1" s="6"/>
    </row>
    <row r="2" spans="1:12" s="7" customFormat="1" ht="15" customHeight="1" thickBot="1" x14ac:dyDescent="0.35">
      <c r="A2" s="220" t="str">
        <f>_xlfn.CONCAT("Agenda for WG15 Opening Plenary - ",TEXT(('AC Opening'!C2)+1,"DDDD, MMMM DD, YYYY"))</f>
        <v>Agenda for WG15 Opening Plenary - Monday, May 12, 2025</v>
      </c>
      <c r="B2" s="221"/>
      <c r="C2" s="221"/>
      <c r="D2" s="221"/>
      <c r="E2" s="221"/>
      <c r="F2" s="222"/>
      <c r="H2" s="6"/>
      <c r="I2" s="6"/>
      <c r="J2" s="6"/>
      <c r="K2" s="6"/>
      <c r="L2" s="6"/>
    </row>
    <row r="3" spans="1:12" ht="25.05" customHeight="1" thickBot="1" x14ac:dyDescent="0.3">
      <c r="A3" s="46" t="s">
        <v>38</v>
      </c>
      <c r="B3" s="47" t="s">
        <v>41</v>
      </c>
      <c r="C3" s="48" t="s">
        <v>39</v>
      </c>
      <c r="D3" s="47" t="s">
        <v>42</v>
      </c>
      <c r="E3" s="218" t="s">
        <v>121</v>
      </c>
      <c r="F3" s="219"/>
      <c r="G3" s="45"/>
      <c r="H3" s="6"/>
      <c r="I3" s="6"/>
      <c r="J3" s="6"/>
      <c r="K3" s="6"/>
      <c r="L3" s="6"/>
    </row>
    <row r="4" spans="1:12" s="6" customFormat="1" ht="15" customHeight="1" x14ac:dyDescent="0.25">
      <c r="A4" s="145"/>
      <c r="B4" s="8"/>
      <c r="C4" s="21" t="s">
        <v>0</v>
      </c>
      <c r="D4" s="2" t="s">
        <v>27</v>
      </c>
      <c r="E4" s="139"/>
      <c r="F4" s="141">
        <f>TIME(10,30,0)</f>
        <v>0.4375</v>
      </c>
    </row>
    <row r="5" spans="1:12" s="6" customFormat="1" ht="15" customHeight="1" x14ac:dyDescent="0.25">
      <c r="A5" s="4">
        <v>1</v>
      </c>
      <c r="B5" s="8"/>
      <c r="C5" s="2" t="s">
        <v>16</v>
      </c>
      <c r="D5" s="215" t="s">
        <v>27</v>
      </c>
      <c r="E5" s="216">
        <v>5</v>
      </c>
      <c r="F5" s="217">
        <f>F4+TIME(0,E4,0)</f>
        <v>0.4375</v>
      </c>
    </row>
    <row r="6" spans="1:12" s="6" customFormat="1" ht="30" customHeight="1" x14ac:dyDescent="0.25">
      <c r="A6" s="4">
        <v>1.1000000000000001</v>
      </c>
      <c r="B6" s="8" t="s">
        <v>4</v>
      </c>
      <c r="C6" s="70" t="s">
        <v>134</v>
      </c>
      <c r="D6" s="215"/>
      <c r="E6" s="216"/>
      <c r="F6" s="217"/>
    </row>
    <row r="7" spans="1:12" s="6" customFormat="1" ht="45" customHeight="1" x14ac:dyDescent="0.25">
      <c r="A7" s="4" t="s">
        <v>12</v>
      </c>
      <c r="B7" s="8" t="s">
        <v>4</v>
      </c>
      <c r="C7" s="71" t="s">
        <v>133</v>
      </c>
      <c r="D7" s="215"/>
      <c r="E7" s="216"/>
      <c r="F7" s="217"/>
    </row>
    <row r="8" spans="1:12" s="6" customFormat="1" ht="15" customHeight="1" x14ac:dyDescent="0.25">
      <c r="A8" s="4" t="s">
        <v>13</v>
      </c>
      <c r="B8" s="8" t="s">
        <v>4</v>
      </c>
      <c r="C8" s="22" t="s">
        <v>158</v>
      </c>
      <c r="D8" s="215"/>
      <c r="E8" s="216"/>
      <c r="F8" s="217"/>
    </row>
    <row r="9" spans="1:12" s="6" customFormat="1" ht="15" customHeight="1" x14ac:dyDescent="0.25">
      <c r="A9" s="4" t="s">
        <v>14</v>
      </c>
      <c r="B9" s="8" t="s">
        <v>4</v>
      </c>
      <c r="C9" s="27" t="s">
        <v>118</v>
      </c>
      <c r="D9" s="215"/>
      <c r="E9" s="216"/>
      <c r="F9" s="217"/>
    </row>
    <row r="10" spans="1:12" s="6" customFormat="1" ht="30" customHeight="1" x14ac:dyDescent="0.25">
      <c r="A10" s="4" t="s">
        <v>31</v>
      </c>
      <c r="B10" s="8" t="s">
        <v>4</v>
      </c>
      <c r="C10" s="26" t="s">
        <v>154</v>
      </c>
      <c r="D10" s="215"/>
      <c r="E10" s="216"/>
      <c r="F10" s="217"/>
    </row>
    <row r="11" spans="1:12" s="6" customFormat="1" ht="15" customHeight="1" x14ac:dyDescent="0.25">
      <c r="A11" s="4" t="s">
        <v>43</v>
      </c>
      <c r="B11" s="8" t="s">
        <v>4</v>
      </c>
      <c r="C11" s="26" t="s">
        <v>115</v>
      </c>
      <c r="D11" s="215"/>
      <c r="E11" s="216"/>
      <c r="F11" s="217"/>
    </row>
    <row r="12" spans="1:12" s="6" customFormat="1" ht="15" customHeight="1" x14ac:dyDescent="0.25">
      <c r="A12" s="4" t="s">
        <v>101</v>
      </c>
      <c r="B12" s="8" t="s">
        <v>4</v>
      </c>
      <c r="C12" s="28"/>
      <c r="D12" s="2"/>
      <c r="E12" s="139">
        <v>0</v>
      </c>
      <c r="F12" s="141">
        <f>F5+TIME(0,E5,0)</f>
        <v>0.44097222222222221</v>
      </c>
    </row>
    <row r="13" spans="1:12" s="6" customFormat="1" ht="15" customHeight="1" x14ac:dyDescent="0.25">
      <c r="A13" s="4" t="s">
        <v>168</v>
      </c>
      <c r="B13" s="8" t="s">
        <v>4</v>
      </c>
      <c r="C13" s="28"/>
      <c r="D13" s="2"/>
      <c r="E13" s="139">
        <v>0</v>
      </c>
      <c r="F13" s="141">
        <f>F12+TIME(0,E12,0)</f>
        <v>0.44097222222222221</v>
      </c>
    </row>
    <row r="14" spans="1:12" s="6" customFormat="1" ht="15" customHeight="1" x14ac:dyDescent="0.25">
      <c r="A14" s="4">
        <v>1.2</v>
      </c>
      <c r="B14" s="8" t="s">
        <v>3</v>
      </c>
      <c r="C14" s="25" t="s">
        <v>15</v>
      </c>
      <c r="D14" s="2" t="s">
        <v>27</v>
      </c>
      <c r="E14" s="139">
        <v>1</v>
      </c>
      <c r="F14" s="141">
        <f>F13+TIME(0,E13,0)</f>
        <v>0.44097222222222221</v>
      </c>
    </row>
    <row r="15" spans="1:12" s="6" customFormat="1" ht="30" customHeight="1" x14ac:dyDescent="0.25">
      <c r="A15" s="4">
        <v>1.3</v>
      </c>
      <c r="B15" s="8" t="s">
        <v>4</v>
      </c>
      <c r="C15" s="32" t="s">
        <v>135</v>
      </c>
      <c r="D15" s="215" t="s">
        <v>27</v>
      </c>
      <c r="E15" s="216">
        <v>6</v>
      </c>
      <c r="F15" s="217">
        <f>F14+TIME(0,E14,0)</f>
        <v>0.44166666666666665</v>
      </c>
    </row>
    <row r="16" spans="1:12" s="6" customFormat="1" ht="30" customHeight="1" x14ac:dyDescent="0.25">
      <c r="A16" s="4">
        <v>1.4</v>
      </c>
      <c r="B16" s="8" t="s">
        <v>4</v>
      </c>
      <c r="C16" s="32" t="s">
        <v>136</v>
      </c>
      <c r="D16" s="215"/>
      <c r="E16" s="216"/>
      <c r="F16" s="217"/>
    </row>
    <row r="17" spans="1:255" s="6" customFormat="1" ht="45" customHeight="1" x14ac:dyDescent="0.25">
      <c r="A17" s="4" t="s">
        <v>103</v>
      </c>
      <c r="B17" s="8" t="s">
        <v>4</v>
      </c>
      <c r="C17" s="32" t="s">
        <v>137</v>
      </c>
      <c r="D17" s="215"/>
      <c r="E17" s="216"/>
      <c r="F17" s="217"/>
    </row>
    <row r="18" spans="1:255" s="6" customFormat="1" ht="15" customHeight="1" x14ac:dyDescent="0.25">
      <c r="A18" s="4" t="s">
        <v>104</v>
      </c>
      <c r="B18" s="8" t="s">
        <v>2</v>
      </c>
      <c r="C18" s="25" t="s">
        <v>265</v>
      </c>
      <c r="D18" s="2" t="s">
        <v>27</v>
      </c>
      <c r="E18" s="139">
        <v>1</v>
      </c>
      <c r="F18" s="141">
        <f>F15+TIME(0,E15,0)</f>
        <v>0.4458333333333333</v>
      </c>
    </row>
    <row r="19" spans="1:255" s="6" customFormat="1" ht="15" customHeight="1" x14ac:dyDescent="0.25">
      <c r="A19" s="4" t="s">
        <v>105</v>
      </c>
      <c r="B19" s="8" t="s">
        <v>2</v>
      </c>
      <c r="C19" s="1" t="s">
        <v>266</v>
      </c>
      <c r="D19" s="2" t="s">
        <v>27</v>
      </c>
      <c r="E19" s="139">
        <v>1</v>
      </c>
      <c r="F19" s="141">
        <f>F18+TIME(0,E18,0)</f>
        <v>0.44652777777777775</v>
      </c>
    </row>
    <row r="20" spans="1:255" customFormat="1" ht="15" customHeight="1" x14ac:dyDescent="0.25">
      <c r="A20" s="2">
        <v>1.8</v>
      </c>
      <c r="B20" s="2" t="s">
        <v>4</v>
      </c>
      <c r="C20" s="52" t="s">
        <v>164</v>
      </c>
      <c r="D20" s="2" t="s">
        <v>27</v>
      </c>
      <c r="E20" s="139">
        <v>1</v>
      </c>
      <c r="F20" s="141">
        <f>F19+TIME(0,E19,0)</f>
        <v>0.44722222222222219</v>
      </c>
    </row>
    <row r="21" spans="1:255" s="6" customFormat="1" ht="15" customHeight="1" x14ac:dyDescent="0.25">
      <c r="A21" s="2"/>
      <c r="B21" s="8"/>
      <c r="D21" s="2"/>
      <c r="E21" s="139"/>
      <c r="F21" s="141">
        <f t="shared" ref="F21:F35" si="0">F20+TIME(0,E20,0)</f>
        <v>0.44791666666666663</v>
      </c>
    </row>
    <row r="22" spans="1:255" s="6" customFormat="1" ht="15" customHeight="1" x14ac:dyDescent="0.25">
      <c r="A22" s="4">
        <v>2</v>
      </c>
      <c r="B22" s="8"/>
      <c r="C22" s="25" t="s">
        <v>10</v>
      </c>
      <c r="D22" s="2" t="s">
        <v>27</v>
      </c>
      <c r="E22" s="139"/>
      <c r="F22" s="141">
        <f t="shared" si="0"/>
        <v>0.44791666666666663</v>
      </c>
    </row>
    <row r="23" spans="1:255" s="8" customFormat="1" ht="15" customHeight="1" x14ac:dyDescent="0.25">
      <c r="A23" s="4">
        <v>2.1</v>
      </c>
      <c r="B23" s="8" t="s">
        <v>4</v>
      </c>
      <c r="C23" s="162" t="s">
        <v>249</v>
      </c>
      <c r="D23" s="2" t="s">
        <v>27</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268</v>
      </c>
      <c r="D24" s="2" t="s">
        <v>19</v>
      </c>
      <c r="E24" s="139">
        <v>5</v>
      </c>
      <c r="F24" s="141">
        <f t="shared" si="0"/>
        <v>0.44861111111111107</v>
      </c>
    </row>
    <row r="25" spans="1:255" s="17" customFormat="1" ht="15" customHeight="1" x14ac:dyDescent="0.25">
      <c r="A25" s="4">
        <v>2.2999999999999998</v>
      </c>
      <c r="B25" s="1" t="s">
        <v>4</v>
      </c>
      <c r="C25" s="83" t="s">
        <v>238</v>
      </c>
      <c r="D25" s="2" t="s">
        <v>27</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239</v>
      </c>
      <c r="D26" s="2" t="s">
        <v>27</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167</v>
      </c>
      <c r="B27" s="1" t="s">
        <v>4</v>
      </c>
      <c r="C27" s="84" t="str">
        <f>'AC Opening'!B8</f>
        <v>WG ADMIN ITEMS AND ANOUNCEMENTS</v>
      </c>
      <c r="D27" s="2" t="s">
        <v>27</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240</v>
      </c>
      <c r="D28" s="2" t="s">
        <v>279</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241</v>
      </c>
      <c r="D29" s="2" t="s">
        <v>279</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102</v>
      </c>
      <c r="B30" s="1" t="s">
        <v>4</v>
      </c>
      <c r="C30" s="84" t="s">
        <v>267</v>
      </c>
      <c r="D30" s="2" t="s">
        <v>27</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169</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196</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197</v>
      </c>
      <c r="B33" s="2" t="s">
        <v>2</v>
      </c>
      <c r="C33" s="84" t="s">
        <v>234</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107</v>
      </c>
      <c r="D35" s="2" t="s">
        <v>27</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35</v>
      </c>
      <c r="B36" s="2" t="s">
        <v>4</v>
      </c>
      <c r="C36" s="1" t="s">
        <v>275</v>
      </c>
      <c r="D36" s="215" t="s">
        <v>27</v>
      </c>
      <c r="E36" s="216">
        <v>3</v>
      </c>
      <c r="F36" s="217">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108</v>
      </c>
      <c r="B37" s="2" t="s">
        <v>4</v>
      </c>
      <c r="C37" s="28" t="s">
        <v>276</v>
      </c>
      <c r="D37" s="215"/>
      <c r="E37" s="216"/>
      <c r="F37" s="217"/>
      <c r="G37" s="28"/>
    </row>
    <row r="38" spans="1:255" customFormat="1" ht="15" customHeight="1" x14ac:dyDescent="0.25">
      <c r="A38" s="4" t="s">
        <v>109</v>
      </c>
      <c r="B38" s="2" t="s">
        <v>4</v>
      </c>
      <c r="C38" s="26" t="str">
        <f>_xlfn.CONCAT("The 802 Wireless Chairs Adv. Committee will be held 4pm to 5:30pm on Sun. July 27, 2025")</f>
        <v>The 802 Wireless Chairs Adv. Committee will be held 4pm to 5:30pm on Sun. July 27, 2025</v>
      </c>
      <c r="D38" s="215"/>
      <c r="E38" s="216"/>
      <c r="F38" s="217"/>
      <c r="I38" s="26"/>
    </row>
    <row r="39" spans="1:255" customFormat="1" ht="15" customHeight="1" x14ac:dyDescent="0.25">
      <c r="A39" s="4" t="s">
        <v>110</v>
      </c>
      <c r="B39" s="2" t="s">
        <v>4</v>
      </c>
      <c r="C39" s="26" t="str">
        <f>_xlfn.CONCAT("The 802.15 AC will be held ","5:30 to 6:30pm on Sun. July 27, 2025")</f>
        <v>The 802.15 AC will be held 5:30 to 6:30pm on Sun. July 27, 2025</v>
      </c>
      <c r="D39" s="215"/>
      <c r="E39" s="216"/>
      <c r="F39" s="217"/>
    </row>
    <row r="40" spans="1:255" customFormat="1" ht="60" customHeight="1" x14ac:dyDescent="0.25">
      <c r="A40" s="4" t="s">
        <v>111</v>
      </c>
      <c r="B40" s="2" t="s">
        <v>4</v>
      </c>
      <c r="C40" s="28" t="s">
        <v>277</v>
      </c>
      <c r="D40" s="215"/>
      <c r="E40" s="216"/>
      <c r="F40" s="217"/>
    </row>
    <row r="41" spans="1:255" customFormat="1" ht="15" customHeight="1" x14ac:dyDescent="0.25">
      <c r="A41" s="4" t="s">
        <v>112</v>
      </c>
      <c r="B41" s="2" t="s">
        <v>4</v>
      </c>
      <c r="C41" s="28" t="s">
        <v>243</v>
      </c>
      <c r="D41" s="215"/>
      <c r="E41" s="216"/>
      <c r="F41" s="217"/>
    </row>
    <row r="42" spans="1:255" ht="15" customHeight="1" x14ac:dyDescent="0.25">
      <c r="A42" s="4" t="s">
        <v>36</v>
      </c>
      <c r="B42" s="2" t="s">
        <v>4</v>
      </c>
      <c r="C42" s="1" t="s">
        <v>165</v>
      </c>
      <c r="D42" s="2" t="s">
        <v>27</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269</v>
      </c>
      <c r="D44" s="2" t="s">
        <v>27</v>
      </c>
      <c r="E44" s="139"/>
      <c r="F44" s="141">
        <f t="shared" ref="F44:F71"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170</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39">
        <v>0</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39">
        <v>2</v>
      </c>
      <c r="F49" s="141">
        <f t="shared" si="1"/>
        <v>0.4722222222222221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39">
        <v>0</v>
      </c>
      <c r="F50" s="141">
        <f t="shared" si="1"/>
        <v>0.47361111111111098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39">
        <v>2</v>
      </c>
      <c r="F51" s="141">
        <f t="shared" si="1"/>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206</v>
      </c>
      <c r="B52" s="2" t="s">
        <v>3</v>
      </c>
      <c r="C52" s="2" t="str">
        <f>'AC Opening'!B30</f>
        <v>TG 9a EDHOC KMP Amendment</v>
      </c>
      <c r="D52" s="2" t="str">
        <f>'AC Opening'!C30</f>
        <v>Kivinen</v>
      </c>
      <c r="E52" s="139">
        <v>2</v>
      </c>
      <c r="F52" s="141">
        <f t="shared" si="1"/>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39">
        <v>2</v>
      </c>
      <c r="F53" s="141">
        <f t="shared" si="1"/>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152</v>
      </c>
      <c r="B54" s="2" t="s">
        <v>3</v>
      </c>
      <c r="C54" s="2" t="str">
        <f>'AC Opening'!B32</f>
        <v>Joint .15/.1 Mtg.</v>
      </c>
      <c r="D54" s="2" t="str">
        <f>'AC Opening'!C32</f>
        <v>Beecher</v>
      </c>
      <c r="E54" s="139">
        <v>0</v>
      </c>
      <c r="F54" s="141">
        <f t="shared" si="1"/>
        <v>0.47777777777777763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39">
        <v>2</v>
      </c>
      <c r="F55" s="141">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39">
        <v>2</v>
      </c>
      <c r="F56" s="141">
        <f t="shared" si="1"/>
        <v>0.47916666666666652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153</v>
      </c>
      <c r="B57" s="2" t="s">
        <v>3</v>
      </c>
      <c r="C57" s="2" t="str">
        <f>'AC Opening'!B35</f>
        <v>IG NG OWC</v>
      </c>
      <c r="D57" s="2" t="str">
        <f>'AC Opening'!C35</f>
        <v>Jang</v>
      </c>
      <c r="E57" s="139">
        <v>0</v>
      </c>
      <c r="F57" s="141">
        <f t="shared" si="1"/>
        <v>0.4805555555555554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TG 14 IR UWB AHN New Standard - IN HIBERNATION</v>
      </c>
      <c r="D58" s="2" t="s">
        <v>27</v>
      </c>
      <c r="E58" s="139">
        <v>2</v>
      </c>
      <c r="F58" s="141">
        <f t="shared" si="1"/>
        <v>0.4805555555555554</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172</v>
      </c>
      <c r="B59" s="2" t="s">
        <v>3</v>
      </c>
      <c r="C59" s="2" t="str">
        <f>'AC Opening'!B37</f>
        <v>TG 15 NB AHN New Standard - IN HIBERNATION</v>
      </c>
      <c r="D59" s="2" t="str">
        <f>'AC Opening'!C37</f>
        <v>Beecher</v>
      </c>
      <c r="E59" s="139">
        <v>2</v>
      </c>
      <c r="F59" s="141">
        <f t="shared" si="1"/>
        <v>0.48194444444444429</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178</v>
      </c>
      <c r="B60" s="2" t="s">
        <v>3</v>
      </c>
      <c r="C60" s="2" t="str">
        <f>'AC Opening'!B38</f>
        <v>TG 16t Lic NB Amendment</v>
      </c>
      <c r="D60" s="2" t="str">
        <f>'AC Opening'!C38</f>
        <v>Godfrey</v>
      </c>
      <c r="E60" s="139">
        <v>1</v>
      </c>
      <c r="F60" s="141">
        <f t="shared" si="1"/>
        <v>0.48333333333333317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182</v>
      </c>
      <c r="B61" s="2" t="s">
        <v>3</v>
      </c>
      <c r="C61" s="2" t="str">
        <f>'AC Opening'!B39</f>
        <v>TG 16me Lic NB Revision</v>
      </c>
      <c r="D61" s="2" t="str">
        <f>'AC Opening'!C39</f>
        <v>Godfrey</v>
      </c>
      <c r="E61" s="139">
        <v>2</v>
      </c>
      <c r="F61" s="141">
        <f t="shared" si="1"/>
        <v>0.48402777777777761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183</v>
      </c>
      <c r="B62" s="2" t="s">
        <v>3</v>
      </c>
      <c r="C62" s="2" t="str">
        <f>'AC Opening'!B40</f>
        <v>SC THz</v>
      </c>
      <c r="D62" s="2" t="str">
        <f>'AC Opening'!C40</f>
        <v>Kurner</v>
      </c>
      <c r="E62" s="139">
        <v>0</v>
      </c>
      <c r="F62" s="141">
        <f t="shared" si="1"/>
        <v>0.4854166666666665</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39"/>
      <c r="F63" s="141">
        <f t="shared" si="1"/>
        <v>0.4854166666666665</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34</v>
      </c>
      <c r="B64" s="2"/>
      <c r="C64" s="1" t="s">
        <v>8</v>
      </c>
      <c r="D64" s="2" t="s">
        <v>27</v>
      </c>
      <c r="E64" s="139">
        <v>1</v>
      </c>
      <c r="F64" s="141">
        <f t="shared" si="1"/>
        <v>0.4854166666666665</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215</v>
      </c>
      <c r="D65" s="2" t="s">
        <v>27</v>
      </c>
      <c r="E65" s="139">
        <v>2</v>
      </c>
      <c r="F65" s="141">
        <f t="shared" si="1"/>
        <v>0.48611111111111094</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262</v>
      </c>
      <c r="D66" s="21" t="s">
        <v>242</v>
      </c>
      <c r="E66" s="139">
        <v>10</v>
      </c>
      <c r="F66" s="141">
        <f t="shared" si="1"/>
        <v>0.48749999999999982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126</v>
      </c>
      <c r="D68" s="2" t="s">
        <v>27</v>
      </c>
      <c r="E68" s="139">
        <v>1</v>
      </c>
      <c r="F68" s="141">
        <f>F66+TIME(0,E66,0)</f>
        <v>0.49444444444444424</v>
      </c>
    </row>
    <row r="69" spans="1:255" ht="15" customHeight="1" x14ac:dyDescent="0.25">
      <c r="A69" s="4"/>
      <c r="B69" s="2"/>
      <c r="C69" s="32" t="s">
        <v>264</v>
      </c>
      <c r="D69" s="2" t="s">
        <v>27</v>
      </c>
      <c r="E69" s="139">
        <v>1</v>
      </c>
      <c r="F69" s="141">
        <f>F68+TIME(0,E68,0)</f>
        <v>0.49513888888888868</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37</v>
      </c>
      <c r="B70" s="2"/>
      <c r="C70" s="2" t="s">
        <v>11</v>
      </c>
      <c r="D70" s="2" t="s">
        <v>27</v>
      </c>
      <c r="E70" s="139">
        <v>1</v>
      </c>
      <c r="F70" s="141">
        <f t="shared" si="1"/>
        <v>0.49583333333333313</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1">
        <f t="shared" si="1"/>
        <v>0.49652777777777757</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93" t="str">
        <f>Registration!A1</f>
        <v>156th IEEE 802.15 WSN Session</v>
      </c>
      <c r="B1" s="194"/>
      <c r="C1" s="194"/>
      <c r="D1" s="194"/>
      <c r="E1" s="194"/>
      <c r="F1" s="195"/>
      <c r="H1" s="9"/>
    </row>
    <row r="2" spans="1:8" s="7" customFormat="1" ht="15" customHeight="1" thickBot="1" x14ac:dyDescent="0.35">
      <c r="A2" s="208" t="str">
        <f>_xlfn.CONCAT("Agenda for WG15 AC Mtg. - ",TEXT(('AC Opening'!C2)+3,"DDDD, MMMM DD, YYYY"))</f>
        <v>Agenda for WG15 AC Mtg. - Wednesday, May 14, 2025</v>
      </c>
      <c r="B2" s="209"/>
      <c r="C2" s="209"/>
      <c r="D2" s="209"/>
      <c r="E2" s="209"/>
      <c r="F2" s="210"/>
      <c r="H2" s="10"/>
    </row>
    <row r="3" spans="1:8" s="34" customFormat="1" ht="15" customHeight="1" thickBot="1" x14ac:dyDescent="0.3">
      <c r="A3" s="74" t="s">
        <v>38</v>
      </c>
      <c r="B3" s="76" t="s">
        <v>39</v>
      </c>
      <c r="C3" s="76" t="s">
        <v>42</v>
      </c>
      <c r="D3" s="76" t="s">
        <v>122</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128</v>
      </c>
      <c r="C9" s="44" t="str">
        <f>'AC Opening'!C10</f>
        <v>Beecher</v>
      </c>
      <c r="D9" s="44"/>
    </row>
    <row r="10" spans="1:8" s="34" customFormat="1" ht="15" customHeight="1" x14ac:dyDescent="0.25">
      <c r="A10" s="38">
        <f>'AC Opening'!A22</f>
        <v>7</v>
      </c>
      <c r="B10" s="44" t="s">
        <v>124</v>
      </c>
      <c r="C10" s="44" t="str">
        <f>'AC Opening'!C10</f>
        <v>Beecher</v>
      </c>
      <c r="D10" s="80"/>
    </row>
    <row r="11" spans="1:8" s="34" customFormat="1" ht="49.95" customHeight="1" x14ac:dyDescent="0.25">
      <c r="A11" s="39"/>
      <c r="B11" s="44" t="str">
        <f>'AC Opening'!B23</f>
        <v>TG 4ab NG UWB Amendment</v>
      </c>
      <c r="C11" s="44" t="str">
        <f>'AC Opening'!C23</f>
        <v>Rolfe</v>
      </c>
      <c r="D11" s="75" t="s">
        <v>106</v>
      </c>
    </row>
    <row r="12" spans="1:8" s="34" customFormat="1" ht="49.95" customHeight="1" x14ac:dyDescent="0.25">
      <c r="A12" s="38"/>
      <c r="B12" s="44" t="str">
        <f>'AC Opening'!B24</f>
        <v>SC WNG</v>
      </c>
      <c r="C12" s="44" t="str">
        <f>'AC Opening'!C24</f>
        <v>Rolfe</v>
      </c>
      <c r="D12" s="75" t="s">
        <v>106</v>
      </c>
    </row>
    <row r="13" spans="1:8" s="34" customFormat="1" ht="49.95" customHeight="1" x14ac:dyDescent="0.25">
      <c r="A13" s="38"/>
      <c r="B13" s="44" t="str">
        <f>'AC Opening'!B25</f>
        <v>IG Access</v>
      </c>
      <c r="C13" s="44" t="str">
        <f>'AC Opening'!C25</f>
        <v>Rolfe</v>
      </c>
      <c r="D13" s="75" t="s">
        <v>106</v>
      </c>
    </row>
    <row r="14" spans="1:8" s="34" customFormat="1" ht="49.95" customHeight="1" x14ac:dyDescent="0.25">
      <c r="A14" s="38"/>
      <c r="B14" s="44" t="str">
        <f>'AC Opening'!B26</f>
        <v>Joint .15/.11 Mtg.</v>
      </c>
      <c r="C14" s="44" t="str">
        <f>'AC Opening'!C26</f>
        <v>Rolfe</v>
      </c>
      <c r="D14" s="75" t="s">
        <v>106</v>
      </c>
    </row>
    <row r="15" spans="1:8" s="34" customFormat="1" ht="49.95" customHeight="1" x14ac:dyDescent="0.25">
      <c r="A15" s="39"/>
      <c r="B15" s="44" t="str">
        <f>'AC Opening'!B27</f>
        <v>TG 4ac Privacy Amendment</v>
      </c>
      <c r="C15" s="44" t="str">
        <f>'AC Opening'!C27</f>
        <v>Kivinen</v>
      </c>
      <c r="D15" s="75" t="s">
        <v>106</v>
      </c>
    </row>
    <row r="16" spans="1:8" s="34" customFormat="1" ht="49.95" customHeight="1" x14ac:dyDescent="0.25">
      <c r="A16" s="39"/>
      <c r="B16" s="44" t="str">
        <f>'AC Opening'!B28</f>
        <v>SC IETF - update at WG15 Mid-Week</v>
      </c>
      <c r="C16" s="44" t="str">
        <f>'AC Opening'!C28</f>
        <v>Kivinen</v>
      </c>
      <c r="D16" s="75" t="s">
        <v>106</v>
      </c>
    </row>
    <row r="17" spans="1:4" s="34" customFormat="1" ht="49.95" customHeight="1" x14ac:dyDescent="0.25">
      <c r="A17" s="39"/>
      <c r="B17" s="44" t="str">
        <f>'AC Opening'!B29</f>
        <v>TG 4ae Ascon Cryptographic Algorithms Amendment</v>
      </c>
      <c r="C17" s="44" t="str">
        <f>'AC Opening'!C29</f>
        <v>Kivinen</v>
      </c>
      <c r="D17" s="75" t="s">
        <v>106</v>
      </c>
    </row>
    <row r="18" spans="1:4" s="34" customFormat="1" ht="49.95" customHeight="1" x14ac:dyDescent="0.25">
      <c r="A18" s="39"/>
      <c r="B18" s="44" t="str">
        <f>'AC Opening'!B30</f>
        <v>TG 9a EDHOC KMP Amendment</v>
      </c>
      <c r="C18" s="44" t="str">
        <f>'AC Opening'!C30</f>
        <v>Kivinen</v>
      </c>
      <c r="D18" s="75" t="s">
        <v>106</v>
      </c>
    </row>
    <row r="19" spans="1:4" s="34" customFormat="1" ht="49.95" customHeight="1" x14ac:dyDescent="0.25">
      <c r="A19" s="39"/>
      <c r="B19" s="44" t="str">
        <f>'AC Opening'!B31</f>
        <v>TG 4ad NG SUN PHYs Amendment</v>
      </c>
      <c r="C19" s="44" t="str">
        <f>'AC Opening'!C31</f>
        <v>Beecher</v>
      </c>
      <c r="D19" s="75" t="s">
        <v>106</v>
      </c>
    </row>
    <row r="20" spans="1:4" s="34" customFormat="1" ht="49.95" customHeight="1" x14ac:dyDescent="0.25">
      <c r="A20" s="39"/>
      <c r="B20" s="44" t="str">
        <f>'AC Opening'!B32</f>
        <v>Joint .15/.1 Mtg.</v>
      </c>
      <c r="C20" s="44" t="str">
        <f>'AC Opening'!C32</f>
        <v>Beecher</v>
      </c>
      <c r="D20" s="75" t="s">
        <v>106</v>
      </c>
    </row>
    <row r="21" spans="1:4" s="34" customFormat="1" ht="49.95" customHeight="1" x14ac:dyDescent="0.25">
      <c r="A21" s="39"/>
      <c r="B21" s="44" t="str">
        <f>'AC Opening'!B33</f>
        <v>SC MAINT/RULES</v>
      </c>
      <c r="C21" s="44" t="str">
        <f>'AC Opening'!C33</f>
        <v>Beecher</v>
      </c>
      <c r="D21" s="75" t="s">
        <v>106</v>
      </c>
    </row>
    <row r="22" spans="1:4" s="34" customFormat="1" ht="49.95" customHeight="1" x14ac:dyDescent="0.25">
      <c r="A22" s="39"/>
      <c r="B22" s="44" t="str">
        <f>'AC Opening'!B34</f>
        <v>TG 6ma BAN/VAN Revision</v>
      </c>
      <c r="C22" s="44" t="str">
        <f>'AC Opening'!C34</f>
        <v>Kohno</v>
      </c>
      <c r="D22" s="75" t="s">
        <v>106</v>
      </c>
    </row>
    <row r="23" spans="1:4" s="34" customFormat="1" ht="49.95" customHeight="1" x14ac:dyDescent="0.25">
      <c r="A23" s="39"/>
      <c r="B23" s="44" t="str">
        <f>'AC Opening'!B35</f>
        <v>IG NG OWC</v>
      </c>
      <c r="C23" s="44" t="str">
        <f>'AC Opening'!C35</f>
        <v>Jang</v>
      </c>
      <c r="D23" s="75" t="s">
        <v>106</v>
      </c>
    </row>
    <row r="24" spans="1:4" s="34" customFormat="1" ht="49.95" customHeight="1" x14ac:dyDescent="0.25">
      <c r="A24" s="38"/>
      <c r="B24" s="44" t="str">
        <f>'AC Opening'!B36</f>
        <v>TG 14 IR UWB AHN New Standard - IN HIBERNATION</v>
      </c>
      <c r="C24" s="44" t="str">
        <f>'AC Opening'!C36</f>
        <v>Beecher</v>
      </c>
      <c r="D24" s="75" t="s">
        <v>106</v>
      </c>
    </row>
    <row r="25" spans="1:4" s="34" customFormat="1" ht="49.95" customHeight="1" x14ac:dyDescent="0.25">
      <c r="A25" s="39"/>
      <c r="B25" s="44" t="str">
        <f>'AC Opening'!B37</f>
        <v>TG 15 NB AHN New Standard - IN HIBERNATION</v>
      </c>
      <c r="C25" s="44" t="str">
        <f>'AC Opening'!C37</f>
        <v>Beecher</v>
      </c>
      <c r="D25" s="75" t="s">
        <v>106</v>
      </c>
    </row>
    <row r="26" spans="1:4" s="34" customFormat="1" ht="49.95" customHeight="1" x14ac:dyDescent="0.25">
      <c r="A26" s="39"/>
      <c r="B26" s="44" t="str">
        <f>'AC Opening'!B38</f>
        <v>TG 16t Lic NB Amendment</v>
      </c>
      <c r="C26" s="44" t="str">
        <f>'AC Opening'!C38</f>
        <v>Godfrey</v>
      </c>
      <c r="D26" s="75" t="s">
        <v>106</v>
      </c>
    </row>
    <row r="27" spans="1:4" s="34" customFormat="1" ht="49.95" customHeight="1" x14ac:dyDescent="0.25">
      <c r="A27" s="39"/>
      <c r="B27" s="44" t="str">
        <f>'AC Opening'!B39</f>
        <v>TG 16me Lic NB Revision</v>
      </c>
      <c r="C27" s="44" t="str">
        <f>'AC Opening'!C39</f>
        <v>Godfrey</v>
      </c>
      <c r="D27" s="75" t="s">
        <v>106</v>
      </c>
    </row>
    <row r="28" spans="1:4" s="34" customFormat="1" ht="49.95" customHeight="1" x14ac:dyDescent="0.25">
      <c r="A28" s="39"/>
      <c r="B28" s="44" t="str">
        <f>'AC Opening'!B40</f>
        <v>SC THz</v>
      </c>
      <c r="C28" s="44" t="str">
        <f>'AC Opening'!C40</f>
        <v>Kurner</v>
      </c>
      <c r="D28" s="75" t="s">
        <v>106</v>
      </c>
    </row>
    <row r="29" spans="1:4" s="34" customFormat="1" ht="15" customHeight="1" x14ac:dyDescent="0.25">
      <c r="A29" s="38">
        <v>6</v>
      </c>
      <c r="B29" s="44" t="str">
        <f>'AC Opening'!B41</f>
        <v>Plans for May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79.95" customHeight="1" x14ac:dyDescent="0.25">
      <c r="B35" s="73" t="str">
        <f>'AC Opening'!B47</f>
        <v xml:space="preserve">    Motions @ EOW
        - …
        - …
        - …
        - …
        - …</v>
      </c>
      <c r="C35" s="44" t="str">
        <f>'AC Opening'!C47</f>
        <v>All</v>
      </c>
    </row>
    <row r="36" spans="1:3" ht="15" customHeight="1" x14ac:dyDescent="0.25">
      <c r="A36" s="38">
        <v>8</v>
      </c>
      <c r="B36" s="44" t="s">
        <v>140</v>
      </c>
      <c r="C36" s="44" t="str">
        <f>'AC Opening'!C48</f>
        <v>Beecher</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93" t="str">
        <f>Registration!A1</f>
        <v>156th IEEE 802.15 WSN Session</v>
      </c>
      <c r="B1" s="194"/>
      <c r="C1" s="194"/>
      <c r="D1" s="194"/>
      <c r="E1" s="194"/>
      <c r="F1" s="195"/>
      <c r="H1" s="9"/>
    </row>
    <row r="2" spans="1:255" s="7" customFormat="1" ht="15" customHeight="1" thickBot="1" x14ac:dyDescent="0.35">
      <c r="A2" s="220" t="str">
        <f>_xlfn.CONCAT("Agenda for WG15 Mid-Week Plenary - ",TEXT(('AC Opening'!C2)+3,"DDDD, MMMM DD, YYYY"))</f>
        <v>Agenda for WG15 Mid-Week Plenary - Wednesday, May 14, 2025</v>
      </c>
      <c r="B2" s="221"/>
      <c r="C2" s="221"/>
      <c r="D2" s="221"/>
      <c r="E2" s="221"/>
      <c r="F2" s="222"/>
      <c r="H2" s="10"/>
    </row>
    <row r="3" spans="1:255" ht="25.05" customHeight="1" thickBot="1" x14ac:dyDescent="0.3">
      <c r="A3" s="46" t="s">
        <v>38</v>
      </c>
      <c r="B3" s="47" t="s">
        <v>41</v>
      </c>
      <c r="C3" s="48" t="s">
        <v>39</v>
      </c>
      <c r="D3" s="47" t="s">
        <v>42</v>
      </c>
      <c r="E3" s="218" t="s">
        <v>121</v>
      </c>
      <c r="F3" s="219"/>
      <c r="G3" s="45"/>
    </row>
    <row r="4" spans="1:255" s="6" customFormat="1" ht="15" customHeight="1" x14ac:dyDescent="0.25">
      <c r="A4" s="21"/>
      <c r="B4" s="8"/>
      <c r="C4" s="21" t="str">
        <f>'WG Opening'!C4</f>
        <v>MEETING CALLED TO ORDER</v>
      </c>
      <c r="D4" s="2" t="str">
        <f>'WG Opening'!D4</f>
        <v>Beecher</v>
      </c>
      <c r="E4" s="139"/>
      <c r="F4" s="141">
        <f>TIME(10,30,0)</f>
        <v>0.4375</v>
      </c>
    </row>
    <row r="5" spans="1:255" s="6" customFormat="1" ht="15" customHeight="1" x14ac:dyDescent="0.25">
      <c r="A5" s="21">
        <f>'WG Opening'!A5</f>
        <v>1</v>
      </c>
      <c r="B5" s="21"/>
      <c r="C5" s="21" t="str">
        <f>'WG Opening'!C5</f>
        <v>ANNOUNCEMENTS (Don’t forget to announce your name and affiliation before you speak)</v>
      </c>
      <c r="D5" s="215" t="str">
        <f>'WG Opening'!D5</f>
        <v>Beecher</v>
      </c>
      <c r="E5" s="216">
        <f>'WG Opening'!E5</f>
        <v>5</v>
      </c>
      <c r="F5" s="217">
        <f>F4+TIME(0,E4,0)</f>
        <v>0.4375</v>
      </c>
    </row>
    <row r="6" spans="1:255" s="6" customFormat="1" ht="30" customHeight="1" x14ac:dyDescent="0.25">
      <c r="A6" s="21">
        <f>'WG Opening'!A6</f>
        <v>1.1000000000000001</v>
      </c>
      <c r="B6" s="21" t="str">
        <f>'WG Opening'!B6</f>
        <v>II</v>
      </c>
      <c r="C6" s="70" t="s">
        <v>134</v>
      </c>
      <c r="D6" s="215"/>
      <c r="E6" s="216"/>
      <c r="F6" s="217"/>
    </row>
    <row r="7" spans="1:255" s="6" customFormat="1" ht="45" customHeight="1" x14ac:dyDescent="0.25">
      <c r="A7" s="21" t="str">
        <f>'WG Opening'!A7</f>
        <v>1.1a</v>
      </c>
      <c r="B7" s="21" t="str">
        <f>'WG Opening'!B7</f>
        <v>II</v>
      </c>
      <c r="C7" s="71" t="s">
        <v>133</v>
      </c>
      <c r="D7" s="215"/>
      <c r="E7" s="216"/>
      <c r="F7" s="217"/>
    </row>
    <row r="8" spans="1:255" s="6" customFormat="1" ht="15" customHeight="1" x14ac:dyDescent="0.25">
      <c r="A8" s="21" t="str">
        <f>'WG Opening'!A8</f>
        <v>1.1b</v>
      </c>
      <c r="B8" s="21" t="str">
        <f>'WG Opening'!B8</f>
        <v>II</v>
      </c>
      <c r="C8" s="53" t="str">
        <f>'WG Opening'!C8</f>
        <v>This Mtg. is being held Mixed-Mode as per the vote in the 802 LMSC</v>
      </c>
      <c r="D8" s="215"/>
      <c r="E8" s="216"/>
      <c r="F8" s="217"/>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15"/>
      <c r="E9" s="216"/>
      <c r="F9" s="217"/>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5"/>
      <c r="E10" s="216"/>
      <c r="F10" s="217"/>
    </row>
    <row r="11" spans="1:255" s="6" customFormat="1" ht="15" customHeight="1" x14ac:dyDescent="0.25">
      <c r="A11" s="21" t="str">
        <f>'WG Opening'!A11</f>
        <v>1.1e</v>
      </c>
      <c r="B11" s="21" t="str">
        <f>'WG Opening'!B11</f>
        <v>II</v>
      </c>
      <c r="C11" s="53" t="str">
        <f>'WG Opening'!C11</f>
        <v>Mixed-Mode Meeting Ground Rules &amp; 75% Criteria</v>
      </c>
      <c r="D11" s="215"/>
      <c r="E11" s="216"/>
      <c r="F11" s="217"/>
    </row>
    <row r="12" spans="1:255" s="6" customFormat="1" ht="15" customHeight="1" x14ac:dyDescent="0.25">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25">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25">
      <c r="A14" s="4"/>
      <c r="B14" s="8"/>
      <c r="D14" s="2"/>
      <c r="E14" s="139"/>
      <c r="F14" s="141">
        <f t="shared" si="0"/>
        <v>0.44097222222222221</v>
      </c>
    </row>
    <row r="15" spans="1:255" s="6" customFormat="1" ht="15" customHeight="1" x14ac:dyDescent="0.25">
      <c r="A15" s="4">
        <v>2</v>
      </c>
      <c r="B15" s="8"/>
      <c r="C15" s="2" t="str">
        <f>'WG Opening'!C22</f>
        <v>GENERAL AND ADMINISTRATIVE</v>
      </c>
      <c r="D15" s="2" t="str">
        <f>'WG Opening'!D26</f>
        <v>Beecher</v>
      </c>
      <c r="E15" s="139"/>
      <c r="F15" s="141">
        <f t="shared" si="0"/>
        <v>0.44097222222222221</v>
      </c>
    </row>
    <row r="16" spans="1:255" ht="15" customHeight="1" x14ac:dyDescent="0.25">
      <c r="A16" s="4" t="s">
        <v>96</v>
      </c>
      <c r="B16" s="1" t="s">
        <v>4</v>
      </c>
      <c r="C16" s="84" t="str">
        <f>'WG Opening'!C27</f>
        <v>WG ADMIN ITEMS AND ANOUNCEMENTS</v>
      </c>
      <c r="D16" s="2" t="str">
        <f>'WG Opening'!D27</f>
        <v>Beecher</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Beecher</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JULY 2025 802 PLENARY MIXED MODE MTG. - PLAN OF RECORD AND MTG INFO</v>
      </c>
      <c r="D19" s="215" t="str">
        <f>'WG Opening'!D36</f>
        <v>Beecher</v>
      </c>
      <c r="E19" s="216">
        <f>'WG Opening'!E36</f>
        <v>3</v>
      </c>
      <c r="F19" s="217">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July 27 - Aug. 1, 2025, with the in-person part being held at the Melia Castilla Madrid, Madrid, Spain.</v>
      </c>
      <c r="D20" s="215"/>
      <c r="E20" s="216"/>
      <c r="F20" s="217"/>
    </row>
    <row r="21" spans="1:255" customFormat="1" ht="15" customHeight="1" x14ac:dyDescent="0.25">
      <c r="A21" s="2" t="str">
        <f>'WG Opening'!A38</f>
        <v>3.1b</v>
      </c>
      <c r="B21" s="2" t="str">
        <f>'WG Opening'!B38</f>
        <v>II</v>
      </c>
      <c r="C21" s="26" t="str">
        <f>'WG Opening'!C38</f>
        <v>The 802 Wireless Chairs Adv. Committee will be held 4pm to 5:30pm on Sun. July 27, 2025</v>
      </c>
      <c r="D21" s="215"/>
      <c r="E21" s="216"/>
      <c r="F21" s="217"/>
    </row>
    <row r="22" spans="1:255" customFormat="1" ht="15" customHeight="1" x14ac:dyDescent="0.25">
      <c r="A22" s="2" t="str">
        <f>'WG Opening'!A39</f>
        <v>3.1c</v>
      </c>
      <c r="B22" s="2" t="str">
        <f>'WG Opening'!B39</f>
        <v>II</v>
      </c>
      <c r="C22" s="26" t="str">
        <f>'WG Opening'!C39</f>
        <v>The 802.15 AC will be held 5:30 to 6:30pm on Sun. July 27, 2025</v>
      </c>
      <c r="D22" s="215"/>
      <c r="E22" s="216"/>
      <c r="F22" s="217"/>
    </row>
    <row r="23" spans="1:255" customFormat="1" ht="60" customHeight="1" x14ac:dyDescent="0.25">
      <c r="A23" s="2" t="str">
        <f>'WG Opening'!A40</f>
        <v>3.1d</v>
      </c>
      <c r="B23" s="2" t="str">
        <f>'WG Opening'!B40</f>
        <v>II</v>
      </c>
      <c r="C23" s="28" t="str">
        <f>'WG Opening'!C40</f>
        <v>802 (in-person) Mtg. Registration Fees &amp; Deadlines have been set at $600 until Friday, May 30th, 2025, $800 through Friday, June 27th, 2025, and $1000 after Friday, June 27th, 2025 
Additional In Hotel Stay Discount of $300
Student Rate $100</v>
      </c>
      <c r="D23" s="215"/>
      <c r="E23" s="216"/>
      <c r="F23" s="217"/>
    </row>
    <row r="24" spans="1:255" customFormat="1" ht="15" customHeight="1" x14ac:dyDescent="0.25">
      <c r="A24" s="2" t="str">
        <f>'WG Opening'!A41</f>
        <v>3.1e</v>
      </c>
      <c r="B24" s="2" t="str">
        <f>'WG Opening'!B41</f>
        <v>II</v>
      </c>
      <c r="C24" s="28" t="str">
        <f>'WG Opening'!C41</f>
        <v>Future Venue Ad-Hoc - Thursday 8am</v>
      </c>
      <c r="D24" s="215"/>
      <c r="E24" s="216"/>
      <c r="F24" s="217"/>
    </row>
    <row r="25" spans="1:255" ht="15" customHeight="1" x14ac:dyDescent="0.25">
      <c r="A25" s="2" t="str">
        <f>'WG Opening'!A42</f>
        <v>3.2</v>
      </c>
      <c r="B25" s="52" t="str">
        <f>'WG Opening'!B42</f>
        <v>II</v>
      </c>
      <c r="C25" s="52" t="str">
        <f>'WG Opening'!C42</f>
        <v>POLLS - In person and ePolls</v>
      </c>
      <c r="D25" s="1" t="str">
        <f>'WG Opening'!D42</f>
        <v>Beecher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116</v>
      </c>
      <c r="D27" s="2" t="str">
        <f>'WG Opening'!D44</f>
        <v>Beecher</v>
      </c>
      <c r="E27" s="139"/>
      <c r="F27" s="141">
        <f t="shared" ref="F27:F56"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39">
        <v>0</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39">
        <v>2</v>
      </c>
      <c r="F32" s="141">
        <f t="shared" si="1"/>
        <v>0.44930555555555551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39">
        <v>10</v>
      </c>
      <c r="F33" s="141">
        <f t="shared" si="1"/>
        <v>0.4506944444444444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39">
        <v>2</v>
      </c>
      <c r="F34" s="141">
        <f t="shared" si="1"/>
        <v>0.45763888888888882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39">
        <v>2</v>
      </c>
      <c r="F35" s="141">
        <f t="shared" si="1"/>
        <v>0.4590277777777777</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39">
        <v>2</v>
      </c>
      <c r="F36" s="141">
        <f t="shared" si="1"/>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39">
        <v>0</v>
      </c>
      <c r="F37" s="141">
        <f t="shared" si="1"/>
        <v>0.46180555555555547</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39">
        <v>2</v>
      </c>
      <c r="F38" s="141">
        <f t="shared" si="1"/>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39">
        <v>2</v>
      </c>
      <c r="F39" s="141">
        <f t="shared" si="1"/>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IG NG OWC</v>
      </c>
      <c r="D40" s="2" t="str">
        <f>'WG Opening'!D57</f>
        <v>Jang</v>
      </c>
      <c r="E40" s="139">
        <v>0</v>
      </c>
      <c r="F40" s="141">
        <f t="shared" si="1"/>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TG 14 IR UWB AHN New Standard - IN HIBERNATION</v>
      </c>
      <c r="D41" s="2" t="str">
        <f>'WG Opening'!D58</f>
        <v>Beecher</v>
      </c>
      <c r="E41" s="139">
        <v>0</v>
      </c>
      <c r="F41" s="141">
        <f t="shared" si="1"/>
        <v>0.46458333333333324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15 NB AHN New Standard - IN HIBERNATION</v>
      </c>
      <c r="D42" s="2" t="str">
        <f>'WG Opening'!D59</f>
        <v>Beecher</v>
      </c>
      <c r="E42" s="139">
        <v>0</v>
      </c>
      <c r="F42" s="141">
        <f t="shared" si="1"/>
        <v>0.46458333333333324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16t Lic NB Amendment</v>
      </c>
      <c r="D43" s="2" t="str">
        <f>'WG Opening'!D60</f>
        <v>Godfrey</v>
      </c>
      <c r="E43" s="139">
        <v>1</v>
      </c>
      <c r="F43" s="141">
        <f t="shared" si="1"/>
        <v>0.46458333333333324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16me Lic NB Revision</v>
      </c>
      <c r="D44" s="2" t="str">
        <f>'WG Opening'!D61</f>
        <v>Godfrey</v>
      </c>
      <c r="E44" s="139">
        <v>2</v>
      </c>
      <c r="F44" s="141">
        <f t="shared" ref="F44" si="2">F43+TIME(0,E43,0)</f>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Opening'!A62</f>
        <v>4.18</v>
      </c>
      <c r="B45" s="8" t="str">
        <f>'WG Opening'!B62</f>
        <v>DT</v>
      </c>
      <c r="C45" s="8" t="str">
        <f>'WG Opening'!C62</f>
        <v>SC THz</v>
      </c>
      <c r="D45" s="2" t="str">
        <f>'WG Opening'!D62</f>
        <v>Kurner</v>
      </c>
      <c r="E45" s="139">
        <v>0</v>
      </c>
      <c r="F45" s="141">
        <f>F43+TIME(0,E43,0)</f>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3" t="s">
        <v>181</v>
      </c>
      <c r="B46" s="2" t="s">
        <v>3</v>
      </c>
      <c r="C46" s="23" t="s">
        <v>26</v>
      </c>
      <c r="D46" s="23" t="s">
        <v>138</v>
      </c>
      <c r="E46" s="192">
        <v>0</v>
      </c>
      <c r="F46" s="141">
        <f t="shared" si="1"/>
        <v>0.46527777777777768</v>
      </c>
      <c r="G46" s="77"/>
      <c r="H46" s="64"/>
      <c r="I46" s="64"/>
      <c r="J46" s="2"/>
    </row>
    <row r="47" spans="1:255" customFormat="1" ht="15" customHeight="1" x14ac:dyDescent="0.25">
      <c r="A47" s="2">
        <v>4.21</v>
      </c>
      <c r="B47" s="2" t="s">
        <v>3</v>
      </c>
      <c r="C47" s="23" t="s">
        <v>24</v>
      </c>
      <c r="D47" s="23" t="s">
        <v>125</v>
      </c>
      <c r="E47" s="192">
        <v>5</v>
      </c>
      <c r="F47" s="141">
        <f t="shared" si="1"/>
        <v>0.46527777777777768</v>
      </c>
      <c r="G47" s="77"/>
      <c r="H47" s="64"/>
      <c r="I47" s="64"/>
      <c r="J47" s="2"/>
    </row>
    <row r="48" spans="1:255" customFormat="1" ht="15" customHeight="1" x14ac:dyDescent="0.25">
      <c r="A48" s="2">
        <v>4.22</v>
      </c>
      <c r="B48" s="2" t="s">
        <v>3</v>
      </c>
      <c r="C48" s="23" t="s">
        <v>25</v>
      </c>
      <c r="D48" s="23" t="s">
        <v>19</v>
      </c>
      <c r="E48" s="192">
        <v>0</v>
      </c>
      <c r="F48" s="141">
        <f t="shared" si="1"/>
        <v>0.46874999999999989</v>
      </c>
      <c r="G48" s="77"/>
      <c r="H48" s="64"/>
      <c r="I48" s="64"/>
      <c r="J48" s="2"/>
    </row>
    <row r="49" spans="1:255" customFormat="1" ht="15" customHeight="1" x14ac:dyDescent="0.25">
      <c r="A49" s="2">
        <v>4.2300000000000004</v>
      </c>
      <c r="B49" s="2" t="s">
        <v>3</v>
      </c>
      <c r="C49" s="23" t="s">
        <v>29</v>
      </c>
      <c r="D49" s="23" t="s">
        <v>21</v>
      </c>
      <c r="E49" s="192">
        <v>0</v>
      </c>
      <c r="F49" s="141">
        <f t="shared" si="1"/>
        <v>0.46874999999999989</v>
      </c>
      <c r="G49" s="77"/>
      <c r="H49" s="64"/>
      <c r="I49" s="64"/>
      <c r="J49" s="2"/>
    </row>
    <row r="50" spans="1:255" ht="15" customHeight="1" x14ac:dyDescent="0.25">
      <c r="A50" s="4"/>
      <c r="B50" s="2"/>
      <c r="C50" s="12"/>
      <c r="D50" s="2"/>
      <c r="E50" s="139">
        <v>0</v>
      </c>
      <c r="F50" s="141">
        <f t="shared" si="1"/>
        <v>0.46874999999999989</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Beecher</v>
      </c>
      <c r="E51" s="139">
        <v>1</v>
      </c>
      <c r="F51" s="141">
        <f t="shared" si="1"/>
        <v>0.46874999999999989</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39"/>
      <c r="F52" s="141">
        <f t="shared" si="1"/>
        <v>0.46944444444444433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Beecher</v>
      </c>
      <c r="E53" s="139">
        <v>1</v>
      </c>
      <c r="F53" s="141">
        <f t="shared" si="1"/>
        <v>0.46944444444444433</v>
      </c>
    </row>
    <row r="54" spans="1:255" customFormat="1" ht="15" x14ac:dyDescent="0.25">
      <c r="A54" s="4"/>
      <c r="B54" s="2"/>
      <c r="C54" s="28"/>
      <c r="D54" s="2"/>
      <c r="E54" s="139"/>
      <c r="F54" s="141">
        <f t="shared" si="1"/>
        <v>0.47013888888888877</v>
      </c>
    </row>
    <row r="55" spans="1:255" ht="15" customHeight="1" x14ac:dyDescent="0.25">
      <c r="A55" s="2" t="str">
        <f>'WG Opening'!A70</f>
        <v>7</v>
      </c>
      <c r="B55" s="2"/>
      <c r="C55" s="1" t="s">
        <v>174</v>
      </c>
      <c r="D55" s="2" t="str">
        <f>'WG Opening'!D70</f>
        <v>Beecher</v>
      </c>
      <c r="E55" s="139">
        <v>1</v>
      </c>
      <c r="F55" s="141">
        <f t="shared" si="1"/>
        <v>0.47013888888888877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5"/>
      <c r="F56" s="141">
        <f t="shared" si="1"/>
        <v>0.47083333333333321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C13" sqref="C13"/>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93" t="str">
        <f>Registration!A1</f>
        <v>156th IEEE 802.15 WSN Session</v>
      </c>
      <c r="B1" s="194"/>
      <c r="C1" s="194"/>
      <c r="D1" s="194"/>
      <c r="E1" s="194"/>
      <c r="F1" s="195"/>
      <c r="G1" s="85"/>
      <c r="H1" s="60"/>
      <c r="I1" s="60"/>
      <c r="J1" s="65"/>
    </row>
    <row r="2" spans="1:256" s="7" customFormat="1" ht="15" customHeight="1" thickBot="1" x14ac:dyDescent="0.35">
      <c r="A2" s="220" t="str">
        <f>_xlfn.CONCAT("Agenda for WG15 Closing Plenary - ",TEXT(('AC Opening'!C2)+4,"DDDD, MMMM DD, YYYY"))</f>
        <v>Agenda for WG15 Closing Plenary - Thursday, May 15, 2025</v>
      </c>
      <c r="B2" s="221"/>
      <c r="C2" s="221"/>
      <c r="D2" s="221"/>
      <c r="E2" s="221"/>
      <c r="F2" s="222"/>
      <c r="G2" s="85"/>
      <c r="H2" s="59"/>
      <c r="I2" s="59"/>
      <c r="J2" s="65"/>
    </row>
    <row r="3" spans="1:256" ht="25.05" customHeight="1" thickBot="1" x14ac:dyDescent="0.3">
      <c r="A3" s="46" t="s">
        <v>38</v>
      </c>
      <c r="B3" s="47" t="s">
        <v>41</v>
      </c>
      <c r="C3" s="48" t="s">
        <v>39</v>
      </c>
      <c r="D3" s="47" t="s">
        <v>42</v>
      </c>
      <c r="E3" s="218" t="s">
        <v>121</v>
      </c>
      <c r="F3" s="219"/>
      <c r="G3" s="66"/>
    </row>
    <row r="4" spans="1:256" customFormat="1" ht="15" customHeight="1" x14ac:dyDescent="0.25">
      <c r="A4" s="21"/>
      <c r="B4" s="21"/>
      <c r="C4" s="21" t="str">
        <f>'WG Opening'!C4</f>
        <v>MEETING CALLED TO ORDER</v>
      </c>
      <c r="D4" s="2" t="str">
        <f>'WG Opening'!D4</f>
        <v>Beecher</v>
      </c>
      <c r="E4" s="136"/>
      <c r="F4" s="142">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15" t="str">
        <f>'WG Opening'!D5</f>
        <v>Beecher</v>
      </c>
      <c r="E5" s="227">
        <f>'WG Opening'!E5</f>
        <v>5</v>
      </c>
      <c r="F5" s="217">
        <f>F4+TIME(0,E4,0)</f>
        <v>0.66666666666666663</v>
      </c>
      <c r="G5" s="86"/>
      <c r="H5" s="62"/>
      <c r="I5" s="62"/>
      <c r="J5" s="68"/>
    </row>
    <row r="6" spans="1:256" s="6" customFormat="1" ht="30" customHeight="1" x14ac:dyDescent="0.25">
      <c r="A6" s="21">
        <f>'WG Opening'!A6</f>
        <v>1.1000000000000001</v>
      </c>
      <c r="B6" s="21" t="str">
        <f>'WG Opening'!B6</f>
        <v>II</v>
      </c>
      <c r="C6" s="70" t="s">
        <v>134</v>
      </c>
      <c r="D6" s="215"/>
      <c r="E6" s="227"/>
      <c r="F6" s="217"/>
      <c r="G6" s="86"/>
      <c r="H6" s="62"/>
      <c r="I6" s="62"/>
      <c r="J6" s="68"/>
    </row>
    <row r="7" spans="1:256" s="6" customFormat="1" ht="45" customHeight="1" x14ac:dyDescent="0.25">
      <c r="A7" s="21" t="str">
        <f>'WG Opening'!A7</f>
        <v>1.1a</v>
      </c>
      <c r="B7" s="21" t="str">
        <f>'WG Opening'!B7</f>
        <v>II</v>
      </c>
      <c r="C7" s="71" t="s">
        <v>133</v>
      </c>
      <c r="D7" s="215"/>
      <c r="E7" s="227"/>
      <c r="F7" s="217"/>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15"/>
      <c r="E8" s="227"/>
      <c r="F8" s="217"/>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15"/>
      <c r="E9" s="227"/>
      <c r="F9" s="217"/>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15"/>
      <c r="E10" s="227"/>
      <c r="F10" s="217"/>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15"/>
      <c r="E11" s="227"/>
      <c r="F11" s="217"/>
      <c r="G11" s="86"/>
      <c r="H11" s="62"/>
      <c r="I11" s="62"/>
      <c r="J11" s="68"/>
    </row>
    <row r="12" spans="1:256" s="6" customFormat="1" ht="15" customHeight="1" x14ac:dyDescent="0.25">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25">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25">
      <c r="A14" s="2"/>
      <c r="B14" s="2"/>
      <c r="C14" s="27"/>
      <c r="D14" s="2"/>
      <c r="E14" s="136"/>
      <c r="F14" s="141">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5"/>
      <c r="F15" s="141">
        <f t="shared" si="0"/>
        <v>0.67013888888888884</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Beecher</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36"/>
      <c r="F17" s="141">
        <f t="shared" si="0"/>
        <v>0.67013888888888884</v>
      </c>
      <c r="G17" s="77"/>
      <c r="H17" s="61"/>
      <c r="I17" s="61"/>
      <c r="J17" s="67"/>
    </row>
    <row r="18" spans="1:256" ht="15" customHeight="1" x14ac:dyDescent="0.25">
      <c r="A18" s="2">
        <f>'WG Opening'!A35</f>
        <v>3</v>
      </c>
      <c r="B18" s="2"/>
      <c r="C18" s="2" t="str">
        <f>'WG Opening'!C35</f>
        <v>FUTURE MTGS AND POLLS</v>
      </c>
      <c r="D18" s="2" t="str">
        <f>'WG Opening'!D35</f>
        <v>Beecher</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JULY 2025 802 PLENARY MIXED MODE MTG. - PLAN OF RECORD AND MTG INFO</v>
      </c>
      <c r="D19" s="215" t="str">
        <f>'WG Opening'!D36</f>
        <v>Beecher</v>
      </c>
      <c r="E19" s="228">
        <f>'WG Opening'!E36</f>
        <v>3</v>
      </c>
      <c r="F19" s="217">
        <f t="shared" si="0"/>
        <v>0.67013888888888884</v>
      </c>
      <c r="G19" s="77"/>
      <c r="H19" s="61"/>
      <c r="I19" s="61"/>
      <c r="J19" s="67"/>
    </row>
    <row r="20" spans="1:256" customFormat="1" ht="30" customHeight="1" x14ac:dyDescent="0.25">
      <c r="A20" s="2" t="str">
        <f>'WG Opening'!A37</f>
        <v>3.1a</v>
      </c>
      <c r="B20" s="2" t="str">
        <f>'WG Opening'!B37</f>
        <v>II</v>
      </c>
      <c r="C20" s="28" t="str">
        <f>'WG Mid-Week'!C20</f>
        <v>802.15 WG will hold its session July 27 - Aug. 1, 2025, with the in-person part being held at the Melia Castilla Madrid, Madrid, Spain.</v>
      </c>
      <c r="D20" s="215"/>
      <c r="E20" s="228"/>
      <c r="F20" s="217"/>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July 27, 2025</v>
      </c>
      <c r="D21" s="215"/>
      <c r="E21" s="228"/>
      <c r="F21" s="217"/>
      <c r="G21" s="77"/>
      <c r="H21" s="61"/>
      <c r="I21" s="61"/>
      <c r="J21" s="67"/>
    </row>
    <row r="22" spans="1:256" customFormat="1" ht="15" customHeight="1" x14ac:dyDescent="0.25">
      <c r="A22" s="2" t="str">
        <f>'WG Opening'!A39</f>
        <v>3.1c</v>
      </c>
      <c r="B22" s="2" t="str">
        <f>'WG Opening'!B39</f>
        <v>II</v>
      </c>
      <c r="C22" s="26" t="str">
        <f>'WG Mid-Week'!C22</f>
        <v>The 802.15 AC will be held 5:30 to 6:30pm on Sun. July 27, 2025</v>
      </c>
      <c r="D22" s="215"/>
      <c r="E22" s="228"/>
      <c r="F22" s="217"/>
      <c r="G22" s="77"/>
      <c r="H22" s="61"/>
      <c r="I22" s="61"/>
      <c r="J22" s="67"/>
    </row>
    <row r="23" spans="1:256" customFormat="1" ht="64.95" customHeight="1" x14ac:dyDescent="0.25">
      <c r="A23" s="2" t="str">
        <f>'WG Opening'!A40</f>
        <v>3.1d</v>
      </c>
      <c r="B23" s="2" t="str">
        <f>'WG Opening'!B40</f>
        <v>II</v>
      </c>
      <c r="C23" s="28" t="str">
        <f>'WG Mid-Week'!C23</f>
        <v>802 (in-person) Mtg. Registration Fees &amp; Deadlines have been set at $600 until Friday, May 30th, 2025, $800 through Friday, June 27th, 2025, and $1000 after Friday, June 27th, 2025 
Additional In Hotel Stay Discount of $300
Student Rate $100</v>
      </c>
      <c r="D23" s="215"/>
      <c r="E23" s="228"/>
      <c r="F23" s="217"/>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15"/>
      <c r="E24" s="228"/>
      <c r="F24" s="217"/>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Beecher</v>
      </c>
      <c r="E25" s="135">
        <f>'WG Mid-Week'!E25</f>
        <v>3</v>
      </c>
      <c r="F25" s="141">
        <f>F19+TIME(0,E19,0)</f>
        <v>0.67222222222222217</v>
      </c>
      <c r="G25" s="86"/>
      <c r="H25" s="229" t="s">
        <v>247</v>
      </c>
      <c r="I25" s="230"/>
      <c r="J25" s="230"/>
      <c r="K25" s="231"/>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5"/>
      <c r="F26" s="141">
        <f>F25+TIME(0,E25,0)</f>
        <v>0.67430555555555549</v>
      </c>
      <c r="G26" s="86"/>
      <c r="H26" s="225" t="s">
        <v>147</v>
      </c>
      <c r="I26" s="225" t="s">
        <v>245</v>
      </c>
      <c r="J26" s="223" t="s">
        <v>246</v>
      </c>
      <c r="K26" s="223" t="s">
        <v>186</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117</v>
      </c>
      <c r="D27" s="2" t="str">
        <f>'WG Opening'!D44</f>
        <v>Beecher</v>
      </c>
      <c r="E27" s="135"/>
      <c r="F27" s="141">
        <f t="shared" ref="F27:F56" si="1">F26+TIME(0,E26,0)</f>
        <v>0.67430555555555549</v>
      </c>
      <c r="G27" s="86"/>
      <c r="H27" s="226"/>
      <c r="I27" s="226"/>
      <c r="J27" s="224"/>
      <c r="K27" s="22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3"/>
      <c r="I28" s="163"/>
      <c r="J28" s="2" t="s">
        <v>199</v>
      </c>
      <c r="K28" s="2" t="s">
        <v>229</v>
      </c>
    </row>
    <row r="29" spans="1:256" customFormat="1" ht="15" customHeight="1" x14ac:dyDescent="0.25">
      <c r="A29" s="2">
        <f>'WG Opening'!A46</f>
        <v>4.2</v>
      </c>
      <c r="B29" s="4" t="str">
        <f>'WG Opening'!B46</f>
        <v>DT</v>
      </c>
      <c r="C29" s="8" t="str">
        <f>'WG Opening'!C46</f>
        <v>SC WNG</v>
      </c>
      <c r="D29" s="2" t="str">
        <f>'WG Opening'!D46</f>
        <v>Rolfe</v>
      </c>
      <c r="E29" s="135">
        <v>6</v>
      </c>
      <c r="F29" s="141">
        <f t="shared" si="1"/>
        <v>0.67847222222222214</v>
      </c>
      <c r="G29" s="85" t="str">
        <f t="shared" ref="G29:G45" si="2">LEFT(C29,11)</f>
        <v>SC WNG</v>
      </c>
      <c r="H29" s="163"/>
      <c r="I29" s="163"/>
      <c r="J29" s="2"/>
      <c r="K29" s="2" t="s">
        <v>229</v>
      </c>
    </row>
    <row r="30" spans="1:256" customFormat="1" ht="15" customHeight="1" x14ac:dyDescent="0.25">
      <c r="A30" s="2">
        <f>'WG Opening'!A47</f>
        <v>4.3</v>
      </c>
      <c r="B30" s="4" t="str">
        <f>'WG Opening'!B47</f>
        <v>DT</v>
      </c>
      <c r="C30" s="8" t="str">
        <f>'WG Opening'!C47</f>
        <v>IG Access</v>
      </c>
      <c r="D30" s="2" t="str">
        <f>'WG Opening'!D47</f>
        <v>Rolfe</v>
      </c>
      <c r="E30" s="135">
        <v>6</v>
      </c>
      <c r="F30" s="141">
        <f t="shared" si="1"/>
        <v>0.6826388888888888</v>
      </c>
      <c r="G30" s="85" t="str">
        <f t="shared" si="2"/>
        <v>IG Access</v>
      </c>
      <c r="H30" s="163"/>
      <c r="I30" s="163"/>
      <c r="J30" s="2" t="s">
        <v>200</v>
      </c>
      <c r="K30" s="2" t="s">
        <v>229</v>
      </c>
    </row>
    <row r="31" spans="1:256" customFormat="1" ht="15" customHeight="1" x14ac:dyDescent="0.25">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3"/>
      <c r="I31" s="163"/>
      <c r="J31" s="2"/>
      <c r="K31" s="2" t="s">
        <v>229</v>
      </c>
    </row>
    <row r="32" spans="1:256" customFormat="1" ht="15" customHeight="1" x14ac:dyDescent="0.25">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3"/>
      <c r="I32" s="163"/>
      <c r="J32" s="2" t="s">
        <v>236</v>
      </c>
      <c r="K32" s="2" t="s">
        <v>229</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3"/>
      <c r="I33" s="163"/>
      <c r="J33" s="2" t="s">
        <v>173</v>
      </c>
      <c r="K33" s="2" t="s">
        <v>229</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3"/>
      <c r="I34" s="163"/>
      <c r="J34" s="2"/>
      <c r="K34" s="2" t="s">
        <v>229</v>
      </c>
    </row>
    <row r="35" spans="1:256" customFormat="1" ht="15" customHeight="1" x14ac:dyDescent="0.25">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3"/>
      <c r="I35" s="163"/>
      <c r="J35" s="2"/>
      <c r="K35" s="2" t="s">
        <v>229</v>
      </c>
    </row>
    <row r="36" spans="1:256" customFormat="1" ht="15" customHeight="1" x14ac:dyDescent="0.25">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3"/>
      <c r="I36" s="163"/>
      <c r="J36" s="2" t="s">
        <v>230</v>
      </c>
      <c r="K36" s="2" t="s">
        <v>229</v>
      </c>
    </row>
    <row r="37" spans="1:256" customFormat="1" ht="15" customHeight="1" x14ac:dyDescent="0.25">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3"/>
      <c r="I37" s="163"/>
      <c r="J37" s="2" t="s">
        <v>230</v>
      </c>
      <c r="K37" s="2" t="s">
        <v>229</v>
      </c>
    </row>
    <row r="38" spans="1:256" customFormat="1" ht="15" customHeight="1" x14ac:dyDescent="0.25">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3"/>
      <c r="I38" s="163"/>
      <c r="J38" s="2"/>
      <c r="K38" s="2" t="s">
        <v>229</v>
      </c>
    </row>
    <row r="39" spans="1:256" ht="15" customHeight="1" x14ac:dyDescent="0.25">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3"/>
      <c r="I39" s="163"/>
      <c r="J39" s="2" t="s">
        <v>270</v>
      </c>
      <c r="K39" s="2" t="s">
        <v>229</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IG NG OWC</v>
      </c>
      <c r="D40" s="2" t="str">
        <f>'WG Opening'!D57</f>
        <v>Jang</v>
      </c>
      <c r="E40" s="135">
        <v>0</v>
      </c>
      <c r="F40" s="141">
        <f t="shared" si="1"/>
        <v>0.72013888888888866</v>
      </c>
      <c r="G40" s="85" t="str">
        <f t="shared" si="2"/>
        <v>IG NG OWC</v>
      </c>
      <c r="H40" s="163"/>
      <c r="I40" s="163"/>
      <c r="J40" s="2"/>
      <c r="K40" s="2" t="s">
        <v>229</v>
      </c>
    </row>
    <row r="41" spans="1:256" customFormat="1" ht="15" customHeight="1" x14ac:dyDescent="0.25">
      <c r="A41" s="2">
        <f>'WG Opening'!A58</f>
        <v>4.1399999999999997</v>
      </c>
      <c r="B41" s="4" t="str">
        <f>'WG Opening'!B58</f>
        <v>DT</v>
      </c>
      <c r="C41" s="8" t="str">
        <f>'WG Opening'!C58</f>
        <v>TG 14 IR UWB AHN New Standard - IN HIBERNATION</v>
      </c>
      <c r="D41" s="2" t="str">
        <f>'WG Opening'!D58</f>
        <v>Beecher</v>
      </c>
      <c r="E41" s="135">
        <v>0</v>
      </c>
      <c r="F41" s="141">
        <f t="shared" si="1"/>
        <v>0.72013888888888866</v>
      </c>
      <c r="G41" s="85" t="str">
        <f t="shared" si="2"/>
        <v>TG 14 IR UW</v>
      </c>
      <c r="H41" s="163"/>
      <c r="I41" s="163"/>
      <c r="J41" s="2"/>
      <c r="K41" s="2" t="s">
        <v>229</v>
      </c>
    </row>
    <row r="42" spans="1:256" s="22" customFormat="1" ht="15" customHeight="1" x14ac:dyDescent="0.25">
      <c r="A42" s="2" t="str">
        <f>'WG Opening'!A59</f>
        <v>4.15</v>
      </c>
      <c r="B42" s="4" t="str">
        <f>'WG Opening'!B59</f>
        <v>DT</v>
      </c>
      <c r="C42" s="8" t="str">
        <f>'WG Opening'!C59</f>
        <v>TG 15 NB AHN New Standard - IN HIBERNATION</v>
      </c>
      <c r="D42" s="2" t="str">
        <f>'WG Opening'!D59</f>
        <v>Beecher</v>
      </c>
      <c r="E42" s="135">
        <v>0</v>
      </c>
      <c r="F42" s="141">
        <f t="shared" si="1"/>
        <v>0.72013888888888866</v>
      </c>
      <c r="G42" s="85" t="str">
        <f t="shared" si="2"/>
        <v>TG 15 NB AH</v>
      </c>
      <c r="H42" s="163"/>
      <c r="I42" s="163"/>
      <c r="J42" s="2"/>
      <c r="K42" s="2" t="s">
        <v>229</v>
      </c>
    </row>
    <row r="43" spans="1:256" s="22" customFormat="1" ht="15" customHeight="1" x14ac:dyDescent="0.25">
      <c r="A43" s="2" t="str">
        <f>'WG Opening'!A60</f>
        <v>4.16</v>
      </c>
      <c r="B43" s="4" t="str">
        <f>'WG Opening'!B60</f>
        <v>DT</v>
      </c>
      <c r="C43" s="8" t="str">
        <f>'WG Opening'!C60</f>
        <v>TG 16t Lic NB Amendment</v>
      </c>
      <c r="D43" s="2" t="str">
        <f>'WG Opening'!D60</f>
        <v>Godfrey</v>
      </c>
      <c r="E43" s="135">
        <v>0</v>
      </c>
      <c r="F43" s="141">
        <f t="shared" si="1"/>
        <v>0.72013888888888866</v>
      </c>
      <c r="G43" s="85" t="str">
        <f t="shared" si="2"/>
        <v xml:space="preserve">TG 16t Lic </v>
      </c>
      <c r="H43" s="163"/>
      <c r="I43" s="163"/>
      <c r="J43" s="2" t="s">
        <v>231</v>
      </c>
      <c r="K43" s="2" t="s">
        <v>229</v>
      </c>
    </row>
    <row r="44" spans="1:256" s="22" customFormat="1" ht="15" customHeight="1" x14ac:dyDescent="0.25">
      <c r="A44" s="2" t="str">
        <f>'WG Opening'!A61</f>
        <v>4.17</v>
      </c>
      <c r="B44" s="4" t="str">
        <f>'WG Opening'!B61</f>
        <v>DT</v>
      </c>
      <c r="C44" s="8" t="str">
        <f>'WG Opening'!C61</f>
        <v>TG 16me Lic NB Revision</v>
      </c>
      <c r="D44" s="2" t="str">
        <f>'WG Opening'!D61</f>
        <v>Godfrey</v>
      </c>
      <c r="E44" s="135">
        <v>6</v>
      </c>
      <c r="F44" s="141">
        <f t="shared" si="1"/>
        <v>0.72013888888888866</v>
      </c>
      <c r="G44" s="85" t="str">
        <f t="shared" ref="G44" si="3">LEFT(C44,11)</f>
        <v>TG 16me Lic</v>
      </c>
      <c r="H44" s="163"/>
      <c r="I44" s="163"/>
      <c r="J44" s="2" t="s">
        <v>231</v>
      </c>
      <c r="K44" s="2" t="s">
        <v>229</v>
      </c>
    </row>
    <row r="45" spans="1:256" s="22" customFormat="1" ht="15" customHeight="1" x14ac:dyDescent="0.25">
      <c r="A45" s="2" t="str">
        <f>'WG Opening'!A62</f>
        <v>4.18</v>
      </c>
      <c r="B45" s="4" t="str">
        <f>'WG Opening'!B62</f>
        <v>DT</v>
      </c>
      <c r="C45" s="8" t="str">
        <f>'WG Opening'!C62</f>
        <v>SC THz</v>
      </c>
      <c r="D45" s="2" t="str">
        <f>'WG Opening'!D62</f>
        <v>Kurner</v>
      </c>
      <c r="E45" s="135">
        <v>0</v>
      </c>
      <c r="F45" s="141">
        <f t="shared" si="1"/>
        <v>0.72430555555555531</v>
      </c>
      <c r="G45" s="85" t="str">
        <f t="shared" si="2"/>
        <v>SC THz</v>
      </c>
      <c r="H45" s="164"/>
      <c r="I45" s="164"/>
      <c r="J45" s="2" t="s">
        <v>235</v>
      </c>
      <c r="K45" s="85"/>
    </row>
    <row r="46" spans="1:256" s="22" customFormat="1" ht="15" customHeight="1" x14ac:dyDescent="0.25">
      <c r="A46" s="2">
        <v>4.1900000000000004</v>
      </c>
      <c r="B46" s="4" t="s">
        <v>3</v>
      </c>
      <c r="C46" s="23" t="str">
        <f>'WG Mid-Week'!C46</f>
        <v xml:space="preserve">LIAISON REPORT: 802.11 </v>
      </c>
      <c r="D46" s="23" t="str">
        <f>'WG Mid-Week'!D46</f>
        <v>Petrick</v>
      </c>
      <c r="E46" s="140">
        <v>0</v>
      </c>
      <c r="F46" s="141">
        <f t="shared" si="1"/>
        <v>0.72430555555555531</v>
      </c>
      <c r="G46" s="77"/>
      <c r="H46" s="64"/>
      <c r="I46" s="64"/>
      <c r="J46" s="2"/>
    </row>
    <row r="47" spans="1:256" customFormat="1" ht="15" customHeight="1" x14ac:dyDescent="0.25">
      <c r="A47" s="143" t="s">
        <v>181</v>
      </c>
      <c r="B47" s="4" t="s">
        <v>3</v>
      </c>
      <c r="C47" s="23" t="str">
        <f>'WG Mid-Week'!C47</f>
        <v xml:space="preserve">LIAISON REPORT: 802.18 </v>
      </c>
      <c r="D47" s="23" t="str">
        <f>'WG Mid-Week'!D47</f>
        <v>Au</v>
      </c>
      <c r="E47" s="140">
        <v>0</v>
      </c>
      <c r="F47" s="141">
        <f t="shared" si="1"/>
        <v>0.72430555555555531</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0">
        <v>5</v>
      </c>
      <c r="F48" s="141">
        <f t="shared" si="1"/>
        <v>0.72430555555555531</v>
      </c>
      <c r="G48" s="77"/>
      <c r="H48" s="64"/>
      <c r="I48" s="64"/>
      <c r="J48" s="2"/>
    </row>
    <row r="49" spans="1:256" customFormat="1" ht="15" customHeight="1" x14ac:dyDescent="0.25">
      <c r="A49" s="2">
        <v>4.22</v>
      </c>
      <c r="B49" s="4" t="s">
        <v>3</v>
      </c>
      <c r="C49" s="23" t="str">
        <f>'WG Mid-Week'!C49</f>
        <v>LIAISON REPORT: 802.24</v>
      </c>
      <c r="D49" s="23" t="str">
        <f>'WG Mid-Week'!D49</f>
        <v>Godfrey</v>
      </c>
      <c r="E49" s="140">
        <v>5</v>
      </c>
      <c r="F49" s="141">
        <f t="shared" si="1"/>
        <v>0.72777777777777752</v>
      </c>
      <c r="G49" s="77"/>
      <c r="H49" s="64"/>
      <c r="I49" s="64"/>
      <c r="J49" s="2"/>
    </row>
    <row r="50" spans="1:256" customFormat="1" ht="15" customHeight="1" x14ac:dyDescent="0.25">
      <c r="A50" s="4"/>
      <c r="B50" s="8"/>
      <c r="D50" s="2"/>
      <c r="E50" s="136"/>
      <c r="F50" s="141">
        <f t="shared" si="1"/>
        <v>0.73124999999999973</v>
      </c>
      <c r="G50" s="14"/>
      <c r="H50" s="64"/>
      <c r="I50" s="64"/>
      <c r="J50" s="2"/>
    </row>
    <row r="51" spans="1:256" customFormat="1" ht="15" customHeight="1" x14ac:dyDescent="0.25">
      <c r="A51" s="2" t="str">
        <f>'WG Opening'!A64</f>
        <v>5</v>
      </c>
      <c r="B51" s="2"/>
      <c r="C51" s="2" t="str">
        <f>'WG Opening'!C64</f>
        <v>NEW BUSINESS</v>
      </c>
      <c r="D51" s="2" t="str">
        <f>'WG Opening'!D64</f>
        <v>Beecher</v>
      </c>
      <c r="E51" s="136">
        <v>1</v>
      </c>
      <c r="F51" s="141">
        <f t="shared" si="1"/>
        <v>0.73124999999999973</v>
      </c>
      <c r="G51" s="77"/>
      <c r="H51" s="61"/>
      <c r="I51" s="61"/>
      <c r="J51" s="67"/>
    </row>
    <row r="52" spans="1:256" customFormat="1" ht="15" customHeight="1" x14ac:dyDescent="0.25">
      <c r="B52" s="2"/>
      <c r="C52" s="20"/>
      <c r="D52" s="2"/>
      <c r="E52" s="136"/>
      <c r="F52" s="141">
        <f t="shared" si="1"/>
        <v>0.73194444444444418</v>
      </c>
      <c r="G52" s="77"/>
      <c r="H52" s="61"/>
      <c r="I52" s="61"/>
      <c r="J52" s="67"/>
    </row>
    <row r="53" spans="1:256" customFormat="1" ht="15" customHeight="1" x14ac:dyDescent="0.25">
      <c r="A53" s="2">
        <f>'WG Opening'!A68</f>
        <v>6</v>
      </c>
      <c r="B53" s="2"/>
      <c r="C53" s="2" t="str">
        <f>'WG Opening'!C68</f>
        <v>AOB</v>
      </c>
      <c r="D53" s="2" t="str">
        <f>'WG Opening'!D68</f>
        <v>Beecher</v>
      </c>
      <c r="E53" s="136">
        <v>1</v>
      </c>
      <c r="F53" s="141">
        <f t="shared" si="1"/>
        <v>0.73194444444444418</v>
      </c>
      <c r="G53" s="77"/>
      <c r="H53" s="61"/>
      <c r="I53" s="61"/>
      <c r="J53" s="67"/>
    </row>
    <row r="54" spans="1:256" customFormat="1" ht="15" x14ac:dyDescent="0.25">
      <c r="A54" s="4"/>
      <c r="B54" s="2"/>
      <c r="C54" s="28"/>
      <c r="D54" s="2"/>
      <c r="E54" s="136"/>
      <c r="F54" s="141">
        <f t="shared" si="1"/>
        <v>0.73263888888888862</v>
      </c>
      <c r="G54" s="77"/>
      <c r="H54" s="61"/>
      <c r="I54" s="61"/>
      <c r="J54" s="67"/>
    </row>
    <row r="55" spans="1:256" customFormat="1" ht="15" x14ac:dyDescent="0.25">
      <c r="A55" s="2" t="str">
        <f>'WG Opening'!A70</f>
        <v>7</v>
      </c>
      <c r="B55" s="2"/>
      <c r="C55" s="2" t="s">
        <v>7</v>
      </c>
      <c r="D55" s="2" t="str">
        <f>'WG Opening'!D70</f>
        <v>Beecher</v>
      </c>
      <c r="E55" s="136">
        <v>1</v>
      </c>
      <c r="F55" s="141">
        <f t="shared" si="1"/>
        <v>0.73263888888888862</v>
      </c>
      <c r="G55" s="77"/>
      <c r="H55" s="61"/>
      <c r="I55" s="61"/>
      <c r="J55" s="67"/>
    </row>
    <row r="56" spans="1:256" customFormat="1" ht="15" x14ac:dyDescent="0.25">
      <c r="A56" s="4"/>
      <c r="B56" s="2"/>
      <c r="C56" s="20"/>
      <c r="D56" s="20"/>
      <c r="E56" s="136"/>
      <c r="F56" s="141">
        <f t="shared" si="1"/>
        <v>0.73333333333333306</v>
      </c>
      <c r="G56" s="77"/>
      <c r="H56" s="61"/>
      <c r="I56" s="61"/>
      <c r="J56" s="67"/>
    </row>
    <row r="57" spans="1:256" customFormat="1" ht="15" x14ac:dyDescent="0.25">
      <c r="A57" s="3"/>
      <c r="B57" s="2"/>
      <c r="C57" s="1"/>
      <c r="D57" s="1"/>
      <c r="E57" s="136"/>
      <c r="F57" s="142"/>
      <c r="G57" s="77"/>
      <c r="H57" s="61"/>
      <c r="I57" s="61"/>
      <c r="J57" s="67"/>
    </row>
    <row r="58" spans="1:256" customFormat="1" ht="15" x14ac:dyDescent="0.25">
      <c r="A58" s="19"/>
      <c r="B58" s="2" t="s">
        <v>5</v>
      </c>
      <c r="C58" s="13" t="str">
        <f>'WG Opening'!C73</f>
        <v>ME - Motion, External        MI - Motion, Internal</v>
      </c>
      <c r="D58" s="2"/>
      <c r="E58" s="135" t="s">
        <v>5</v>
      </c>
      <c r="F58" s="141"/>
      <c r="G58" s="77"/>
      <c r="H58" s="61"/>
      <c r="I58" s="61"/>
      <c r="J58" s="67"/>
    </row>
    <row r="59" spans="1:256" ht="15" customHeight="1" x14ac:dyDescent="0.25">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10" activePane="bottomLeft" state="frozen"/>
      <selection activeCell="A2" sqref="A2"/>
      <selection pane="bottomLeft" activeCell="Z21" sqref="Z21"/>
    </sheetView>
  </sheetViews>
  <sheetFormatPr defaultRowHeight="15" x14ac:dyDescent="0.25"/>
  <cols>
    <col min="1" max="1" width="11.4140625" customWidth="1"/>
    <col min="3" max="3" width="3.33203125" customWidth="1"/>
    <col min="4" max="4" width="7.58203125" customWidth="1"/>
    <col min="5" max="5" width="7.5" customWidth="1"/>
    <col min="6" max="6" width="8.25" customWidth="1"/>
    <col min="7" max="7" width="7.58203125" customWidth="1"/>
    <col min="8" max="8" width="6.08203125" customWidth="1"/>
    <col min="9" max="9" width="7.58203125" customWidth="1"/>
    <col min="10" max="10" width="8.5" customWidth="1"/>
    <col min="11" max="11" width="7.9140625" customWidth="1"/>
    <col min="12" max="12" width="8.25" customWidth="1"/>
    <col min="13" max="13" width="6.08203125" customWidth="1"/>
    <col min="14" max="14" width="8.25" customWidth="1"/>
    <col min="15" max="15" width="7.6640625" customWidth="1"/>
    <col min="16" max="16" width="7.83203125" customWidth="1"/>
    <col min="17" max="17" width="7.5" customWidth="1"/>
    <col min="18" max="18" width="6.08203125" customWidth="1"/>
    <col min="19" max="19" width="7.9140625" customWidth="1"/>
    <col min="20" max="20" width="7.33203125" customWidth="1"/>
    <col min="21" max="21" width="7.83203125" customWidth="1"/>
    <col min="22" max="22" width="7.5" customWidth="1"/>
    <col min="23" max="23" width="6.08203125" customWidth="1"/>
    <col min="24" max="26" width="4.5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276" t="s">
        <v>289</v>
      </c>
      <c r="B2" s="124" t="s">
        <v>271</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45" customHeight="1" x14ac:dyDescent="0.4">
      <c r="A3" s="277"/>
      <c r="B3" s="128" t="s">
        <v>272</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5.6" thickBot="1" x14ac:dyDescent="0.3">
      <c r="A4" s="277"/>
      <c r="B4" s="131" t="s">
        <v>159</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84" t="s">
        <v>148</v>
      </c>
      <c r="B5" s="278" t="s">
        <v>44</v>
      </c>
      <c r="C5" s="279"/>
      <c r="D5" s="244" t="s">
        <v>45</v>
      </c>
      <c r="E5" s="245"/>
      <c r="F5" s="245"/>
      <c r="G5" s="245"/>
      <c r="H5" s="246"/>
      <c r="I5" s="244" t="s">
        <v>46</v>
      </c>
      <c r="J5" s="245"/>
      <c r="K5" s="245"/>
      <c r="L5" s="245"/>
      <c r="M5" s="246"/>
      <c r="N5" s="244" t="s">
        <v>47</v>
      </c>
      <c r="O5" s="245"/>
      <c r="P5" s="245"/>
      <c r="Q5" s="245"/>
      <c r="R5" s="246"/>
      <c r="S5" s="244" t="s">
        <v>48</v>
      </c>
      <c r="T5" s="245"/>
      <c r="U5" s="245"/>
      <c r="V5" s="245"/>
      <c r="W5" s="246"/>
      <c r="X5" s="244" t="s">
        <v>49</v>
      </c>
      <c r="Y5" s="245"/>
      <c r="Z5" s="246"/>
      <c r="AA5" s="244" t="s">
        <v>50</v>
      </c>
      <c r="AB5" s="245"/>
      <c r="AC5" s="246"/>
    </row>
    <row r="6" spans="1:34" ht="15.6" customHeight="1" thickBot="1" x14ac:dyDescent="0.3">
      <c r="A6" s="285"/>
      <c r="B6" s="280">
        <v>45788</v>
      </c>
      <c r="C6" s="281"/>
      <c r="D6" s="257">
        <f>B6+1</f>
        <v>45789</v>
      </c>
      <c r="E6" s="257"/>
      <c r="F6" s="257"/>
      <c r="G6" s="257"/>
      <c r="H6" s="258"/>
      <c r="I6" s="256">
        <f>D6+1</f>
        <v>45790</v>
      </c>
      <c r="J6" s="257"/>
      <c r="K6" s="257"/>
      <c r="L6" s="257"/>
      <c r="M6" s="258"/>
      <c r="N6" s="256">
        <f>I6+1</f>
        <v>45791</v>
      </c>
      <c r="O6" s="257"/>
      <c r="P6" s="257"/>
      <c r="Q6" s="257"/>
      <c r="R6" s="258"/>
      <c r="S6" s="256">
        <f>N6+1</f>
        <v>45792</v>
      </c>
      <c r="T6" s="257"/>
      <c r="U6" s="257"/>
      <c r="V6" s="257"/>
      <c r="W6" s="258"/>
      <c r="X6" s="247">
        <f>S6+1</f>
        <v>45793</v>
      </c>
      <c r="Y6" s="248"/>
      <c r="Z6" s="249"/>
      <c r="AA6" s="247">
        <f>X6+1</f>
        <v>45794</v>
      </c>
      <c r="AB6" s="248"/>
      <c r="AC6" s="249"/>
    </row>
    <row r="7" spans="1:34" ht="15" customHeight="1" x14ac:dyDescent="0.25">
      <c r="A7" s="285"/>
      <c r="B7" s="259" t="s">
        <v>254</v>
      </c>
      <c r="C7" s="260"/>
      <c r="D7" s="260"/>
      <c r="E7" s="260"/>
      <c r="F7" s="260"/>
      <c r="G7" s="260"/>
      <c r="H7" s="260"/>
      <c r="I7" s="260"/>
      <c r="J7" s="260"/>
      <c r="K7" s="260"/>
      <c r="L7" s="260"/>
      <c r="M7" s="260"/>
      <c r="N7" s="260"/>
      <c r="O7" s="260"/>
      <c r="P7" s="260"/>
      <c r="Q7" s="260"/>
      <c r="R7" s="260"/>
      <c r="S7" s="260"/>
      <c r="T7" s="260"/>
      <c r="U7" s="260"/>
      <c r="V7" s="260"/>
      <c r="W7" s="261"/>
      <c r="X7" s="88"/>
      <c r="Y7" s="89"/>
      <c r="Z7" s="90"/>
      <c r="AA7" s="88"/>
      <c r="AB7" s="89"/>
      <c r="AC7" s="90"/>
    </row>
    <row r="8" spans="1:34" ht="24" customHeight="1" x14ac:dyDescent="0.25">
      <c r="A8" s="285"/>
      <c r="B8" s="282" t="s">
        <v>256</v>
      </c>
      <c r="C8" s="283"/>
      <c r="D8" s="189" t="s">
        <v>255</v>
      </c>
      <c r="E8" s="190" t="s">
        <v>256</v>
      </c>
      <c r="F8" s="190" t="s">
        <v>257</v>
      </c>
      <c r="G8" s="190" t="s">
        <v>258</v>
      </c>
      <c r="H8" s="264" t="s">
        <v>216</v>
      </c>
      <c r="I8" s="189" t="s">
        <v>255</v>
      </c>
      <c r="J8" s="190" t="s">
        <v>256</v>
      </c>
      <c r="K8" s="190" t="s">
        <v>257</v>
      </c>
      <c r="L8" s="190" t="s">
        <v>258</v>
      </c>
      <c r="M8" s="264" t="s">
        <v>216</v>
      </c>
      <c r="N8" s="189" t="s">
        <v>255</v>
      </c>
      <c r="O8" s="190" t="s">
        <v>256</v>
      </c>
      <c r="P8" s="190" t="s">
        <v>257</v>
      </c>
      <c r="Q8" s="190" t="s">
        <v>258</v>
      </c>
      <c r="R8" s="264" t="s">
        <v>216</v>
      </c>
      <c r="S8" s="189" t="s">
        <v>255</v>
      </c>
      <c r="T8" s="190" t="s">
        <v>256</v>
      </c>
      <c r="U8" s="190" t="s">
        <v>257</v>
      </c>
      <c r="V8" s="190" t="s">
        <v>258</v>
      </c>
      <c r="W8" s="264" t="s">
        <v>216</v>
      </c>
      <c r="X8" s="88"/>
      <c r="Y8" s="89"/>
      <c r="Z8" s="90"/>
      <c r="AA8" s="88"/>
      <c r="AB8" s="89"/>
      <c r="AC8" s="90"/>
      <c r="AD8" s="43"/>
      <c r="AE8" s="43"/>
      <c r="AF8" s="43"/>
      <c r="AG8" s="43"/>
      <c r="AH8" s="43"/>
    </row>
    <row r="9" spans="1:34" ht="24.6" customHeight="1" thickBot="1" x14ac:dyDescent="0.3">
      <c r="A9" s="286"/>
      <c r="B9" s="287"/>
      <c r="C9" s="288"/>
      <c r="D9" s="413" t="s">
        <v>280</v>
      </c>
      <c r="E9" s="414" t="s">
        <v>281</v>
      </c>
      <c r="F9" s="414" t="s">
        <v>282</v>
      </c>
      <c r="G9" s="414" t="s">
        <v>283</v>
      </c>
      <c r="H9" s="265"/>
      <c r="I9" s="413" t="s">
        <v>280</v>
      </c>
      <c r="J9" s="414" t="s">
        <v>281</v>
      </c>
      <c r="K9" s="414" t="s">
        <v>282</v>
      </c>
      <c r="L9" s="414" t="s">
        <v>283</v>
      </c>
      <c r="M9" s="265"/>
      <c r="N9" s="413" t="s">
        <v>280</v>
      </c>
      <c r="O9" s="414" t="s">
        <v>281</v>
      </c>
      <c r="P9" s="414" t="s">
        <v>282</v>
      </c>
      <c r="Q9" s="414" t="s">
        <v>283</v>
      </c>
      <c r="R9" s="265"/>
      <c r="S9" s="413" t="s">
        <v>280</v>
      </c>
      <c r="T9" s="414" t="s">
        <v>281</v>
      </c>
      <c r="U9" s="414" t="s">
        <v>282</v>
      </c>
      <c r="V9" s="414" t="s">
        <v>283</v>
      </c>
      <c r="W9" s="265"/>
      <c r="X9" s="88"/>
      <c r="Y9" s="89"/>
      <c r="Z9" s="90"/>
      <c r="AA9" s="88"/>
      <c r="AB9" s="89"/>
      <c r="AC9" s="90"/>
      <c r="AD9" s="43"/>
      <c r="AE9" s="43"/>
      <c r="AF9" s="43"/>
      <c r="AG9" s="43"/>
      <c r="AH9" s="43"/>
    </row>
    <row r="10" spans="1:34" ht="16.05" customHeight="1" x14ac:dyDescent="0.25">
      <c r="A10" s="170" t="s">
        <v>51</v>
      </c>
      <c r="B10" s="166"/>
      <c r="C10" s="165"/>
      <c r="D10" s="251" t="s">
        <v>52</v>
      </c>
      <c r="E10" s="251"/>
      <c r="F10" s="251"/>
      <c r="G10" s="266"/>
      <c r="H10" s="252"/>
      <c r="I10" s="250" t="s">
        <v>52</v>
      </c>
      <c r="J10" s="251"/>
      <c r="K10" s="251"/>
      <c r="L10" s="251"/>
      <c r="M10" s="252"/>
      <c r="N10" s="250" t="s">
        <v>52</v>
      </c>
      <c r="O10" s="251"/>
      <c r="P10" s="251"/>
      <c r="Q10" s="251"/>
      <c r="R10" s="252"/>
      <c r="S10" s="250" t="s">
        <v>52</v>
      </c>
      <c r="T10" s="251"/>
      <c r="U10" s="251"/>
      <c r="V10" s="251"/>
      <c r="W10" s="252"/>
      <c r="X10" s="88"/>
      <c r="Y10" s="89"/>
      <c r="Z10" s="90"/>
      <c r="AA10" s="88"/>
      <c r="AB10" s="89"/>
      <c r="AC10" s="90"/>
    </row>
    <row r="11" spans="1:34" ht="16.05" customHeight="1" thickBot="1" x14ac:dyDescent="0.3">
      <c r="A11" s="171" t="s">
        <v>53</v>
      </c>
      <c r="B11" s="166"/>
      <c r="C11" s="165"/>
      <c r="D11" s="254"/>
      <c r="E11" s="254"/>
      <c r="F11" s="254"/>
      <c r="G11" s="254"/>
      <c r="H11" s="255"/>
      <c r="I11" s="253"/>
      <c r="J11" s="254"/>
      <c r="K11" s="254"/>
      <c r="L11" s="254"/>
      <c r="M11" s="255"/>
      <c r="N11" s="253"/>
      <c r="O11" s="254"/>
      <c r="P11" s="254"/>
      <c r="Q11" s="254"/>
      <c r="R11" s="255"/>
      <c r="S11" s="253"/>
      <c r="T11" s="254"/>
      <c r="U11" s="254"/>
      <c r="V11" s="254"/>
      <c r="W11" s="255"/>
      <c r="X11" s="88"/>
      <c r="Y11" s="89"/>
      <c r="Z11" s="90"/>
      <c r="AA11" s="88"/>
      <c r="AB11" s="89"/>
      <c r="AC11" s="90"/>
    </row>
    <row r="12" spans="1:34" ht="16.05" customHeight="1" x14ac:dyDescent="0.25">
      <c r="A12" s="167" t="s">
        <v>54</v>
      </c>
      <c r="B12" s="166"/>
      <c r="C12" s="165"/>
      <c r="D12" s="267" t="s">
        <v>273</v>
      </c>
      <c r="E12" s="268"/>
      <c r="F12" s="268"/>
      <c r="G12" s="268"/>
      <c r="H12" s="269"/>
      <c r="I12" s="357" t="s">
        <v>218</v>
      </c>
      <c r="J12" s="232" t="s">
        <v>217</v>
      </c>
      <c r="K12" s="235" t="s">
        <v>204</v>
      </c>
      <c r="L12" s="238"/>
      <c r="M12" s="238"/>
      <c r="N12" s="360" t="s">
        <v>288</v>
      </c>
      <c r="O12" s="361"/>
      <c r="P12" s="361"/>
      <c r="Q12" s="361"/>
      <c r="R12" s="362"/>
      <c r="S12" s="238"/>
      <c r="T12" s="232" t="s">
        <v>217</v>
      </c>
      <c r="U12" s="235" t="s">
        <v>204</v>
      </c>
      <c r="V12" s="238"/>
      <c r="W12" s="241">
        <v>802.18</v>
      </c>
      <c r="X12" s="88"/>
      <c r="Y12" s="89"/>
      <c r="Z12" s="90"/>
      <c r="AA12" s="88"/>
      <c r="AB12" s="89"/>
      <c r="AC12" s="90"/>
    </row>
    <row r="13" spans="1:34" ht="16.05" customHeight="1" thickBot="1" x14ac:dyDescent="0.3">
      <c r="A13" s="167" t="s">
        <v>56</v>
      </c>
      <c r="B13" s="166"/>
      <c r="C13" s="165"/>
      <c r="D13" s="270"/>
      <c r="E13" s="271"/>
      <c r="F13" s="271"/>
      <c r="G13" s="271"/>
      <c r="H13" s="272"/>
      <c r="I13" s="358"/>
      <c r="J13" s="233"/>
      <c r="K13" s="236"/>
      <c r="L13" s="239"/>
      <c r="M13" s="239"/>
      <c r="N13" s="354"/>
      <c r="O13" s="355"/>
      <c r="P13" s="355"/>
      <c r="Q13" s="355"/>
      <c r="R13" s="356"/>
      <c r="S13" s="239"/>
      <c r="T13" s="233"/>
      <c r="U13" s="236"/>
      <c r="V13" s="239"/>
      <c r="W13" s="242"/>
      <c r="X13" s="88"/>
      <c r="Y13" s="89"/>
      <c r="Z13" s="90"/>
      <c r="AA13" s="88"/>
      <c r="AB13" s="89"/>
      <c r="AC13" s="90"/>
    </row>
    <row r="14" spans="1:34" ht="16.05" customHeight="1" x14ac:dyDescent="0.25">
      <c r="A14" s="167" t="s">
        <v>57</v>
      </c>
      <c r="B14" s="166"/>
      <c r="C14" s="165"/>
      <c r="D14" s="270"/>
      <c r="E14" s="271"/>
      <c r="F14" s="271"/>
      <c r="G14" s="271"/>
      <c r="H14" s="272"/>
      <c r="I14" s="358"/>
      <c r="J14" s="233"/>
      <c r="K14" s="236"/>
      <c r="L14" s="239"/>
      <c r="M14" s="239"/>
      <c r="N14" s="357" t="s">
        <v>218</v>
      </c>
      <c r="O14" s="238"/>
      <c r="P14" s="262" t="s">
        <v>213</v>
      </c>
      <c r="Q14" s="238"/>
      <c r="R14" s="238"/>
      <c r="S14" s="239"/>
      <c r="T14" s="233"/>
      <c r="U14" s="236"/>
      <c r="V14" s="239"/>
      <c r="W14" s="242"/>
      <c r="X14" s="88"/>
      <c r="Y14" s="89"/>
      <c r="Z14" s="90"/>
      <c r="AA14" s="88"/>
      <c r="AB14" s="89"/>
      <c r="AC14" s="90"/>
    </row>
    <row r="15" spans="1:34" ht="16.05" customHeight="1" thickBot="1" x14ac:dyDescent="0.3">
      <c r="A15" s="167" t="s">
        <v>58</v>
      </c>
      <c r="B15" s="181"/>
      <c r="C15" s="165"/>
      <c r="D15" s="273"/>
      <c r="E15" s="274"/>
      <c r="F15" s="274"/>
      <c r="G15" s="274"/>
      <c r="H15" s="275"/>
      <c r="I15" s="359"/>
      <c r="J15" s="234"/>
      <c r="K15" s="237"/>
      <c r="L15" s="240"/>
      <c r="M15" s="240"/>
      <c r="N15" s="359"/>
      <c r="O15" s="240"/>
      <c r="P15" s="263"/>
      <c r="Q15" s="240"/>
      <c r="R15" s="240"/>
      <c r="S15" s="240"/>
      <c r="T15" s="234"/>
      <c r="U15" s="237"/>
      <c r="V15" s="240"/>
      <c r="W15" s="243"/>
      <c r="X15" s="88"/>
      <c r="Y15" s="89"/>
      <c r="Z15" s="90"/>
      <c r="AA15" s="88"/>
      <c r="AB15" s="89"/>
      <c r="AC15" s="90"/>
    </row>
    <row r="16" spans="1:34" ht="16.05" customHeight="1" thickBot="1" x14ac:dyDescent="0.3">
      <c r="A16" s="168" t="s">
        <v>59</v>
      </c>
      <c r="B16" s="166"/>
      <c r="C16" s="165"/>
      <c r="D16" s="290" t="s">
        <v>60</v>
      </c>
      <c r="E16" s="290"/>
      <c r="F16" s="290"/>
      <c r="G16" s="290"/>
      <c r="H16" s="291"/>
      <c r="I16" s="289" t="s">
        <v>60</v>
      </c>
      <c r="J16" s="290"/>
      <c r="K16" s="290"/>
      <c r="L16" s="290"/>
      <c r="M16" s="291"/>
      <c r="N16" s="289" t="s">
        <v>60</v>
      </c>
      <c r="O16" s="290"/>
      <c r="P16" s="290"/>
      <c r="Q16" s="290"/>
      <c r="R16" s="291"/>
      <c r="S16" s="289" t="s">
        <v>60</v>
      </c>
      <c r="T16" s="290"/>
      <c r="U16" s="290"/>
      <c r="V16" s="290"/>
      <c r="W16" s="291"/>
      <c r="X16" s="88"/>
      <c r="Y16" s="89"/>
      <c r="Z16" s="90"/>
      <c r="AA16" s="88"/>
      <c r="AB16" s="89"/>
      <c r="AC16" s="90"/>
    </row>
    <row r="17" spans="1:29" ht="16.05" customHeight="1" x14ac:dyDescent="0.25">
      <c r="A17" s="169" t="s">
        <v>61</v>
      </c>
      <c r="B17" s="166"/>
      <c r="C17" s="165"/>
      <c r="D17" s="351" t="s">
        <v>284</v>
      </c>
      <c r="E17" s="352"/>
      <c r="F17" s="352"/>
      <c r="G17" s="352"/>
      <c r="H17" s="353"/>
      <c r="I17" s="357" t="s">
        <v>218</v>
      </c>
      <c r="J17" s="377" t="s">
        <v>123</v>
      </c>
      <c r="K17" s="238"/>
      <c r="L17" s="238"/>
      <c r="M17" s="241">
        <v>802.18</v>
      </c>
      <c r="N17" s="351" t="s">
        <v>286</v>
      </c>
      <c r="O17" s="352"/>
      <c r="P17" s="352"/>
      <c r="Q17" s="352"/>
      <c r="R17" s="353"/>
      <c r="S17" s="357" t="s">
        <v>218</v>
      </c>
      <c r="T17" s="232" t="s">
        <v>217</v>
      </c>
      <c r="U17" s="387" t="s">
        <v>214</v>
      </c>
      <c r="V17" s="238"/>
      <c r="W17" s="238"/>
      <c r="X17" s="88"/>
      <c r="Y17" s="89"/>
      <c r="Z17" s="90"/>
      <c r="AA17" s="88"/>
      <c r="AB17" s="89"/>
      <c r="AC17" s="90"/>
    </row>
    <row r="18" spans="1:29" ht="16.05" customHeight="1" thickBot="1" x14ac:dyDescent="0.3">
      <c r="A18" s="169" t="s">
        <v>62</v>
      </c>
      <c r="B18" s="166"/>
      <c r="C18" s="165"/>
      <c r="D18" s="360"/>
      <c r="E18" s="361"/>
      <c r="F18" s="361"/>
      <c r="G18" s="361"/>
      <c r="H18" s="362"/>
      <c r="I18" s="358"/>
      <c r="J18" s="378"/>
      <c r="K18" s="239"/>
      <c r="L18" s="239"/>
      <c r="M18" s="242"/>
      <c r="N18" s="354"/>
      <c r="O18" s="355"/>
      <c r="P18" s="355"/>
      <c r="Q18" s="355"/>
      <c r="R18" s="356"/>
      <c r="S18" s="358"/>
      <c r="T18" s="233"/>
      <c r="U18" s="412"/>
      <c r="V18" s="239"/>
      <c r="W18" s="239"/>
      <c r="X18" s="88"/>
      <c r="Y18" s="89"/>
      <c r="Z18" s="90"/>
      <c r="AA18" s="88"/>
      <c r="AB18" s="89"/>
      <c r="AC18" s="90"/>
    </row>
    <row r="19" spans="1:29" ht="16.05" customHeight="1" x14ac:dyDescent="0.25">
      <c r="A19" s="169" t="s">
        <v>63</v>
      </c>
      <c r="B19" s="166"/>
      <c r="C19" s="165"/>
      <c r="D19" s="360"/>
      <c r="E19" s="361"/>
      <c r="F19" s="361"/>
      <c r="G19" s="361"/>
      <c r="H19" s="362"/>
      <c r="I19" s="358"/>
      <c r="J19" s="378"/>
      <c r="K19" s="239"/>
      <c r="L19" s="239"/>
      <c r="M19" s="242"/>
      <c r="N19" s="351" t="s">
        <v>285</v>
      </c>
      <c r="O19" s="352"/>
      <c r="P19" s="352"/>
      <c r="Q19" s="352"/>
      <c r="R19" s="353"/>
      <c r="S19" s="358"/>
      <c r="T19" s="233"/>
      <c r="U19" s="412"/>
      <c r="V19" s="239"/>
      <c r="W19" s="239"/>
      <c r="X19" s="88"/>
      <c r="Y19" s="89"/>
      <c r="Z19" s="90"/>
      <c r="AA19" s="88"/>
      <c r="AB19" s="89"/>
      <c r="AC19" s="90"/>
    </row>
    <row r="20" spans="1:29" ht="16.05" customHeight="1" thickBot="1" x14ac:dyDescent="0.3">
      <c r="A20" s="169" t="s">
        <v>64</v>
      </c>
      <c r="B20" s="166"/>
      <c r="C20" s="165"/>
      <c r="D20" s="354"/>
      <c r="E20" s="355"/>
      <c r="F20" s="355"/>
      <c r="G20" s="355"/>
      <c r="H20" s="356"/>
      <c r="I20" s="359"/>
      <c r="J20" s="379"/>
      <c r="K20" s="240"/>
      <c r="L20" s="240"/>
      <c r="M20" s="243"/>
      <c r="N20" s="354"/>
      <c r="O20" s="355"/>
      <c r="P20" s="355"/>
      <c r="Q20" s="355"/>
      <c r="R20" s="356"/>
      <c r="S20" s="359"/>
      <c r="T20" s="234"/>
      <c r="U20" s="388"/>
      <c r="V20" s="240"/>
      <c r="W20" s="240"/>
      <c r="X20" s="88"/>
      <c r="Y20" s="89"/>
      <c r="Z20" s="90"/>
      <c r="AA20" s="88"/>
      <c r="AB20" s="89"/>
      <c r="AC20" s="90"/>
    </row>
    <row r="21" spans="1:29" ht="16.05" customHeight="1" x14ac:dyDescent="0.25">
      <c r="A21" s="171" t="s">
        <v>65</v>
      </c>
      <c r="B21" s="166"/>
      <c r="C21" s="165"/>
      <c r="D21" s="251" t="s">
        <v>127</v>
      </c>
      <c r="E21" s="251"/>
      <c r="F21" s="251"/>
      <c r="G21" s="251"/>
      <c r="H21" s="252"/>
      <c r="I21" s="373" t="s">
        <v>127</v>
      </c>
      <c r="J21" s="373"/>
      <c r="K21" s="373"/>
      <c r="L21" s="373"/>
      <c r="M21" s="374"/>
      <c r="N21" s="250" t="s">
        <v>127</v>
      </c>
      <c r="O21" s="251"/>
      <c r="P21" s="251"/>
      <c r="Q21" s="251"/>
      <c r="R21" s="252"/>
      <c r="S21" s="251" t="s">
        <v>127</v>
      </c>
      <c r="T21" s="251"/>
      <c r="U21" s="251"/>
      <c r="V21" s="251"/>
      <c r="W21" s="252"/>
      <c r="X21" s="88"/>
      <c r="Y21" s="89"/>
      <c r="Z21" s="90"/>
      <c r="AA21" s="88"/>
      <c r="AB21" s="89"/>
      <c r="AC21" s="90"/>
    </row>
    <row r="22" spans="1:29" ht="16.05" customHeight="1" thickBot="1" x14ac:dyDescent="0.3">
      <c r="A22" s="171" t="s">
        <v>66</v>
      </c>
      <c r="B22" s="166"/>
      <c r="C22" s="165"/>
      <c r="D22" s="254"/>
      <c r="E22" s="254"/>
      <c r="F22" s="254"/>
      <c r="G22" s="254"/>
      <c r="H22" s="255"/>
      <c r="I22" s="375"/>
      <c r="J22" s="375"/>
      <c r="K22" s="375"/>
      <c r="L22" s="375"/>
      <c r="M22" s="376"/>
      <c r="N22" s="253"/>
      <c r="O22" s="254"/>
      <c r="P22" s="254"/>
      <c r="Q22" s="254"/>
      <c r="R22" s="255"/>
      <c r="S22" s="254"/>
      <c r="T22" s="254"/>
      <c r="U22" s="254"/>
      <c r="V22" s="254"/>
      <c r="W22" s="255"/>
      <c r="X22" s="89"/>
      <c r="Y22" s="89"/>
      <c r="Z22" s="89"/>
      <c r="AA22" s="88"/>
      <c r="AB22" s="89"/>
      <c r="AC22" s="90"/>
    </row>
    <row r="23" spans="1:29" ht="16.05" customHeight="1" thickBot="1" x14ac:dyDescent="0.3">
      <c r="A23" s="169" t="s">
        <v>67</v>
      </c>
      <c r="B23" s="166"/>
      <c r="C23" s="165"/>
      <c r="D23" s="357" t="s">
        <v>218</v>
      </c>
      <c r="E23" s="232" t="s">
        <v>217</v>
      </c>
      <c r="F23" s="262" t="s">
        <v>213</v>
      </c>
      <c r="G23" s="364" t="s">
        <v>55</v>
      </c>
      <c r="H23" s="238"/>
      <c r="I23" s="367" t="s">
        <v>195</v>
      </c>
      <c r="J23" s="232" t="s">
        <v>217</v>
      </c>
      <c r="K23" s="370" t="s">
        <v>219</v>
      </c>
      <c r="L23" s="364" t="s">
        <v>55</v>
      </c>
      <c r="M23" s="238"/>
      <c r="N23" s="357" t="s">
        <v>218</v>
      </c>
      <c r="O23" s="232" t="s">
        <v>217</v>
      </c>
      <c r="P23" s="380" t="s">
        <v>253</v>
      </c>
      <c r="Q23" s="364" t="s">
        <v>55</v>
      </c>
      <c r="R23" s="238"/>
      <c r="S23" s="357" t="s">
        <v>218</v>
      </c>
      <c r="T23" s="238"/>
      <c r="U23" s="380" t="s">
        <v>253</v>
      </c>
      <c r="V23" s="364" t="s">
        <v>55</v>
      </c>
      <c r="W23" s="238"/>
      <c r="X23" s="89"/>
      <c r="Y23" s="89"/>
      <c r="Z23" s="89"/>
      <c r="AA23" s="88"/>
      <c r="AB23" s="89"/>
      <c r="AC23" s="90"/>
    </row>
    <row r="24" spans="1:29" ht="16.05" customHeight="1" x14ac:dyDescent="0.25">
      <c r="A24" s="169" t="s">
        <v>68</v>
      </c>
      <c r="B24" s="383" t="s">
        <v>203</v>
      </c>
      <c r="C24" s="384"/>
      <c r="D24" s="358"/>
      <c r="E24" s="233"/>
      <c r="F24" s="263"/>
      <c r="G24" s="365"/>
      <c r="H24" s="239"/>
      <c r="I24" s="368"/>
      <c r="J24" s="233"/>
      <c r="K24" s="371"/>
      <c r="L24" s="365"/>
      <c r="M24" s="239"/>
      <c r="N24" s="358"/>
      <c r="O24" s="233"/>
      <c r="P24" s="381"/>
      <c r="Q24" s="365"/>
      <c r="R24" s="239"/>
      <c r="S24" s="358"/>
      <c r="T24" s="239"/>
      <c r="U24" s="381"/>
      <c r="V24" s="365"/>
      <c r="W24" s="239"/>
      <c r="X24" s="89"/>
      <c r="Y24" s="89"/>
      <c r="Z24" s="89"/>
      <c r="AA24" s="88"/>
      <c r="AB24" s="89"/>
      <c r="AC24" s="90"/>
    </row>
    <row r="25" spans="1:29" ht="16.05" customHeight="1" thickBot="1" x14ac:dyDescent="0.3">
      <c r="A25" s="169" t="s">
        <v>69</v>
      </c>
      <c r="B25" s="385"/>
      <c r="C25" s="386"/>
      <c r="D25" s="358"/>
      <c r="E25" s="233"/>
      <c r="F25" s="263"/>
      <c r="G25" s="365"/>
      <c r="H25" s="239"/>
      <c r="I25" s="368"/>
      <c r="J25" s="233"/>
      <c r="K25" s="371"/>
      <c r="L25" s="365"/>
      <c r="M25" s="239"/>
      <c r="N25" s="358"/>
      <c r="O25" s="233"/>
      <c r="P25" s="381"/>
      <c r="Q25" s="365"/>
      <c r="R25" s="239"/>
      <c r="S25" s="358"/>
      <c r="T25" s="239"/>
      <c r="U25" s="381"/>
      <c r="V25" s="365"/>
      <c r="W25" s="239"/>
      <c r="X25" s="89"/>
      <c r="Y25" s="89"/>
      <c r="Z25" s="89"/>
      <c r="AA25" s="88"/>
      <c r="AB25" s="89"/>
      <c r="AC25" s="90"/>
    </row>
    <row r="26" spans="1:29" ht="16.05" customHeight="1" thickBot="1" x14ac:dyDescent="0.3">
      <c r="A26" s="169" t="s">
        <v>70</v>
      </c>
      <c r="B26" s="166"/>
      <c r="C26" s="165"/>
      <c r="D26" s="359"/>
      <c r="E26" s="234"/>
      <c r="F26" s="363"/>
      <c r="G26" s="366"/>
      <c r="H26" s="240"/>
      <c r="I26" s="369"/>
      <c r="J26" s="234"/>
      <c r="K26" s="372"/>
      <c r="L26" s="366"/>
      <c r="M26" s="240"/>
      <c r="N26" s="359"/>
      <c r="O26" s="234"/>
      <c r="P26" s="382"/>
      <c r="Q26" s="366"/>
      <c r="R26" s="240"/>
      <c r="S26" s="359"/>
      <c r="T26" s="240"/>
      <c r="U26" s="382"/>
      <c r="V26" s="366"/>
      <c r="W26" s="240"/>
      <c r="X26" s="89"/>
      <c r="Y26" s="89"/>
      <c r="Z26" s="89"/>
      <c r="AA26" s="88"/>
      <c r="AB26" s="89"/>
      <c r="AC26" s="90"/>
    </row>
    <row r="27" spans="1:29" ht="16.05" customHeight="1" thickBot="1" x14ac:dyDescent="0.3">
      <c r="A27" s="168" t="s">
        <v>71</v>
      </c>
      <c r="B27" s="166"/>
      <c r="C27" s="165"/>
      <c r="D27" s="289" t="s">
        <v>60</v>
      </c>
      <c r="E27" s="290"/>
      <c r="F27" s="290"/>
      <c r="G27" s="290"/>
      <c r="H27" s="291"/>
      <c r="I27" s="289" t="s">
        <v>60</v>
      </c>
      <c r="J27" s="290"/>
      <c r="K27" s="290"/>
      <c r="L27" s="290"/>
      <c r="M27" s="291"/>
      <c r="N27" s="289" t="s">
        <v>60</v>
      </c>
      <c r="O27" s="290"/>
      <c r="P27" s="290"/>
      <c r="Q27" s="290"/>
      <c r="R27" s="291"/>
      <c r="S27" s="289" t="s">
        <v>60</v>
      </c>
      <c r="T27" s="290"/>
      <c r="U27" s="290"/>
      <c r="V27" s="290"/>
      <c r="W27" s="291"/>
      <c r="X27" s="89"/>
      <c r="Y27" s="89"/>
      <c r="Z27" s="89"/>
      <c r="AA27" s="88"/>
      <c r="AB27" s="89"/>
      <c r="AC27" s="90"/>
    </row>
    <row r="28" spans="1:29" ht="16.05" customHeight="1" x14ac:dyDescent="0.25">
      <c r="A28" s="167" t="s">
        <v>72</v>
      </c>
      <c r="B28" s="403" t="s">
        <v>208</v>
      </c>
      <c r="C28" s="404"/>
      <c r="D28" s="357" t="s">
        <v>218</v>
      </c>
      <c r="E28" s="377" t="s">
        <v>123</v>
      </c>
      <c r="F28" s="238"/>
      <c r="G28" s="238"/>
      <c r="H28" s="238"/>
      <c r="I28" s="357" t="s">
        <v>218</v>
      </c>
      <c r="J28" s="238"/>
      <c r="K28" s="182"/>
      <c r="L28" s="238"/>
      <c r="M28" s="241" t="s">
        <v>187</v>
      </c>
      <c r="N28" s="357" t="s">
        <v>218</v>
      </c>
      <c r="O28" s="377" t="s">
        <v>123</v>
      </c>
      <c r="P28" s="238"/>
      <c r="Q28" s="238"/>
      <c r="R28" s="241">
        <v>802.24</v>
      </c>
      <c r="S28" s="342" t="s">
        <v>287</v>
      </c>
      <c r="T28" s="343"/>
      <c r="U28" s="343"/>
      <c r="V28" s="343"/>
      <c r="W28" s="344"/>
      <c r="X28" s="89"/>
      <c r="Y28" s="89"/>
      <c r="Z28" s="89"/>
      <c r="AA28" s="88"/>
      <c r="AB28" s="89"/>
      <c r="AC28" s="90"/>
    </row>
    <row r="29" spans="1:29" ht="16.05" customHeight="1" thickBot="1" x14ac:dyDescent="0.3">
      <c r="A29" s="169" t="s">
        <v>73</v>
      </c>
      <c r="B29" s="405"/>
      <c r="C29" s="406"/>
      <c r="D29" s="358"/>
      <c r="E29" s="378"/>
      <c r="F29" s="239"/>
      <c r="G29" s="239"/>
      <c r="H29" s="239"/>
      <c r="I29" s="358"/>
      <c r="J29" s="239"/>
      <c r="K29" s="183"/>
      <c r="L29" s="239"/>
      <c r="M29" s="242"/>
      <c r="N29" s="358"/>
      <c r="O29" s="378"/>
      <c r="P29" s="239"/>
      <c r="Q29" s="239"/>
      <c r="R29" s="242"/>
      <c r="S29" s="345"/>
      <c r="T29" s="346"/>
      <c r="U29" s="346"/>
      <c r="V29" s="346"/>
      <c r="W29" s="347"/>
      <c r="X29" s="89"/>
      <c r="Y29" s="89"/>
      <c r="Z29" s="89"/>
      <c r="AA29" s="88"/>
      <c r="AB29" s="89"/>
      <c r="AC29" s="90"/>
    </row>
    <row r="30" spans="1:29" ht="16.05" customHeight="1" thickBot="1" x14ac:dyDescent="0.3">
      <c r="A30" s="169" t="s">
        <v>74</v>
      </c>
      <c r="B30" s="407"/>
      <c r="C30" s="408"/>
      <c r="D30" s="358"/>
      <c r="E30" s="378"/>
      <c r="F30" s="239"/>
      <c r="G30" s="239"/>
      <c r="H30" s="239"/>
      <c r="I30" s="358"/>
      <c r="J30" s="239"/>
      <c r="K30" s="387" t="s">
        <v>214</v>
      </c>
      <c r="L30" s="239"/>
      <c r="M30" s="242"/>
      <c r="N30" s="358"/>
      <c r="O30" s="378"/>
      <c r="P30" s="239"/>
      <c r="Q30" s="239"/>
      <c r="R30" s="242"/>
      <c r="S30" s="345"/>
      <c r="T30" s="346"/>
      <c r="U30" s="346"/>
      <c r="V30" s="346"/>
      <c r="W30" s="347"/>
      <c r="X30" s="89"/>
      <c r="Y30" s="89"/>
      <c r="Z30" s="89"/>
      <c r="AA30" s="88"/>
      <c r="AB30" s="89"/>
      <c r="AC30" s="90"/>
    </row>
    <row r="31" spans="1:29" ht="16.05" customHeight="1" thickBot="1" x14ac:dyDescent="0.3">
      <c r="A31" s="169" t="s">
        <v>75</v>
      </c>
      <c r="B31" s="383" t="s">
        <v>260</v>
      </c>
      <c r="C31" s="384"/>
      <c r="D31" s="359"/>
      <c r="E31" s="379"/>
      <c r="F31" s="240"/>
      <c r="G31" s="240"/>
      <c r="H31" s="240"/>
      <c r="I31" s="359"/>
      <c r="J31" s="240"/>
      <c r="K31" s="388"/>
      <c r="L31" s="240"/>
      <c r="M31" s="243"/>
      <c r="N31" s="359"/>
      <c r="O31" s="379"/>
      <c r="P31" s="240"/>
      <c r="Q31" s="240"/>
      <c r="R31" s="243"/>
      <c r="S31" s="348"/>
      <c r="T31" s="349"/>
      <c r="U31" s="349"/>
      <c r="V31" s="349"/>
      <c r="W31" s="350"/>
      <c r="X31" s="89"/>
      <c r="Y31" s="89"/>
      <c r="Z31" s="89"/>
      <c r="AA31" s="88"/>
      <c r="AB31" s="89"/>
      <c r="AC31" s="90"/>
    </row>
    <row r="32" spans="1:29" ht="16.05" customHeight="1" thickBot="1" x14ac:dyDescent="0.3">
      <c r="A32" s="171" t="s">
        <v>76</v>
      </c>
      <c r="B32" s="385"/>
      <c r="C32" s="386"/>
      <c r="D32" s="176"/>
      <c r="E32" s="173"/>
      <c r="F32" s="410" t="s">
        <v>207</v>
      </c>
      <c r="G32" s="179"/>
      <c r="H32" s="180"/>
      <c r="I32" s="176"/>
      <c r="J32" s="340"/>
      <c r="K32" s="340"/>
      <c r="L32" s="340"/>
      <c r="M32" s="172"/>
      <c r="N32" s="395" t="s">
        <v>156</v>
      </c>
      <c r="O32" s="396"/>
      <c r="P32" s="396"/>
      <c r="Q32" s="396"/>
      <c r="R32" s="397"/>
      <c r="S32" s="178"/>
      <c r="T32" s="179"/>
      <c r="U32" s="179"/>
      <c r="V32" s="179"/>
      <c r="W32" s="180"/>
      <c r="X32" s="89"/>
      <c r="Y32" s="89"/>
      <c r="Z32" s="90"/>
      <c r="AA32" s="88"/>
      <c r="AB32" s="89"/>
      <c r="AC32" s="90"/>
    </row>
    <row r="33" spans="1:29" ht="16.05" customHeight="1" thickBot="1" x14ac:dyDescent="0.3">
      <c r="A33" s="171" t="s">
        <v>77</v>
      </c>
      <c r="B33" s="389" t="s">
        <v>188</v>
      </c>
      <c r="C33" s="390"/>
      <c r="D33" s="176"/>
      <c r="E33" s="173"/>
      <c r="F33" s="411"/>
      <c r="G33" s="173"/>
      <c r="H33" s="241">
        <v>802.19</v>
      </c>
      <c r="I33" s="176"/>
      <c r="J33" s="341"/>
      <c r="K33" s="341"/>
      <c r="L33" s="341"/>
      <c r="M33" s="172"/>
      <c r="N33" s="398"/>
      <c r="O33" s="399"/>
      <c r="P33" s="399"/>
      <c r="Q33" s="399"/>
      <c r="R33" s="400"/>
      <c r="S33" s="174"/>
      <c r="T33" s="173"/>
      <c r="U33" s="173"/>
      <c r="V33" s="173"/>
      <c r="W33" s="241">
        <v>802.19</v>
      </c>
      <c r="X33" s="89"/>
      <c r="Y33" s="89"/>
      <c r="Z33" s="90"/>
      <c r="AA33" s="88"/>
      <c r="AB33" s="89"/>
      <c r="AC33" s="90"/>
    </row>
    <row r="34" spans="1:29" ht="16.05" customHeight="1" x14ac:dyDescent="0.25">
      <c r="A34" s="171" t="s">
        <v>79</v>
      </c>
      <c r="B34" s="391"/>
      <c r="C34" s="392"/>
      <c r="D34" s="176"/>
      <c r="E34" s="173"/>
      <c r="F34" s="173"/>
      <c r="G34" s="173"/>
      <c r="H34" s="242"/>
      <c r="I34" s="176"/>
      <c r="J34" s="341"/>
      <c r="K34" s="341"/>
      <c r="L34" s="341"/>
      <c r="M34" s="172"/>
      <c r="N34" s="398"/>
      <c r="O34" s="399"/>
      <c r="P34" s="399"/>
      <c r="Q34" s="399"/>
      <c r="R34" s="400"/>
      <c r="S34" s="174"/>
      <c r="T34" s="173"/>
      <c r="U34" s="173"/>
      <c r="V34" s="173"/>
      <c r="W34" s="242"/>
      <c r="X34" s="89"/>
      <c r="Y34" s="144"/>
      <c r="Z34" s="90"/>
      <c r="AA34" s="88"/>
      <c r="AB34" s="89"/>
      <c r="AC34" s="90"/>
    </row>
    <row r="35" spans="1:29" ht="16.05" customHeight="1" x14ac:dyDescent="0.25">
      <c r="A35" s="171" t="s">
        <v>80</v>
      </c>
      <c r="B35" s="391"/>
      <c r="C35" s="392"/>
      <c r="D35" s="176"/>
      <c r="E35" s="173"/>
      <c r="F35" s="173"/>
      <c r="G35" s="173"/>
      <c r="H35" s="242"/>
      <c r="I35" s="176"/>
      <c r="J35" s="341"/>
      <c r="K35" s="341"/>
      <c r="L35" s="341"/>
      <c r="M35" s="191"/>
      <c r="N35" s="399"/>
      <c r="O35" s="399"/>
      <c r="P35" s="399"/>
      <c r="Q35" s="399"/>
      <c r="R35" s="400"/>
      <c r="S35" s="174"/>
      <c r="T35" s="173"/>
      <c r="U35" s="173"/>
      <c r="V35" s="173"/>
      <c r="W35" s="242"/>
      <c r="X35" s="89"/>
      <c r="Y35" s="89"/>
      <c r="Z35" s="90"/>
      <c r="AA35" s="88"/>
      <c r="AB35" s="89"/>
      <c r="AC35" s="90"/>
    </row>
    <row r="36" spans="1:29" ht="16.05" customHeight="1" thickBot="1" x14ac:dyDescent="0.3">
      <c r="A36" s="171" t="s">
        <v>81</v>
      </c>
      <c r="B36" s="391"/>
      <c r="C36" s="392"/>
      <c r="D36" s="176"/>
      <c r="E36" s="328" t="s">
        <v>78</v>
      </c>
      <c r="F36" s="328"/>
      <c r="G36" s="328"/>
      <c r="H36" s="243"/>
      <c r="I36" s="176"/>
      <c r="J36" s="409" t="s">
        <v>78</v>
      </c>
      <c r="K36" s="409"/>
      <c r="L36" s="409"/>
      <c r="M36" s="191"/>
      <c r="N36" s="401"/>
      <c r="O36" s="401"/>
      <c r="P36" s="401"/>
      <c r="Q36" s="401"/>
      <c r="R36" s="402"/>
      <c r="S36" s="329"/>
      <c r="T36" s="328" t="s">
        <v>78</v>
      </c>
      <c r="U36" s="328"/>
      <c r="V36" s="328"/>
      <c r="W36" s="243"/>
      <c r="X36" s="89"/>
      <c r="Y36" s="89"/>
      <c r="Z36" s="90"/>
      <c r="AA36" s="88"/>
      <c r="AB36" s="89"/>
      <c r="AC36" s="90"/>
    </row>
    <row r="37" spans="1:29" ht="16.05" customHeight="1" x14ac:dyDescent="0.25">
      <c r="A37" s="171" t="s">
        <v>82</v>
      </c>
      <c r="B37" s="391"/>
      <c r="C37" s="392"/>
      <c r="D37" s="174"/>
      <c r="E37" s="328"/>
      <c r="F37" s="328"/>
      <c r="G37" s="328"/>
      <c r="H37" s="172"/>
      <c r="I37" s="176"/>
      <c r="J37" s="409"/>
      <c r="K37" s="409"/>
      <c r="L37" s="409"/>
      <c r="M37" s="191"/>
      <c r="N37" s="173"/>
      <c r="O37" s="173"/>
      <c r="P37" s="173"/>
      <c r="Q37" s="173"/>
      <c r="R37" s="173"/>
      <c r="S37" s="329"/>
      <c r="T37" s="328"/>
      <c r="U37" s="328"/>
      <c r="V37" s="328"/>
      <c r="W37" s="172"/>
      <c r="X37" s="89"/>
      <c r="Y37" s="89"/>
      <c r="Z37" s="90"/>
      <c r="AA37" s="88"/>
      <c r="AB37" s="89"/>
      <c r="AC37" s="90"/>
    </row>
    <row r="38" spans="1:29" ht="16.05" customHeight="1" x14ac:dyDescent="0.25">
      <c r="A38" s="171" t="s">
        <v>83</v>
      </c>
      <c r="B38" s="391"/>
      <c r="C38" s="392"/>
      <c r="D38" s="330"/>
      <c r="E38" s="331"/>
      <c r="F38" s="331"/>
      <c r="G38" s="331"/>
      <c r="H38" s="332"/>
      <c r="I38" s="176"/>
      <c r="J38" s="173"/>
      <c r="K38" s="184"/>
      <c r="L38" s="173"/>
      <c r="M38" s="191"/>
      <c r="N38" s="173"/>
      <c r="O38" s="173"/>
      <c r="P38" s="173"/>
      <c r="Q38" s="173"/>
      <c r="R38" s="173"/>
      <c r="S38" s="329"/>
      <c r="T38" s="328"/>
      <c r="U38" s="328"/>
      <c r="V38" s="328"/>
      <c r="W38" s="336"/>
      <c r="X38" s="89"/>
      <c r="Y38" s="89"/>
      <c r="Z38" s="90"/>
      <c r="AA38" s="88"/>
      <c r="AB38" s="89"/>
      <c r="AC38" s="90"/>
    </row>
    <row r="39" spans="1:29" ht="16.05" customHeight="1" x14ac:dyDescent="0.25">
      <c r="A39" s="171" t="s">
        <v>84</v>
      </c>
      <c r="B39" s="391"/>
      <c r="C39" s="392"/>
      <c r="D39" s="330"/>
      <c r="E39" s="331"/>
      <c r="F39" s="331"/>
      <c r="G39" s="331"/>
      <c r="H39" s="332"/>
      <c r="I39" s="176"/>
      <c r="J39" s="173"/>
      <c r="K39" s="173"/>
      <c r="L39" s="173"/>
      <c r="M39" s="336"/>
      <c r="N39" s="173"/>
      <c r="O39" s="173"/>
      <c r="P39" s="173"/>
      <c r="Q39" s="173"/>
      <c r="R39" s="173"/>
      <c r="S39" s="329"/>
      <c r="T39" s="328"/>
      <c r="U39" s="328"/>
      <c r="V39" s="328"/>
      <c r="W39" s="336"/>
      <c r="X39" s="89"/>
      <c r="Y39" s="89"/>
      <c r="Z39" s="90"/>
      <c r="AA39" s="88"/>
      <c r="AB39" s="89"/>
      <c r="AC39" s="90"/>
    </row>
    <row r="40" spans="1:29" ht="16.05" customHeight="1" x14ac:dyDescent="0.25">
      <c r="A40" s="171" t="s">
        <v>85</v>
      </c>
      <c r="B40" s="391"/>
      <c r="C40" s="392"/>
      <c r="D40" s="330"/>
      <c r="E40" s="331"/>
      <c r="F40" s="331"/>
      <c r="G40" s="331"/>
      <c r="H40" s="332"/>
      <c r="I40" s="176"/>
      <c r="J40" s="173"/>
      <c r="K40" s="173"/>
      <c r="L40" s="173"/>
      <c r="M40" s="336"/>
      <c r="N40" s="174"/>
      <c r="O40" s="173"/>
      <c r="P40" s="173"/>
      <c r="Q40" s="173"/>
      <c r="R40" s="172"/>
      <c r="S40" s="329"/>
      <c r="T40" s="328"/>
      <c r="U40" s="328"/>
      <c r="V40" s="328"/>
      <c r="W40" s="336"/>
      <c r="X40" s="89"/>
      <c r="Y40" s="89"/>
      <c r="Z40" s="90"/>
      <c r="AA40" s="88"/>
      <c r="AB40" s="89"/>
      <c r="AC40" s="90"/>
    </row>
    <row r="41" spans="1:29" ht="16.05" customHeight="1" thickBot="1" x14ac:dyDescent="0.3">
      <c r="A41" s="171" t="s">
        <v>86</v>
      </c>
      <c r="B41" s="393"/>
      <c r="C41" s="394"/>
      <c r="D41" s="333"/>
      <c r="E41" s="334"/>
      <c r="F41" s="334"/>
      <c r="G41" s="334"/>
      <c r="H41" s="335"/>
      <c r="I41" s="177"/>
      <c r="J41" s="175"/>
      <c r="K41" s="175"/>
      <c r="L41" s="175"/>
      <c r="M41" s="339"/>
      <c r="N41" s="173"/>
      <c r="O41" s="173"/>
      <c r="P41" s="173"/>
      <c r="Q41" s="173"/>
      <c r="R41" s="173"/>
      <c r="S41" s="337"/>
      <c r="T41" s="338"/>
      <c r="U41" s="338"/>
      <c r="V41" s="338"/>
      <c r="W41" s="339"/>
      <c r="X41" s="92"/>
      <c r="Y41" s="92"/>
      <c r="Z41" s="93"/>
      <c r="AA41" s="91"/>
      <c r="AB41" s="92"/>
      <c r="AC41" s="93"/>
    </row>
    <row r="42" spans="1:29" ht="15.6" thickBot="1" x14ac:dyDescent="0.3">
      <c r="A42" s="115" t="s">
        <v>87</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10" t="s">
        <v>220</v>
      </c>
      <c r="C43" s="311"/>
      <c r="D43" s="311"/>
      <c r="E43" s="311"/>
      <c r="F43" s="311"/>
      <c r="G43" s="311"/>
      <c r="H43" s="311"/>
      <c r="I43" s="311"/>
      <c r="J43" s="312"/>
      <c r="K43" s="106">
        <v>9</v>
      </c>
      <c r="L43" s="106"/>
      <c r="M43" s="106"/>
      <c r="N43" s="95" t="s">
        <v>179</v>
      </c>
      <c r="O43" s="295" t="s">
        <v>194</v>
      </c>
      <c r="P43" s="296"/>
      <c r="Q43" s="296"/>
      <c r="R43" s="296"/>
      <c r="S43" s="296"/>
      <c r="T43" s="296"/>
      <c r="U43" s="296"/>
      <c r="V43" s="296"/>
      <c r="W43" s="296"/>
      <c r="X43" s="297"/>
      <c r="Y43" s="108"/>
      <c r="Z43" s="106"/>
      <c r="AA43" s="106"/>
      <c r="AB43" s="108"/>
      <c r="AC43" s="109"/>
    </row>
    <row r="44" spans="1:29" x14ac:dyDescent="0.25">
      <c r="A44" s="94" t="s">
        <v>141</v>
      </c>
      <c r="B44" s="313" t="s">
        <v>142</v>
      </c>
      <c r="C44" s="314"/>
      <c r="D44" s="314"/>
      <c r="E44" s="314"/>
      <c r="F44" s="314"/>
      <c r="G44" s="314"/>
      <c r="H44" s="314"/>
      <c r="I44" s="314"/>
      <c r="J44" s="315"/>
      <c r="K44" s="106">
        <v>2</v>
      </c>
      <c r="L44" s="106"/>
      <c r="M44" s="106"/>
      <c r="N44" s="95" t="s">
        <v>88</v>
      </c>
      <c r="O44" s="301" t="s">
        <v>184</v>
      </c>
      <c r="P44" s="302"/>
      <c r="Q44" s="302"/>
      <c r="R44" s="302"/>
      <c r="S44" s="302"/>
      <c r="T44" s="302"/>
      <c r="U44" s="302"/>
      <c r="V44" s="302"/>
      <c r="W44" s="302"/>
      <c r="X44" s="303"/>
      <c r="Y44" s="108"/>
      <c r="Z44" s="106"/>
      <c r="AA44" s="106"/>
      <c r="AB44" s="108"/>
      <c r="AC44" s="109"/>
    </row>
    <row r="45" spans="1:29" x14ac:dyDescent="0.25">
      <c r="A45" s="94" t="s">
        <v>175</v>
      </c>
      <c r="B45" s="316" t="s">
        <v>176</v>
      </c>
      <c r="C45" s="317"/>
      <c r="D45" s="317"/>
      <c r="E45" s="317"/>
      <c r="F45" s="317"/>
      <c r="G45" s="317"/>
      <c r="H45" s="317"/>
      <c r="I45" s="317"/>
      <c r="J45" s="318"/>
      <c r="K45" s="106">
        <v>6</v>
      </c>
      <c r="L45" s="106"/>
      <c r="M45" s="106"/>
      <c r="N45" s="95" t="s">
        <v>89</v>
      </c>
      <c r="O45" s="304" t="s">
        <v>90</v>
      </c>
      <c r="P45" s="305"/>
      <c r="Q45" s="305"/>
      <c r="R45" s="305"/>
      <c r="S45" s="305"/>
      <c r="T45" s="305"/>
      <c r="U45" s="305"/>
      <c r="V45" s="305"/>
      <c r="W45" s="305"/>
      <c r="X45" s="306"/>
      <c r="Y45" s="108">
        <v>3</v>
      </c>
      <c r="Z45" s="106"/>
      <c r="AA45" s="106"/>
      <c r="AB45" s="108"/>
      <c r="AC45" s="109"/>
    </row>
    <row r="46" spans="1:29" x14ac:dyDescent="0.25">
      <c r="A46" s="94" t="s">
        <v>201</v>
      </c>
      <c r="B46" s="322" t="s">
        <v>209</v>
      </c>
      <c r="C46" s="323"/>
      <c r="D46" s="323"/>
      <c r="E46" s="323"/>
      <c r="F46" s="323"/>
      <c r="G46" s="323"/>
      <c r="H46" s="323"/>
      <c r="I46" s="323"/>
      <c r="J46" s="324"/>
      <c r="K46" s="106">
        <v>2</v>
      </c>
      <c r="L46" s="106"/>
      <c r="M46" s="106"/>
      <c r="N46" s="95" t="s">
        <v>92</v>
      </c>
      <c r="O46" s="307" t="s">
        <v>93</v>
      </c>
      <c r="P46" s="308"/>
      <c r="Q46" s="308"/>
      <c r="R46" s="308"/>
      <c r="S46" s="308"/>
      <c r="T46" s="308"/>
      <c r="U46" s="308"/>
      <c r="V46" s="308"/>
      <c r="W46" s="308"/>
      <c r="X46" s="309"/>
      <c r="Y46" s="108">
        <v>0</v>
      </c>
      <c r="Z46" s="106"/>
      <c r="AA46" s="106"/>
      <c r="AB46" s="108"/>
      <c r="AC46" s="109"/>
    </row>
    <row r="47" spans="1:29" x14ac:dyDescent="0.25">
      <c r="A47" s="94" t="s">
        <v>248</v>
      </c>
      <c r="B47" s="325" t="s">
        <v>248</v>
      </c>
      <c r="C47" s="326"/>
      <c r="D47" s="326"/>
      <c r="E47" s="326"/>
      <c r="F47" s="326"/>
      <c r="G47" s="326"/>
      <c r="H47" s="326"/>
      <c r="I47" s="326"/>
      <c r="J47" s="327"/>
      <c r="K47" s="106"/>
      <c r="L47" s="106"/>
      <c r="M47" s="106"/>
      <c r="N47" s="95" t="s">
        <v>18</v>
      </c>
      <c r="O47" s="298" t="s">
        <v>180</v>
      </c>
      <c r="P47" s="299"/>
      <c r="Q47" s="299"/>
      <c r="R47" s="299"/>
      <c r="S47" s="299"/>
      <c r="T47" s="299"/>
      <c r="U47" s="299"/>
      <c r="V47" s="299"/>
      <c r="W47" s="299"/>
      <c r="X47" s="300"/>
      <c r="Y47" s="108">
        <v>1</v>
      </c>
      <c r="Z47" s="106"/>
      <c r="AA47" s="106"/>
      <c r="AB47" s="108"/>
      <c r="AC47" s="109"/>
    </row>
    <row r="48" spans="1:29" x14ac:dyDescent="0.25">
      <c r="A48" s="94" t="s">
        <v>91</v>
      </c>
      <c r="B48" s="146" t="s">
        <v>143</v>
      </c>
      <c r="C48" s="147"/>
      <c r="D48" s="147"/>
      <c r="E48" s="147"/>
      <c r="F48" s="147"/>
      <c r="G48" s="147"/>
      <c r="H48" s="147"/>
      <c r="I48" s="147"/>
      <c r="J48" s="148"/>
      <c r="K48" s="106">
        <v>4</v>
      </c>
      <c r="L48" s="106"/>
      <c r="M48" s="106"/>
      <c r="N48" s="95">
        <v>802</v>
      </c>
      <c r="O48" s="319" t="s">
        <v>189</v>
      </c>
      <c r="P48" s="320"/>
      <c r="Q48" s="320"/>
      <c r="R48" s="320"/>
      <c r="S48" s="320"/>
      <c r="T48" s="320"/>
      <c r="U48" s="320"/>
      <c r="V48" s="320"/>
      <c r="W48" s="320"/>
      <c r="X48" s="321"/>
      <c r="Y48" s="108"/>
      <c r="Z48" s="106"/>
      <c r="AA48" s="106"/>
      <c r="AB48" s="108"/>
      <c r="AC48" s="109"/>
    </row>
    <row r="49" spans="1:29" x14ac:dyDescent="0.25">
      <c r="A49" s="94" t="s">
        <v>144</v>
      </c>
      <c r="B49" s="149" t="s">
        <v>162</v>
      </c>
      <c r="C49" s="150"/>
      <c r="D49" s="150"/>
      <c r="E49" s="150"/>
      <c r="F49" s="150"/>
      <c r="G49" s="150"/>
      <c r="H49" s="150"/>
      <c r="I49" s="150"/>
      <c r="J49" s="151"/>
      <c r="K49" s="106">
        <v>0</v>
      </c>
      <c r="L49" s="106"/>
      <c r="M49" s="106"/>
      <c r="N49" s="95" t="s">
        <v>190</v>
      </c>
      <c r="O49" s="96" t="s">
        <v>191</v>
      </c>
      <c r="P49" s="100"/>
      <c r="Q49" s="100"/>
      <c r="R49" s="100"/>
      <c r="S49" s="103"/>
      <c r="T49" s="99"/>
      <c r="U49" s="99"/>
      <c r="V49" s="99"/>
      <c r="W49" s="99"/>
      <c r="X49" s="104"/>
      <c r="Y49" s="108"/>
      <c r="Z49" s="106"/>
      <c r="AA49" s="106"/>
      <c r="AB49" s="108"/>
      <c r="AC49" s="109"/>
    </row>
    <row r="50" spans="1:29" x14ac:dyDescent="0.25">
      <c r="A50" s="94" t="s">
        <v>202</v>
      </c>
      <c r="B50" s="292" t="s">
        <v>212</v>
      </c>
      <c r="C50" s="293"/>
      <c r="D50" s="293"/>
      <c r="E50" s="293"/>
      <c r="F50" s="293"/>
      <c r="G50" s="293"/>
      <c r="H50" s="293"/>
      <c r="I50" s="293"/>
      <c r="J50" s="294"/>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94</v>
      </c>
      <c r="B51" s="96" t="s">
        <v>226</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95</v>
      </c>
      <c r="B52" s="96" t="s">
        <v>227</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228</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252</v>
      </c>
      <c r="B54" s="186" t="s">
        <v>259</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221</v>
      </c>
      <c r="B55" s="155" t="s">
        <v>198</v>
      </c>
      <c r="C55" s="156"/>
      <c r="D55" s="156"/>
      <c r="E55" s="156"/>
      <c r="F55" s="156"/>
      <c r="G55" s="156"/>
      <c r="H55" s="156"/>
      <c r="I55" s="156"/>
      <c r="J55" s="157"/>
      <c r="K55" s="106">
        <v>0</v>
      </c>
      <c r="L55" s="106"/>
      <c r="M55" s="106"/>
      <c r="N55" s="118"/>
      <c r="O55" s="96"/>
      <c r="P55" s="107"/>
      <c r="Q55" s="107"/>
      <c r="R55" s="107"/>
      <c r="S55" s="99"/>
      <c r="T55" s="99"/>
      <c r="U55" s="99"/>
      <c r="V55" s="99"/>
      <c r="W55" s="99"/>
      <c r="X55" s="104"/>
      <c r="Y55" s="108"/>
      <c r="Z55" s="106"/>
      <c r="AA55" s="106"/>
      <c r="AB55" s="108"/>
      <c r="AC55" s="109"/>
    </row>
    <row r="56" spans="1:29" ht="15.6" thickBot="1" x14ac:dyDescent="0.3">
      <c r="A56" s="94" t="s">
        <v>192</v>
      </c>
      <c r="B56" s="159" t="s">
        <v>193</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5.6"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25">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25">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25">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25">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25">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25">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25">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25">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25">
      <c r="B75" s="43"/>
      <c r="C75" s="43"/>
      <c r="D75" s="43"/>
      <c r="E75" s="43"/>
    </row>
    <row r="76" spans="1:29" x14ac:dyDescent="0.25">
      <c r="B76" s="43"/>
      <c r="C76" s="43"/>
      <c r="D76" s="43"/>
      <c r="E76" s="43"/>
    </row>
  </sheetData>
  <mergeCells count="133">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F32:F33"/>
    <mergeCell ref="R28:R31"/>
    <mergeCell ref="D16:H16"/>
    <mergeCell ref="I16:M16"/>
    <mergeCell ref="U23:U26"/>
    <mergeCell ref="K17:K20"/>
    <mergeCell ref="B24:C25"/>
    <mergeCell ref="N23:N26"/>
    <mergeCell ref="O23:O26"/>
    <mergeCell ref="N28:N31"/>
    <mergeCell ref="O28:O31"/>
    <mergeCell ref="N16:R16"/>
    <mergeCell ref="J28:J31"/>
    <mergeCell ref="K30:K31"/>
    <mergeCell ref="P23:P26"/>
    <mergeCell ref="Q23:Q26"/>
    <mergeCell ref="R23:R26"/>
    <mergeCell ref="S23:S26"/>
    <mergeCell ref="N27:R27"/>
    <mergeCell ref="S27:W27"/>
    <mergeCell ref="T17:T20"/>
    <mergeCell ref="U17:U20"/>
    <mergeCell ref="V23:V26"/>
    <mergeCell ref="W23:W26"/>
    <mergeCell ref="S21:W22"/>
    <mergeCell ref="V17:V20"/>
    <mergeCell ref="S16:W16"/>
    <mergeCell ref="E23:E26"/>
    <mergeCell ref="F23:F26"/>
    <mergeCell ref="G23:G26"/>
    <mergeCell ref="H23:H26"/>
    <mergeCell ref="I23:I26"/>
    <mergeCell ref="J23:J26"/>
    <mergeCell ref="K23:K26"/>
    <mergeCell ref="L23:L26"/>
    <mergeCell ref="M23:M26"/>
    <mergeCell ref="D21:H22"/>
    <mergeCell ref="I21:M22"/>
    <mergeCell ref="N21:R22"/>
    <mergeCell ref="D23:D26"/>
    <mergeCell ref="W17:W20"/>
    <mergeCell ref="J17:J20"/>
    <mergeCell ref="D17:H20"/>
    <mergeCell ref="T23:T26"/>
    <mergeCell ref="S17:S20"/>
    <mergeCell ref="L12:L15"/>
    <mergeCell ref="S12:S15"/>
    <mergeCell ref="N17:R18"/>
    <mergeCell ref="N19:R20"/>
    <mergeCell ref="I12:I15"/>
    <mergeCell ref="L17:L20"/>
    <mergeCell ref="M17:M20"/>
    <mergeCell ref="I17:I20"/>
    <mergeCell ref="K12:K15"/>
    <mergeCell ref="J12:J15"/>
    <mergeCell ref="M12:M15"/>
    <mergeCell ref="N12:R13"/>
    <mergeCell ref="N14:N15"/>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S38:W41"/>
    <mergeCell ref="I27:M27"/>
    <mergeCell ref="J32:L35"/>
    <mergeCell ref="S28:W31"/>
    <mergeCell ref="L28:L31"/>
    <mergeCell ref="W33:W36"/>
    <mergeCell ref="M28:M31"/>
    <mergeCell ref="A2:A4"/>
    <mergeCell ref="B5:C5"/>
    <mergeCell ref="D5:H5"/>
    <mergeCell ref="I5:M5"/>
    <mergeCell ref="B6:C6"/>
    <mergeCell ref="B8:C8"/>
    <mergeCell ref="D6:H6"/>
    <mergeCell ref="I6:M6"/>
    <mergeCell ref="A5:A9"/>
    <mergeCell ref="B9:C9"/>
    <mergeCell ref="H8:H9"/>
    <mergeCell ref="M8:M9"/>
    <mergeCell ref="T12:T15"/>
    <mergeCell ref="U12:U15"/>
    <mergeCell ref="V12:V15"/>
    <mergeCell ref="W12:W15"/>
    <mergeCell ref="AA5:AC5"/>
    <mergeCell ref="AA6:AC6"/>
    <mergeCell ref="X5:Z5"/>
    <mergeCell ref="S10:W11"/>
    <mergeCell ref="N6:R6"/>
    <mergeCell ref="S6:W6"/>
    <mergeCell ref="X6:Z6"/>
    <mergeCell ref="S5:W5"/>
    <mergeCell ref="N5:R5"/>
    <mergeCell ref="B7:W7"/>
    <mergeCell ref="O14:O15"/>
    <mergeCell ref="P14:P15"/>
    <mergeCell ref="Q14:Q15"/>
    <mergeCell ref="R14:R15"/>
    <mergeCell ref="R8:R9"/>
    <mergeCell ref="W8:W9"/>
    <mergeCell ref="D10:H11"/>
    <mergeCell ref="I10:M11"/>
    <mergeCell ref="N10:R11"/>
    <mergeCell ref="D12:H15"/>
  </mergeCells>
  <hyperlinks>
    <hyperlink ref="E8" r:id="rId1" xr:uid="{FF9CD24F-D724-4630-AFE9-D648840C7D16}"/>
    <hyperlink ref="D8" r:id="rId2" xr:uid="{91EA8A5B-BAE5-47CD-980A-3E25129B9A0E}"/>
    <hyperlink ref="F8" r:id="rId3" xr:uid="{C2D6E9C9-0B85-49D4-8179-7B0AAFFB4E86}"/>
    <hyperlink ref="G8" r:id="rId4" xr:uid="{6BC33B43-1F3F-4715-A53F-B6A194E7E779}"/>
    <hyperlink ref="B28:C30" r:id="rId5" display="802 WCSC" xr:uid="{81638274-564D-4EFA-82F5-875E23B4CBEC}"/>
    <hyperlink ref="B8:C8" r:id="rId6" display="Webex 2" xr:uid="{CC84CDB6-9F80-47D6-8509-6D106B55781A}"/>
    <hyperlink ref="J8" r:id="rId7" xr:uid="{AA4BA815-2108-4033-AB14-BE44BAA97C35}"/>
    <hyperlink ref="I8" r:id="rId8" xr:uid="{594ABD98-98A6-40B0-82EA-D33D00A6B143}"/>
    <hyperlink ref="K8" r:id="rId9" xr:uid="{37131C77-06F8-4D6B-87DC-397A1BB32439}"/>
    <hyperlink ref="L8" r:id="rId10" xr:uid="{72291A3B-3553-40D2-A4AA-C20EE0FB90F9}"/>
    <hyperlink ref="O8" r:id="rId11" xr:uid="{96F20E23-5EAB-4EBB-B4C8-33D06363FC30}"/>
    <hyperlink ref="N8" r:id="rId12" xr:uid="{54A3DE95-8701-4486-B535-5FAE8E224301}"/>
    <hyperlink ref="P8" r:id="rId13" xr:uid="{D05F513D-2BB5-472A-8F4D-6F72E473623C}"/>
    <hyperlink ref="Q8" r:id="rId14" xr:uid="{F976F66B-CEBA-437A-A52D-0EFAAC695F46}"/>
    <hyperlink ref="T8" r:id="rId15" xr:uid="{1880A801-DFF1-435A-A34B-CEDFA9BC2D01}"/>
    <hyperlink ref="S8" r:id="rId16" xr:uid="{9AA375C4-CD85-4CF8-9897-DF4FE74CC045}"/>
    <hyperlink ref="U8" r:id="rId17" xr:uid="{73F85B01-A2F0-4CAB-B391-9A91705F54F4}"/>
    <hyperlink ref="V8" r:id="rId18" xr:uid="{E01151E4-1922-48F3-BBEB-25C8235E9FB6}"/>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Ann Krieger (GOV)</cp:lastModifiedBy>
  <cp:lastPrinted>2021-03-12T16:54:04Z</cp:lastPrinted>
  <dcterms:created xsi:type="dcterms:W3CDTF">1999-06-01T20:16:59Z</dcterms:created>
  <dcterms:modified xsi:type="dcterms:W3CDTF">2025-04-29T12:01:00Z</dcterms:modified>
  <cp:category/>
</cp:coreProperties>
</file>