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BE459F80-38E4-4CB6-93A6-AEAAB910746B}" xr6:coauthVersionLast="47" xr6:coauthVersionMax="47" xr10:uidLastSave="{00000000-0000-0000-0000-000000000000}"/>
  <bookViews>
    <workbookView xWindow="1356" yWindow="1224" windowWidth="18384" windowHeight="10656" tabRatio="913" firstSheet="3" activeTab="7"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 i="421" l="1"/>
  <c r="B42" i="421"/>
  <c r="C42" i="421"/>
  <c r="G42" i="421" s="1"/>
  <c r="D42" i="421"/>
  <c r="F42" i="421"/>
  <c r="F4" i="421" l="1"/>
  <c r="C19" i="414"/>
  <c r="C12" i="414"/>
  <c r="C36" i="419"/>
  <c r="C37" i="419"/>
  <c r="G45" i="421" l="1"/>
  <c r="G44" i="421"/>
  <c r="G41" i="421"/>
  <c r="G40" i="421"/>
  <c r="G39" i="421"/>
  <c r="G38" i="421"/>
  <c r="G37" i="421"/>
  <c r="G36" i="421"/>
  <c r="G35" i="421"/>
  <c r="G34" i="421"/>
  <c r="G33" i="421"/>
  <c r="G32" i="421"/>
  <c r="G31" i="421"/>
  <c r="G30" i="421"/>
  <c r="G29" i="421"/>
  <c r="G28" i="421"/>
  <c r="B6" i="427"/>
  <c r="C29" i="423" l="1"/>
  <c r="B29" i="423"/>
  <c r="C49" i="419"/>
  <c r="C23" i="422" l="1"/>
  <c r="B36" i="421" l="1"/>
  <c r="A36" i="421"/>
  <c r="B36" i="422"/>
  <c r="A36" i="422"/>
  <c r="D51" i="419"/>
  <c r="D36" i="421" s="1"/>
  <c r="C51" i="419"/>
  <c r="C36" i="421" s="1"/>
  <c r="C17" i="423"/>
  <c r="B17" i="423"/>
  <c r="D50" i="419"/>
  <c r="C50" i="419"/>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7" i="419" s="1"/>
  <c r="F68"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56" i="419"/>
  <c r="D41" i="421" s="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<sst xmlns="http://schemas.openxmlformats.org/spreadsheetml/2006/main" count="540" uniqueCount="313">
  <si>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</si>
  <si>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</si>
  <si>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</si>
  <si>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</si>
  <si>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</si>
  <si>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</si>
  <si>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</si>
  <si>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</si>
  <si>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</si>
  <si>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</si>
  <si>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</si>
  <si>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</si>
  <si>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</si>
  <si>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</si>
  <si>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</si>
  <si>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</si>
  <si>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</si>
  <si>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</si>
  <si>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</si>
  <si>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</si>
  <si>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</si>
  <si>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</si>
  <si>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</si>
  <si>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</si>
  <si>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</si>
  <si>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</si>
  <si>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</si>
  <si>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</si>
  <si>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</si>
  <si>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</si>
  <si>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</si>
  <si>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</si>
  <si>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</si>
  <si>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</si>
  <si>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</si>
  <si>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</si>
  <si>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</si>
  <si>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</si>
  <si>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</si>
  <si>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</si>
  <si>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</si>
  <si>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</si>
  <si>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</si>
  <si>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</si>
  <si>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</si>
  <si>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</si>
  <si>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</si>
  <si>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</si>
  <si>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</si>
  <si>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</si>
  <si>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</si>
  <si>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</si>
  <si>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</si>
  <si>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</si>
  <si>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</si>
  <si>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</si>
  <si>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</si>
  <si>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</si>
  <si>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</si>
  <si>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</si>
  <si>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</si>
  <si>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</si>
  <si>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</si>
  <si>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</si>
  <si>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</si>
  <si>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</si>
  <si>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</si>
  <si>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</si>
  <si>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</si>
  <si>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</si>
  <si>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</si>
  <si>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</si>
  <si>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</si>
  <si>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</si>
  <si>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</si>
  <si>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</si>
  <si>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</si>
  <si>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</si>
  <si>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</si>
  <si>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</si>
  <si>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</si>
  <si>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</si>
  <si>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</si>
  <si>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</si>
  <si>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</si>
  <si>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</si>
  <si>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</si>
  <si>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</si>
  <si>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</si>
  <si>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</si>
  <si>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</si>
  <si>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</si>
  <si>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</si>
  <si>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</si>
  <si>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</si>
  <si>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</si>
  <si>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</si>
  <si>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</si>
  <si>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</si>
  <si>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</si>
  <si>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</si>
  <si>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</si>
  <si>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</si>
  <si>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</si>
  <si>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</si>
  <si>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</si>
  <si>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</si>
  <si>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</si>
  <si>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</si>
  <si>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</si>
  <si>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</si>
  <si>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</si>
  <si>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</si>
  <si>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</si>
  <si>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</si>
  <si>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</si>
  <si>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</si>
  <si>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</si>
  <si>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</si>
  <si>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</si>
  <si>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</si>
  <si>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</si>
  <si>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</si>
  <si>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</si>
  <si>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</si>
  <si>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</si>
  <si>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</si>
  <si>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</si>
  <si>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</si>
  <si>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</si>
  <si>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</si>
  <si>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</si>
  <si>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</si>
  <si>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</si>
  <si>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</si>
  <si>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</si>
  <si>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</si>
  <si>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</si>
  <si>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</si>
  <si>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</si>
  <si>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</si>
  <si>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</si>
  <si>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</si>
  <si>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</si>
  <si>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</si>
  <si>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</si>
  <si>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</si>
  <si>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</si>
  <si>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</si>
  <si>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</si>
  <si>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</si>
  <si>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</si>
  <si>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</si>
  <si>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</si>
  <si>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</si>
  <si>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</si>
  <si>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</si>
  <si>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</si>
  <si>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</si>
  <si>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</si>
  <si>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</si>
  <si>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</si>
  <si>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</si>
  <si>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</si>
  <si>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</si>
  <si>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</si>
  <si>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</si>
  <si>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</si>
  <si>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</si>
  <si>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</si>
  <si>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</si>
  <si>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</si>
  <si>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</si>
  <si>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</si>
  <si>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</si>
  <si>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</si>
  <si>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</si>
  <si>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</si>
  <si>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</si>
  <si>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</si>
  <si>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</si>
  <si>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</si>
  <si>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</si>
  <si>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</si>
  <si>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</si>
  <si>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</si>
  <si>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</si>
  <si>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</si>
  <si>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</si>
  <si>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</si>
  <si>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</si>
  <si>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</si>
  <si>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</si>
  <si>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</si>
  <si>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</si>
  <si>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</si>
  <si>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</si>
  <si>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</si>
  <si>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</si>
  <si>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</si>
  <si>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</si>
  <si>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</si>
  <si>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</si>
  <si>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</si>
  <si>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</si>
  <si>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</si>
  <si>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</si>
  <si>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</si>
  <si>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</si>
  <si>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</si>
  <si>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</si>
  <si>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</si>
  <si>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</si>
  <si>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</si>
  <si>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</si>
  <si>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</si>
  <si>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</si>
  <si>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</si>
  <si>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</si>
  <si>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</si>
  <si>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</si>
  <si>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</si>
  <si>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</si>
  <si>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</si>
  <si>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</si>
  <si>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</si>
  <si>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</si>
  <si>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</si>
  <si>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</si>
  <si>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</si>
  <si>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Vote on offering TG4ab D01 for Sale Y/N/A 34/5/12 (66.7%, 9.8%, 23.5%)</t>
  </si>
  <si>
    <t>TG4ae</t>
  </si>
  <si>
    <t>TG9a</t>
  </si>
  <si>
    <t>802.15 WG
Prep</t>
  </si>
  <si>
    <t>TG4ac
Privacy</t>
  </si>
  <si>
    <t>WIRELESS CHAIRS STEERING COMMITTEE (WCSC) (minutes: ec-24-0xxx-00-WCSC)</t>
  </si>
  <si>
    <t>802.15 WG Prep</t>
  </si>
  <si>
    <t>4.8</t>
  </si>
  <si>
    <t>4.19</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</si>
  <si>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</si>
  <si>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</si>
  <si>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</si>
  <si>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</si>
  <si>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</si>
  <si>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</si>
  <si>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</si>
  <si>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</si>
  <si>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</si>
  <si>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</si>
  <si>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</si>
  <si>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</si>
  <si>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</si>
  <si>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</si>
  <si>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</si>
  <si>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</si>
  <si>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</si>
  <si>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</si>
  <si>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</si>
  <si>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</si>
  <si>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</si>
  <si>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</si>
  <si>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</si>
  <si>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</si>
  <si>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</si>
  <si>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</si>
  <si>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</si>
  <si>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</si>
  <si>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</si>
  <si>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</si>
  <si>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</si>
  <si>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</si>
  <si>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</si>
  <si>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</si>
  <si>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</si>
  <si>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</si>
  <si>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</si>
  <si>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</si>
  <si>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</si>
  <si>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</si>
  <si>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</si>
  <si>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</si>
  <si>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Calls: sched for 9/23 @ 10am Eastern, by TG chair - add to WG15 cal.</t>
  </si>
  <si>
    <t>Calls: TG Chair will send WG15 Chair email request</t>
  </si>
  <si>
    <t>TUES - THURS (PM1 or AM2 for THURS), avoid Tero conflicts</t>
  </si>
  <si>
    <t>Call sched for 10/8 @ 8am Paific, by TG chair - add to WG15 cal.</t>
  </si>
  <si>
    <t>JTC1 meets on TUES PM2 free for PHIL</t>
  </si>
  <si>
    <t>SC
THz</t>
  </si>
  <si>
    <t>SC THz</t>
  </si>
  <si>
    <t>802.15 WG will hold its session Jan. 12-16, 2024, with the in-person part being held at the Kobe Conventoion Center, Kobe, Japan.</t>
  </si>
  <si>
    <t>Plans for Jan. Mtg.</t>
  </si>
  <si>
    <t>TG 14 IR UWB AHN New Standard - IN HIBERNATION</t>
  </si>
  <si>
    <t>802.15 WG Midweek Plenary
(Virtual Rm 1)</t>
  </si>
  <si>
    <t>2024 &amp; 2025 SASB Dates</t>
  </si>
  <si>
    <t>WG MOTIONS</t>
  </si>
  <si>
    <t>REVIEW AND APPROVE MTG AGENDA (15-24-0545-04)</t>
  </si>
  <si>
    <t>APPROVE THE MINUTES FROM Prior Mtg. (15-24-0549-00)</t>
  </si>
  <si>
    <t>R6</t>
  </si>
  <si>
    <t>599 r1</t>
  </si>
  <si>
    <t>600 r2</t>
  </si>
  <si>
    <t>638 r0</t>
  </si>
  <si>
    <t>601 r1</t>
  </si>
  <si>
    <r>
      <t xml:space="preserve">Calls: TUES &amp; THURS weekly starting 11/26 @ 6am </t>
    </r>
    <r>
      <rPr>
        <b/>
        <sz val="10"/>
        <color rgb="FF000000"/>
        <rFont val="Times New Roman"/>
        <family val="1"/>
      </rPr>
      <t xml:space="preserve">&amp; 12/5 </t>
    </r>
    <r>
      <rPr>
        <b/>
        <sz val="10"/>
        <color indexed="8"/>
        <rFont val="Times New Roman"/>
        <family val="1"/>
      </rPr>
      <t>@ 2pm Pacific</t>
    </r>
  </si>
  <si>
    <t>597 r1</t>
  </si>
  <si>
    <t>596 r1</t>
  </si>
  <si>
    <t>MON (PM1 or PM2)</t>
  </si>
  <si>
    <t>653 r0</t>
  </si>
  <si>
    <t>656 r0</t>
  </si>
  <si>
    <t>649 r0</t>
  </si>
  <si>
    <t>PM1, then PM2</t>
  </si>
  <si>
    <t>644 r2</t>
  </si>
  <si>
    <t>593 r0</t>
  </si>
  <si>
    <t>2 on WED (PM1 &amp; PM2), 1 any other day</t>
  </si>
  <si>
    <t>665 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</si>
</sst>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8">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6">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5" fillId="6" borderId="35" xfId="0" applyFont="1" applyFill="1" applyBorder="1" applyAlignment="1">
      <alignment horizontal="center"/>
    </xf>
    <xf numFmtId="164" fontId="5" fillId="6" borderId="36" xfId="0" applyFont="1" applyFill="1" applyBorder="1" applyAlignment="1">
      <alignment horizontal="center"/>
    </xf>
    <xf numFmtId="164" fontId="5" fillId="19" borderId="35" xfId="0" applyFont="1" applyFill="1" applyBorder="1" applyAlignment="1">
      <alignment horizontal="center"/>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 fillId="0" borderId="37" xfId="2" applyFont="1" applyBorder="1" applyAlignment="1">
      <alignment horizontal="left"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164" fontId="48" fillId="8" borderId="10"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40" fillId="33" borderId="9" xfId="0" applyFont="1" applyFill="1" applyBorder="1" applyAlignment="1">
      <alignment horizontal="center" vertical="center" wrapText="1"/>
    </xf>
    <xf numFmtId="164" fontId="40" fillId="33" borderId="13" xfId="0" applyFont="1" applyFill="1" applyBorder="1" applyAlignment="1">
      <alignment horizontal="center" vertical="center" wrapText="1"/>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48A54"/>
      <color rgb="FF66CCFF"/>
      <color rgb="FFCC00FF"/>
      <color rgb="FF00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twoCellAnchor editAs="oneCell">
    <xdr:from>
      <xdr:col>1</xdr:col>
      <xdr:colOff>127000</xdr:colOff>
      <xdr:row>36</xdr:row>
      <xdr:rowOff>119050</xdr:rowOff>
    </xdr:from>
    <xdr:to>
      <xdr:col>7</xdr:col>
      <xdr:colOff>323850</xdr:colOff>
      <xdr:row>60</xdr:row>
      <xdr:rowOff>108210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5897550"/>
          <a:ext cx="6737350" cy="51517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4" t="s">
        <v>256</v>
      </c>
      <c r="B1" s="185"/>
      <c r="C1" s="185"/>
      <c r="D1" s="185"/>
      <c r="E1" s="185"/>
      <c r="F1" s="185"/>
      <c r="G1" s="186"/>
      <c r="I1" s="9"/>
    </row>
    <row r="2" spans="1:9" s="7" customFormat="1" ht="15" customHeight="1" thickBot="1" x14ac:dyDescent="0.35">
      <c r="A2" s="187" t="s">
        <v>34</v>
      </c>
      <c r="B2" s="188"/>
      <c r="C2" s="188"/>
      <c r="D2" s="188"/>
      <c r="E2" s="188"/>
      <c r="F2" s="188"/>
      <c r="G2" s="189"/>
      <c r="I2" s="10"/>
    </row>
    <row r="3" spans="1:9" ht="15" customHeight="1" x14ac:dyDescent="0.25"/>
    <row r="4" spans="1:9" s="35" customFormat="1" ht="15" customHeight="1" x14ac:dyDescent="0.25">
      <c r="A4" s="190" t="s">
        <v>124</v>
      </c>
      <c r="B4" s="191"/>
      <c r="C4" s="191"/>
      <c r="D4" s="191"/>
      <c r="E4" s="191"/>
      <c r="F4" s="191"/>
      <c r="G4" s="192"/>
    </row>
    <row r="5" spans="1:9" s="35" customFormat="1" ht="15" customHeight="1" x14ac:dyDescent="0.25">
      <c r="A5" s="193"/>
      <c r="B5" s="194"/>
      <c r="C5" s="194"/>
      <c r="D5" s="194"/>
      <c r="E5" s="194"/>
      <c r="F5" s="194"/>
      <c r="G5" s="195"/>
    </row>
    <row r="6" spans="1:9" s="35" customFormat="1" ht="15" customHeight="1" x14ac:dyDescent="0.25">
      <c r="A6" s="193"/>
      <c r="B6" s="194"/>
      <c r="C6" s="194"/>
      <c r="D6" s="194"/>
      <c r="E6" s="194"/>
      <c r="F6" s="194"/>
      <c r="G6" s="195"/>
    </row>
    <row r="7" spans="1:9" s="35" customFormat="1" ht="15" customHeight="1" x14ac:dyDescent="0.25">
      <c r="A7" s="193"/>
      <c r="B7" s="194"/>
      <c r="C7" s="194"/>
      <c r="D7" s="194"/>
      <c r="E7" s="194"/>
      <c r="F7" s="194"/>
      <c r="G7" s="195"/>
    </row>
    <row r="8" spans="1:9" ht="15" customHeight="1" x14ac:dyDescent="0.25">
      <c r="A8" s="196"/>
      <c r="B8" s="197"/>
      <c r="C8" s="197"/>
      <c r="D8" s="197"/>
      <c r="E8" s="197"/>
      <c r="F8" s="197"/>
      <c r="G8" s="198"/>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27" workbookViewId="0">
      <selection activeCell="J37" sqref="J37"/>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4" t="str">
        <f>Registration!A1</f>
        <v>153rd IEEE 802.15 WSN Session</v>
      </c>
      <c r="B1" s="185"/>
      <c r="C1" s="185"/>
      <c r="D1" s="185"/>
      <c r="E1" s="185"/>
      <c r="F1" s="185"/>
      <c r="G1" s="186"/>
      <c r="I1" s="9"/>
    </row>
    <row r="2" spans="1:9" s="7" customFormat="1" ht="15" customHeight="1" thickBot="1" x14ac:dyDescent="0.35">
      <c r="A2" s="199" t="s">
        <v>292</v>
      </c>
      <c r="B2" s="200"/>
      <c r="C2" s="200"/>
      <c r="D2" s="200"/>
      <c r="E2" s="200"/>
      <c r="F2" s="200"/>
      <c r="G2" s="201"/>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28" activePane="bottomRight" state="frozen"/>
      <selection pane="topRight" activeCell="B1" sqref="B1"/>
      <selection pane="bottomLeft" activeCell="A4" sqref="A4"/>
      <selection pane="bottomRight" activeCell="A5" sqref="A5"/>
    </sheetView>
  </sheetViews>
  <sheetFormatPr defaultColWidth="10.6640625" defaultRowHeight="15" x14ac:dyDescent="0.25"/>
  <cols>
    <col min="1" max="1" width="5.58203125" style="40" customWidth="1"/>
    <col min="2" max="2" width="5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84" t="str">
        <f>Registration!A1</f>
        <v>153rd IEEE 802.15 WSN Session</v>
      </c>
      <c r="B1" s="185"/>
      <c r="C1" s="185"/>
      <c r="D1" s="185"/>
      <c r="E1" s="185"/>
      <c r="F1" s="186"/>
      <c r="H1" s="9"/>
    </row>
    <row r="2" spans="1:8" s="7" customFormat="1" ht="15" customHeight="1" thickBot="1" x14ac:dyDescent="0.35">
      <c r="A2" s="202" t="s">
        <v>164</v>
      </c>
      <c r="B2" s="203"/>
      <c r="C2" s="204">
        <v>45606</v>
      </c>
      <c r="D2" s="204"/>
      <c r="E2" s="204"/>
      <c r="F2" s="205"/>
      <c r="H2" s="10"/>
    </row>
    <row r="3" spans="1:8" s="34" customFormat="1" ht="15" customHeight="1" thickBot="1" x14ac:dyDescent="0.3">
      <c r="A3" s="74" t="s">
        <v>40</v>
      </c>
      <c r="B3" s="76" t="s">
        <v>41</v>
      </c>
      <c r="C3" s="76" t="s">
        <v>44</v>
      </c>
      <c r="D3" s="49"/>
      <c r="E3" s="49"/>
      <c r="F3" s="50"/>
    </row>
    <row r="4" spans="1:8" s="34" customFormat="1" ht="15" customHeight="1" x14ac:dyDescent="0.25">
      <c r="A4" s="38">
        <v>1</v>
      </c>
      <c r="B4" s="44" t="s">
        <v>118</v>
      </c>
      <c r="C4" s="44" t="s">
        <v>24</v>
      </c>
    </row>
    <row r="5" spans="1:8" s="34" customFormat="1" ht="85.05" customHeight="1" x14ac:dyDescent="0.25">
      <c r="A5" s="38">
        <v>2</v>
      </c>
      <c r="B5" s="75" t="s">
        <v>148</v>
      </c>
      <c r="C5" s="44" t="s">
        <v>24</v>
      </c>
    </row>
    <row r="6" spans="1:8" s="34" customFormat="1" ht="15" customHeight="1" x14ac:dyDescent="0.25">
      <c r="A6" s="38">
        <v>3</v>
      </c>
      <c r="B6" s="75" t="s">
        <v>174</v>
      </c>
      <c r="C6" s="44" t="s">
        <v>24</v>
      </c>
    </row>
    <row r="7" spans="1:8" s="34" customFormat="1" ht="30" customHeight="1" x14ac:dyDescent="0.25">
      <c r="A7" s="38">
        <v>4</v>
      </c>
      <c r="B7" s="75" t="s">
        <v>185</v>
      </c>
      <c r="C7" s="44" t="s">
        <v>24</v>
      </c>
      <c r="D7" s="35"/>
    </row>
    <row r="8" spans="1:8" s="34" customFormat="1" ht="15" customHeight="1" x14ac:dyDescent="0.25">
      <c r="A8" s="38">
        <v>5</v>
      </c>
      <c r="B8" s="44" t="s">
        <v>151</v>
      </c>
      <c r="C8" s="44" t="s">
        <v>24</v>
      </c>
    </row>
    <row r="9" spans="1:8" s="34" customFormat="1" ht="15" customHeight="1" x14ac:dyDescent="0.25">
      <c r="A9" s="38"/>
      <c r="B9" s="36" t="s">
        <v>236</v>
      </c>
      <c r="C9" s="79" t="str">
        <f>_xlfn.CONCAT("2pm to 3:00pm on ",TEXT(('AC Opening'!$C$2),"DDD., MMM. DD, YYYY"))</f>
        <v>2pm to 3:00pm on Sun., Nov. 10, 2024</v>
      </c>
    </row>
    <row r="10" spans="1:8" s="34" customFormat="1" ht="15" customHeight="1" x14ac:dyDescent="0.25">
      <c r="A10" s="38"/>
      <c r="B10" s="36" t="s">
        <v>102</v>
      </c>
      <c r="C10" s="79" t="str">
        <f>_xlfn.CONCAT("4pm to 5:30pm on ",TEXT(('AC Opening'!$C$2),"DDD., MMM. DD, YYYY"))</f>
        <v>4pm to 5:30pm on Sun., Nov. 10, 2024</v>
      </c>
    </row>
    <row r="11" spans="1:8" s="34" customFormat="1" ht="15" customHeight="1" x14ac:dyDescent="0.25">
      <c r="A11" s="38"/>
      <c r="B11" s="36" t="s">
        <v>149</v>
      </c>
      <c r="C11" s="79" t="str">
        <f>_xlfn.CONCAT("5:30pm to 6:30pm on ",TEXT(('AC Opening'!$C$2),"DDD., MMM. DD, YYYY"))</f>
        <v>5:30pm to 6:30pm on Sun., Nov. 10, 2024</v>
      </c>
    </row>
    <row r="12" spans="1:8" s="34" customFormat="1" ht="15" customHeight="1" x14ac:dyDescent="0.25">
      <c r="A12" s="38"/>
      <c r="B12" s="36" t="s">
        <v>169</v>
      </c>
      <c r="C12" s="79" t="str">
        <f>_xlfn.CONCAT("8:00am to 10:00am on ",TEXT(('AC Opening'!$C$2)+1,"DDD., MMM. DD, YYYY"))</f>
        <v>8:00am to 10:00am on Mon., Nov. 11, 2024</v>
      </c>
    </row>
    <row r="13" spans="1:8" s="34" customFormat="1" ht="15" customHeight="1" x14ac:dyDescent="0.25">
      <c r="A13" s="38"/>
      <c r="B13" s="36" t="s">
        <v>168</v>
      </c>
      <c r="C13" s="79" t="s">
        <v>182</v>
      </c>
    </row>
    <row r="14" spans="1:8" s="34" customFormat="1" ht="15" customHeight="1" x14ac:dyDescent="0.25">
      <c r="A14" s="38"/>
      <c r="B14" s="36" t="s">
        <v>99</v>
      </c>
      <c r="C14" s="79" t="str">
        <f>_xlfn.CONCAT("10:30am to 12:30pm on ",TEXT(('AC Opening'!$C$2)+1,"DDD., MMM. DD, YYYY"))</f>
        <v>10:30am to 12:30pm on Mon., Nov. 11, 2024</v>
      </c>
    </row>
    <row r="15" spans="1:8" s="34" customFormat="1" ht="15" customHeight="1" x14ac:dyDescent="0.25">
      <c r="A15" s="38"/>
      <c r="B15" s="36" t="s">
        <v>150</v>
      </c>
      <c r="C15" s="79" t="str">
        <f>_xlfn.CONCAT("9:00am to10:00am on ",TEXT(('AC Opening'!$C$2)+3,"DDD., MMM. DD, YYYY"))</f>
        <v>9:00am to10:00am on Wed., Nov. 13, 2024</v>
      </c>
    </row>
    <row r="16" spans="1:8" s="34" customFormat="1" ht="15" customHeight="1" x14ac:dyDescent="0.25">
      <c r="A16" s="39"/>
      <c r="B16" s="36" t="s">
        <v>100</v>
      </c>
      <c r="C16" s="79" t="str">
        <f>_xlfn.CONCAT("10:30am to 11:30am on ",TEXT(('AC Opening'!$C$2)+3,"DDD., MMM. DD, YYYY"))</f>
        <v>10:30am to 11:30am on Wed., Nov. 13, 2024</v>
      </c>
    </row>
    <row r="17" spans="1:7" s="34" customFormat="1" ht="15" customHeight="1" x14ac:dyDescent="0.25">
      <c r="A17" s="39"/>
      <c r="B17" s="36" t="s">
        <v>177</v>
      </c>
      <c r="C17" s="79" t="str">
        <f>_xlfn.CONCAT("11:30am to 12:30pm on ",TEXT(('AC Opening'!$C$2)+3,"DDD., MMM. DD, YYYY"))</f>
        <v>11:30am to 12:30pm on Wed., Nov. 13, 2024</v>
      </c>
    </row>
    <row r="18" spans="1:7" s="34" customFormat="1" ht="15" customHeight="1" x14ac:dyDescent="0.25">
      <c r="A18" s="39"/>
      <c r="B18" s="36" t="s">
        <v>101</v>
      </c>
      <c r="C18" s="79" t="str">
        <f>_xlfn.CONCAT("4:00pm to 6:00pm on ",TEXT(('AC Opening'!$C$2)+4,"DDD., MMM. DD, YYYY"))</f>
        <v>4:00pm to 6:00pm on Thu., Nov. 14, 2024</v>
      </c>
    </row>
    <row r="19" spans="1:7" s="34" customFormat="1" ht="15" customHeight="1" x14ac:dyDescent="0.25">
      <c r="A19" s="39"/>
      <c r="B19" s="36" t="s">
        <v>170</v>
      </c>
      <c r="C19" s="79" t="str">
        <f>_xlfn.CONCAT("1:00pm to 6:00pm on ",TEXT(('AC Opening'!$C$2)+5,"DDD., MMM. DD, YYYY"))</f>
        <v>1:00pm to 6:00pm on Fri., Nov. 15, 2024</v>
      </c>
    </row>
    <row r="20" spans="1:7" s="34" customFormat="1" ht="15" customHeight="1" x14ac:dyDescent="0.25">
      <c r="A20" s="38">
        <v>6</v>
      </c>
      <c r="B20" s="44" t="s">
        <v>119</v>
      </c>
      <c r="C20" s="44" t="s">
        <v>24</v>
      </c>
    </row>
    <row r="21" spans="1:7" s="34" customFormat="1" ht="15" customHeight="1" x14ac:dyDescent="0.25">
      <c r="A21" s="39"/>
      <c r="B21" s="44" t="s">
        <v>273</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221</v>
      </c>
      <c r="C23" s="44" t="s">
        <v>19</v>
      </c>
      <c r="E23" s="44"/>
      <c r="F23" s="44"/>
    </row>
    <row r="24" spans="1:7" s="34" customFormat="1" ht="15" customHeight="1" x14ac:dyDescent="0.25">
      <c r="A24" s="39"/>
      <c r="B24" s="44" t="s">
        <v>211</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188</v>
      </c>
      <c r="C26" s="44" t="s">
        <v>20</v>
      </c>
    </row>
    <row r="27" spans="1:7" s="34" customFormat="1" ht="15" customHeight="1" x14ac:dyDescent="0.25">
      <c r="A27" s="39"/>
      <c r="B27" s="44" t="s">
        <v>244</v>
      </c>
      <c r="C27" s="44" t="s">
        <v>20</v>
      </c>
    </row>
    <row r="28" spans="1:7" s="34" customFormat="1" ht="15" customHeight="1" x14ac:dyDescent="0.25">
      <c r="A28" s="39"/>
      <c r="B28" s="44" t="s">
        <v>243</v>
      </c>
      <c r="C28" s="44" t="s">
        <v>20</v>
      </c>
    </row>
    <row r="29" spans="1:7" s="34" customFormat="1" ht="15" customHeight="1" x14ac:dyDescent="0.25">
      <c r="A29" s="39"/>
      <c r="B29" s="44" t="s">
        <v>269</v>
      </c>
      <c r="C29" s="44" t="s">
        <v>28</v>
      </c>
    </row>
    <row r="30" spans="1:7" s="34" customFormat="1" ht="15" customHeight="1" x14ac:dyDescent="0.25">
      <c r="A30" s="39"/>
      <c r="B30" s="44" t="s">
        <v>201</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268</v>
      </c>
      <c r="C35" s="44" t="s">
        <v>23</v>
      </c>
      <c r="F35" s="35"/>
    </row>
    <row r="36" spans="1:6" s="34" customFormat="1" ht="15" customHeight="1" x14ac:dyDescent="0.25">
      <c r="A36" s="39"/>
      <c r="B36" s="44" t="s">
        <v>290</v>
      </c>
      <c r="C36" s="44" t="s">
        <v>24</v>
      </c>
    </row>
    <row r="37" spans="1:6" s="34" customFormat="1" ht="15" customHeight="1" x14ac:dyDescent="0.25">
      <c r="A37" s="38"/>
      <c r="B37" s="44" t="s">
        <v>272</v>
      </c>
      <c r="C37" s="44" t="s">
        <v>28</v>
      </c>
    </row>
    <row r="38" spans="1:6" s="34" customFormat="1" ht="15" customHeight="1" x14ac:dyDescent="0.25">
      <c r="A38" s="39"/>
      <c r="B38" s="44" t="s">
        <v>270</v>
      </c>
      <c r="C38" s="44" t="s">
        <v>21</v>
      </c>
    </row>
    <row r="39" spans="1:6" s="34" customFormat="1" ht="15" customHeight="1" x14ac:dyDescent="0.25">
      <c r="A39" s="39"/>
      <c r="B39" s="44" t="s">
        <v>287</v>
      </c>
      <c r="C39" s="44" t="s">
        <v>193</v>
      </c>
    </row>
    <row r="40" spans="1:6" s="34" customFormat="1" ht="15" customHeight="1" x14ac:dyDescent="0.25">
      <c r="A40" s="38">
        <v>7</v>
      </c>
      <c r="B40" s="44" t="s">
        <v>289</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79.95" customHeight="1" x14ac:dyDescent="0.25">
      <c r="A46" s="38"/>
      <c r="B46" s="75" t="s">
        <v>183</v>
      </c>
      <c r="C46" s="44" t="s">
        <v>158</v>
      </c>
      <c r="D46" s="44"/>
    </row>
    <row r="47" spans="1:6" s="34" customFormat="1" ht="15" customHeight="1" x14ac:dyDescent="0.25">
      <c r="A47" s="38">
        <v>9</v>
      </c>
      <c r="B47" s="44" t="s">
        <v>135</v>
      </c>
      <c r="C47" s="44" t="s">
        <v>24</v>
      </c>
    </row>
    <row r="48" spans="1:6" s="34" customFormat="1" ht="15" customHeight="1" x14ac:dyDescent="0.25">
      <c r="A48" s="38"/>
      <c r="B48" s="44"/>
      <c r="C48" s="80"/>
    </row>
    <row r="49" spans="1:3" x14ac:dyDescent="0.25">
      <c r="B49" s="73"/>
    </row>
    <row r="50" spans="1:3" ht="20.399999999999999" x14ac:dyDescent="0.35">
      <c r="A50" s="41"/>
      <c r="C50" s="81"/>
    </row>
    <row r="51" spans="1:3" ht="17.399999999999999" x14ac:dyDescent="0.3">
      <c r="B51" s="78"/>
    </row>
    <row r="52" spans="1:3" ht="17.399999999999999" x14ac:dyDescent="0.3">
      <c r="B52" s="78"/>
      <c r="C52" s="82"/>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C56" s="82"/>
    </row>
    <row r="57" spans="1:3" ht="17.399999999999999" x14ac:dyDescent="0.3">
      <c r="B57" s="78"/>
      <c r="C57" s="82"/>
    </row>
    <row r="58" spans="1:3" ht="17.399999999999999" x14ac:dyDescent="0.3">
      <c r="B58" s="78"/>
      <c r="C58" s="82"/>
    </row>
    <row r="59" spans="1:3" ht="17.399999999999999" x14ac:dyDescent="0.3">
      <c r="C59" s="82"/>
    </row>
    <row r="60" spans="1:3" ht="17.399999999999999" x14ac:dyDescent="0.3">
      <c r="B60" s="78"/>
      <c r="C60" s="81"/>
    </row>
    <row r="61" spans="1:3" ht="17.399999999999999" x14ac:dyDescent="0.3">
      <c r="B61" s="78"/>
      <c r="C61" s="82"/>
    </row>
    <row r="62" spans="1:3" ht="17.399999999999999" x14ac:dyDescent="0.3">
      <c r="C62" s="82"/>
    </row>
    <row r="63" spans="1:3" ht="17.399999999999999" x14ac:dyDescent="0.3">
      <c r="B63" s="78"/>
      <c r="C63" s="82"/>
    </row>
    <row r="64" spans="1:3" ht="17.399999999999999" x14ac:dyDescent="0.3">
      <c r="C64" s="82"/>
    </row>
    <row r="65" spans="2:3" ht="17.399999999999999" x14ac:dyDescent="0.3">
      <c r="B65" s="78"/>
      <c r="C65" s="82"/>
    </row>
    <row r="66" spans="2:3" ht="17.399999999999999" x14ac:dyDescent="0.3">
      <c r="C66" s="82"/>
    </row>
    <row r="67" spans="2:3" ht="17.399999999999999" x14ac:dyDescent="0.3">
      <c r="B67" s="78"/>
      <c r="C67" s="82"/>
    </row>
    <row r="68" spans="2:3" ht="17.399999999999999" x14ac:dyDescent="0.3">
      <c r="B68" s="78"/>
      <c r="C68" s="82"/>
    </row>
    <row r="69" spans="2:3" ht="17.399999999999999" x14ac:dyDescent="0.3">
      <c r="C69" s="82"/>
    </row>
    <row r="70" spans="2:3" ht="17.399999999999999" x14ac:dyDescent="0.3">
      <c r="B70" s="78"/>
      <c r="C70" s="82"/>
    </row>
    <row r="71" spans="2:3" ht="17.399999999999999" x14ac:dyDescent="0.3">
      <c r="C71" s="82"/>
    </row>
    <row r="72" spans="2:3" ht="17.399999999999999" x14ac:dyDescent="0.3">
      <c r="B72" s="78"/>
      <c r="C72" s="82"/>
    </row>
    <row r="73" spans="2:3" ht="17.399999999999999" x14ac:dyDescent="0.3">
      <c r="C73" s="82"/>
    </row>
    <row r="74" spans="2:3" ht="17.399999999999999" x14ac:dyDescent="0.3">
      <c r="C74" s="82"/>
    </row>
    <row r="75" spans="2:3" ht="17.399999999999999" x14ac:dyDescent="0.3">
      <c r="C75"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3" customWidth="1"/>
    <col min="6" max="6" width="8.75" style="142"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4" t="str">
        <f>Registration!A1</f>
        <v>153rd IEEE 802.15 WSN Session</v>
      </c>
      <c r="B1" s="185"/>
      <c r="C1" s="185"/>
      <c r="D1" s="185"/>
      <c r="E1" s="185"/>
      <c r="F1" s="186"/>
      <c r="H1" s="6"/>
      <c r="I1" s="6"/>
      <c r="J1" s="6"/>
      <c r="K1" s="6"/>
      <c r="L1" s="6"/>
    </row>
    <row r="2" spans="1:12" s="7" customFormat="1" ht="15" customHeight="1" thickBot="1" x14ac:dyDescent="0.35">
      <c r="A2" s="208" t="str">
        <f>_xlfn.CONCAT("Agenda for WG15 Opening Plenary - ",TEXT(('AC Opening'!C2)+1,"DDDD, MMMM DD, YYYY"))</f>
        <v>Agenda for WG15 Opening Plenary - Monday, November 11, 2024</v>
      </c>
      <c r="B2" s="209"/>
      <c r="C2" s="209"/>
      <c r="D2" s="209"/>
      <c r="E2" s="209"/>
      <c r="F2" s="210"/>
      <c r="H2" s="6"/>
      <c r="I2" s="6"/>
      <c r="J2" s="6"/>
      <c r="K2" s="6"/>
      <c r="L2" s="6"/>
    </row>
    <row r="3" spans="1:12" ht="25.05" customHeight="1" thickBot="1" x14ac:dyDescent="0.3">
      <c r="A3" s="46" t="s">
        <v>40</v>
      </c>
      <c r="B3" s="47" t="s">
        <v>43</v>
      </c>
      <c r="C3" s="48" t="s">
        <v>41</v>
      </c>
      <c r="D3" s="47" t="s">
        <v>44</v>
      </c>
      <c r="E3" s="206" t="s">
        <v>138</v>
      </c>
      <c r="F3" s="207"/>
      <c r="G3" s="45"/>
      <c r="H3" s="6"/>
      <c r="I3" s="6"/>
      <c r="J3" s="6"/>
      <c r="K3" s="6"/>
      <c r="L3" s="6"/>
    </row>
    <row r="4" spans="1:12" s="6" customFormat="1" ht="15" customHeight="1" x14ac:dyDescent="0.25">
      <c r="A4" s="151"/>
      <c r="B4" s="8"/>
      <c r="C4" s="21" t="s">
        <v>0</v>
      </c>
      <c r="D4" s="2" t="s">
        <v>24</v>
      </c>
      <c r="E4" s="144"/>
      <c r="F4" s="146">
        <f>TIME(10,30,0)</f>
        <v>0.4375</v>
      </c>
    </row>
    <row r="5" spans="1:12" s="6" customFormat="1" ht="15" customHeight="1" x14ac:dyDescent="0.25">
      <c r="A5" s="4">
        <v>1</v>
      </c>
      <c r="B5" s="8"/>
      <c r="C5" s="2" t="s">
        <v>16</v>
      </c>
      <c r="D5" s="211" t="s">
        <v>28</v>
      </c>
      <c r="E5" s="212">
        <v>5</v>
      </c>
      <c r="F5" s="213">
        <f>F4+TIME(0,E4,0)</f>
        <v>0.4375</v>
      </c>
    </row>
    <row r="6" spans="1:12" s="6" customFormat="1" ht="30" customHeight="1" x14ac:dyDescent="0.25">
      <c r="A6" s="4">
        <v>1.1000000000000001</v>
      </c>
      <c r="B6" s="8" t="s">
        <v>4</v>
      </c>
      <c r="C6" s="70" t="s">
        <v>153</v>
      </c>
      <c r="D6" s="211"/>
      <c r="E6" s="212"/>
      <c r="F6" s="213"/>
    </row>
    <row r="7" spans="1:12" s="6" customFormat="1" ht="45" customHeight="1" x14ac:dyDescent="0.25">
      <c r="A7" s="4" t="s">
        <v>12</v>
      </c>
      <c r="B7" s="8" t="s">
        <v>4</v>
      </c>
      <c r="C7" s="71" t="s">
        <v>152</v>
      </c>
      <c r="D7" s="211"/>
      <c r="E7" s="212"/>
      <c r="F7" s="213"/>
    </row>
    <row r="8" spans="1:12" s="6" customFormat="1" ht="15" customHeight="1" x14ac:dyDescent="0.25">
      <c r="A8" s="4" t="s">
        <v>13</v>
      </c>
      <c r="B8" s="8" t="s">
        <v>4</v>
      </c>
      <c r="C8" s="22" t="s">
        <v>179</v>
      </c>
      <c r="D8" s="211"/>
      <c r="E8" s="212"/>
      <c r="F8" s="213"/>
    </row>
    <row r="9" spans="1:12" s="6" customFormat="1" ht="15" customHeight="1" x14ac:dyDescent="0.25">
      <c r="A9" s="4" t="s">
        <v>14</v>
      </c>
      <c r="B9" s="8" t="s">
        <v>4</v>
      </c>
      <c r="C9" s="27" t="s">
        <v>129</v>
      </c>
      <c r="D9" s="211"/>
      <c r="E9" s="212"/>
      <c r="F9" s="213"/>
    </row>
    <row r="10" spans="1:12" s="6" customFormat="1" ht="30" customHeight="1" x14ac:dyDescent="0.25">
      <c r="A10" s="4" t="s">
        <v>32</v>
      </c>
      <c r="B10" s="8" t="s">
        <v>4</v>
      </c>
      <c r="C10" s="26" t="s">
        <v>173</v>
      </c>
      <c r="D10" s="211"/>
      <c r="E10" s="212"/>
      <c r="F10" s="213"/>
    </row>
    <row r="11" spans="1:12" s="6" customFormat="1" ht="15" customHeight="1" x14ac:dyDescent="0.25">
      <c r="A11" s="4" t="s">
        <v>45</v>
      </c>
      <c r="B11" s="8" t="s">
        <v>4</v>
      </c>
      <c r="C11" s="26" t="s">
        <v>120</v>
      </c>
      <c r="D11" s="211"/>
      <c r="E11" s="212"/>
      <c r="F11" s="213"/>
    </row>
    <row r="12" spans="1:12" s="6" customFormat="1" ht="15" customHeight="1" x14ac:dyDescent="0.25">
      <c r="A12" s="4" t="s">
        <v>103</v>
      </c>
      <c r="B12" s="8" t="s">
        <v>4</v>
      </c>
      <c r="C12" s="28"/>
      <c r="D12" s="2"/>
      <c r="E12" s="144">
        <v>0</v>
      </c>
      <c r="F12" s="146">
        <f>F5+TIME(0,E5,0)</f>
        <v>0.44097222222222221</v>
      </c>
    </row>
    <row r="13" spans="1:12" s="6" customFormat="1" ht="15" customHeight="1" x14ac:dyDescent="0.25">
      <c r="A13" s="4" t="s">
        <v>190</v>
      </c>
      <c r="B13" s="8" t="s">
        <v>4</v>
      </c>
      <c r="C13" s="28"/>
      <c r="D13" s="2"/>
      <c r="E13" s="144">
        <v>0</v>
      </c>
      <c r="F13" s="146">
        <f>F12+TIME(0,E12,0)</f>
        <v>0.44097222222222221</v>
      </c>
    </row>
    <row r="14" spans="1:12" s="6" customFormat="1" ht="15" customHeight="1" x14ac:dyDescent="0.25">
      <c r="A14" s="4">
        <v>1.2</v>
      </c>
      <c r="B14" s="8" t="s">
        <v>3</v>
      </c>
      <c r="C14" s="25" t="s">
        <v>15</v>
      </c>
      <c r="D14" s="2" t="s">
        <v>24</v>
      </c>
      <c r="E14" s="144">
        <v>1</v>
      </c>
      <c r="F14" s="146">
        <f>F13+TIME(0,E13,0)</f>
        <v>0.44097222222222221</v>
      </c>
    </row>
    <row r="15" spans="1:12" s="6" customFormat="1" ht="30" customHeight="1" x14ac:dyDescent="0.25">
      <c r="A15" s="4">
        <v>1.3</v>
      </c>
      <c r="B15" s="8" t="s">
        <v>4</v>
      </c>
      <c r="C15" s="32" t="s">
        <v>154</v>
      </c>
      <c r="D15" s="211" t="s">
        <v>24</v>
      </c>
      <c r="E15" s="212">
        <v>6</v>
      </c>
      <c r="F15" s="213">
        <f>F14+TIME(0,E14,0)</f>
        <v>0.44166666666666665</v>
      </c>
    </row>
    <row r="16" spans="1:12" s="6" customFormat="1" ht="30" customHeight="1" x14ac:dyDescent="0.25">
      <c r="A16" s="4">
        <v>1.4</v>
      </c>
      <c r="B16" s="8" t="s">
        <v>4</v>
      </c>
      <c r="C16" s="32" t="s">
        <v>155</v>
      </c>
      <c r="D16" s="211"/>
      <c r="E16" s="212"/>
      <c r="F16" s="213"/>
    </row>
    <row r="17" spans="1:255" s="6" customFormat="1" ht="45" customHeight="1" x14ac:dyDescent="0.25">
      <c r="A17" s="4" t="s">
        <v>105</v>
      </c>
      <c r="B17" s="8" t="s">
        <v>4</v>
      </c>
      <c r="C17" s="32" t="s">
        <v>156</v>
      </c>
      <c r="D17" s="211"/>
      <c r="E17" s="212"/>
      <c r="F17" s="213"/>
    </row>
    <row r="18" spans="1:255" s="6" customFormat="1" ht="15" customHeight="1" x14ac:dyDescent="0.25">
      <c r="A18" s="4" t="s">
        <v>106</v>
      </c>
      <c r="B18" s="8" t="s">
        <v>2</v>
      </c>
      <c r="C18" s="25" t="s">
        <v>294</v>
      </c>
      <c r="D18" s="2" t="s">
        <v>24</v>
      </c>
      <c r="E18" s="144">
        <v>1</v>
      </c>
      <c r="F18" s="146">
        <f>F15+TIME(0,E15,0)</f>
        <v>0.4458333333333333</v>
      </c>
    </row>
    <row r="19" spans="1:255" s="6" customFormat="1" ht="15" customHeight="1" x14ac:dyDescent="0.25">
      <c r="A19" s="4" t="s">
        <v>107</v>
      </c>
      <c r="B19" s="8" t="s">
        <v>2</v>
      </c>
      <c r="C19" s="1" t="s">
        <v>295</v>
      </c>
      <c r="D19" s="2" t="s">
        <v>24</v>
      </c>
      <c r="E19" s="144">
        <v>1</v>
      </c>
      <c r="F19" s="146">
        <f>F18+TIME(0,E18,0)</f>
        <v>0.44652777777777775</v>
      </c>
    </row>
    <row r="20" spans="1:255" customFormat="1" ht="15" customHeight="1" x14ac:dyDescent="0.25">
      <c r="A20" s="2">
        <v>1.8</v>
      </c>
      <c r="B20" s="2" t="s">
        <v>4</v>
      </c>
      <c r="C20" s="52" t="s">
        <v>186</v>
      </c>
      <c r="D20" s="2" t="s">
        <v>24</v>
      </c>
      <c r="E20" s="144">
        <v>1</v>
      </c>
      <c r="F20" s="146">
        <f>F19+TIME(0,E19,0)</f>
        <v>0.44722222222222219</v>
      </c>
    </row>
    <row r="21" spans="1:255" s="6" customFormat="1" ht="15" customHeight="1" x14ac:dyDescent="0.25">
      <c r="A21" s="2"/>
      <c r="B21" s="8"/>
      <c r="D21" s="2"/>
      <c r="E21" s="144"/>
      <c r="F21" s="146">
        <f t="shared" ref="F21:F33" si="0">F20+TIME(0,E20,0)</f>
        <v>0.44791666666666663</v>
      </c>
    </row>
    <row r="22" spans="1:255" s="6" customFormat="1" ht="15" customHeight="1" x14ac:dyDescent="0.25">
      <c r="A22" s="4">
        <v>2</v>
      </c>
      <c r="B22" s="8"/>
      <c r="C22" s="25" t="s">
        <v>10</v>
      </c>
      <c r="D22" s="2" t="s">
        <v>24</v>
      </c>
      <c r="E22" s="144"/>
      <c r="F22" s="146">
        <f t="shared" si="0"/>
        <v>0.44791666666666663</v>
      </c>
    </row>
    <row r="23" spans="1:255" s="8" customFormat="1" ht="15" customHeight="1" x14ac:dyDescent="0.25">
      <c r="A23" s="4">
        <v>2.1</v>
      </c>
      <c r="B23" s="8" t="s">
        <v>4</v>
      </c>
      <c r="C23" s="174" t="s">
        <v>248</v>
      </c>
      <c r="D23" s="2" t="s">
        <v>24</v>
      </c>
      <c r="E23" s="144">
        <v>1</v>
      </c>
      <c r="F23" s="146">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178</v>
      </c>
      <c r="D24" s="2" t="s">
        <v>19</v>
      </c>
      <c r="E24" s="144">
        <v>5</v>
      </c>
      <c r="F24" s="146">
        <f t="shared" si="0"/>
        <v>0.44861111111111107</v>
      </c>
    </row>
    <row r="25" spans="1:255" s="17" customFormat="1" ht="15" customHeight="1" x14ac:dyDescent="0.25">
      <c r="A25" s="4">
        <v>2.2999999999999998</v>
      </c>
      <c r="B25" s="1" t="s">
        <v>4</v>
      </c>
      <c r="C25" s="83" t="s">
        <v>202</v>
      </c>
      <c r="D25" s="2" t="s">
        <v>24</v>
      </c>
      <c r="E25" s="144">
        <v>1</v>
      </c>
      <c r="F25" s="146">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235</v>
      </c>
      <c r="D26" s="2" t="s">
        <v>24</v>
      </c>
      <c r="E26" s="144">
        <v>1</v>
      </c>
      <c r="F26" s="146">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189</v>
      </c>
      <c r="B27" s="1" t="s">
        <v>4</v>
      </c>
      <c r="C27" s="84" t="str">
        <f>'AC Opening'!B6</f>
        <v>WG ADMIN ITEMS - N/A</v>
      </c>
      <c r="D27" s="2" t="s">
        <v>24</v>
      </c>
      <c r="E27" s="144">
        <v>0</v>
      </c>
      <c r="F27" s="146">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4" t="s">
        <v>249</v>
      </c>
      <c r="D28" s="2" t="s">
        <v>24</v>
      </c>
      <c r="E28" s="144">
        <v>3</v>
      </c>
      <c r="F28" s="146">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191</v>
      </c>
      <c r="B29" s="1" t="s">
        <v>4</v>
      </c>
      <c r="C29" s="84"/>
      <c r="D29" s="2"/>
      <c r="E29" s="144">
        <v>0</v>
      </c>
      <c r="F29" s="146">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225</v>
      </c>
      <c r="B30" s="2" t="s">
        <v>4</v>
      </c>
      <c r="C30" s="84"/>
      <c r="D30" s="2"/>
      <c r="E30" s="144">
        <v>0</v>
      </c>
      <c r="F30" s="146">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226</v>
      </c>
      <c r="B31" s="2" t="s">
        <v>2</v>
      </c>
      <c r="C31" s="84" t="s">
        <v>293</v>
      </c>
      <c r="D31" s="2"/>
      <c r="E31" s="144">
        <v>5</v>
      </c>
      <c r="F31" s="146">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4"/>
      <c r="F32" s="146">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24</v>
      </c>
      <c r="E33" s="144"/>
      <c r="F33" s="146">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261</v>
      </c>
      <c r="D34" s="211" t="s">
        <v>24</v>
      </c>
      <c r="E34" s="212">
        <v>3</v>
      </c>
      <c r="F34" s="213">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288</v>
      </c>
      <c r="D35" s="211"/>
      <c r="E35" s="212"/>
      <c r="F35" s="213"/>
      <c r="G35" s="28"/>
    </row>
    <row r="36" spans="1:255" customFormat="1" ht="15" customHeight="1" x14ac:dyDescent="0.25">
      <c r="A36" s="4" t="s">
        <v>111</v>
      </c>
      <c r="B36" s="2" t="s">
        <v>4</v>
      </c>
      <c r="C36" s="26" t="str">
        <f>_xlfn.CONCAT("The 802 Wireless Chairs Adv. Committee will be held 4pm to 5:30pm on Sun. Jan. 12, 2025")</f>
        <v>The 802 Wireless Chairs Adv. Committee will be held 4pm to 5:30pm on Sun. Jan. 12, 2025</v>
      </c>
      <c r="D36" s="211"/>
      <c r="E36" s="212"/>
      <c r="F36" s="213"/>
      <c r="I36" s="26"/>
    </row>
    <row r="37" spans="1:255" customFormat="1" ht="15" customHeight="1" x14ac:dyDescent="0.25">
      <c r="A37" s="4" t="s">
        <v>112</v>
      </c>
      <c r="B37" s="2" t="s">
        <v>4</v>
      </c>
      <c r="C37" s="26" t="str">
        <f>_xlfn.CONCAT("The 802.15 AC will be held ","5:30 to 6:30pm on Sun. Jan. 12, 2025")</f>
        <v>The 802.15 AC will be held 5:30 to 6:30pm on Sun. Jan. 12, 2025</v>
      </c>
      <c r="D37" s="211"/>
      <c r="E37" s="212"/>
      <c r="F37" s="213"/>
    </row>
    <row r="38" spans="1:255" customFormat="1" ht="60" customHeight="1" x14ac:dyDescent="0.25">
      <c r="A38" s="4" t="s">
        <v>113</v>
      </c>
      <c r="B38" s="2" t="s">
        <v>4</v>
      </c>
      <c r="C38" s="180" t="s">
        <v>239</v>
      </c>
      <c r="D38" s="211"/>
      <c r="E38" s="212"/>
      <c r="F38" s="213"/>
    </row>
    <row r="39" spans="1:255" customFormat="1" ht="139.94999999999999" customHeight="1" x14ac:dyDescent="0.25">
      <c r="A39" s="4" t="s">
        <v>114</v>
      </c>
      <c r="B39" s="2" t="s">
        <v>4</v>
      </c>
      <c r="C39" s="28" t="s">
        <v>181</v>
      </c>
      <c r="D39" s="211"/>
      <c r="E39" s="212"/>
      <c r="F39" s="213"/>
    </row>
    <row r="40" spans="1:255" ht="15" customHeight="1" x14ac:dyDescent="0.25">
      <c r="A40" s="4" t="s">
        <v>38</v>
      </c>
      <c r="B40" s="2" t="s">
        <v>4</v>
      </c>
      <c r="C40" s="1" t="s">
        <v>187</v>
      </c>
      <c r="D40" s="2" t="s">
        <v>250</v>
      </c>
      <c r="E40" s="144">
        <v>2</v>
      </c>
      <c r="F40" s="146">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4"/>
      <c r="F41" s="146">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24</v>
      </c>
      <c r="E42" s="144"/>
      <c r="F42" s="146">
        <f t="shared" ref="F42:F70"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192</v>
      </c>
      <c r="B43" s="2" t="s">
        <v>3</v>
      </c>
      <c r="C43" s="2" t="str">
        <f>'AC Opening'!B21</f>
        <v>TG 4ab NG UWB Amendment</v>
      </c>
      <c r="D43" s="2" t="str">
        <f>'AC Opening'!C21</f>
        <v>Rolfe</v>
      </c>
      <c r="E43" s="144">
        <v>2</v>
      </c>
      <c r="F43" s="146">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4">
        <v>2</v>
      </c>
      <c r="F44" s="146">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4">
        <v>2</v>
      </c>
      <c r="F45" s="146">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4">
        <v>2</v>
      </c>
      <c r="F46" s="146">
        <f t="shared" si="1"/>
        <v>0.46666666666666656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4">
        <v>2</v>
      </c>
      <c r="F47" s="146">
        <f t="shared" si="1"/>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4">
        <v>0</v>
      </c>
      <c r="F48" s="146">
        <f t="shared" si="1"/>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4">
        <v>2</v>
      </c>
      <c r="F49" s="146">
        <f t="shared" si="1"/>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237</v>
      </c>
      <c r="B50" s="2" t="s">
        <v>3</v>
      </c>
      <c r="C50" s="2" t="str">
        <f>'AC Opening'!B28</f>
        <v>TG 9a EDHOC KMP Amendment</v>
      </c>
      <c r="D50" s="2" t="str">
        <f>'AC Opening'!C28</f>
        <v>Kivinen</v>
      </c>
      <c r="E50" s="144">
        <v>2</v>
      </c>
      <c r="F50" s="146">
        <f t="shared" si="1"/>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4">
        <v>2</v>
      </c>
      <c r="F51" s="146">
        <f t="shared" si="1"/>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171</v>
      </c>
      <c r="B52" s="2" t="s">
        <v>3</v>
      </c>
      <c r="C52" s="2" t="str">
        <f>'AC Opening'!B30</f>
        <v>Joint .15/.1 Mtg.</v>
      </c>
      <c r="D52" s="2" t="str">
        <f>'AC Opening'!C30</f>
        <v>Beecher</v>
      </c>
      <c r="E52" s="144">
        <v>2</v>
      </c>
      <c r="F52" s="146">
        <f t="shared" si="1"/>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4">
        <v>2</v>
      </c>
      <c r="F53" s="146">
        <f t="shared" si="1"/>
        <v>0.47499999999999987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4">
        <v>2</v>
      </c>
      <c r="F54" s="146">
        <f t="shared" si="1"/>
        <v>0.47638888888888875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172</v>
      </c>
      <c r="B55" s="2" t="s">
        <v>3</v>
      </c>
      <c r="C55" s="2" t="str">
        <f>'AC Opening'!B33</f>
        <v>TG 6ma BAN/VAN Revision</v>
      </c>
      <c r="D55" s="2" t="str">
        <f>'AC Opening'!C33</f>
        <v>Kohno</v>
      </c>
      <c r="E55" s="144">
        <v>2</v>
      </c>
      <c r="F55" s="146">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4">
        <v>2</v>
      </c>
      <c r="F56" s="146">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194</v>
      </c>
      <c r="B57" s="2" t="s">
        <v>3</v>
      </c>
      <c r="C57" s="2" t="str">
        <f>'AC Opening'!B35</f>
        <v>IG NG OWC</v>
      </c>
      <c r="D57" s="2" t="str">
        <f>'AC Opening'!C35</f>
        <v>Jang</v>
      </c>
      <c r="E57" s="144">
        <v>2</v>
      </c>
      <c r="F57" s="146">
        <f t="shared" si="1"/>
        <v>0.4805555555555554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203</v>
      </c>
      <c r="B58" s="2" t="s">
        <v>3</v>
      </c>
      <c r="C58" s="2" t="str">
        <f>'AC Opening'!B36</f>
        <v>TG 14 IR UWB AHN New Standard - IN HIBERNATION</v>
      </c>
      <c r="D58" s="2" t="str">
        <f>'AC Opening'!C36</f>
        <v>Powell</v>
      </c>
      <c r="E58" s="144">
        <v>2</v>
      </c>
      <c r="F58" s="146">
        <f t="shared" si="1"/>
        <v>0.48194444444444429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208</v>
      </c>
      <c r="B59" s="2" t="s">
        <v>3</v>
      </c>
      <c r="C59" s="2" t="str">
        <f>'AC Opening'!B37</f>
        <v>TG 15 NB AHN New Standard - IN HIBERNATION</v>
      </c>
      <c r="D59" s="2" t="str">
        <f>'AC Opening'!C37</f>
        <v>Beecher</v>
      </c>
      <c r="E59" s="144">
        <v>2</v>
      </c>
      <c r="F59" s="146">
        <f t="shared" si="1"/>
        <v>0.48333333333333317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209</v>
      </c>
      <c r="B60" s="2" t="s">
        <v>3</v>
      </c>
      <c r="C60" s="2" t="str">
        <f>'AC Opening'!B38</f>
        <v>TG 16t Lic NB Amendment</v>
      </c>
      <c r="D60" s="2" t="str">
        <f>'AC Opening'!C38</f>
        <v>Godfrey</v>
      </c>
      <c r="E60" s="144">
        <v>2</v>
      </c>
      <c r="F60" s="146">
        <f t="shared" si="1"/>
        <v>0.48472222222222205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238</v>
      </c>
      <c r="B61" s="2" t="s">
        <v>3</v>
      </c>
      <c r="C61" s="2" t="str">
        <f>'AC Opening'!B39</f>
        <v>SC THz</v>
      </c>
      <c r="D61" s="2" t="str">
        <f>'AC Opening'!C39</f>
        <v>Kurner</v>
      </c>
      <c r="E61" s="144">
        <v>2</v>
      </c>
      <c r="F61" s="146">
        <f t="shared" si="1"/>
        <v>0.48611111111111094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4"/>
      <c r="F62" s="146">
        <f t="shared" si="1"/>
        <v>0.48749999999999982</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4">
        <v>1</v>
      </c>
      <c r="F63" s="146">
        <f t="shared" si="1"/>
        <v>0.48749999999999982</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253</v>
      </c>
      <c r="D64" s="2" t="s">
        <v>250</v>
      </c>
      <c r="E64" s="144">
        <v>2</v>
      </c>
      <c r="F64" s="146">
        <f>F63+TIME(0,E63,0)</f>
        <v>0.48819444444444426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252</v>
      </c>
      <c r="D65" s="21" t="s">
        <v>251</v>
      </c>
      <c r="E65" s="144">
        <v>10</v>
      </c>
      <c r="F65" s="146">
        <f>F64+TIME(0,E64,0)</f>
        <v>0.48958333333333315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4"/>
      <c r="F66" s="14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144</v>
      </c>
      <c r="D67" s="2" t="s">
        <v>24</v>
      </c>
      <c r="E67" s="144">
        <v>1</v>
      </c>
      <c r="F67" s="146">
        <f>F65+TIME(0,E65,0)</f>
        <v>0.49652777777777757</v>
      </c>
    </row>
    <row r="68" spans="1:255" ht="15" customHeight="1" x14ac:dyDescent="0.25">
      <c r="A68" s="4"/>
      <c r="B68" s="2"/>
      <c r="C68" s="32"/>
      <c r="D68" s="2"/>
      <c r="E68" s="144"/>
      <c r="F68" s="146">
        <f>F67+TIME(0,E67,0)</f>
        <v>0.49722222222222201</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24</v>
      </c>
      <c r="E69" s="144">
        <v>1</v>
      </c>
      <c r="F69" s="146">
        <f t="shared" si="1"/>
        <v>0.49722222222222201</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4"/>
      <c r="F70" s="146">
        <f t="shared" si="1"/>
        <v>0.49791666666666645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0"/>
      <c r="F71" s="14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40" t="s">
        <v>5</v>
      </c>
      <c r="F72" s="146"/>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40"/>
      <c r="F73" s="140"/>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40"/>
      <c r="F74" s="146"/>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2"/>
    </row>
    <row r="76" spans="1:255" x14ac:dyDescent="0.25">
      <c r="C76" s="14"/>
      <c r="E76" s="142"/>
    </row>
    <row r="77" spans="1:255" x14ac:dyDescent="0.25">
      <c r="C77" s="14"/>
      <c r="E77" s="142"/>
    </row>
    <row r="78" spans="1:255" x14ac:dyDescent="0.25">
      <c r="C78" s="14"/>
      <c r="E78" s="142"/>
    </row>
    <row r="79" spans="1:255" x14ac:dyDescent="0.25">
      <c r="C79" s="14"/>
      <c r="E79" s="142"/>
    </row>
    <row r="80" spans="1:255" x14ac:dyDescent="0.25">
      <c r="C80" s="14"/>
      <c r="E80" s="142"/>
    </row>
    <row r="81" spans="1:5" x14ac:dyDescent="0.25">
      <c r="C81" s="14"/>
      <c r="E81" s="142"/>
    </row>
    <row r="82" spans="1:5" x14ac:dyDescent="0.25">
      <c r="C82" s="14"/>
      <c r="E82" s="142"/>
    </row>
    <row r="83" spans="1:5" x14ac:dyDescent="0.25">
      <c r="A83" s="14"/>
      <c r="C83" s="14"/>
      <c r="E83" s="142"/>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2"/>
    </row>
    <row r="100" spans="1:5" ht="16.5" customHeight="1" x14ac:dyDescent="0.25">
      <c r="A100" s="14"/>
      <c r="C100" s="14"/>
      <c r="E100" s="142"/>
    </row>
    <row r="101" spans="1:5" ht="16.5" customHeight="1" x14ac:dyDescent="0.25">
      <c r="A101" s="14"/>
      <c r="C101" s="14"/>
      <c r="E101" s="142"/>
    </row>
    <row r="102" spans="1:5" ht="16.5" customHeight="1" x14ac:dyDescent="0.25">
      <c r="A102" s="14"/>
      <c r="C102" s="14"/>
      <c r="E102" s="142"/>
    </row>
    <row r="103" spans="1:5" x14ac:dyDescent="0.25">
      <c r="A103" s="14"/>
      <c r="C103" s="14"/>
      <c r="E103" s="142"/>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23"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84" t="str">
        <f>Registration!A1</f>
        <v>153rd IEEE 802.15 WSN Session</v>
      </c>
      <c r="B1" s="185"/>
      <c r="C1" s="185"/>
      <c r="D1" s="185"/>
      <c r="E1" s="185"/>
      <c r="F1" s="186"/>
      <c r="H1" s="9"/>
    </row>
    <row r="2" spans="1:8" s="7" customFormat="1" ht="15" customHeight="1" thickBot="1" x14ac:dyDescent="0.35">
      <c r="A2" s="199" t="str">
        <f>_xlfn.CONCAT("Agenda for WG15 AC Mtg. - ",TEXT(('AC Opening'!C2)+3,"DDDD, MMMM DD, YYYY"))</f>
        <v>Agenda for WG15 AC Mtg. - Wednesday, November 13, 2024</v>
      </c>
      <c r="B2" s="200"/>
      <c r="C2" s="200"/>
      <c r="D2" s="200"/>
      <c r="E2" s="200"/>
      <c r="F2" s="201"/>
      <c r="H2" s="10"/>
    </row>
    <row r="3" spans="1:8" s="34" customFormat="1" ht="15" customHeight="1" thickBot="1" x14ac:dyDescent="0.3">
      <c r="A3" s="74" t="s">
        <v>40</v>
      </c>
      <c r="B3" s="76" t="s">
        <v>41</v>
      </c>
      <c r="C3" s="76" t="s">
        <v>44</v>
      </c>
      <c r="D3" s="76" t="s">
        <v>139</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 ADMIN ITEMS - N/A</v>
      </c>
      <c r="C6" s="44" t="str">
        <f>'AC Opening'!C6</f>
        <v>Powell</v>
      </c>
      <c r="D6" s="80"/>
    </row>
    <row r="7" spans="1:8" s="34" customFormat="1" ht="30" customHeight="1" x14ac:dyDescent="0.25">
      <c r="A7" s="38">
        <f>'AC Opening'!A7</f>
        <v>4</v>
      </c>
      <c r="B7" s="75"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0"/>
    </row>
    <row r="10" spans="1:8" s="34" customFormat="1" ht="49.95" customHeight="1" x14ac:dyDescent="0.25">
      <c r="A10" s="39"/>
      <c r="B10" s="44" t="str">
        <f>'AC Opening'!B21</f>
        <v>TG 4ab NG UWB Amendment</v>
      </c>
      <c r="C10" s="44" t="str">
        <f>'AC Opening'!C21</f>
        <v>Rolfe</v>
      </c>
      <c r="D10" s="75" t="s">
        <v>108</v>
      </c>
    </row>
    <row r="11" spans="1:8" s="34" customFormat="1" ht="49.95" customHeight="1" x14ac:dyDescent="0.25">
      <c r="A11" s="38"/>
      <c r="B11" s="44" t="str">
        <f>'AC Opening'!B22</f>
        <v>SC WNG</v>
      </c>
      <c r="C11" s="44" t="str">
        <f>'AC Opening'!C22</f>
        <v>Rolfe</v>
      </c>
      <c r="D11" s="75" t="s">
        <v>108</v>
      </c>
    </row>
    <row r="12" spans="1:8" s="34" customFormat="1" ht="49.95" customHeight="1" x14ac:dyDescent="0.25">
      <c r="A12" s="38"/>
      <c r="B12" s="44" t="str">
        <f>'AC Opening'!B23</f>
        <v>IG Access</v>
      </c>
      <c r="C12" s="44" t="str">
        <f>'AC Opening'!C23</f>
        <v>Rolfe</v>
      </c>
      <c r="D12" s="75" t="s">
        <v>108</v>
      </c>
    </row>
    <row r="13" spans="1:8" s="34" customFormat="1" ht="49.95" customHeight="1" x14ac:dyDescent="0.25">
      <c r="A13" s="38"/>
      <c r="B13" s="44" t="str">
        <f>'AC Opening'!B24</f>
        <v>Joint .15/.11 Mtg.</v>
      </c>
      <c r="C13" s="44" t="str">
        <f>'AC Opening'!C24</f>
        <v>Rolfe</v>
      </c>
      <c r="D13" s="75" t="s">
        <v>108</v>
      </c>
    </row>
    <row r="14" spans="1:8" s="34" customFormat="1" ht="49.95" customHeight="1" x14ac:dyDescent="0.25">
      <c r="A14" s="39"/>
      <c r="B14" s="44" t="str">
        <f>'AC Opening'!B25</f>
        <v>TG 4ac Privacy Amendment</v>
      </c>
      <c r="C14" s="44" t="str">
        <f>'AC Opening'!C25</f>
        <v>Kivinen</v>
      </c>
      <c r="D14" s="75" t="s">
        <v>108</v>
      </c>
    </row>
    <row r="15" spans="1:8" s="34" customFormat="1" ht="49.95" customHeight="1" x14ac:dyDescent="0.25">
      <c r="A15" s="39"/>
      <c r="B15" s="44" t="str">
        <f>'AC Opening'!B26</f>
        <v>SC IETF - update at WG15 Mid-Week</v>
      </c>
      <c r="C15" s="44" t="str">
        <f>'AC Opening'!C26</f>
        <v>Kivinen</v>
      </c>
      <c r="D15" s="75" t="s">
        <v>108</v>
      </c>
    </row>
    <row r="16" spans="1:8" s="34" customFormat="1" ht="49.95" customHeight="1" x14ac:dyDescent="0.25">
      <c r="A16" s="39"/>
      <c r="B16" s="44" t="str">
        <f>'AC Opening'!B27</f>
        <v>TG 4ae Ascon Cryptographic Algorithms Amendment</v>
      </c>
      <c r="C16" s="44" t="str">
        <f>'AC Opening'!C27</f>
        <v>Kivinen</v>
      </c>
      <c r="D16" s="75" t="s">
        <v>108</v>
      </c>
    </row>
    <row r="17" spans="1:4" s="34" customFormat="1" ht="49.95" customHeight="1" x14ac:dyDescent="0.25">
      <c r="A17" s="39"/>
      <c r="B17" s="44" t="str">
        <f>'AC Opening'!B28</f>
        <v>TG 9a EDHOC KMP Amendment</v>
      </c>
      <c r="C17" s="44" t="str">
        <f>'AC Opening'!C28</f>
        <v>Kivinen</v>
      </c>
      <c r="D17" s="75" t="s">
        <v>108</v>
      </c>
    </row>
    <row r="18" spans="1:4" s="34" customFormat="1" ht="49.95" customHeight="1" x14ac:dyDescent="0.25">
      <c r="A18" s="39"/>
      <c r="B18" s="44" t="str">
        <f>'AC Opening'!B29</f>
        <v>TG 4ad NG SUN PHYs Amendment</v>
      </c>
      <c r="C18" s="44" t="str">
        <f>'AC Opening'!C29</f>
        <v>Beecher</v>
      </c>
      <c r="D18" s="75" t="s">
        <v>108</v>
      </c>
    </row>
    <row r="19" spans="1:4" s="34" customFormat="1" ht="49.95" customHeight="1" x14ac:dyDescent="0.25">
      <c r="A19" s="39"/>
      <c r="B19" s="44" t="str">
        <f>'AC Opening'!B30</f>
        <v>Joint .15/.1 Mtg.</v>
      </c>
      <c r="C19" s="44" t="str">
        <f>'AC Opening'!C30</f>
        <v>Beecher</v>
      </c>
      <c r="D19" s="75" t="s">
        <v>108</v>
      </c>
    </row>
    <row r="20" spans="1:4" s="34" customFormat="1" ht="49.95" customHeight="1" x14ac:dyDescent="0.25">
      <c r="A20" s="39"/>
      <c r="B20" s="44" t="str">
        <f>'AC Opening'!B31</f>
        <v>SC MAINT/RULES</v>
      </c>
      <c r="C20" s="44" t="str">
        <f>'AC Opening'!C31</f>
        <v>Beecher</v>
      </c>
      <c r="D20" s="75" t="s">
        <v>108</v>
      </c>
    </row>
    <row r="21" spans="1:4" s="34" customFormat="1" ht="49.95" customHeight="1" x14ac:dyDescent="0.25">
      <c r="A21" s="39"/>
      <c r="B21" s="44" t="str">
        <f>'AC Opening'!B32</f>
        <v>TG 4me Revision to 2020</v>
      </c>
      <c r="C21" s="44" t="str">
        <f>'AC Opening'!C32</f>
        <v>Stuebing</v>
      </c>
      <c r="D21" s="75" t="s">
        <v>108</v>
      </c>
    </row>
    <row r="22" spans="1:4" s="34" customFormat="1" ht="49.95" customHeight="1" x14ac:dyDescent="0.25">
      <c r="A22" s="39"/>
      <c r="B22" s="44" t="str">
        <f>'AC Opening'!B33</f>
        <v>TG 6ma BAN/VAN Revision</v>
      </c>
      <c r="C22" s="44" t="str">
        <f>'AC Opening'!C33</f>
        <v>Kohno</v>
      </c>
      <c r="D22" s="75" t="s">
        <v>108</v>
      </c>
    </row>
    <row r="23" spans="1:4" s="34" customFormat="1" ht="49.95" customHeight="1" x14ac:dyDescent="0.25">
      <c r="A23" s="39"/>
      <c r="B23" s="44" t="str">
        <f>'AC Opening'!B34</f>
        <v>TG 7a OCC Amendment</v>
      </c>
      <c r="C23" s="44" t="str">
        <f>'AC Opening'!C34</f>
        <v>Jang</v>
      </c>
      <c r="D23" s="75" t="s">
        <v>108</v>
      </c>
    </row>
    <row r="24" spans="1:4" s="34" customFormat="1" ht="49.95" customHeight="1" x14ac:dyDescent="0.25">
      <c r="A24" s="39"/>
      <c r="B24" s="44" t="str">
        <f>'AC Opening'!B35</f>
        <v>IG NG OWC</v>
      </c>
      <c r="C24" s="44" t="str">
        <f>'AC Opening'!C35</f>
        <v>Jang</v>
      </c>
      <c r="D24" s="75" t="s">
        <v>108</v>
      </c>
    </row>
    <row r="25" spans="1:4" s="34" customFormat="1" ht="49.95" customHeight="1" x14ac:dyDescent="0.25">
      <c r="A25" s="38"/>
      <c r="B25" s="44" t="str">
        <f>'AC Opening'!B36</f>
        <v>TG 14 IR UWB AHN New Standard - IN HIBERNATION</v>
      </c>
      <c r="C25" s="44" t="str">
        <f>'AC Opening'!C36</f>
        <v>Powell</v>
      </c>
      <c r="D25" s="75" t="s">
        <v>108</v>
      </c>
    </row>
    <row r="26" spans="1:4" s="34" customFormat="1" ht="49.95" customHeight="1" x14ac:dyDescent="0.25">
      <c r="A26" s="39"/>
      <c r="B26" s="44" t="str">
        <f>'AC Opening'!B37</f>
        <v>TG 15 NB AHN New Standard - IN HIBERNATION</v>
      </c>
      <c r="C26" s="44" t="str">
        <f>'AC Opening'!C37</f>
        <v>Beecher</v>
      </c>
      <c r="D26" s="75" t="s">
        <v>108</v>
      </c>
    </row>
    <row r="27" spans="1:4" s="34" customFormat="1" ht="49.95" customHeight="1" x14ac:dyDescent="0.25">
      <c r="A27" s="39"/>
      <c r="B27" s="44" t="str">
        <f>'AC Opening'!B38</f>
        <v>TG 16t Lic NB Amendment</v>
      </c>
      <c r="C27" s="44" t="str">
        <f>'AC Opening'!C38</f>
        <v>Godfrey</v>
      </c>
      <c r="D27" s="75" t="s">
        <v>108</v>
      </c>
    </row>
    <row r="28" spans="1:4" s="34" customFormat="1" ht="49.95" customHeight="1" x14ac:dyDescent="0.25">
      <c r="A28" s="39"/>
      <c r="B28" s="44" t="str">
        <f>'AC Opening'!B39</f>
        <v>SC THz</v>
      </c>
      <c r="C28" s="44" t="str">
        <f>'AC Opening'!C39</f>
        <v>Kurner</v>
      </c>
      <c r="D28" s="75" t="s">
        <v>108</v>
      </c>
    </row>
    <row r="29" spans="1:4" s="34" customFormat="1" ht="15" customHeight="1" x14ac:dyDescent="0.25">
      <c r="A29" s="38">
        <v>6</v>
      </c>
      <c r="B29" s="44" t="str">
        <f>'AC Opening'!B40</f>
        <v>Plans for Jan. Mtg.</v>
      </c>
      <c r="C29" s="44" t="str">
        <f>'AC Opening'!C40</f>
        <v>Powell</v>
      </c>
      <c r="D29" s="80"/>
    </row>
    <row r="30" spans="1:4" s="34" customFormat="1" ht="15" customHeight="1" x14ac:dyDescent="0.25">
      <c r="A30" s="38">
        <v>7</v>
      </c>
      <c r="B30" s="44" t="str">
        <f>'AC Opening'!B41</f>
        <v xml:space="preserve">AoB: </v>
      </c>
      <c r="C30" s="44" t="str">
        <f>'AC Opening'!C41</f>
        <v>Powell</v>
      </c>
      <c r="D30" s="80"/>
    </row>
    <row r="31" spans="1:4" s="34" customFormat="1" ht="15" customHeight="1" x14ac:dyDescent="0.25">
      <c r="A31" s="38"/>
      <c r="B31" s="37">
        <f>'AC Opening'!B42</f>
        <v>0</v>
      </c>
      <c r="C31" s="44" t="str">
        <f>'AC Opening'!C42</f>
        <v>Powell</v>
      </c>
      <c r="D31" s="80"/>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6" activePane="bottomRight" state="frozen"/>
      <selection pane="topRight" activeCell="C1" sqref="C1"/>
      <selection pane="bottomLeft" activeCell="A4" sqref="A4"/>
      <selection pane="bottomRight" activeCell="E47" sqref="E47"/>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3" customWidth="1"/>
    <col min="6" max="6" width="8.75" style="142"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4" t="str">
        <f>Registration!A1</f>
        <v>153rd IEEE 802.15 WSN Session</v>
      </c>
      <c r="B1" s="185"/>
      <c r="C1" s="185"/>
      <c r="D1" s="185"/>
      <c r="E1" s="185"/>
      <c r="F1" s="186"/>
      <c r="H1" s="9"/>
    </row>
    <row r="2" spans="1:255" s="7" customFormat="1" ht="15" customHeight="1" thickBot="1" x14ac:dyDescent="0.35">
      <c r="A2" s="208" t="str">
        <f>_xlfn.CONCAT("Agenda for WG15 Mid-Week Plenary - ",TEXT(('AC Opening'!C2)+3,"DDDD, MMMM DD, YYYY"))</f>
        <v>Agenda for WG15 Mid-Week Plenary - Wednesday, November 13, 2024</v>
      </c>
      <c r="B2" s="209"/>
      <c r="C2" s="209"/>
      <c r="D2" s="209"/>
      <c r="E2" s="209"/>
      <c r="F2" s="210"/>
      <c r="H2" s="10"/>
    </row>
    <row r="3" spans="1:255" ht="25.05" customHeight="1" thickBot="1" x14ac:dyDescent="0.3">
      <c r="A3" s="46" t="s">
        <v>40</v>
      </c>
      <c r="B3" s="47" t="s">
        <v>43</v>
      </c>
      <c r="C3" s="48" t="s">
        <v>41</v>
      </c>
      <c r="D3" s="47" t="s">
        <v>44</v>
      </c>
      <c r="E3" s="206" t="s">
        <v>138</v>
      </c>
      <c r="F3" s="207"/>
      <c r="G3" s="45"/>
    </row>
    <row r="4" spans="1:255" s="6" customFormat="1" ht="15" customHeight="1" x14ac:dyDescent="0.25">
      <c r="A4" s="21"/>
      <c r="B4" s="8"/>
      <c r="C4" s="21" t="str">
        <f>'WG Opening'!C4</f>
        <v>MEETING CALLED TO ORDER</v>
      </c>
      <c r="D4" s="2" t="str">
        <f>'WG Opening'!D4</f>
        <v>Powell</v>
      </c>
      <c r="E4" s="144"/>
      <c r="F4" s="146">
        <f>TIME(10,30,0)</f>
        <v>0.4375</v>
      </c>
    </row>
    <row r="5" spans="1:255" s="6" customFormat="1" ht="15" customHeight="1" x14ac:dyDescent="0.25">
      <c r="A5" s="21">
        <f>'WG Opening'!A5</f>
        <v>1</v>
      </c>
      <c r="B5" s="21"/>
      <c r="C5" s="21" t="str">
        <f>'WG Opening'!C5</f>
        <v>ANNOUNCEMENTS (Don’t forget to announce your name and affiliation before you speak)</v>
      </c>
      <c r="D5" s="211" t="str">
        <f>'WG Opening'!D5</f>
        <v>Beecher</v>
      </c>
      <c r="E5" s="212">
        <v>5</v>
      </c>
      <c r="F5" s="213">
        <f>F4+TIME(0,E4,0)</f>
        <v>0.4375</v>
      </c>
    </row>
    <row r="6" spans="1:255" s="6" customFormat="1" ht="30" customHeight="1" x14ac:dyDescent="0.25">
      <c r="A6" s="21">
        <f>'WG Opening'!A6</f>
        <v>1.1000000000000001</v>
      </c>
      <c r="B6" s="21" t="str">
        <f>'WG Opening'!B6</f>
        <v>II</v>
      </c>
      <c r="C6" s="70" t="s">
        <v>153</v>
      </c>
      <c r="D6" s="211"/>
      <c r="E6" s="212"/>
      <c r="F6" s="213"/>
    </row>
    <row r="7" spans="1:255" s="6" customFormat="1" ht="45" customHeight="1" x14ac:dyDescent="0.25">
      <c r="A7" s="21" t="str">
        <f>'WG Opening'!A7</f>
        <v>1.1a</v>
      </c>
      <c r="B7" s="21" t="str">
        <f>'WG Opening'!B7</f>
        <v>II</v>
      </c>
      <c r="C7" s="71" t="s">
        <v>152</v>
      </c>
      <c r="D7" s="211"/>
      <c r="E7" s="212"/>
      <c r="F7" s="213"/>
    </row>
    <row r="8" spans="1:255" s="6" customFormat="1" ht="15" customHeight="1" x14ac:dyDescent="0.25">
      <c r="A8" s="21" t="str">
        <f>'WG Opening'!A8</f>
        <v>1.1b</v>
      </c>
      <c r="B8" s="21" t="str">
        <f>'WG Opening'!B8</f>
        <v>II</v>
      </c>
      <c r="C8" s="53" t="str">
        <f>'WG Opening'!C8</f>
        <v>This Mtg. is being held Mixed-Mode as per the vote in the 802 LMSC</v>
      </c>
      <c r="D8" s="211"/>
      <c r="E8" s="212"/>
      <c r="F8" s="213"/>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11"/>
      <c r="E9" s="212"/>
      <c r="F9" s="213"/>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1"/>
      <c r="E10" s="212"/>
      <c r="F10" s="213"/>
    </row>
    <row r="11" spans="1:255" s="6" customFormat="1" ht="15" customHeight="1" x14ac:dyDescent="0.25">
      <c r="A11" s="21" t="str">
        <f>'WG Opening'!A11</f>
        <v>1.1e</v>
      </c>
      <c r="B11" s="21" t="str">
        <f>'WG Opening'!B11</f>
        <v>II</v>
      </c>
      <c r="C11" s="53" t="str">
        <f>'WG Opening'!C11</f>
        <v>Mixed-Mode Meeting Ground Rules &amp; 75% Criteria</v>
      </c>
      <c r="D11" s="211"/>
      <c r="E11" s="212"/>
      <c r="F11" s="213"/>
    </row>
    <row r="12" spans="1:255" s="6" customFormat="1" ht="15" customHeight="1" x14ac:dyDescent="0.25">
      <c r="A12" s="21" t="str">
        <f>'WG Opening'!A12</f>
        <v>1.1f</v>
      </c>
      <c r="B12" s="21" t="str">
        <f>'WG Opening'!B12</f>
        <v>II</v>
      </c>
      <c r="C12" s="53">
        <f>'WG Opening'!C12</f>
        <v>0</v>
      </c>
      <c r="D12" s="128">
        <f>'WG Opening'!D12</f>
        <v>0</v>
      </c>
      <c r="E12" s="144">
        <v>0</v>
      </c>
      <c r="F12" s="146">
        <f>F5+TIME(0,E5,0)</f>
        <v>0.44097222222222221</v>
      </c>
    </row>
    <row r="13" spans="1:255" s="6" customFormat="1" ht="15" customHeight="1" x14ac:dyDescent="0.25">
      <c r="A13" s="21" t="str">
        <f>'WG Opening'!A13</f>
        <v>1.1g</v>
      </c>
      <c r="B13" s="21" t="str">
        <f>'WG Opening'!B13</f>
        <v>II</v>
      </c>
      <c r="C13" s="53">
        <f>'WG Opening'!C13</f>
        <v>0</v>
      </c>
      <c r="D13" s="128">
        <f>'WG Opening'!D13</f>
        <v>0</v>
      </c>
      <c r="E13" s="144">
        <f>'WG Opening'!E13</f>
        <v>0</v>
      </c>
      <c r="F13" s="146">
        <f t="shared" ref="F13:F19" si="0">F12+TIME(0,E12,0)</f>
        <v>0.44097222222222221</v>
      </c>
    </row>
    <row r="14" spans="1:255" s="6" customFormat="1" ht="15" customHeight="1" x14ac:dyDescent="0.25">
      <c r="A14" s="4"/>
      <c r="B14" s="8"/>
      <c r="D14" s="2"/>
      <c r="E14" s="144"/>
      <c r="F14" s="146">
        <f t="shared" si="0"/>
        <v>0.44097222222222221</v>
      </c>
    </row>
    <row r="15" spans="1:255" s="6" customFormat="1" ht="15" customHeight="1" x14ac:dyDescent="0.25">
      <c r="A15" s="4">
        <v>2</v>
      </c>
      <c r="B15" s="8"/>
      <c r="C15" s="2" t="str">
        <f>'WG Opening'!C22</f>
        <v>GENERAL AND ADMINISTRATIVE</v>
      </c>
      <c r="D15" s="2" t="str">
        <f>'WG Opening'!D26</f>
        <v>Powell</v>
      </c>
      <c r="E15" s="144"/>
      <c r="F15" s="146">
        <f t="shared" si="0"/>
        <v>0.44097222222222221</v>
      </c>
    </row>
    <row r="16" spans="1:255" ht="15" customHeight="1" x14ac:dyDescent="0.25">
      <c r="A16" s="4" t="s">
        <v>98</v>
      </c>
      <c r="B16" s="1" t="s">
        <v>4</v>
      </c>
      <c r="C16" s="84" t="str">
        <f>'WG Opening'!C27</f>
        <v>WG ADMIN ITEMS - N/A</v>
      </c>
      <c r="D16" s="2" t="str">
        <f>'WG Opening'!D27</f>
        <v>Powell</v>
      </c>
      <c r="E16" s="144">
        <v>0</v>
      </c>
      <c r="F16" s="146">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4">
        <v>0</v>
      </c>
      <c r="F17" s="146">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4"/>
      <c r="F18" s="146">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JAN. 2025 802 WIRELESS PLENARY MIXED MODE MTG. - PLAN OF RECORD AND MTG INFO</v>
      </c>
      <c r="D19" s="211" t="str">
        <f>'WG Opening'!D34</f>
        <v>Powell</v>
      </c>
      <c r="E19" s="212">
        <v>5</v>
      </c>
      <c r="F19" s="213">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Jan. 12-16, 2024, with the in-person part being held at the Kobe Conventoion Center, Kobe, Japan.</v>
      </c>
      <c r="D20" s="211"/>
      <c r="E20" s="212"/>
      <c r="F20" s="213"/>
    </row>
    <row r="21" spans="1:255" customFormat="1" ht="15" customHeight="1" x14ac:dyDescent="0.25">
      <c r="A21" s="2" t="str">
        <f>'WG Opening'!A36</f>
        <v>3.1b</v>
      </c>
      <c r="B21" s="2" t="str">
        <f>'WG Opening'!B36</f>
        <v>II</v>
      </c>
      <c r="C21" s="26" t="str">
        <f>'WG Opening'!C36</f>
        <v>The 802 Wireless Chairs Adv. Committee will be held 4pm to 5:30pm on Sun. Jan. 12, 2025</v>
      </c>
      <c r="D21" s="211"/>
      <c r="E21" s="212"/>
      <c r="F21" s="213"/>
    </row>
    <row r="22" spans="1:255" customFormat="1" ht="15" customHeight="1" x14ac:dyDescent="0.25">
      <c r="A22" s="2" t="str">
        <f>'WG Opening'!A37</f>
        <v>3.1c</v>
      </c>
      <c r="B22" s="2" t="str">
        <f>'WG Opening'!B37</f>
        <v>II</v>
      </c>
      <c r="C22" s="26" t="str">
        <f>'WG Opening'!C37</f>
        <v>The 802.15 AC will be held 5:30 to 6:30pm on Sun. Jan. 12, 2025</v>
      </c>
      <c r="D22" s="211"/>
      <c r="E22" s="212"/>
      <c r="F22" s="213"/>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11"/>
      <c r="E23" s="212"/>
      <c r="F23" s="213"/>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1"/>
      <c r="E24" s="212"/>
      <c r="F24" s="213"/>
    </row>
    <row r="25" spans="1:255" ht="15" customHeight="1" x14ac:dyDescent="0.25">
      <c r="A25" s="2" t="str">
        <f>'WG Opening'!A40</f>
        <v>3.2</v>
      </c>
      <c r="B25" s="52" t="str">
        <f>'WG Opening'!B40</f>
        <v>II</v>
      </c>
      <c r="C25" s="52" t="str">
        <f>'WG Opening'!C40</f>
        <v>POLLS - In person and ePolls</v>
      </c>
      <c r="D25" s="1" t="str">
        <f>'WG Opening'!D40</f>
        <v>Krieger</v>
      </c>
      <c r="E25" s="144">
        <v>0</v>
      </c>
      <c r="F25" s="146">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4"/>
      <c r="F26" s="146">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Powell</v>
      </c>
      <c r="E27" s="144"/>
      <c r="F27" s="146">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4">
        <v>2</v>
      </c>
      <c r="F28" s="146">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4">
        <v>0</v>
      </c>
      <c r="F29" s="146">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4">
        <v>2</v>
      </c>
      <c r="F30" s="146">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4">
        <v>0</v>
      </c>
      <c r="F31" s="146">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4">
        <v>2</v>
      </c>
      <c r="F32" s="146">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4">
        <v>10</v>
      </c>
      <c r="F33" s="146">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4">
        <v>2</v>
      </c>
      <c r="F34" s="146">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4">
        <v>2</v>
      </c>
      <c r="F35" s="146">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4">
        <v>2</v>
      </c>
      <c r="F36" s="146">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4">
        <v>2</v>
      </c>
      <c r="F37" s="146">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4">
        <v>2</v>
      </c>
      <c r="F38" s="146">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4">
        <v>2</v>
      </c>
      <c r="F39" s="146">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4">
        <v>2</v>
      </c>
      <c r="F40" s="146">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4">
        <v>2</v>
      </c>
      <c r="F41" s="146">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4">
        <v>2</v>
      </c>
      <c r="F42" s="146">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IR UWB AHN New Standard - IN HIBERNATION</v>
      </c>
      <c r="D43" s="2" t="str">
        <f>'WG Opening'!D58</f>
        <v>Powell</v>
      </c>
      <c r="E43" s="144">
        <v>0</v>
      </c>
      <c r="F43" s="146">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Beecher</v>
      </c>
      <c r="E44" s="144">
        <v>0</v>
      </c>
      <c r="F44" s="146">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4">
        <v>2</v>
      </c>
      <c r="F45" s="146">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v>
      </c>
      <c r="D46" s="2" t="str">
        <f>'WG Opening'!D61</f>
        <v>Kurner</v>
      </c>
      <c r="E46" s="144">
        <v>2</v>
      </c>
      <c r="F46" s="146">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8" t="s">
        <v>207</v>
      </c>
      <c r="B47" s="2" t="s">
        <v>3</v>
      </c>
      <c r="C47" s="23" t="s">
        <v>25</v>
      </c>
      <c r="D47" s="23" t="s">
        <v>143</v>
      </c>
      <c r="E47" s="145">
        <v>10</v>
      </c>
      <c r="F47" s="146">
        <f t="shared" si="1"/>
        <v>0.47083333333333321</v>
      </c>
      <c r="G47" s="77"/>
      <c r="H47" s="64"/>
      <c r="I47" s="64"/>
      <c r="J47" s="2"/>
    </row>
    <row r="48" spans="1:255" customFormat="1" ht="15" customHeight="1" x14ac:dyDescent="0.25">
      <c r="A48" s="2">
        <v>4.21</v>
      </c>
      <c r="B48" s="2" t="s">
        <v>3</v>
      </c>
      <c r="C48" s="23"/>
      <c r="D48" s="23"/>
      <c r="E48" s="145">
        <v>0</v>
      </c>
      <c r="F48" s="146">
        <f t="shared" si="1"/>
        <v>0.47777777777777763</v>
      </c>
      <c r="G48" s="77"/>
      <c r="H48" s="64"/>
      <c r="I48" s="64"/>
      <c r="J48" s="2"/>
    </row>
    <row r="49" spans="1:255" customFormat="1" ht="15" customHeight="1" x14ac:dyDescent="0.25">
      <c r="A49" s="2">
        <v>4.22</v>
      </c>
      <c r="B49" s="2" t="s">
        <v>3</v>
      </c>
      <c r="C49" s="23"/>
      <c r="D49" s="23"/>
      <c r="E49" s="145">
        <v>0</v>
      </c>
      <c r="F49" s="146">
        <f t="shared" si="1"/>
        <v>0.47777777777777763</v>
      </c>
      <c r="G49" s="77"/>
      <c r="H49" s="64"/>
      <c r="I49" s="64"/>
      <c r="J49" s="2"/>
    </row>
    <row r="50" spans="1:255" customFormat="1" ht="15" customHeight="1" x14ac:dyDescent="0.25">
      <c r="A50" s="2">
        <v>4.2300000000000004</v>
      </c>
      <c r="B50" s="2" t="s">
        <v>3</v>
      </c>
      <c r="C50" s="23"/>
      <c r="D50" s="23"/>
      <c r="E50" s="145">
        <v>0</v>
      </c>
      <c r="F50" s="146">
        <f t="shared" si="1"/>
        <v>0.47777777777777763</v>
      </c>
      <c r="G50" s="77"/>
      <c r="H50" s="64"/>
      <c r="I50" s="64"/>
      <c r="J50" s="2"/>
    </row>
    <row r="51" spans="1:255" ht="15" customHeight="1" x14ac:dyDescent="0.25">
      <c r="A51" s="4"/>
      <c r="B51" s="2"/>
      <c r="C51" s="12"/>
      <c r="D51" s="2"/>
      <c r="E51" s="144">
        <v>0</v>
      </c>
      <c r="F51" s="146">
        <f t="shared" si="1"/>
        <v>0.47777777777777763</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4">
        <v>1</v>
      </c>
      <c r="F52" s="146">
        <f t="shared" si="1"/>
        <v>0.47777777777777763</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4"/>
      <c r="F53" s="146">
        <f t="shared" si="1"/>
        <v>0.47847222222222208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Powell</v>
      </c>
      <c r="E54" s="144">
        <v>1</v>
      </c>
      <c r="F54" s="146">
        <f t="shared" si="1"/>
        <v>0.47847222222222208</v>
      </c>
    </row>
    <row r="55" spans="1:255" customFormat="1" ht="15" x14ac:dyDescent="0.25">
      <c r="A55" s="4"/>
      <c r="B55" s="2"/>
      <c r="C55" s="28"/>
      <c r="D55" s="2"/>
      <c r="E55" s="144"/>
      <c r="F55" s="146">
        <f t="shared" si="1"/>
        <v>0.47916666666666652</v>
      </c>
    </row>
    <row r="56" spans="1:255" ht="15" customHeight="1" x14ac:dyDescent="0.25">
      <c r="A56" s="2" t="str">
        <f>'WG Opening'!A69</f>
        <v>7</v>
      </c>
      <c r="B56" s="2"/>
      <c r="C56" s="1" t="s">
        <v>196</v>
      </c>
      <c r="D56" s="2" t="str">
        <f>'WG Opening'!D69</f>
        <v>Powell</v>
      </c>
      <c r="E56" s="144">
        <v>1</v>
      </c>
      <c r="F56" s="146">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0"/>
      <c r="F57" s="146">
        <f t="shared" si="1"/>
        <v>0.47986111111111096</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0"/>
      <c r="F58" s="14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40" t="s">
        <v>5</v>
      </c>
      <c r="F59" s="146"/>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40"/>
      <c r="F60" s="140"/>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40"/>
      <c r="F61" s="146"/>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0"/>
      <c r="F62" s="146"/>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2"/>
    </row>
    <row r="64" spans="1:255" x14ac:dyDescent="0.25">
      <c r="C64" s="14"/>
      <c r="E64" s="142"/>
    </row>
    <row r="65" spans="1:5" x14ac:dyDescent="0.25">
      <c r="C65" s="14"/>
      <c r="E65" s="142"/>
    </row>
    <row r="66" spans="1:5" x14ac:dyDescent="0.25">
      <c r="C66" s="14"/>
      <c r="E66" s="142"/>
    </row>
    <row r="67" spans="1:5" x14ac:dyDescent="0.25">
      <c r="C67" s="14"/>
      <c r="E67" s="142"/>
    </row>
    <row r="68" spans="1:5" x14ac:dyDescent="0.25">
      <c r="C68" s="14"/>
      <c r="E68" s="142"/>
    </row>
    <row r="69" spans="1:5" x14ac:dyDescent="0.25">
      <c r="C69" s="14"/>
      <c r="E69" s="142"/>
    </row>
    <row r="70" spans="1:5" x14ac:dyDescent="0.25">
      <c r="C70" s="14"/>
      <c r="E70" s="142"/>
    </row>
    <row r="71" spans="1:5" x14ac:dyDescent="0.25">
      <c r="A71" s="14"/>
      <c r="C71" s="14"/>
      <c r="E71" s="142"/>
    </row>
    <row r="72" spans="1:5" x14ac:dyDescent="0.25">
      <c r="A72" s="14"/>
      <c r="C72" s="14"/>
      <c r="E72" s="142"/>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2"/>
    </row>
    <row r="89" spans="1:5" ht="16.5" customHeight="1" x14ac:dyDescent="0.25">
      <c r="A89" s="14"/>
      <c r="C89" s="14"/>
      <c r="E89" s="142"/>
    </row>
    <row r="90" spans="1:5" ht="16.5" customHeight="1" x14ac:dyDescent="0.25">
      <c r="A90" s="14"/>
      <c r="C90" s="14"/>
      <c r="E90" s="142"/>
    </row>
    <row r="91" spans="1:5" ht="16.5" customHeight="1" x14ac:dyDescent="0.25">
      <c r="A91" s="14"/>
      <c r="C91" s="14"/>
      <c r="E91" s="142"/>
    </row>
    <row r="92" spans="1:5" x14ac:dyDescent="0.25">
      <c r="A92" s="14"/>
      <c r="C92" s="14"/>
      <c r="E92" s="142"/>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tabSelected="1"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3" customWidth="1"/>
    <col min="6" max="6" width="8.75" style="142" customWidth="1"/>
    <col min="7" max="7" width="11.08203125"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4" t="str">
        <f>Registration!A1</f>
        <v>153rd IEEE 802.15 WSN Session</v>
      </c>
      <c r="B1" s="185"/>
      <c r="C1" s="185"/>
      <c r="D1" s="185"/>
      <c r="E1" s="185"/>
      <c r="F1" s="186"/>
      <c r="G1" s="85"/>
      <c r="H1" s="60"/>
      <c r="I1" s="60"/>
      <c r="J1" s="65"/>
    </row>
    <row r="2" spans="1:256" s="7" customFormat="1" ht="15" customHeight="1" thickBot="1" x14ac:dyDescent="0.35">
      <c r="A2" s="208" t="str">
        <f>_xlfn.CONCAT("Agenda for WG15 Closing Plenary - ",TEXT(('AC Opening'!C2)+4,"DDDD, MMMM DD, YYYY"))</f>
        <v>Agenda for WG15 Closing Plenary - Thursday, November 14, 2024</v>
      </c>
      <c r="B2" s="209"/>
      <c r="C2" s="209"/>
      <c r="D2" s="209"/>
      <c r="E2" s="209"/>
      <c r="F2" s="210"/>
      <c r="G2" s="85"/>
      <c r="H2" s="59"/>
      <c r="I2" s="59"/>
      <c r="J2" s="65"/>
    </row>
    <row r="3" spans="1:256" ht="25.05" customHeight="1" thickBot="1" x14ac:dyDescent="0.3">
      <c r="A3" s="46" t="s">
        <v>40</v>
      </c>
      <c r="B3" s="47" t="s">
        <v>43</v>
      </c>
      <c r="C3" s="48" t="s">
        <v>41</v>
      </c>
      <c r="D3" s="47" t="s">
        <v>44</v>
      </c>
      <c r="E3" s="206" t="s">
        <v>138</v>
      </c>
      <c r="F3" s="207"/>
      <c r="G3" s="66"/>
    </row>
    <row r="4" spans="1:256" customFormat="1" ht="15" customHeight="1" x14ac:dyDescent="0.25">
      <c r="A4" s="21"/>
      <c r="B4" s="21"/>
      <c r="C4" s="21" t="str">
        <f>'WG Opening'!C4</f>
        <v>MEETING CALLED TO ORDER</v>
      </c>
      <c r="D4" s="2" t="str">
        <f>'WG Opening'!D4</f>
        <v>Powell</v>
      </c>
      <c r="E4" s="141"/>
      <c r="F4" s="147">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11" t="str">
        <f>'WG Opening'!D5</f>
        <v>Beecher</v>
      </c>
      <c r="E5" s="224">
        <v>5</v>
      </c>
      <c r="F5" s="213">
        <f>F4+TIME(0,E4,0)</f>
        <v>0.66666666666666663</v>
      </c>
      <c r="G5" s="86"/>
      <c r="H5" s="62"/>
      <c r="I5" s="62"/>
      <c r="J5" s="68"/>
    </row>
    <row r="6" spans="1:256" s="6" customFormat="1" ht="30" customHeight="1" x14ac:dyDescent="0.25">
      <c r="A6" s="21">
        <f>'WG Opening'!A6</f>
        <v>1.1000000000000001</v>
      </c>
      <c r="B6" s="21" t="str">
        <f>'WG Opening'!B6</f>
        <v>II</v>
      </c>
      <c r="C6" s="70" t="s">
        <v>153</v>
      </c>
      <c r="D6" s="211"/>
      <c r="E6" s="224"/>
      <c r="F6" s="213"/>
      <c r="G6" s="86"/>
      <c r="H6" s="62"/>
      <c r="I6" s="62"/>
      <c r="J6" s="68"/>
    </row>
    <row r="7" spans="1:256" s="6" customFormat="1" ht="45" customHeight="1" x14ac:dyDescent="0.25">
      <c r="A7" s="21" t="str">
        <f>'WG Opening'!A7</f>
        <v>1.1a</v>
      </c>
      <c r="B7" s="21" t="str">
        <f>'WG Opening'!B7</f>
        <v>II</v>
      </c>
      <c r="C7" s="71" t="s">
        <v>152</v>
      </c>
      <c r="D7" s="211"/>
      <c r="E7" s="224"/>
      <c r="F7" s="213"/>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11"/>
      <c r="E8" s="224"/>
      <c r="F8" s="213"/>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11"/>
      <c r="E9" s="224"/>
      <c r="F9" s="213"/>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1"/>
      <c r="E10" s="224"/>
      <c r="F10" s="213"/>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11"/>
      <c r="E11" s="224"/>
      <c r="F11" s="213"/>
      <c r="G11" s="86"/>
      <c r="H11" s="62"/>
      <c r="I11" s="62"/>
      <c r="J11" s="68"/>
    </row>
    <row r="12" spans="1:256" s="6" customFormat="1" ht="15" customHeight="1" x14ac:dyDescent="0.25">
      <c r="A12" s="21" t="str">
        <f>'WG Opening'!A12</f>
        <v>1.1f</v>
      </c>
      <c r="B12" s="21" t="str">
        <f>'WG Opening'!B12</f>
        <v>II</v>
      </c>
      <c r="C12" s="53">
        <f>'WG Opening'!C12</f>
        <v>0</v>
      </c>
      <c r="D12" s="21">
        <f>'WG Opening'!D12</f>
        <v>0</v>
      </c>
      <c r="E12" s="140">
        <f>'WG Opening'!E12</f>
        <v>0</v>
      </c>
      <c r="F12" s="146">
        <f>F5+TIME(0,E5,0)</f>
        <v>0.67013888888888884</v>
      </c>
      <c r="G12" s="86"/>
      <c r="H12" s="62"/>
      <c r="I12" s="62"/>
      <c r="J12" s="68"/>
    </row>
    <row r="13" spans="1:256" s="6" customFormat="1" ht="15" customHeight="1" x14ac:dyDescent="0.25">
      <c r="A13" s="21" t="str">
        <f>'WG Opening'!A13</f>
        <v>1.1g</v>
      </c>
      <c r="B13" s="21" t="str">
        <f>'WG Opening'!B13</f>
        <v>II</v>
      </c>
      <c r="C13" s="53">
        <f>'WG Opening'!C13</f>
        <v>0</v>
      </c>
      <c r="D13" s="21">
        <f>'WG Opening'!D13</f>
        <v>0</v>
      </c>
      <c r="E13" s="140">
        <f>'WG Opening'!E13</f>
        <v>0</v>
      </c>
      <c r="F13" s="146">
        <f t="shared" ref="F13:F19" si="0">F12+TIME(0,E12,0)</f>
        <v>0.67013888888888884</v>
      </c>
      <c r="G13" s="86"/>
      <c r="H13" s="62"/>
      <c r="I13" s="62"/>
      <c r="J13" s="68"/>
    </row>
    <row r="14" spans="1:256" customFormat="1" ht="15" customHeight="1" x14ac:dyDescent="0.25">
      <c r="A14" s="2"/>
      <c r="B14" s="2"/>
      <c r="C14" s="27"/>
      <c r="D14" s="2"/>
      <c r="E14" s="141"/>
      <c r="F14" s="146">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Powell</v>
      </c>
      <c r="E15" s="140"/>
      <c r="F15" s="146">
        <f t="shared" si="0"/>
        <v>0.67013888888888884</v>
      </c>
      <c r="G15" s="86"/>
      <c r="H15" s="62"/>
      <c r="I15" s="62"/>
      <c r="J15" s="68"/>
    </row>
    <row r="16" spans="1:256" ht="15" customHeight="1" x14ac:dyDescent="0.25">
      <c r="A16" s="25">
        <f>'WG Opening'!A23</f>
        <v>2.1</v>
      </c>
      <c r="B16" s="25" t="str">
        <f>'WG Opening'!B23</f>
        <v>II</v>
      </c>
      <c r="C16" s="84" t="str">
        <f>'WG Opening'!C27</f>
        <v>WG ADMIN ITEMS - N/A</v>
      </c>
      <c r="D16" s="2" t="str">
        <f>'WG Opening'!D27</f>
        <v>Powell</v>
      </c>
      <c r="E16" s="140">
        <v>0</v>
      </c>
      <c r="F16" s="146">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1"/>
      <c r="F17" s="146">
        <f t="shared" si="0"/>
        <v>0.67013888888888884</v>
      </c>
      <c r="G17" s="77"/>
      <c r="H17" s="61"/>
      <c r="I17" s="61"/>
      <c r="J17" s="67"/>
    </row>
    <row r="18" spans="1:256" ht="15" customHeight="1" x14ac:dyDescent="0.25">
      <c r="A18" s="2">
        <f>'WG Opening'!A33</f>
        <v>3</v>
      </c>
      <c r="B18" s="2"/>
      <c r="C18" s="2" t="str">
        <f>'WG Opening'!C33</f>
        <v>FUTURE MTGS AND POLLS</v>
      </c>
      <c r="D18" s="2" t="str">
        <f>'WG Opening'!D33</f>
        <v>Powell</v>
      </c>
      <c r="E18" s="141"/>
      <c r="F18" s="146">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JAN. 2025 802 WIRELESS PLENARY MIXED MODE MTG. - PLAN OF RECORD AND MTG INFO</v>
      </c>
      <c r="D19" s="211" t="str">
        <f>'WG Opening'!D34</f>
        <v>Powell</v>
      </c>
      <c r="E19" s="225">
        <v>5</v>
      </c>
      <c r="F19" s="213">
        <f t="shared" si="0"/>
        <v>0.67013888888888884</v>
      </c>
      <c r="G19" s="77"/>
      <c r="H19" s="61"/>
      <c r="I19" s="61"/>
      <c r="J19" s="67"/>
    </row>
    <row r="20" spans="1:256" customFormat="1" ht="30" customHeight="1" x14ac:dyDescent="0.25">
      <c r="A20" s="2" t="str">
        <f>'WG Opening'!A35</f>
        <v>3.1a</v>
      </c>
      <c r="B20" s="2" t="str">
        <f>'WG Opening'!B35</f>
        <v>II</v>
      </c>
      <c r="C20" s="28" t="str">
        <f>'WG Mid-Week'!C20</f>
        <v>802.15 WG will hold its session Jan. 12-16, 2024, with the in-person part being held at the Kobe Conventoion Center, Kobe, Japan.</v>
      </c>
      <c r="D20" s="211"/>
      <c r="E20" s="225"/>
      <c r="F20" s="213"/>
      <c r="G20" s="77"/>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Jan. 12, 2025</v>
      </c>
      <c r="D21" s="211"/>
      <c r="E21" s="225"/>
      <c r="F21" s="213"/>
      <c r="G21" s="77"/>
      <c r="H21" s="61"/>
      <c r="I21" s="61"/>
      <c r="J21" s="67"/>
    </row>
    <row r="22" spans="1:256" customFormat="1" ht="15" customHeight="1" x14ac:dyDescent="0.25">
      <c r="A22" s="2" t="str">
        <f>'WG Opening'!A37</f>
        <v>3.1c</v>
      </c>
      <c r="B22" s="2" t="str">
        <f>'WG Opening'!B37</f>
        <v>II</v>
      </c>
      <c r="C22" s="26" t="str">
        <f>'WG Mid-Week'!C22</f>
        <v>The 802.15 AC will be held 5:30 to 6:30pm on Sun. Jan. 12, 2025</v>
      </c>
      <c r="D22" s="211"/>
      <c r="E22" s="225"/>
      <c r="F22" s="213"/>
      <c r="G22" s="77"/>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11"/>
      <c r="E23" s="225"/>
      <c r="F23" s="213"/>
      <c r="G23" s="77"/>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1"/>
      <c r="E24" s="225"/>
      <c r="F24" s="213"/>
      <c r="G24" s="77"/>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40">
        <v>3</v>
      </c>
      <c r="F25" s="146">
        <f>F19+TIME(0,E19,0)</f>
        <v>0.67361111111111105</v>
      </c>
      <c r="G25" s="86"/>
      <c r="H25" s="219" t="s">
        <v>214</v>
      </c>
      <c r="I25" s="220"/>
      <c r="J25" s="221"/>
      <c r="K25" s="214" t="s">
        <v>215</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0"/>
      <c r="F26" s="146">
        <f>F25+TIME(0,E25,0)</f>
        <v>0.67569444444444438</v>
      </c>
      <c r="G26" s="86"/>
      <c r="H26" s="222" t="s">
        <v>166</v>
      </c>
      <c r="I26" s="226" t="s">
        <v>198</v>
      </c>
      <c r="J26" s="217" t="s">
        <v>212</v>
      </c>
      <c r="K26" s="21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Powell</v>
      </c>
      <c r="E27" s="140"/>
      <c r="F27" s="146">
        <f t="shared" ref="F27:F57" si="1">F26+TIME(0,E26,0)</f>
        <v>0.67569444444444438</v>
      </c>
      <c r="G27" s="86"/>
      <c r="H27" s="223"/>
      <c r="I27" s="218"/>
      <c r="J27" s="218"/>
      <c r="K27" s="21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40">
        <v>6</v>
      </c>
      <c r="F28" s="146">
        <f t="shared" si="1"/>
        <v>0.67569444444444438</v>
      </c>
      <c r="G28" s="85" t="str">
        <f>LEFT(C28,11)</f>
        <v>TG 4ab NG U</v>
      </c>
      <c r="H28" s="181">
        <v>8</v>
      </c>
      <c r="I28" s="181" t="s">
        <v>312</v>
      </c>
      <c r="J28" s="2" t="s">
        <v>228</v>
      </c>
      <c r="K28" s="2" t="s">
        <v>301</v>
      </c>
    </row>
    <row r="29" spans="1:256" customFormat="1" ht="15" customHeight="1" x14ac:dyDescent="0.25">
      <c r="A29" s="2">
        <f>'WG Opening'!A44</f>
        <v>4.2</v>
      </c>
      <c r="B29" s="4" t="str">
        <f>'WG Opening'!B44</f>
        <v>DT</v>
      </c>
      <c r="C29" s="8" t="str">
        <f>'WG Opening'!C44</f>
        <v>SC WNG</v>
      </c>
      <c r="D29" s="2" t="str">
        <f>'WG Opening'!D44</f>
        <v>Rolfe</v>
      </c>
      <c r="E29" s="140">
        <v>4</v>
      </c>
      <c r="F29" s="146">
        <f t="shared" si="1"/>
        <v>0.67986111111111103</v>
      </c>
      <c r="G29" s="85" t="str">
        <f t="shared" ref="G29:G46" si="2">LEFT(C29,11)</f>
        <v>SC WNG</v>
      </c>
      <c r="H29" s="181">
        <v>0</v>
      </c>
      <c r="I29" s="183"/>
      <c r="J29" s="2"/>
      <c r="K29" s="2" t="s">
        <v>277</v>
      </c>
    </row>
    <row r="30" spans="1:256" customFormat="1" ht="15" customHeight="1" x14ac:dyDescent="0.25">
      <c r="A30" s="2">
        <f>'WG Opening'!A45</f>
        <v>4.3</v>
      </c>
      <c r="B30" s="4" t="str">
        <f>'WG Opening'!B45</f>
        <v>DT</v>
      </c>
      <c r="C30" s="8" t="str">
        <f>'WG Opening'!C45</f>
        <v>IG Access</v>
      </c>
      <c r="D30" s="2" t="str">
        <f>'WG Opening'!D45</f>
        <v>Rolfe</v>
      </c>
      <c r="E30" s="140">
        <v>4</v>
      </c>
      <c r="F30" s="146">
        <f t="shared" si="1"/>
        <v>0.6826388888888888</v>
      </c>
      <c r="G30" s="85" t="str">
        <f t="shared" si="2"/>
        <v>IG Access</v>
      </c>
      <c r="H30" s="181">
        <v>1</v>
      </c>
      <c r="I30" s="183"/>
      <c r="J30" s="2" t="s">
        <v>229</v>
      </c>
      <c r="K30" s="2" t="s">
        <v>277</v>
      </c>
    </row>
    <row r="31" spans="1:256" customFormat="1" ht="15" customHeight="1" x14ac:dyDescent="0.25">
      <c r="A31" s="2">
        <f>'WG Opening'!A46</f>
        <v>4.4000000000000004</v>
      </c>
      <c r="B31" s="4" t="str">
        <f>'WG Opening'!B46</f>
        <v>DT</v>
      </c>
      <c r="C31" s="8" t="str">
        <f>'WG Opening'!C46</f>
        <v>Joint .15/.11 Mtg.</v>
      </c>
      <c r="D31" s="2" t="str">
        <f>'WG Opening'!D46</f>
        <v>Rolfe</v>
      </c>
      <c r="E31" s="140">
        <v>4</v>
      </c>
      <c r="F31" s="146">
        <f t="shared" si="1"/>
        <v>0.68541666666666656</v>
      </c>
      <c r="G31" s="85" t="str">
        <f t="shared" si="2"/>
        <v>Joint .15/.</v>
      </c>
      <c r="H31" s="181">
        <v>0</v>
      </c>
      <c r="I31" s="181" t="s">
        <v>277</v>
      </c>
      <c r="J31" s="2"/>
      <c r="K31" s="2" t="s">
        <v>277</v>
      </c>
    </row>
    <row r="32" spans="1:256" customFormat="1" ht="15" customHeight="1" x14ac:dyDescent="0.25">
      <c r="A32" s="2">
        <f>'WG Opening'!A47</f>
        <v>4.5</v>
      </c>
      <c r="B32" s="4" t="str">
        <f>'WG Opening'!B47</f>
        <v>DT</v>
      </c>
      <c r="C32" s="8" t="str">
        <f>'WG Opening'!C47</f>
        <v>TG 4ac Privacy Amendment</v>
      </c>
      <c r="D32" s="2" t="str">
        <f>'WG Opening'!D47</f>
        <v>Kivinen</v>
      </c>
      <c r="E32" s="140">
        <v>6</v>
      </c>
      <c r="F32" s="146">
        <f t="shared" si="1"/>
        <v>0.68819444444444433</v>
      </c>
      <c r="G32" s="85" t="str">
        <f t="shared" si="2"/>
        <v>TG 4ac Priv</v>
      </c>
      <c r="H32" s="181">
        <v>2</v>
      </c>
      <c r="I32" s="181" t="s">
        <v>297</v>
      </c>
      <c r="J32" s="2" t="s">
        <v>278</v>
      </c>
      <c r="K32" s="2" t="s">
        <v>277</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0">
        <v>0</v>
      </c>
      <c r="F33" s="146">
        <f t="shared" si="1"/>
        <v>0.69236111111111098</v>
      </c>
      <c r="G33" s="85" t="str">
        <f t="shared" si="2"/>
        <v>SC IETF - u</v>
      </c>
      <c r="H33" s="181">
        <v>0</v>
      </c>
      <c r="I33" s="181" t="s">
        <v>299</v>
      </c>
      <c r="J33" s="2" t="s">
        <v>195</v>
      </c>
      <c r="K33" s="2" t="s">
        <v>277</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0">
        <v>2</v>
      </c>
      <c r="F34" s="146">
        <f t="shared" si="1"/>
        <v>0.69236111111111098</v>
      </c>
      <c r="G34" s="85" t="str">
        <f t="shared" si="2"/>
        <v>TG 4ae Asco</v>
      </c>
      <c r="H34" s="181">
        <v>2</v>
      </c>
      <c r="I34" s="181" t="s">
        <v>298</v>
      </c>
      <c r="J34" s="2"/>
      <c r="K34" s="2" t="s">
        <v>277</v>
      </c>
    </row>
    <row r="35" spans="1:256" customFormat="1" ht="15" customHeight="1" x14ac:dyDescent="0.25">
      <c r="A35" s="2" t="str">
        <f>'WG Opening'!A50</f>
        <v>4.8</v>
      </c>
      <c r="B35" s="4" t="str">
        <f>'WG Opening'!B50</f>
        <v>DT</v>
      </c>
      <c r="C35" s="8" t="str">
        <f>'WG Opening'!C50</f>
        <v>TG 9a EDHOC KMP Amendment</v>
      </c>
      <c r="D35" s="2" t="str">
        <f>'WG Opening'!D50</f>
        <v>Kivinen</v>
      </c>
      <c r="E35" s="140">
        <v>4</v>
      </c>
      <c r="F35" s="146">
        <f t="shared" si="1"/>
        <v>0.69374999999999987</v>
      </c>
      <c r="G35" s="85" t="str">
        <f t="shared" si="2"/>
        <v>TG 9a EDHOC</v>
      </c>
      <c r="H35" s="181">
        <v>2</v>
      </c>
      <c r="I35" s="181" t="s">
        <v>300</v>
      </c>
      <c r="J35" s="2"/>
      <c r="K35" s="2" t="s">
        <v>277</v>
      </c>
    </row>
    <row r="36" spans="1:256" customFormat="1" ht="15" customHeight="1" x14ac:dyDescent="0.25">
      <c r="A36" s="2">
        <f>'WG Opening'!A51</f>
        <v>4.9000000000000004</v>
      </c>
      <c r="B36" s="4" t="str">
        <f>'WG Opening'!B51</f>
        <v>DT</v>
      </c>
      <c r="C36" s="8" t="str">
        <f>'WG Opening'!C51</f>
        <v>TG 4ad NG SUN PHYs Amendment</v>
      </c>
      <c r="D36" s="2" t="str">
        <f>'WG Opening'!D51</f>
        <v>Beecher</v>
      </c>
      <c r="E36" s="140">
        <v>5</v>
      </c>
      <c r="F36" s="146">
        <f t="shared" si="1"/>
        <v>0.69652777777777763</v>
      </c>
      <c r="G36" s="85" t="str">
        <f t="shared" si="2"/>
        <v>TG 4ad NG S</v>
      </c>
      <c r="H36" s="181">
        <v>5</v>
      </c>
      <c r="I36" s="181" t="s">
        <v>302</v>
      </c>
      <c r="J36" s="2" t="s">
        <v>279</v>
      </c>
      <c r="K36" s="2" t="s">
        <v>280</v>
      </c>
    </row>
    <row r="37" spans="1:256" customFormat="1" ht="15" customHeight="1" x14ac:dyDescent="0.25">
      <c r="A37" s="2" t="str">
        <f>'WG Opening'!A52</f>
        <v>4.10</v>
      </c>
      <c r="B37" s="4" t="str">
        <f>'WG Opening'!B52</f>
        <v>DT</v>
      </c>
      <c r="C37" s="8" t="str">
        <f>'WG Opening'!C52</f>
        <v>Joint .15/.1 Mtg.</v>
      </c>
      <c r="D37" s="2" t="str">
        <f>'WG Opening'!D52</f>
        <v>Beecher</v>
      </c>
      <c r="E37" s="140">
        <v>5</v>
      </c>
      <c r="F37" s="146">
        <f t="shared" si="1"/>
        <v>0.69999999999999984</v>
      </c>
      <c r="G37" s="85" t="str">
        <f t="shared" si="2"/>
        <v>Joint .15/.</v>
      </c>
      <c r="H37" s="181">
        <v>0</v>
      </c>
      <c r="I37" s="181" t="s">
        <v>277</v>
      </c>
      <c r="J37" s="2" t="s">
        <v>279</v>
      </c>
      <c r="K37" s="2" t="s">
        <v>277</v>
      </c>
    </row>
    <row r="38" spans="1:256" customFormat="1" ht="15" customHeight="1" x14ac:dyDescent="0.25">
      <c r="A38" s="2">
        <f>'WG Opening'!A53</f>
        <v>4.1100000000000003</v>
      </c>
      <c r="B38" s="4" t="str">
        <f>'WG Opening'!B53</f>
        <v>DT</v>
      </c>
      <c r="C38" s="8" t="str">
        <f>'WG Opening'!C53</f>
        <v>SC MAINT/RULES</v>
      </c>
      <c r="D38" s="2" t="str">
        <f>'WG Opening'!D53</f>
        <v>Beecher</v>
      </c>
      <c r="E38" s="140">
        <v>6</v>
      </c>
      <c r="F38" s="146">
        <f t="shared" si="1"/>
        <v>0.70347222222222205</v>
      </c>
      <c r="G38" s="85" t="str">
        <f t="shared" si="2"/>
        <v>SC MAINT/RU</v>
      </c>
      <c r="H38" s="181">
        <v>2</v>
      </c>
      <c r="I38" s="181" t="s">
        <v>303</v>
      </c>
      <c r="J38" s="2"/>
      <c r="K38" s="2" t="s">
        <v>277</v>
      </c>
    </row>
    <row r="39" spans="1:256" ht="15" customHeight="1" x14ac:dyDescent="0.25">
      <c r="A39" s="2">
        <f>'WG Opening'!A54</f>
        <v>4.12</v>
      </c>
      <c r="B39" s="4" t="str">
        <f>'WG Opening'!B54</f>
        <v>DT</v>
      </c>
      <c r="C39" s="8" t="str">
        <f>'WG Opening'!C54</f>
        <v>TG 4me Revision to 2020</v>
      </c>
      <c r="D39" s="2" t="str">
        <f>'WG Opening'!D54</f>
        <v>Stuebing</v>
      </c>
      <c r="E39" s="140">
        <v>6</v>
      </c>
      <c r="F39" s="146">
        <f t="shared" si="1"/>
        <v>0.70763888888888871</v>
      </c>
      <c r="G39" s="85" t="str">
        <f t="shared" si="2"/>
        <v>TG 4me Revi</v>
      </c>
      <c r="H39" s="181">
        <v>0</v>
      </c>
      <c r="I39" s="181" t="s">
        <v>277</v>
      </c>
      <c r="J39" s="2"/>
      <c r="K39" s="2" t="s">
        <v>281</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0">
        <v>6</v>
      </c>
      <c r="F40" s="146">
        <f t="shared" si="1"/>
        <v>0.71180555555555536</v>
      </c>
      <c r="G40" s="85" t="str">
        <f t="shared" si="2"/>
        <v>TG 6ma BAN/</v>
      </c>
      <c r="H40" s="181">
        <v>4</v>
      </c>
      <c r="I40" s="181" t="s">
        <v>305</v>
      </c>
      <c r="J40" s="2" t="s">
        <v>308</v>
      </c>
      <c r="K40" s="2" t="s">
        <v>282</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0">
        <v>6</v>
      </c>
      <c r="F41" s="146">
        <f t="shared" si="1"/>
        <v>0.71597222222222201</v>
      </c>
      <c r="G41" s="85" t="str">
        <f t="shared" si="2"/>
        <v>TG 7a OCC A</v>
      </c>
      <c r="H41" s="181">
        <v>1</v>
      </c>
      <c r="I41" s="181" t="s">
        <v>306</v>
      </c>
      <c r="J41" s="2" t="s">
        <v>304</v>
      </c>
      <c r="K41" s="2" t="s">
        <v>277</v>
      </c>
    </row>
    <row r="42" spans="1:256" customFormat="1" ht="15" customHeight="1" x14ac:dyDescent="0.25">
      <c r="A42" s="2" t="str">
        <f>'WG Opening'!A57</f>
        <v>4.15</v>
      </c>
      <c r="B42" s="4" t="str">
        <f>'WG Opening'!B57</f>
        <v>DT</v>
      </c>
      <c r="C42" s="8" t="str">
        <f>'WG Opening'!C57</f>
        <v>IG NG OWC</v>
      </c>
      <c r="D42" s="2" t="str">
        <f>'WG Opening'!D57</f>
        <v>Jang</v>
      </c>
      <c r="E42" s="140">
        <v>6</v>
      </c>
      <c r="F42" s="146">
        <f t="shared" si="1"/>
        <v>0.72013888888888866</v>
      </c>
      <c r="G42" s="85" t="str">
        <f t="shared" si="2"/>
        <v>IG NG OWC</v>
      </c>
      <c r="H42" s="181">
        <v>0</v>
      </c>
      <c r="I42" s="181" t="s">
        <v>307</v>
      </c>
      <c r="J42" s="2"/>
      <c r="K42" s="2" t="s">
        <v>277</v>
      </c>
    </row>
    <row r="43" spans="1:256" customFormat="1" ht="15" customHeight="1" x14ac:dyDescent="0.25">
      <c r="A43" s="2" t="str">
        <f>'WG Opening'!A58</f>
        <v>4.16</v>
      </c>
      <c r="B43" s="4" t="str">
        <f>'WG Opening'!B58</f>
        <v>DT</v>
      </c>
      <c r="C43" s="8" t="str">
        <f>'WG Opening'!C58</f>
        <v>TG 14 IR UWB AHN New Standard - IN HIBERNATION</v>
      </c>
      <c r="D43" s="2" t="str">
        <f>'WG Opening'!D58</f>
        <v>Powell</v>
      </c>
      <c r="E43" s="140">
        <v>0</v>
      </c>
      <c r="F43" s="146">
        <f t="shared" si="1"/>
        <v>0.72430555555555531</v>
      </c>
      <c r="G43" s="85" t="str">
        <f t="shared" si="2"/>
        <v>TG 14 IR UW</v>
      </c>
      <c r="H43" s="181">
        <v>0</v>
      </c>
      <c r="I43" s="181" t="s">
        <v>277</v>
      </c>
      <c r="J43" s="2"/>
      <c r="K43" s="2" t="s">
        <v>277</v>
      </c>
    </row>
    <row r="44" spans="1:256" s="22" customFormat="1" ht="15" customHeight="1" x14ac:dyDescent="0.25">
      <c r="A44" s="2" t="str">
        <f>'WG Opening'!A59</f>
        <v>4.17</v>
      </c>
      <c r="B44" s="4" t="str">
        <f>'WG Opening'!B59</f>
        <v>DT</v>
      </c>
      <c r="C44" s="8" t="str">
        <f>'WG Opening'!C59</f>
        <v>TG 15 NB AHN New Standard - IN HIBERNATION</v>
      </c>
      <c r="D44" s="2" t="str">
        <f>'WG Opening'!D59</f>
        <v>Beecher</v>
      </c>
      <c r="E44" s="140">
        <v>0</v>
      </c>
      <c r="F44" s="146">
        <f t="shared" si="1"/>
        <v>0.72430555555555531</v>
      </c>
      <c r="G44" s="85" t="str">
        <f t="shared" si="2"/>
        <v>TG 15 NB AH</v>
      </c>
      <c r="H44" s="181">
        <v>0</v>
      </c>
      <c r="I44" s="181" t="s">
        <v>277</v>
      </c>
      <c r="J44" s="2"/>
      <c r="K44" s="2" t="s">
        <v>277</v>
      </c>
    </row>
    <row r="45" spans="1:256" s="22" customFormat="1" ht="15" customHeight="1" x14ac:dyDescent="0.25">
      <c r="A45" s="2" t="str">
        <f>'WG Opening'!A60</f>
        <v>4.18</v>
      </c>
      <c r="B45" s="4" t="str">
        <f>'WG Opening'!B60</f>
        <v>DT</v>
      </c>
      <c r="C45" s="8" t="str">
        <f>'WG Opening'!C60</f>
        <v>TG 16t Lic NB Amendment</v>
      </c>
      <c r="D45" s="2" t="str">
        <f>'WG Opening'!D60</f>
        <v>Godfrey</v>
      </c>
      <c r="E45" s="140">
        <v>6</v>
      </c>
      <c r="F45" s="146">
        <f t="shared" si="1"/>
        <v>0.72430555555555531</v>
      </c>
      <c r="G45" s="85" t="str">
        <f t="shared" si="2"/>
        <v xml:space="preserve">TG 16t Lic </v>
      </c>
      <c r="H45" s="181">
        <v>0</v>
      </c>
      <c r="I45" s="181" t="s">
        <v>309</v>
      </c>
      <c r="J45" s="2" t="s">
        <v>283</v>
      </c>
      <c r="K45" s="2" t="s">
        <v>284</v>
      </c>
    </row>
    <row r="46" spans="1:256" s="22" customFormat="1" ht="15" customHeight="1" x14ac:dyDescent="0.25">
      <c r="A46" s="2" t="str">
        <f>'WG Opening'!A61</f>
        <v>4.19</v>
      </c>
      <c r="B46" s="4" t="str">
        <f>'WG Opening'!B61</f>
        <v>DT</v>
      </c>
      <c r="C46" s="8" t="str">
        <f>'WG Opening'!C61</f>
        <v>SC THz</v>
      </c>
      <c r="D46" s="2" t="str">
        <f>'WG Opening'!D61</f>
        <v>Kurner</v>
      </c>
      <c r="E46" s="140">
        <v>0</v>
      </c>
      <c r="F46" s="146">
        <f t="shared" si="1"/>
        <v>0.72847222222222197</v>
      </c>
      <c r="G46" s="85" t="str">
        <f t="shared" si="2"/>
        <v>SC THz</v>
      </c>
      <c r="H46" s="182">
        <v>3</v>
      </c>
      <c r="I46" s="182" t="s">
        <v>310</v>
      </c>
      <c r="J46" s="2" t="s">
        <v>311</v>
      </c>
      <c r="K46" s="85"/>
    </row>
    <row r="47" spans="1:256" s="22" customFormat="1" ht="15" customHeight="1" x14ac:dyDescent="0.25">
      <c r="A47" s="2">
        <v>4.1900000000000004</v>
      </c>
      <c r="B47" s="4" t="s">
        <v>3</v>
      </c>
      <c r="C47" s="23" t="s">
        <v>30</v>
      </c>
      <c r="D47" s="23" t="s">
        <v>21</v>
      </c>
      <c r="E47" s="145">
        <v>3</v>
      </c>
      <c r="F47" s="146">
        <f t="shared" si="1"/>
        <v>0.72847222222222197</v>
      </c>
      <c r="G47" s="77"/>
      <c r="H47" s="64"/>
      <c r="I47" s="64"/>
      <c r="J47" s="2"/>
    </row>
    <row r="48" spans="1:256" customFormat="1" ht="15" customHeight="1" x14ac:dyDescent="0.25">
      <c r="A48" s="148" t="s">
        <v>207</v>
      </c>
      <c r="B48" s="4" t="s">
        <v>3</v>
      </c>
      <c r="C48" s="23" t="s">
        <v>26</v>
      </c>
      <c r="D48" s="23" t="s">
        <v>19</v>
      </c>
      <c r="E48" s="145">
        <v>3</v>
      </c>
      <c r="F48" s="146">
        <f t="shared" si="1"/>
        <v>0.73055555555555529</v>
      </c>
      <c r="G48" s="77"/>
      <c r="H48" s="64"/>
      <c r="I48" s="64"/>
      <c r="J48" s="2" t="s">
        <v>285</v>
      </c>
    </row>
    <row r="49" spans="1:256" customFormat="1" ht="15" customHeight="1" x14ac:dyDescent="0.25">
      <c r="A49" s="2">
        <v>4.21</v>
      </c>
      <c r="B49" s="4" t="s">
        <v>3</v>
      </c>
      <c r="C49" s="23" t="s">
        <v>27</v>
      </c>
      <c r="D49" s="23" t="s">
        <v>157</v>
      </c>
      <c r="E49" s="145">
        <v>3</v>
      </c>
      <c r="F49" s="146">
        <f t="shared" si="1"/>
        <v>0.73263888888888862</v>
      </c>
      <c r="G49" s="77"/>
      <c r="H49" s="64"/>
      <c r="I49" s="64"/>
      <c r="J49" s="2"/>
    </row>
    <row r="50" spans="1:256" customFormat="1" ht="15" customHeight="1" x14ac:dyDescent="0.25">
      <c r="A50" s="2">
        <v>4.22</v>
      </c>
      <c r="B50" s="4" t="s">
        <v>3</v>
      </c>
      <c r="C50" s="23"/>
      <c r="D50" s="23"/>
      <c r="E50" s="145"/>
      <c r="F50" s="146">
        <f t="shared" si="1"/>
        <v>0.73472222222222194</v>
      </c>
      <c r="G50" s="77"/>
      <c r="H50" s="64"/>
      <c r="I50" s="64"/>
      <c r="J50" s="2"/>
    </row>
    <row r="51" spans="1:256" customFormat="1" ht="15" customHeight="1" x14ac:dyDescent="0.25">
      <c r="A51" s="4"/>
      <c r="B51" s="8"/>
      <c r="D51" s="2"/>
      <c r="E51" s="141"/>
      <c r="F51" s="146">
        <f t="shared" si="1"/>
        <v>0.73472222222222194</v>
      </c>
      <c r="G51" s="14"/>
      <c r="H51" s="64"/>
      <c r="I51" s="64"/>
      <c r="J51" s="2"/>
    </row>
    <row r="52" spans="1:256" customFormat="1" ht="15" customHeight="1" x14ac:dyDescent="0.25">
      <c r="A52" s="2" t="str">
        <f>'WG Opening'!A63</f>
        <v>5</v>
      </c>
      <c r="B52" s="2"/>
      <c r="C52" s="2" t="str">
        <f>'WG Opening'!C63</f>
        <v>NEW BUSINESS</v>
      </c>
      <c r="D52" s="2" t="str">
        <f>'WG Opening'!D63</f>
        <v>Powell</v>
      </c>
      <c r="E52" s="141">
        <v>1</v>
      </c>
      <c r="F52" s="146">
        <f t="shared" si="1"/>
        <v>0.73472222222222194</v>
      </c>
      <c r="G52" s="77"/>
      <c r="H52" s="61"/>
      <c r="I52" s="61"/>
      <c r="J52" s="67"/>
    </row>
    <row r="53" spans="1:256" customFormat="1" ht="15" customHeight="1" x14ac:dyDescent="0.25">
      <c r="B53" s="2"/>
      <c r="C53" s="20"/>
      <c r="D53" s="2"/>
      <c r="E53" s="141"/>
      <c r="F53" s="146">
        <f t="shared" si="1"/>
        <v>0.73541666666666639</v>
      </c>
      <c r="G53" s="77"/>
      <c r="H53" s="61"/>
      <c r="I53" s="61"/>
      <c r="J53" s="67"/>
    </row>
    <row r="54" spans="1:256" customFormat="1" ht="15" customHeight="1" x14ac:dyDescent="0.25">
      <c r="A54" s="2">
        <f>'WG Opening'!A67</f>
        <v>6</v>
      </c>
      <c r="B54" s="2"/>
      <c r="C54" s="2" t="str">
        <f>'WG Opening'!C67</f>
        <v>AOB</v>
      </c>
      <c r="D54" s="2" t="str">
        <f>'WG Opening'!D67</f>
        <v>Powell</v>
      </c>
      <c r="E54" s="141">
        <v>1</v>
      </c>
      <c r="F54" s="146">
        <f t="shared" si="1"/>
        <v>0.73541666666666639</v>
      </c>
      <c r="G54" s="77"/>
      <c r="H54" s="61"/>
      <c r="I54" s="61"/>
      <c r="J54" s="67"/>
    </row>
    <row r="55" spans="1:256" customFormat="1" ht="15" x14ac:dyDescent="0.25">
      <c r="A55" s="4"/>
      <c r="B55" s="2"/>
      <c r="C55" s="28"/>
      <c r="D55" s="2"/>
      <c r="E55" s="141"/>
      <c r="F55" s="146">
        <f t="shared" si="1"/>
        <v>0.73611111111111083</v>
      </c>
      <c r="G55" s="77"/>
      <c r="H55" s="61"/>
      <c r="I55" s="61"/>
      <c r="J55" s="67"/>
    </row>
    <row r="56" spans="1:256" customFormat="1" ht="15" x14ac:dyDescent="0.25">
      <c r="A56" s="2" t="str">
        <f>'WG Opening'!A69</f>
        <v>7</v>
      </c>
      <c r="B56" s="2"/>
      <c r="C56" s="2" t="s">
        <v>7</v>
      </c>
      <c r="D56" s="2" t="str">
        <f>'WG Opening'!D69</f>
        <v>Powell</v>
      </c>
      <c r="E56" s="141">
        <v>1</v>
      </c>
      <c r="F56" s="146">
        <f t="shared" si="1"/>
        <v>0.73611111111111083</v>
      </c>
      <c r="G56" s="77"/>
      <c r="H56" s="61"/>
      <c r="I56" s="61"/>
      <c r="J56" s="67"/>
    </row>
    <row r="57" spans="1:256" customFormat="1" ht="15" x14ac:dyDescent="0.25">
      <c r="A57" s="4"/>
      <c r="B57" s="2"/>
      <c r="C57" s="20"/>
      <c r="D57" s="20"/>
      <c r="E57" s="141"/>
      <c r="F57" s="146">
        <f t="shared" si="1"/>
        <v>0.73680555555555527</v>
      </c>
      <c r="G57" s="77"/>
      <c r="H57" s="61"/>
      <c r="I57" s="61"/>
      <c r="J57" s="67"/>
    </row>
    <row r="58" spans="1:256" customFormat="1" ht="15" x14ac:dyDescent="0.25">
      <c r="A58" s="3"/>
      <c r="B58" s="2"/>
      <c r="C58" s="1"/>
      <c r="D58" s="1"/>
      <c r="E58" s="141"/>
      <c r="F58" s="147"/>
      <c r="G58" s="77"/>
      <c r="H58" s="61"/>
      <c r="I58" s="61"/>
      <c r="J58" s="67"/>
    </row>
    <row r="59" spans="1:256" customFormat="1" ht="15" x14ac:dyDescent="0.25">
      <c r="A59" s="19"/>
      <c r="B59" s="2" t="s">
        <v>5</v>
      </c>
      <c r="C59" s="13" t="str">
        <f>'WG Opening'!C72</f>
        <v>ME - Motion, External        MI - Motion, Internal</v>
      </c>
      <c r="D59" s="2"/>
      <c r="E59" s="140" t="s">
        <v>5</v>
      </c>
      <c r="F59" s="146"/>
      <c r="G59" s="77"/>
      <c r="H59" s="61"/>
      <c r="I59" s="61"/>
      <c r="J59" s="67"/>
    </row>
    <row r="60" spans="1:256" ht="15" customHeight="1" x14ac:dyDescent="0.25">
      <c r="A60" s="19" t="s">
        <v>5</v>
      </c>
      <c r="B60" s="2"/>
      <c r="C60" s="13" t="str">
        <f>'WG Opening'!C73</f>
        <v>DT - Discussion Topic         II - Information Item</v>
      </c>
      <c r="D60" s="2"/>
      <c r="E60" s="140"/>
      <c r="F60" s="140"/>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40"/>
      <c r="F61" s="146"/>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230</v>
      </c>
      <c r="E63" s="142"/>
    </row>
    <row r="64" spans="1:256" x14ac:dyDescent="0.25">
      <c r="C64" s="14"/>
      <c r="E64" s="142"/>
    </row>
    <row r="65" spans="1:5" x14ac:dyDescent="0.25">
      <c r="C65" s="14"/>
      <c r="E65" s="142"/>
    </row>
    <row r="66" spans="1:5" x14ac:dyDescent="0.25">
      <c r="A66" s="14"/>
      <c r="C66" s="14"/>
      <c r="E66" s="142"/>
    </row>
    <row r="67" spans="1:5" x14ac:dyDescent="0.25">
      <c r="A67" s="14"/>
      <c r="C67" s="14"/>
      <c r="E67" s="142"/>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2"/>
    </row>
    <row r="84" spans="1:5" ht="16.5" customHeight="1" x14ac:dyDescent="0.25">
      <c r="A84" s="14"/>
      <c r="C84" s="14"/>
      <c r="E84" s="142"/>
    </row>
    <row r="85" spans="1:5" ht="16.5" customHeight="1" x14ac:dyDescent="0.25">
      <c r="A85" s="14"/>
      <c r="C85" s="14"/>
      <c r="E85" s="142"/>
    </row>
    <row r="86" spans="1:5" ht="16.5" customHeight="1" x14ac:dyDescent="0.25">
      <c r="A86" s="14"/>
      <c r="C86" s="14"/>
      <c r="E86" s="142"/>
    </row>
    <row r="87" spans="1:5" x14ac:dyDescent="0.25">
      <c r="A87" s="14"/>
      <c r="C87" s="14"/>
      <c r="E87" s="142"/>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zoomScale="80" zoomScaleNormal="80" workbookViewId="0">
      <pane xSplit="1" ySplit="8" topLeftCell="B14" activePane="bottomRight" state="frozen"/>
      <selection pane="topRight" activeCell="F1" sqref="F1"/>
      <selection pane="bottomLeft" activeCell="A9" sqref="A9"/>
      <selection pane="bottomRight" activeCell="AF4" sqref="AF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row>
    <row r="2" spans="1:34" s="43" customFormat="1" ht="19.649999999999999" customHeight="1" x14ac:dyDescent="0.25">
      <c r="A2" s="319" t="s">
        <v>296</v>
      </c>
      <c r="B2" s="129" t="s">
        <v>254</v>
      </c>
      <c r="C2" s="129"/>
      <c r="D2" s="130"/>
      <c r="E2" s="130"/>
      <c r="F2" s="130"/>
      <c r="G2" s="130"/>
      <c r="H2" s="130"/>
      <c r="I2" s="130"/>
      <c r="J2" s="130"/>
      <c r="K2" s="130"/>
      <c r="L2" s="130"/>
      <c r="M2" s="130"/>
      <c r="N2" s="130"/>
      <c r="O2" s="130"/>
      <c r="P2" s="130"/>
      <c r="Q2" s="130"/>
      <c r="R2" s="130"/>
      <c r="S2" s="130"/>
      <c r="T2" s="130"/>
      <c r="U2" s="130"/>
      <c r="V2" s="130"/>
      <c r="W2" s="130"/>
      <c r="X2" s="130"/>
      <c r="Y2" s="131"/>
      <c r="Z2" s="131"/>
      <c r="AA2" s="130"/>
      <c r="AB2" s="131"/>
      <c r="AC2" s="132"/>
    </row>
    <row r="3" spans="1:34" s="43" customFormat="1" ht="19.2" customHeight="1" x14ac:dyDescent="0.4">
      <c r="A3" s="320"/>
      <c r="B3" s="133" t="s">
        <v>255</v>
      </c>
      <c r="C3" s="133"/>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5"/>
      <c r="AD3" s="35"/>
      <c r="AE3" s="35"/>
      <c r="AF3"/>
      <c r="AG3"/>
    </row>
    <row r="4" spans="1:34" s="43" customFormat="1" ht="19.649999999999999" customHeight="1" thickBot="1" x14ac:dyDescent="0.3">
      <c r="A4" s="320"/>
      <c r="B4" s="136" t="s">
        <v>180</v>
      </c>
      <c r="C4" s="137"/>
      <c r="D4" s="137"/>
      <c r="E4" s="137"/>
      <c r="F4" s="137"/>
      <c r="G4" s="137"/>
      <c r="H4" s="137"/>
      <c r="I4" s="137"/>
      <c r="J4" s="137"/>
      <c r="K4" s="137"/>
      <c r="L4" s="137"/>
      <c r="M4" s="137"/>
      <c r="N4" s="137"/>
      <c r="O4" s="137"/>
      <c r="P4" s="137"/>
      <c r="Q4" s="137"/>
      <c r="R4" s="137"/>
      <c r="S4" s="137"/>
      <c r="T4" s="137"/>
      <c r="U4" s="137"/>
      <c r="V4" s="137"/>
      <c r="W4" s="137"/>
      <c r="X4" s="137"/>
      <c r="Y4" s="137"/>
      <c r="Z4" s="138"/>
      <c r="AA4" s="137"/>
      <c r="AB4" s="137"/>
      <c r="AC4" s="139"/>
    </row>
    <row r="5" spans="1:34" ht="12.9" customHeight="1" x14ac:dyDescent="0.25">
      <c r="A5" s="346" t="s">
        <v>167</v>
      </c>
      <c r="B5" s="321" t="s">
        <v>46</v>
      </c>
      <c r="C5" s="322"/>
      <c r="D5" s="323" t="s">
        <v>47</v>
      </c>
      <c r="E5" s="324"/>
      <c r="F5" s="324"/>
      <c r="G5" s="324"/>
      <c r="H5" s="325"/>
      <c r="I5" s="323" t="s">
        <v>48</v>
      </c>
      <c r="J5" s="324"/>
      <c r="K5" s="324"/>
      <c r="L5" s="324"/>
      <c r="M5" s="325"/>
      <c r="N5" s="323" t="s">
        <v>49</v>
      </c>
      <c r="O5" s="324"/>
      <c r="P5" s="324"/>
      <c r="Q5" s="324"/>
      <c r="R5" s="325"/>
      <c r="S5" s="323" t="s">
        <v>50</v>
      </c>
      <c r="T5" s="324"/>
      <c r="U5" s="324"/>
      <c r="V5" s="324"/>
      <c r="W5" s="325"/>
      <c r="X5" s="323" t="s">
        <v>51</v>
      </c>
      <c r="Y5" s="324"/>
      <c r="Z5" s="325"/>
      <c r="AA5" s="323" t="s">
        <v>52</v>
      </c>
      <c r="AB5" s="324"/>
      <c r="AC5" s="325"/>
    </row>
    <row r="6" spans="1:34" ht="12.6" customHeight="1" thickBot="1" x14ac:dyDescent="0.3">
      <c r="A6" s="347"/>
      <c r="B6" s="326">
        <f>DATE(2024,11,10)</f>
        <v>45606</v>
      </c>
      <c r="C6" s="327"/>
      <c r="D6" s="330">
        <f>B6+1</f>
        <v>45607</v>
      </c>
      <c r="E6" s="330"/>
      <c r="F6" s="330"/>
      <c r="G6" s="330"/>
      <c r="H6" s="331"/>
      <c r="I6" s="345">
        <f>D6+1</f>
        <v>45608</v>
      </c>
      <c r="J6" s="330"/>
      <c r="K6" s="330"/>
      <c r="L6" s="330"/>
      <c r="M6" s="331"/>
      <c r="N6" s="345">
        <f>I6+1</f>
        <v>45609</v>
      </c>
      <c r="O6" s="330"/>
      <c r="P6" s="330"/>
      <c r="Q6" s="330"/>
      <c r="R6" s="331"/>
      <c r="S6" s="345">
        <f>N6+1</f>
        <v>45610</v>
      </c>
      <c r="T6" s="330"/>
      <c r="U6" s="330"/>
      <c r="V6" s="330"/>
      <c r="W6" s="331"/>
      <c r="X6" s="352">
        <f>S6+1</f>
        <v>45611</v>
      </c>
      <c r="Y6" s="353"/>
      <c r="Z6" s="354"/>
      <c r="AA6" s="352">
        <f>X6+1</f>
        <v>45612</v>
      </c>
      <c r="AB6" s="353"/>
      <c r="AC6" s="354"/>
    </row>
    <row r="7" spans="1:34" ht="12.6" customHeight="1" x14ac:dyDescent="0.25">
      <c r="A7" s="347"/>
      <c r="B7" s="358" t="s">
        <v>197</v>
      </c>
      <c r="C7" s="359"/>
      <c r="D7" s="359"/>
      <c r="E7" s="359"/>
      <c r="F7" s="359"/>
      <c r="G7" s="359"/>
      <c r="H7" s="359"/>
      <c r="I7" s="359"/>
      <c r="J7" s="359"/>
      <c r="K7" s="359"/>
      <c r="L7" s="359"/>
      <c r="M7" s="359"/>
      <c r="N7" s="359"/>
      <c r="O7" s="359"/>
      <c r="P7" s="359"/>
      <c r="Q7" s="359"/>
      <c r="R7" s="359"/>
      <c r="S7" s="359"/>
      <c r="T7" s="359"/>
      <c r="U7" s="359"/>
      <c r="V7" s="359"/>
      <c r="W7" s="360"/>
      <c r="X7" s="88"/>
      <c r="Y7" s="89"/>
      <c r="Z7" s="90"/>
      <c r="AA7" s="88"/>
      <c r="AB7" s="89"/>
      <c r="AC7" s="90"/>
    </row>
    <row r="8" spans="1:34" s="43" customFormat="1" ht="38.25" customHeight="1" thickBot="1" x14ac:dyDescent="0.3">
      <c r="A8" s="348"/>
      <c r="B8" s="328" t="s">
        <v>213</v>
      </c>
      <c r="C8" s="329"/>
      <c r="D8" s="179" t="s">
        <v>115</v>
      </c>
      <c r="E8" s="171" t="s">
        <v>125</v>
      </c>
      <c r="F8" s="171" t="s">
        <v>126</v>
      </c>
      <c r="G8" s="171" t="s">
        <v>127</v>
      </c>
      <c r="H8" s="178" t="s">
        <v>263</v>
      </c>
      <c r="I8" s="179" t="s">
        <v>115</v>
      </c>
      <c r="J8" s="171" t="s">
        <v>125</v>
      </c>
      <c r="K8" s="171" t="s">
        <v>126</v>
      </c>
      <c r="L8" s="171" t="s">
        <v>127</v>
      </c>
      <c r="M8" s="178" t="s">
        <v>263</v>
      </c>
      <c r="N8" s="179" t="s">
        <v>115</v>
      </c>
      <c r="O8" s="171" t="s">
        <v>125</v>
      </c>
      <c r="P8" s="171" t="s">
        <v>126</v>
      </c>
      <c r="Q8" s="171" t="s">
        <v>127</v>
      </c>
      <c r="R8" s="178" t="s">
        <v>263</v>
      </c>
      <c r="S8" s="179" t="s">
        <v>115</v>
      </c>
      <c r="T8" s="171" t="s">
        <v>125</v>
      </c>
      <c r="U8" s="171" t="s">
        <v>126</v>
      </c>
      <c r="V8" s="171" t="s">
        <v>127</v>
      </c>
      <c r="W8" s="178" t="s">
        <v>263</v>
      </c>
      <c r="X8" s="88"/>
      <c r="Y8" s="89"/>
      <c r="Z8" s="90"/>
      <c r="AA8" s="88"/>
      <c r="AB8" s="89"/>
      <c r="AC8" s="90"/>
    </row>
    <row r="9" spans="1:34" ht="15" customHeight="1" x14ac:dyDescent="0.25">
      <c r="A9" s="91" t="s">
        <v>53</v>
      </c>
      <c r="B9" s="89"/>
      <c r="C9" s="90"/>
      <c r="D9" s="335" t="s">
        <v>54</v>
      </c>
      <c r="E9" s="335"/>
      <c r="F9" s="335"/>
      <c r="G9" s="349"/>
      <c r="H9" s="336"/>
      <c r="I9" s="350" t="s">
        <v>54</v>
      </c>
      <c r="J9" s="335"/>
      <c r="K9" s="335"/>
      <c r="L9" s="335"/>
      <c r="M9" s="336"/>
      <c r="N9" s="350" t="s">
        <v>54</v>
      </c>
      <c r="O9" s="335"/>
      <c r="P9" s="335"/>
      <c r="Q9" s="335"/>
      <c r="R9" s="336"/>
      <c r="S9" s="350" t="s">
        <v>54</v>
      </c>
      <c r="T9" s="335"/>
      <c r="U9" s="335"/>
      <c r="V9" s="335"/>
      <c r="W9" s="336"/>
      <c r="X9" s="88"/>
      <c r="Y9" s="89"/>
      <c r="Z9" s="90"/>
      <c r="AA9" s="88"/>
      <c r="AB9" s="89"/>
      <c r="AC9" s="90"/>
      <c r="AE9"/>
    </row>
    <row r="10" spans="1:34" ht="15" customHeight="1" thickBot="1" x14ac:dyDescent="0.3">
      <c r="A10" s="92" t="s">
        <v>55</v>
      </c>
      <c r="B10" s="89"/>
      <c r="C10" s="90"/>
      <c r="D10" s="337"/>
      <c r="E10" s="337"/>
      <c r="F10" s="337"/>
      <c r="G10" s="337"/>
      <c r="H10" s="338"/>
      <c r="I10" s="351"/>
      <c r="J10" s="337"/>
      <c r="K10" s="337"/>
      <c r="L10" s="337"/>
      <c r="M10" s="338"/>
      <c r="N10" s="351"/>
      <c r="O10" s="337"/>
      <c r="P10" s="337"/>
      <c r="Q10" s="337"/>
      <c r="R10" s="338"/>
      <c r="S10" s="351"/>
      <c r="T10" s="337"/>
      <c r="U10" s="337"/>
      <c r="V10" s="337"/>
      <c r="W10" s="338"/>
      <c r="X10" s="88"/>
      <c r="Y10" s="89"/>
      <c r="Z10" s="90"/>
      <c r="AA10" s="88"/>
      <c r="AB10" s="89"/>
      <c r="AC10" s="90"/>
      <c r="AE10"/>
    </row>
    <row r="11" spans="1:34" ht="15" customHeight="1" x14ac:dyDescent="0.25">
      <c r="A11" s="93" t="s">
        <v>56</v>
      </c>
      <c r="B11" s="89"/>
      <c r="C11" s="90"/>
      <c r="D11" s="379" t="s">
        <v>258</v>
      </c>
      <c r="E11" s="380"/>
      <c r="F11" s="380"/>
      <c r="G11" s="380"/>
      <c r="H11" s="381"/>
      <c r="I11" s="332" t="s">
        <v>265</v>
      </c>
      <c r="J11" s="306"/>
      <c r="K11" s="391" t="s">
        <v>247</v>
      </c>
      <c r="L11" s="282" t="s">
        <v>147</v>
      </c>
      <c r="M11" s="306"/>
      <c r="N11" s="361" t="s">
        <v>134</v>
      </c>
      <c r="O11" s="362"/>
      <c r="P11" s="362"/>
      <c r="Q11" s="362"/>
      <c r="R11" s="363"/>
      <c r="S11" s="332" t="s">
        <v>265</v>
      </c>
      <c r="T11" s="355" t="s">
        <v>33</v>
      </c>
      <c r="U11" s="299" t="s">
        <v>141</v>
      </c>
      <c r="V11" s="282" t="s">
        <v>147</v>
      </c>
      <c r="W11" s="306"/>
      <c r="X11" s="88"/>
      <c r="Y11" s="89"/>
      <c r="Z11" s="90"/>
      <c r="AA11" s="88"/>
      <c r="AB11" s="89"/>
      <c r="AC11" s="90"/>
      <c r="AE11"/>
    </row>
    <row r="12" spans="1:34" ht="15" customHeight="1" thickBot="1" x14ac:dyDescent="0.3">
      <c r="A12" s="93" t="s">
        <v>58</v>
      </c>
      <c r="B12" s="89"/>
      <c r="C12" s="90"/>
      <c r="D12" s="382"/>
      <c r="E12" s="383"/>
      <c r="F12" s="383"/>
      <c r="G12" s="383"/>
      <c r="H12" s="384"/>
      <c r="I12" s="333"/>
      <c r="J12" s="307"/>
      <c r="K12" s="392"/>
      <c r="L12" s="283"/>
      <c r="M12" s="307"/>
      <c r="N12" s="364"/>
      <c r="O12" s="365"/>
      <c r="P12" s="365"/>
      <c r="Q12" s="365"/>
      <c r="R12" s="366"/>
      <c r="S12" s="333"/>
      <c r="T12" s="356"/>
      <c r="U12" s="300"/>
      <c r="V12" s="283"/>
      <c r="W12" s="307"/>
      <c r="X12" s="88"/>
      <c r="Y12" s="89"/>
      <c r="Z12" s="90"/>
      <c r="AA12" s="88"/>
      <c r="AB12" s="89"/>
      <c r="AC12" s="90"/>
      <c r="AE12"/>
    </row>
    <row r="13" spans="1:34" ht="15" customHeight="1" x14ac:dyDescent="0.25">
      <c r="A13" s="93" t="s">
        <v>59</v>
      </c>
      <c r="B13" s="89"/>
      <c r="C13" s="90"/>
      <c r="D13" s="382"/>
      <c r="E13" s="383"/>
      <c r="F13" s="383"/>
      <c r="G13" s="383"/>
      <c r="H13" s="384"/>
      <c r="I13" s="333"/>
      <c r="J13" s="307"/>
      <c r="K13" s="392"/>
      <c r="L13" s="283"/>
      <c r="M13" s="307"/>
      <c r="N13" s="369" t="s">
        <v>265</v>
      </c>
      <c r="O13" s="367" t="s">
        <v>246</v>
      </c>
      <c r="P13" s="306"/>
      <c r="Q13" s="371" t="s">
        <v>271</v>
      </c>
      <c r="R13" s="306"/>
      <c r="S13" s="333"/>
      <c r="T13" s="356"/>
      <c r="U13" s="300"/>
      <c r="V13" s="283"/>
      <c r="W13" s="307"/>
      <c r="X13" s="88"/>
      <c r="Y13" s="89"/>
      <c r="Z13" s="90"/>
      <c r="AA13" s="379" t="s">
        <v>262</v>
      </c>
      <c r="AB13" s="380"/>
      <c r="AC13" s="381"/>
    </row>
    <row r="14" spans="1:34" ht="15" customHeight="1" thickBot="1" x14ac:dyDescent="0.3">
      <c r="A14" s="93" t="s">
        <v>60</v>
      </c>
      <c r="B14" s="89"/>
      <c r="C14" s="90"/>
      <c r="D14" s="385"/>
      <c r="E14" s="386"/>
      <c r="F14" s="386"/>
      <c r="G14" s="386"/>
      <c r="H14" s="387"/>
      <c r="I14" s="334"/>
      <c r="J14" s="308"/>
      <c r="K14" s="393"/>
      <c r="L14" s="284"/>
      <c r="M14" s="308"/>
      <c r="N14" s="370"/>
      <c r="O14" s="368"/>
      <c r="P14" s="308"/>
      <c r="Q14" s="372"/>
      <c r="R14" s="308"/>
      <c r="S14" s="334"/>
      <c r="T14" s="357"/>
      <c r="U14" s="301"/>
      <c r="V14" s="284"/>
      <c r="W14" s="308"/>
      <c r="X14" s="88"/>
      <c r="Y14" s="89"/>
      <c r="Z14" s="90"/>
      <c r="AA14" s="382"/>
      <c r="AB14" s="383"/>
      <c r="AC14" s="384"/>
    </row>
    <row r="15" spans="1:34" ht="15" customHeight="1" thickBot="1" x14ac:dyDescent="0.3">
      <c r="A15" s="94" t="s">
        <v>61</v>
      </c>
      <c r="B15" s="89"/>
      <c r="C15" s="90"/>
      <c r="D15" s="294" t="s">
        <v>62</v>
      </c>
      <c r="E15" s="294"/>
      <c r="F15" s="294"/>
      <c r="G15" s="294"/>
      <c r="H15" s="295"/>
      <c r="I15" s="293" t="s">
        <v>62</v>
      </c>
      <c r="J15" s="294"/>
      <c r="K15" s="294"/>
      <c r="L15" s="294"/>
      <c r="M15" s="295"/>
      <c r="N15" s="293" t="s">
        <v>62</v>
      </c>
      <c r="O15" s="294"/>
      <c r="P15" s="294"/>
      <c r="Q15" s="294"/>
      <c r="R15" s="295"/>
      <c r="S15" s="293" t="s">
        <v>62</v>
      </c>
      <c r="T15" s="294"/>
      <c r="U15" s="294"/>
      <c r="V15" s="294"/>
      <c r="W15" s="295"/>
      <c r="X15" s="88"/>
      <c r="Y15" s="89"/>
      <c r="Z15" s="90"/>
      <c r="AA15" s="382"/>
      <c r="AB15" s="383"/>
      <c r="AC15" s="384"/>
      <c r="AE15"/>
      <c r="AF15"/>
      <c r="AG15"/>
      <c r="AH15"/>
    </row>
    <row r="16" spans="1:34" ht="15" customHeight="1" x14ac:dyDescent="0.25">
      <c r="A16" s="95" t="s">
        <v>63</v>
      </c>
      <c r="B16" s="89"/>
      <c r="C16" s="90"/>
      <c r="D16" s="373" t="s">
        <v>136</v>
      </c>
      <c r="E16" s="374"/>
      <c r="F16" s="374"/>
      <c r="G16" s="374"/>
      <c r="H16" s="375"/>
      <c r="I16" s="339" t="s">
        <v>224</v>
      </c>
      <c r="J16" s="306"/>
      <c r="K16" s="376" t="s">
        <v>234</v>
      </c>
      <c r="L16" s="316" t="s">
        <v>264</v>
      </c>
      <c r="M16" s="309">
        <v>802.18</v>
      </c>
      <c r="N16" s="373" t="s">
        <v>291</v>
      </c>
      <c r="O16" s="374"/>
      <c r="P16" s="374"/>
      <c r="Q16" s="374"/>
      <c r="R16" s="375"/>
      <c r="S16" s="332" t="s">
        <v>265</v>
      </c>
      <c r="T16" s="312" t="s">
        <v>286</v>
      </c>
      <c r="U16" s="376" t="s">
        <v>234</v>
      </c>
      <c r="V16" s="316" t="s">
        <v>264</v>
      </c>
      <c r="W16" s="306"/>
      <c r="X16" s="88"/>
      <c r="Y16" s="89"/>
      <c r="Z16" s="90"/>
      <c r="AA16" s="382"/>
      <c r="AB16" s="383"/>
      <c r="AC16" s="384"/>
      <c r="AE16"/>
      <c r="AF16"/>
      <c r="AG16"/>
      <c r="AH16"/>
    </row>
    <row r="17" spans="1:34" ht="15" customHeight="1" thickBot="1" x14ac:dyDescent="0.3">
      <c r="A17" s="95" t="s">
        <v>64</v>
      </c>
      <c r="B17" s="89"/>
      <c r="C17" s="90"/>
      <c r="D17" s="361"/>
      <c r="E17" s="362"/>
      <c r="F17" s="362"/>
      <c r="G17" s="362"/>
      <c r="H17" s="363"/>
      <c r="I17" s="340"/>
      <c r="J17" s="307"/>
      <c r="K17" s="377"/>
      <c r="L17" s="317"/>
      <c r="M17" s="310"/>
      <c r="N17" s="364"/>
      <c r="O17" s="365"/>
      <c r="P17" s="365"/>
      <c r="Q17" s="365"/>
      <c r="R17" s="366"/>
      <c r="S17" s="333"/>
      <c r="T17" s="313"/>
      <c r="U17" s="377"/>
      <c r="V17" s="317"/>
      <c r="W17" s="307"/>
      <c r="X17" s="88"/>
      <c r="Y17" s="89"/>
      <c r="Z17" s="90"/>
      <c r="AA17" s="382"/>
      <c r="AB17" s="383"/>
      <c r="AC17" s="384"/>
      <c r="AE17"/>
      <c r="AF17"/>
      <c r="AG17"/>
      <c r="AH17"/>
    </row>
    <row r="18" spans="1:34" ht="15" customHeight="1" x14ac:dyDescent="0.25">
      <c r="A18" s="95" t="s">
        <v>65</v>
      </c>
      <c r="B18" s="89"/>
      <c r="C18" s="90"/>
      <c r="D18" s="361"/>
      <c r="E18" s="362"/>
      <c r="F18" s="362"/>
      <c r="G18" s="362"/>
      <c r="H18" s="363"/>
      <c r="I18" s="340"/>
      <c r="J18" s="307"/>
      <c r="K18" s="377"/>
      <c r="L18" s="317"/>
      <c r="M18" s="310"/>
      <c r="N18" s="373" t="s">
        <v>205</v>
      </c>
      <c r="O18" s="374"/>
      <c r="P18" s="374"/>
      <c r="Q18" s="374"/>
      <c r="R18" s="375"/>
      <c r="S18" s="333"/>
      <c r="T18" s="313"/>
      <c r="U18" s="377"/>
      <c r="V18" s="317"/>
      <c r="W18" s="307"/>
      <c r="X18" s="88"/>
      <c r="Y18" s="89"/>
      <c r="Z18" s="90"/>
      <c r="AA18" s="382"/>
      <c r="AB18" s="383"/>
      <c r="AC18" s="384"/>
      <c r="AE18"/>
      <c r="AF18"/>
      <c r="AG18"/>
      <c r="AH18"/>
    </row>
    <row r="19" spans="1:34" ht="15" customHeight="1" thickBot="1" x14ac:dyDescent="0.3">
      <c r="A19" s="95" t="s">
        <v>66</v>
      </c>
      <c r="B19" s="89"/>
      <c r="C19" s="90"/>
      <c r="D19" s="364"/>
      <c r="E19" s="365"/>
      <c r="F19" s="365"/>
      <c r="G19" s="365"/>
      <c r="H19" s="366"/>
      <c r="I19" s="341"/>
      <c r="J19" s="308"/>
      <c r="K19" s="378"/>
      <c r="L19" s="318"/>
      <c r="M19" s="311"/>
      <c r="N19" s="364"/>
      <c r="O19" s="365"/>
      <c r="P19" s="365"/>
      <c r="Q19" s="365"/>
      <c r="R19" s="366"/>
      <c r="S19" s="334"/>
      <c r="T19" s="314"/>
      <c r="U19" s="378"/>
      <c r="V19" s="318"/>
      <c r="W19" s="308"/>
      <c r="X19" s="88"/>
      <c r="Y19" s="89"/>
      <c r="Z19" s="90"/>
      <c r="AA19" s="382"/>
      <c r="AB19" s="383"/>
      <c r="AC19" s="384"/>
    </row>
    <row r="20" spans="1:34" ht="15" customHeight="1" thickBot="1" x14ac:dyDescent="0.3">
      <c r="A20" s="92" t="s">
        <v>67</v>
      </c>
      <c r="B20" s="89"/>
      <c r="C20" s="90"/>
      <c r="D20" s="335" t="s">
        <v>145</v>
      </c>
      <c r="E20" s="335"/>
      <c r="F20" s="335"/>
      <c r="G20" s="335"/>
      <c r="H20" s="336"/>
      <c r="I20" s="335" t="s">
        <v>145</v>
      </c>
      <c r="J20" s="335"/>
      <c r="K20" s="335"/>
      <c r="L20" s="335"/>
      <c r="M20" s="336"/>
      <c r="N20" s="335" t="s">
        <v>145</v>
      </c>
      <c r="O20" s="335"/>
      <c r="P20" s="335"/>
      <c r="Q20" s="335"/>
      <c r="R20" s="336"/>
      <c r="S20" s="335" t="s">
        <v>145</v>
      </c>
      <c r="T20" s="335"/>
      <c r="U20" s="335"/>
      <c r="V20" s="335"/>
      <c r="W20" s="336"/>
      <c r="X20" s="88"/>
      <c r="Y20" s="89"/>
      <c r="Z20" s="90"/>
      <c r="AA20" s="382"/>
      <c r="AB20" s="383"/>
      <c r="AC20" s="384"/>
    </row>
    <row r="21" spans="1:34" ht="15" customHeight="1" thickBot="1" x14ac:dyDescent="0.3">
      <c r="A21" s="92" t="s">
        <v>68</v>
      </c>
      <c r="B21" s="89"/>
      <c r="C21" s="90"/>
      <c r="D21" s="337"/>
      <c r="E21" s="337"/>
      <c r="F21" s="337"/>
      <c r="G21" s="337"/>
      <c r="H21" s="338"/>
      <c r="I21" s="337"/>
      <c r="J21" s="337"/>
      <c r="K21" s="337"/>
      <c r="L21" s="337"/>
      <c r="M21" s="338"/>
      <c r="N21" s="337"/>
      <c r="O21" s="337"/>
      <c r="P21" s="337"/>
      <c r="Q21" s="337"/>
      <c r="R21" s="338"/>
      <c r="S21" s="337"/>
      <c r="T21" s="337"/>
      <c r="U21" s="337"/>
      <c r="V21" s="337"/>
      <c r="W21" s="338"/>
      <c r="X21" s="379" t="s">
        <v>257</v>
      </c>
      <c r="Y21" s="380"/>
      <c r="Z21" s="381"/>
      <c r="AA21" s="382"/>
      <c r="AB21" s="383"/>
      <c r="AC21" s="384"/>
    </row>
    <row r="22" spans="1:34" ht="15" customHeight="1" thickBot="1" x14ac:dyDescent="0.3">
      <c r="A22" s="95" t="s">
        <v>69</v>
      </c>
      <c r="B22" s="89"/>
      <c r="C22" s="90"/>
      <c r="D22" s="332" t="s">
        <v>265</v>
      </c>
      <c r="E22" s="342" t="s">
        <v>266</v>
      </c>
      <c r="F22" s="299" t="s">
        <v>141</v>
      </c>
      <c r="G22" s="306"/>
      <c r="H22" s="306"/>
      <c r="I22" s="332" t="s">
        <v>265</v>
      </c>
      <c r="J22" s="342" t="s">
        <v>266</v>
      </c>
      <c r="K22" s="299" t="s">
        <v>141</v>
      </c>
      <c r="L22" s="282" t="s">
        <v>147</v>
      </c>
      <c r="M22" s="306"/>
      <c r="N22" s="332" t="s">
        <v>265</v>
      </c>
      <c r="O22" s="342" t="s">
        <v>266</v>
      </c>
      <c r="P22" s="299" t="s">
        <v>141</v>
      </c>
      <c r="Q22" s="282" t="s">
        <v>140</v>
      </c>
      <c r="R22" s="306"/>
      <c r="S22" s="332" t="s">
        <v>265</v>
      </c>
      <c r="T22" s="342" t="s">
        <v>266</v>
      </c>
      <c r="U22" s="290" t="s">
        <v>57</v>
      </c>
      <c r="V22" s="306"/>
      <c r="W22" s="306"/>
      <c r="X22" s="382"/>
      <c r="Y22" s="383"/>
      <c r="Z22" s="384"/>
      <c r="AA22" s="382"/>
      <c r="AB22" s="383"/>
      <c r="AC22" s="384"/>
    </row>
    <row r="23" spans="1:34" ht="15" customHeight="1" x14ac:dyDescent="0.25">
      <c r="A23" s="95" t="s">
        <v>70</v>
      </c>
      <c r="B23" s="302" t="s">
        <v>233</v>
      </c>
      <c r="C23" s="303"/>
      <c r="D23" s="333"/>
      <c r="E23" s="343"/>
      <c r="F23" s="300"/>
      <c r="G23" s="307"/>
      <c r="H23" s="307"/>
      <c r="I23" s="333"/>
      <c r="J23" s="343"/>
      <c r="K23" s="300"/>
      <c r="L23" s="283"/>
      <c r="M23" s="307"/>
      <c r="N23" s="333"/>
      <c r="O23" s="343"/>
      <c r="P23" s="300"/>
      <c r="Q23" s="283"/>
      <c r="R23" s="307"/>
      <c r="S23" s="333"/>
      <c r="T23" s="343"/>
      <c r="U23" s="291"/>
      <c r="V23" s="307"/>
      <c r="W23" s="307"/>
      <c r="X23" s="382"/>
      <c r="Y23" s="383"/>
      <c r="Z23" s="384"/>
      <c r="AA23" s="382"/>
      <c r="AB23" s="383"/>
      <c r="AC23" s="384"/>
    </row>
    <row r="24" spans="1:34" ht="15" customHeight="1" thickBot="1" x14ac:dyDescent="0.3">
      <c r="A24" s="95" t="s">
        <v>71</v>
      </c>
      <c r="B24" s="304"/>
      <c r="C24" s="305"/>
      <c r="D24" s="333"/>
      <c r="E24" s="343"/>
      <c r="F24" s="300"/>
      <c r="G24" s="307"/>
      <c r="H24" s="307"/>
      <c r="I24" s="333"/>
      <c r="J24" s="343"/>
      <c r="K24" s="300"/>
      <c r="L24" s="283"/>
      <c r="M24" s="307"/>
      <c r="N24" s="333"/>
      <c r="O24" s="343"/>
      <c r="P24" s="300"/>
      <c r="Q24" s="283"/>
      <c r="R24" s="307"/>
      <c r="S24" s="333"/>
      <c r="T24" s="343"/>
      <c r="U24" s="291"/>
      <c r="V24" s="307"/>
      <c r="W24" s="307"/>
      <c r="X24" s="382"/>
      <c r="Y24" s="383"/>
      <c r="Z24" s="384"/>
      <c r="AA24" s="382"/>
      <c r="AB24" s="383"/>
      <c r="AC24" s="384"/>
    </row>
    <row r="25" spans="1:34" ht="15" customHeight="1" thickBot="1" x14ac:dyDescent="0.3">
      <c r="A25" s="95" t="s">
        <v>72</v>
      </c>
      <c r="B25" s="89"/>
      <c r="C25" s="90"/>
      <c r="D25" s="334"/>
      <c r="E25" s="344"/>
      <c r="F25" s="301"/>
      <c r="G25" s="308"/>
      <c r="H25" s="308"/>
      <c r="I25" s="334"/>
      <c r="J25" s="344"/>
      <c r="K25" s="301"/>
      <c r="L25" s="284"/>
      <c r="M25" s="308"/>
      <c r="N25" s="334"/>
      <c r="O25" s="344"/>
      <c r="P25" s="301"/>
      <c r="Q25" s="284"/>
      <c r="R25" s="308"/>
      <c r="S25" s="334"/>
      <c r="T25" s="344"/>
      <c r="U25" s="292"/>
      <c r="V25" s="308"/>
      <c r="W25" s="308"/>
      <c r="X25" s="382"/>
      <c r="Y25" s="383"/>
      <c r="Z25" s="384"/>
      <c r="AA25" s="382"/>
      <c r="AB25" s="383"/>
      <c r="AC25" s="384"/>
    </row>
    <row r="26" spans="1:34" ht="15" customHeight="1" thickBot="1" x14ac:dyDescent="0.3">
      <c r="A26" s="94" t="s">
        <v>73</v>
      </c>
      <c r="B26" s="89"/>
      <c r="C26" s="90"/>
      <c r="D26" s="293" t="s">
        <v>62</v>
      </c>
      <c r="E26" s="294"/>
      <c r="F26" s="294"/>
      <c r="G26" s="294"/>
      <c r="H26" s="295"/>
      <c r="I26" s="293" t="s">
        <v>62</v>
      </c>
      <c r="J26" s="294"/>
      <c r="K26" s="294"/>
      <c r="L26" s="294"/>
      <c r="M26" s="295"/>
      <c r="N26" s="293" t="s">
        <v>62</v>
      </c>
      <c r="O26" s="294"/>
      <c r="P26" s="294"/>
      <c r="Q26" s="294"/>
      <c r="R26" s="295"/>
      <c r="S26" s="293" t="s">
        <v>62</v>
      </c>
      <c r="T26" s="294"/>
      <c r="U26" s="294"/>
      <c r="V26" s="294"/>
      <c r="W26" s="295"/>
      <c r="X26" s="382"/>
      <c r="Y26" s="383"/>
      <c r="Z26" s="384"/>
      <c r="AA26" s="382"/>
      <c r="AB26" s="383"/>
      <c r="AC26" s="384"/>
    </row>
    <row r="27" spans="1:34" ht="15" customHeight="1" x14ac:dyDescent="0.25">
      <c r="A27" s="93" t="s">
        <v>74</v>
      </c>
      <c r="B27" s="276" t="s">
        <v>241</v>
      </c>
      <c r="C27" s="277"/>
      <c r="D27" s="306"/>
      <c r="E27" s="296" t="s">
        <v>246</v>
      </c>
      <c r="F27" s="290" t="s">
        <v>57</v>
      </c>
      <c r="G27" s="316" t="s">
        <v>264</v>
      </c>
      <c r="H27" s="309">
        <v>802.18</v>
      </c>
      <c r="I27" s="282" t="s">
        <v>147</v>
      </c>
      <c r="J27" s="312" t="s">
        <v>286</v>
      </c>
      <c r="K27" s="290" t="s">
        <v>57</v>
      </c>
      <c r="L27" s="403" t="s">
        <v>271</v>
      </c>
      <c r="M27" s="309" t="s">
        <v>216</v>
      </c>
      <c r="N27" s="282" t="s">
        <v>140</v>
      </c>
      <c r="O27" s="306"/>
      <c r="P27" s="290" t="s">
        <v>57</v>
      </c>
      <c r="Q27" s="316" t="s">
        <v>264</v>
      </c>
      <c r="R27" s="309">
        <v>802.24</v>
      </c>
      <c r="S27" s="373" t="s">
        <v>137</v>
      </c>
      <c r="T27" s="374"/>
      <c r="U27" s="374"/>
      <c r="V27" s="374"/>
      <c r="W27" s="375"/>
      <c r="X27" s="382"/>
      <c r="Y27" s="383"/>
      <c r="Z27" s="384"/>
      <c r="AA27" s="382"/>
      <c r="AB27" s="383"/>
      <c r="AC27" s="384"/>
    </row>
    <row r="28" spans="1:34" ht="15" customHeight="1" thickBot="1" x14ac:dyDescent="0.3">
      <c r="A28" s="95" t="s">
        <v>75</v>
      </c>
      <c r="B28" s="278"/>
      <c r="C28" s="279"/>
      <c r="D28" s="307"/>
      <c r="E28" s="297"/>
      <c r="F28" s="291"/>
      <c r="G28" s="317"/>
      <c r="H28" s="310"/>
      <c r="I28" s="283"/>
      <c r="J28" s="313"/>
      <c r="K28" s="291"/>
      <c r="L28" s="404"/>
      <c r="M28" s="310"/>
      <c r="N28" s="283"/>
      <c r="O28" s="307"/>
      <c r="P28" s="291"/>
      <c r="Q28" s="317"/>
      <c r="R28" s="310"/>
      <c r="S28" s="361"/>
      <c r="T28" s="362"/>
      <c r="U28" s="362"/>
      <c r="V28" s="362"/>
      <c r="W28" s="363"/>
      <c r="X28" s="382"/>
      <c r="Y28" s="383"/>
      <c r="Z28" s="384"/>
      <c r="AA28" s="385"/>
      <c r="AB28" s="386"/>
      <c r="AC28" s="387"/>
    </row>
    <row r="29" spans="1:34" ht="15" customHeight="1" thickBot="1" x14ac:dyDescent="0.3">
      <c r="A29" s="95" t="s">
        <v>76</v>
      </c>
      <c r="B29" s="280"/>
      <c r="C29" s="281"/>
      <c r="D29" s="307"/>
      <c r="E29" s="297"/>
      <c r="F29" s="291"/>
      <c r="G29" s="317"/>
      <c r="H29" s="310"/>
      <c r="I29" s="283"/>
      <c r="J29" s="313"/>
      <c r="K29" s="291"/>
      <c r="L29" s="404"/>
      <c r="M29" s="310"/>
      <c r="N29" s="283"/>
      <c r="O29" s="307"/>
      <c r="P29" s="291"/>
      <c r="Q29" s="317"/>
      <c r="R29" s="310"/>
      <c r="S29" s="361"/>
      <c r="T29" s="362"/>
      <c r="U29" s="362"/>
      <c r="V29" s="362"/>
      <c r="W29" s="363"/>
      <c r="X29" s="382"/>
      <c r="Y29" s="383"/>
      <c r="Z29" s="384"/>
      <c r="AA29" s="88"/>
      <c r="AB29" s="89"/>
      <c r="AC29" s="90"/>
    </row>
    <row r="30" spans="1:34" ht="15" customHeight="1" thickBot="1" x14ac:dyDescent="0.3">
      <c r="A30" s="95" t="s">
        <v>77</v>
      </c>
      <c r="B30" s="302" t="s">
        <v>133</v>
      </c>
      <c r="C30" s="303"/>
      <c r="D30" s="308"/>
      <c r="E30" s="298"/>
      <c r="F30" s="292"/>
      <c r="G30" s="318"/>
      <c r="H30" s="311"/>
      <c r="I30" s="284"/>
      <c r="J30" s="314"/>
      <c r="K30" s="292"/>
      <c r="L30" s="405"/>
      <c r="M30" s="311"/>
      <c r="N30" s="284"/>
      <c r="O30" s="308"/>
      <c r="P30" s="292"/>
      <c r="Q30" s="318"/>
      <c r="R30" s="311"/>
      <c r="S30" s="364"/>
      <c r="T30" s="365"/>
      <c r="U30" s="365"/>
      <c r="V30" s="365"/>
      <c r="W30" s="366"/>
      <c r="X30" s="385"/>
      <c r="Y30" s="386"/>
      <c r="Z30" s="387"/>
      <c r="AA30" s="88"/>
      <c r="AB30" s="89"/>
      <c r="AC30" s="90"/>
    </row>
    <row r="31" spans="1:34" ht="15" customHeight="1" thickBot="1" x14ac:dyDescent="0.3">
      <c r="A31" s="92" t="s">
        <v>78</v>
      </c>
      <c r="B31" s="304"/>
      <c r="C31" s="305"/>
      <c r="D31" s="175"/>
      <c r="E31" s="176"/>
      <c r="F31" s="176"/>
      <c r="G31" s="176"/>
      <c r="H31" s="177"/>
      <c r="I31" s="285" t="s">
        <v>240</v>
      </c>
      <c r="J31" s="288"/>
      <c r="K31" s="288"/>
      <c r="L31" s="288"/>
      <c r="M31" s="388" t="s">
        <v>259</v>
      </c>
      <c r="N31" s="394" t="s">
        <v>176</v>
      </c>
      <c r="O31" s="395"/>
      <c r="P31" s="395"/>
      <c r="Q31" s="395"/>
      <c r="R31" s="396"/>
      <c r="S31" s="175"/>
      <c r="T31" s="176"/>
      <c r="U31" s="176"/>
      <c r="V31" s="176"/>
      <c r="W31" s="177"/>
      <c r="X31" s="89"/>
      <c r="Y31" s="89"/>
      <c r="Z31" s="90"/>
      <c r="AA31" s="88"/>
      <c r="AB31" s="89"/>
      <c r="AC31" s="90"/>
    </row>
    <row r="32" spans="1:34" ht="15" customHeight="1" thickBot="1" x14ac:dyDescent="0.3">
      <c r="A32" s="92" t="s">
        <v>79</v>
      </c>
      <c r="B32" s="269" t="s">
        <v>217</v>
      </c>
      <c r="C32" s="270"/>
      <c r="D32" s="309">
        <v>802.19</v>
      </c>
      <c r="E32" s="153"/>
      <c r="F32" s="153"/>
      <c r="G32" s="153"/>
      <c r="H32" s="315"/>
      <c r="I32" s="286"/>
      <c r="J32" s="289"/>
      <c r="K32" s="289"/>
      <c r="L32" s="289"/>
      <c r="M32" s="389"/>
      <c r="N32" s="397"/>
      <c r="O32" s="398"/>
      <c r="P32" s="398"/>
      <c r="Q32" s="398"/>
      <c r="R32" s="399"/>
      <c r="S32" s="152"/>
      <c r="T32" s="153"/>
      <c r="U32" s="153"/>
      <c r="V32" s="153"/>
      <c r="W32" s="309">
        <v>802.19</v>
      </c>
      <c r="X32" s="89"/>
      <c r="Y32" s="89"/>
      <c r="Z32" s="90"/>
      <c r="AA32" s="88"/>
      <c r="AB32" s="89"/>
      <c r="AC32" s="90"/>
    </row>
    <row r="33" spans="1:29" ht="15" customHeight="1" thickBot="1" x14ac:dyDescent="0.3">
      <c r="A33" s="92" t="s">
        <v>81</v>
      </c>
      <c r="B33" s="271"/>
      <c r="C33" s="272"/>
      <c r="D33" s="310"/>
      <c r="E33" s="153"/>
      <c r="F33" s="153"/>
      <c r="G33" s="153"/>
      <c r="H33" s="315"/>
      <c r="I33" s="172"/>
      <c r="J33" s="289"/>
      <c r="K33" s="289"/>
      <c r="L33" s="289"/>
      <c r="M33" s="150"/>
      <c r="N33" s="397"/>
      <c r="O33" s="398"/>
      <c r="P33" s="398"/>
      <c r="Q33" s="398"/>
      <c r="R33" s="399"/>
      <c r="S33" s="152"/>
      <c r="T33" s="153"/>
      <c r="U33" s="153"/>
      <c r="V33" s="153"/>
      <c r="W33" s="310"/>
      <c r="X33" s="89"/>
      <c r="Y33" s="149"/>
      <c r="Z33" s="90"/>
      <c r="AA33" s="88"/>
      <c r="AB33" s="89"/>
      <c r="AC33" s="90"/>
    </row>
    <row r="34" spans="1:29" ht="15" customHeight="1" x14ac:dyDescent="0.25">
      <c r="A34" s="92" t="s">
        <v>82</v>
      </c>
      <c r="B34" s="271"/>
      <c r="C34" s="272"/>
      <c r="D34" s="310"/>
      <c r="E34" s="153"/>
      <c r="F34" s="153"/>
      <c r="G34" s="153"/>
      <c r="H34" s="315"/>
      <c r="I34" s="172"/>
      <c r="J34" s="289"/>
      <c r="K34" s="289"/>
      <c r="L34" s="289"/>
      <c r="M34" s="388" t="s">
        <v>260</v>
      </c>
      <c r="N34" s="397"/>
      <c r="O34" s="398"/>
      <c r="P34" s="398"/>
      <c r="Q34" s="398"/>
      <c r="R34" s="399"/>
      <c r="S34" s="152"/>
      <c r="T34" s="153"/>
      <c r="U34" s="153"/>
      <c r="V34" s="153"/>
      <c r="W34" s="310"/>
      <c r="X34" s="89"/>
      <c r="Y34" s="89"/>
      <c r="Z34" s="90"/>
      <c r="AA34" s="88"/>
      <c r="AB34" s="89"/>
      <c r="AC34" s="90"/>
    </row>
    <row r="35" spans="1:29" ht="15" customHeight="1" thickBot="1" x14ac:dyDescent="0.3">
      <c r="A35" s="92" t="s">
        <v>83</v>
      </c>
      <c r="B35" s="271"/>
      <c r="C35" s="272"/>
      <c r="D35" s="311"/>
      <c r="E35" s="228" t="s">
        <v>80</v>
      </c>
      <c r="F35" s="228"/>
      <c r="G35" s="228"/>
      <c r="H35" s="315"/>
      <c r="I35" s="172"/>
      <c r="J35" s="287" t="s">
        <v>80</v>
      </c>
      <c r="K35" s="287"/>
      <c r="L35" s="287"/>
      <c r="M35" s="390"/>
      <c r="N35" s="400"/>
      <c r="O35" s="401"/>
      <c r="P35" s="401"/>
      <c r="Q35" s="401"/>
      <c r="R35" s="402"/>
      <c r="S35" s="227"/>
      <c r="T35" s="228" t="s">
        <v>80</v>
      </c>
      <c r="U35" s="228"/>
      <c r="V35" s="228"/>
      <c r="W35" s="311"/>
      <c r="X35" s="89"/>
      <c r="Y35" s="89"/>
      <c r="Z35" s="90"/>
      <c r="AA35" s="88"/>
      <c r="AB35" s="89"/>
      <c r="AC35" s="90"/>
    </row>
    <row r="36" spans="1:29" ht="15" customHeight="1" x14ac:dyDescent="0.25">
      <c r="A36" s="92" t="s">
        <v>84</v>
      </c>
      <c r="B36" s="271"/>
      <c r="C36" s="272"/>
      <c r="D36" s="152"/>
      <c r="E36" s="228"/>
      <c r="F36" s="228"/>
      <c r="G36" s="228"/>
      <c r="H36" s="150"/>
      <c r="I36" s="172"/>
      <c r="J36" s="287"/>
      <c r="K36" s="287"/>
      <c r="L36" s="287"/>
      <c r="M36" s="390"/>
      <c r="N36" s="153"/>
      <c r="O36" s="153"/>
      <c r="P36" s="153"/>
      <c r="Q36" s="153"/>
      <c r="R36" s="153"/>
      <c r="S36" s="227"/>
      <c r="T36" s="228"/>
      <c r="U36" s="228"/>
      <c r="V36" s="228"/>
      <c r="W36" s="150"/>
      <c r="X36" s="89"/>
      <c r="Y36" s="89"/>
      <c r="Z36" s="90"/>
      <c r="AA36" s="88"/>
      <c r="AB36" s="89"/>
      <c r="AC36" s="90"/>
    </row>
    <row r="37" spans="1:29" ht="15" customHeight="1" thickBot="1" x14ac:dyDescent="0.3">
      <c r="A37" s="92" t="s">
        <v>85</v>
      </c>
      <c r="B37" s="271"/>
      <c r="C37" s="272"/>
      <c r="D37" s="227"/>
      <c r="E37" s="228"/>
      <c r="F37" s="228"/>
      <c r="G37" s="228"/>
      <c r="H37" s="229"/>
      <c r="I37" s="172"/>
      <c r="J37" s="153"/>
      <c r="K37" s="153"/>
      <c r="L37" s="153"/>
      <c r="M37" s="389"/>
      <c r="N37" s="153"/>
      <c r="O37" s="153"/>
      <c r="P37" s="153"/>
      <c r="Q37" s="153"/>
      <c r="R37" s="153"/>
      <c r="S37" s="227"/>
      <c r="T37" s="228"/>
      <c r="U37" s="228"/>
      <c r="V37" s="228"/>
      <c r="W37" s="229"/>
      <c r="X37" s="89"/>
      <c r="Y37" s="89"/>
      <c r="Z37" s="90"/>
      <c r="AA37" s="88"/>
      <c r="AB37" s="89"/>
      <c r="AC37" s="90"/>
    </row>
    <row r="38" spans="1:29" ht="15" customHeight="1" x14ac:dyDescent="0.25">
      <c r="A38" s="92" t="s">
        <v>86</v>
      </c>
      <c r="B38" s="271"/>
      <c r="C38" s="272"/>
      <c r="D38" s="227"/>
      <c r="E38" s="228"/>
      <c r="F38" s="228"/>
      <c r="G38" s="228"/>
      <c r="H38" s="229"/>
      <c r="I38" s="172"/>
      <c r="J38" s="153"/>
      <c r="K38" s="153"/>
      <c r="L38" s="153"/>
      <c r="M38" s="275"/>
      <c r="N38" s="153"/>
      <c r="O38" s="153"/>
      <c r="P38" s="153"/>
      <c r="Q38" s="153"/>
      <c r="R38" s="153"/>
      <c r="S38" s="227"/>
      <c r="T38" s="228"/>
      <c r="U38" s="228"/>
      <c r="V38" s="228"/>
      <c r="W38" s="229"/>
      <c r="X38" s="89"/>
      <c r="Y38" s="89"/>
      <c r="Z38" s="90"/>
      <c r="AA38" s="88"/>
      <c r="AB38" s="89"/>
      <c r="AC38" s="90"/>
    </row>
    <row r="39" spans="1:29" ht="15" customHeight="1" x14ac:dyDescent="0.25">
      <c r="A39" s="92" t="s">
        <v>87</v>
      </c>
      <c r="B39" s="271"/>
      <c r="C39" s="272"/>
      <c r="D39" s="227"/>
      <c r="E39" s="228"/>
      <c r="F39" s="228"/>
      <c r="G39" s="228"/>
      <c r="H39" s="229"/>
      <c r="I39" s="172"/>
      <c r="J39" s="153"/>
      <c r="K39" s="153"/>
      <c r="L39" s="153"/>
      <c r="M39" s="229"/>
      <c r="N39" s="152"/>
      <c r="O39" s="153"/>
      <c r="P39" s="153"/>
      <c r="Q39" s="153"/>
      <c r="R39" s="150"/>
      <c r="S39" s="227"/>
      <c r="T39" s="228"/>
      <c r="U39" s="228"/>
      <c r="V39" s="228"/>
      <c r="W39" s="229"/>
      <c r="X39" s="89"/>
      <c r="Y39" s="89"/>
      <c r="Z39" s="90"/>
      <c r="AA39" s="88"/>
      <c r="AB39" s="89"/>
      <c r="AC39" s="90"/>
    </row>
    <row r="40" spans="1:29" ht="15" customHeight="1" thickBot="1" x14ac:dyDescent="0.3">
      <c r="A40" s="92" t="s">
        <v>88</v>
      </c>
      <c r="B40" s="273"/>
      <c r="C40" s="274"/>
      <c r="D40" s="230"/>
      <c r="E40" s="231"/>
      <c r="F40" s="231"/>
      <c r="G40" s="231"/>
      <c r="H40" s="232"/>
      <c r="I40" s="173"/>
      <c r="J40" s="154"/>
      <c r="K40" s="154"/>
      <c r="L40" s="154"/>
      <c r="M40" s="232"/>
      <c r="N40" s="153"/>
      <c r="O40" s="153"/>
      <c r="P40" s="153"/>
      <c r="Q40" s="153"/>
      <c r="R40" s="153"/>
      <c r="S40" s="230"/>
      <c r="T40" s="231"/>
      <c r="U40" s="231"/>
      <c r="V40" s="231"/>
      <c r="W40" s="232"/>
      <c r="X40" s="97"/>
      <c r="Y40" s="97"/>
      <c r="Z40" s="98"/>
      <c r="AA40" s="96"/>
      <c r="AB40" s="97"/>
      <c r="AC40" s="98"/>
    </row>
    <row r="41" spans="1:29" s="43" customFormat="1" ht="15" customHeight="1" thickBot="1" x14ac:dyDescent="0.3">
      <c r="A41" s="120" t="s">
        <v>89</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2"/>
    </row>
    <row r="42" spans="1:29" s="43" customFormat="1" ht="15" customHeight="1" x14ac:dyDescent="0.25">
      <c r="A42" s="99" t="s">
        <v>31</v>
      </c>
      <c r="B42" s="251" t="s">
        <v>267</v>
      </c>
      <c r="C42" s="252"/>
      <c r="D42" s="252"/>
      <c r="E42" s="252"/>
      <c r="F42" s="252"/>
      <c r="G42" s="252"/>
      <c r="H42" s="252"/>
      <c r="I42" s="252"/>
      <c r="J42" s="253"/>
      <c r="K42" s="111"/>
      <c r="L42" s="111"/>
      <c r="M42" s="111"/>
      <c r="N42" s="100" t="s">
        <v>204</v>
      </c>
      <c r="O42" s="236" t="s">
        <v>223</v>
      </c>
      <c r="P42" s="237"/>
      <c r="Q42" s="237"/>
      <c r="R42" s="237"/>
      <c r="S42" s="237"/>
      <c r="T42" s="237"/>
      <c r="U42" s="237"/>
      <c r="V42" s="237"/>
      <c r="W42" s="237"/>
      <c r="X42" s="238"/>
      <c r="Y42" s="113"/>
      <c r="Z42" s="111"/>
      <c r="AA42" s="111"/>
      <c r="AB42" s="113"/>
      <c r="AC42" s="114"/>
    </row>
    <row r="43" spans="1:29" s="43" customFormat="1" x14ac:dyDescent="0.25">
      <c r="A43" s="99" t="s">
        <v>160</v>
      </c>
      <c r="B43" s="254" t="s">
        <v>161</v>
      </c>
      <c r="C43" s="255"/>
      <c r="D43" s="255"/>
      <c r="E43" s="255"/>
      <c r="F43" s="255"/>
      <c r="G43" s="255"/>
      <c r="H43" s="255"/>
      <c r="I43" s="255"/>
      <c r="J43" s="256"/>
      <c r="K43" s="111"/>
      <c r="L43" s="111"/>
      <c r="M43" s="111"/>
      <c r="N43" s="100" t="s">
        <v>90</v>
      </c>
      <c r="O43" s="242" t="s">
        <v>210</v>
      </c>
      <c r="P43" s="243"/>
      <c r="Q43" s="243"/>
      <c r="R43" s="243"/>
      <c r="S43" s="243"/>
      <c r="T43" s="243"/>
      <c r="U43" s="243"/>
      <c r="V43" s="243"/>
      <c r="W43" s="243"/>
      <c r="X43" s="244"/>
      <c r="Y43" s="113"/>
      <c r="Z43" s="111"/>
      <c r="AA43" s="111"/>
      <c r="AB43" s="113"/>
      <c r="AC43" s="114"/>
    </row>
    <row r="44" spans="1:29" s="43" customFormat="1" x14ac:dyDescent="0.25">
      <c r="A44" s="99" t="s">
        <v>199</v>
      </c>
      <c r="B44" s="257" t="s">
        <v>200</v>
      </c>
      <c r="C44" s="258"/>
      <c r="D44" s="258"/>
      <c r="E44" s="258"/>
      <c r="F44" s="258"/>
      <c r="G44" s="258"/>
      <c r="H44" s="258"/>
      <c r="I44" s="258"/>
      <c r="J44" s="259"/>
      <c r="K44" s="111"/>
      <c r="L44" s="111"/>
      <c r="M44" s="111"/>
      <c r="N44" s="100" t="s">
        <v>91</v>
      </c>
      <c r="O44" s="245" t="s">
        <v>92</v>
      </c>
      <c r="P44" s="246"/>
      <c r="Q44" s="246"/>
      <c r="R44" s="246"/>
      <c r="S44" s="246"/>
      <c r="T44" s="246"/>
      <c r="U44" s="246"/>
      <c r="V44" s="246"/>
      <c r="W44" s="246"/>
      <c r="X44" s="247"/>
      <c r="Y44" s="113"/>
      <c r="Z44" s="111"/>
      <c r="AA44" s="111"/>
      <c r="AB44" s="113"/>
      <c r="AC44" s="114"/>
    </row>
    <row r="45" spans="1:29" s="43" customFormat="1" x14ac:dyDescent="0.25">
      <c r="A45" s="99" t="s">
        <v>231</v>
      </c>
      <c r="B45" s="263" t="s">
        <v>242</v>
      </c>
      <c r="C45" s="264"/>
      <c r="D45" s="264"/>
      <c r="E45" s="264"/>
      <c r="F45" s="264"/>
      <c r="G45" s="264"/>
      <c r="H45" s="264"/>
      <c r="I45" s="264"/>
      <c r="J45" s="265"/>
      <c r="K45" s="111"/>
      <c r="L45" s="111"/>
      <c r="M45" s="111"/>
      <c r="N45" s="100" t="s">
        <v>94</v>
      </c>
      <c r="O45" s="248" t="s">
        <v>95</v>
      </c>
      <c r="P45" s="249"/>
      <c r="Q45" s="249"/>
      <c r="R45" s="249"/>
      <c r="S45" s="249"/>
      <c r="T45" s="249"/>
      <c r="U45" s="249"/>
      <c r="V45" s="249"/>
      <c r="W45" s="249"/>
      <c r="X45" s="250"/>
      <c r="Y45" s="113"/>
      <c r="Z45" s="111"/>
      <c r="AA45" s="111"/>
      <c r="AB45" s="113"/>
      <c r="AC45" s="114"/>
    </row>
    <row r="46" spans="1:29" s="43" customFormat="1" x14ac:dyDescent="0.25">
      <c r="A46" s="99" t="s">
        <v>116</v>
      </c>
      <c r="B46" s="266" t="s">
        <v>128</v>
      </c>
      <c r="C46" s="267"/>
      <c r="D46" s="267"/>
      <c r="E46" s="267"/>
      <c r="F46" s="267"/>
      <c r="G46" s="267"/>
      <c r="H46" s="267"/>
      <c r="I46" s="267"/>
      <c r="J46" s="268"/>
      <c r="K46" s="111"/>
      <c r="L46" s="111"/>
      <c r="M46" s="111"/>
      <c r="N46" s="100" t="s">
        <v>18</v>
      </c>
      <c r="O46" s="239" t="s">
        <v>206</v>
      </c>
      <c r="P46" s="240"/>
      <c r="Q46" s="240"/>
      <c r="R46" s="240"/>
      <c r="S46" s="240"/>
      <c r="T46" s="240"/>
      <c r="U46" s="240"/>
      <c r="V46" s="240"/>
      <c r="W46" s="240"/>
      <c r="X46" s="241"/>
      <c r="Y46" s="113"/>
      <c r="Z46" s="111"/>
      <c r="AA46" s="111"/>
      <c r="AB46" s="113"/>
      <c r="AC46" s="114"/>
    </row>
    <row r="47" spans="1:29" s="43" customFormat="1" x14ac:dyDescent="0.25">
      <c r="A47" s="99" t="s">
        <v>93</v>
      </c>
      <c r="B47" s="155" t="s">
        <v>162</v>
      </c>
      <c r="C47" s="156"/>
      <c r="D47" s="156"/>
      <c r="E47" s="156"/>
      <c r="F47" s="156"/>
      <c r="G47" s="156"/>
      <c r="H47" s="156"/>
      <c r="I47" s="156"/>
      <c r="J47" s="157"/>
      <c r="K47" s="111"/>
      <c r="L47" s="111"/>
      <c r="M47" s="111"/>
      <c r="N47" s="100">
        <v>802</v>
      </c>
      <c r="O47" s="260" t="s">
        <v>218</v>
      </c>
      <c r="P47" s="261"/>
      <c r="Q47" s="261"/>
      <c r="R47" s="261"/>
      <c r="S47" s="261"/>
      <c r="T47" s="261"/>
      <c r="U47" s="261"/>
      <c r="V47" s="261"/>
      <c r="W47" s="261"/>
      <c r="X47" s="262"/>
      <c r="Y47" s="113"/>
      <c r="Z47" s="111"/>
      <c r="AA47" s="111"/>
      <c r="AB47" s="113"/>
      <c r="AC47" s="114"/>
    </row>
    <row r="48" spans="1:29" s="43" customFormat="1" x14ac:dyDescent="0.25">
      <c r="A48" s="99" t="s">
        <v>163</v>
      </c>
      <c r="B48" s="158" t="s">
        <v>184</v>
      </c>
      <c r="C48" s="159"/>
      <c r="D48" s="159"/>
      <c r="E48" s="159"/>
      <c r="F48" s="159"/>
      <c r="G48" s="159"/>
      <c r="H48" s="159"/>
      <c r="I48" s="159"/>
      <c r="J48" s="160"/>
      <c r="K48" s="111"/>
      <c r="L48" s="111"/>
      <c r="M48" s="111"/>
      <c r="N48" s="100" t="s">
        <v>219</v>
      </c>
      <c r="O48" s="101" t="s">
        <v>220</v>
      </c>
      <c r="P48" s="105"/>
      <c r="Q48" s="105"/>
      <c r="R48" s="105"/>
      <c r="S48" s="108"/>
      <c r="T48" s="104"/>
      <c r="U48" s="104"/>
      <c r="V48" s="104"/>
      <c r="W48" s="104"/>
      <c r="X48" s="109"/>
      <c r="Y48" s="113"/>
      <c r="Z48" s="111"/>
      <c r="AA48" s="111"/>
      <c r="AB48" s="113"/>
      <c r="AC48" s="114"/>
    </row>
    <row r="49" spans="1:29" s="43" customFormat="1" x14ac:dyDescent="0.25">
      <c r="A49" s="99" t="s">
        <v>232</v>
      </c>
      <c r="B49" s="233" t="s">
        <v>245</v>
      </c>
      <c r="C49" s="234"/>
      <c r="D49" s="234"/>
      <c r="E49" s="234"/>
      <c r="F49" s="234"/>
      <c r="G49" s="234"/>
      <c r="H49" s="234"/>
      <c r="I49" s="234"/>
      <c r="J49" s="235"/>
      <c r="K49" s="111"/>
      <c r="L49" s="111"/>
      <c r="M49" s="111"/>
      <c r="N49" s="100"/>
      <c r="O49" s="101"/>
      <c r="P49" s="105"/>
      <c r="Q49" s="105"/>
      <c r="R49" s="105"/>
      <c r="S49" s="108"/>
      <c r="T49" s="104"/>
      <c r="U49" s="104"/>
      <c r="V49" s="104"/>
      <c r="W49" s="104"/>
      <c r="X49" s="109"/>
      <c r="Y49" s="113"/>
      <c r="Z49" s="111"/>
      <c r="AA49" s="111"/>
      <c r="AB49" s="113"/>
      <c r="AC49" s="114"/>
    </row>
    <row r="50" spans="1:29" s="43" customFormat="1" x14ac:dyDescent="0.25">
      <c r="A50" s="99" t="s">
        <v>96</v>
      </c>
      <c r="B50" s="101" t="s">
        <v>274</v>
      </c>
      <c r="C50" s="105"/>
      <c r="D50" s="105"/>
      <c r="E50" s="108"/>
      <c r="F50" s="104"/>
      <c r="G50" s="104"/>
      <c r="H50" s="104"/>
      <c r="I50" s="104"/>
      <c r="J50" s="109"/>
      <c r="K50" s="111"/>
      <c r="L50" s="111"/>
      <c r="M50" s="111"/>
      <c r="N50" s="100"/>
      <c r="O50" s="101"/>
      <c r="P50" s="110"/>
      <c r="Q50" s="110"/>
      <c r="R50" s="110"/>
      <c r="S50" s="104"/>
      <c r="T50" s="104"/>
      <c r="U50" s="104"/>
      <c r="V50" s="104"/>
      <c r="W50" s="104"/>
      <c r="X50" s="109"/>
      <c r="Y50" s="113"/>
      <c r="Z50" s="111"/>
      <c r="AA50" s="111"/>
      <c r="AB50" s="113"/>
      <c r="AC50" s="114"/>
    </row>
    <row r="51" spans="1:29" s="43" customFormat="1" x14ac:dyDescent="0.25">
      <c r="A51" s="99" t="s">
        <v>97</v>
      </c>
      <c r="B51" s="101" t="s">
        <v>275</v>
      </c>
      <c r="C51" s="102"/>
      <c r="D51" s="108"/>
      <c r="E51" s="106"/>
      <c r="F51" s="104"/>
      <c r="G51" s="108"/>
      <c r="H51" s="108"/>
      <c r="I51" s="106"/>
      <c r="J51" s="107"/>
      <c r="K51" s="111"/>
      <c r="L51" s="111"/>
      <c r="M51" s="111"/>
      <c r="N51" s="100"/>
      <c r="O51" s="101"/>
      <c r="P51" s="112"/>
      <c r="Q51" s="112"/>
      <c r="R51" s="112"/>
      <c r="S51" s="104"/>
      <c r="T51" s="104"/>
      <c r="U51" s="104"/>
      <c r="V51" s="104"/>
      <c r="W51" s="104"/>
      <c r="X51" s="109"/>
      <c r="Y51" s="113"/>
      <c r="Z51" s="111"/>
      <c r="AA51" s="111"/>
      <c r="AB51" s="113"/>
      <c r="AC51" s="114"/>
    </row>
    <row r="52" spans="1:29" s="43" customFormat="1" x14ac:dyDescent="0.25">
      <c r="A52" s="99" t="s">
        <v>17</v>
      </c>
      <c r="B52" s="161" t="s">
        <v>276</v>
      </c>
      <c r="C52" s="162"/>
      <c r="D52" s="162"/>
      <c r="E52" s="162"/>
      <c r="F52" s="162"/>
      <c r="G52" s="162"/>
      <c r="H52" s="162"/>
      <c r="I52" s="162"/>
      <c r="J52" s="163"/>
      <c r="K52" s="111"/>
      <c r="L52" s="111"/>
      <c r="M52" s="111"/>
      <c r="N52" s="100"/>
      <c r="O52" s="101"/>
      <c r="P52" s="103"/>
      <c r="Q52" s="103"/>
      <c r="R52" s="103"/>
      <c r="S52" s="104"/>
      <c r="T52" s="104"/>
      <c r="U52" s="104"/>
      <c r="V52" s="104"/>
      <c r="W52" s="104"/>
      <c r="X52" s="109"/>
      <c r="Y52" s="113"/>
      <c r="Z52" s="111"/>
      <c r="AA52" s="111"/>
      <c r="AB52" s="113"/>
      <c r="AC52" s="114"/>
    </row>
    <row r="53" spans="1:29" s="43" customFormat="1" ht="13.8" thickBot="1" x14ac:dyDescent="0.3">
      <c r="A53" s="99" t="s">
        <v>268</v>
      </c>
      <c r="B53" s="164" t="s">
        <v>227</v>
      </c>
      <c r="C53" s="165"/>
      <c r="D53" s="165"/>
      <c r="E53" s="165"/>
      <c r="F53" s="165"/>
      <c r="G53" s="165"/>
      <c r="H53" s="165"/>
      <c r="I53" s="165"/>
      <c r="J53" s="166"/>
      <c r="K53" s="111"/>
      <c r="L53" s="111"/>
      <c r="M53" s="111"/>
      <c r="N53" s="123"/>
      <c r="O53" s="115"/>
      <c r="P53" s="116"/>
      <c r="Q53" s="116"/>
      <c r="R53" s="116"/>
      <c r="S53" s="117"/>
      <c r="T53" s="117"/>
      <c r="U53" s="117"/>
      <c r="V53" s="117"/>
      <c r="W53" s="117"/>
      <c r="X53" s="118"/>
      <c r="Y53" s="113"/>
      <c r="Z53" s="111"/>
      <c r="AA53" s="111"/>
      <c r="AB53" s="113"/>
      <c r="AC53" s="114"/>
    </row>
    <row r="54" spans="1:29" s="43" customFormat="1" ht="13.8" thickBot="1" x14ac:dyDescent="0.3">
      <c r="A54" s="99" t="s">
        <v>221</v>
      </c>
      <c r="B54" s="168" t="s">
        <v>222</v>
      </c>
      <c r="C54" s="169"/>
      <c r="D54" s="169"/>
      <c r="E54" s="169"/>
      <c r="F54" s="169"/>
      <c r="G54" s="169"/>
      <c r="H54" s="169"/>
      <c r="I54" s="169"/>
      <c r="J54" s="170"/>
      <c r="K54" s="111"/>
      <c r="L54" s="111"/>
      <c r="M54" s="111"/>
      <c r="N54" s="123"/>
      <c r="O54" s="111"/>
      <c r="P54" s="111"/>
      <c r="Q54" s="111"/>
      <c r="R54" s="111"/>
      <c r="S54" s="111"/>
      <c r="T54" s="111"/>
      <c r="U54" s="111"/>
      <c r="V54" s="111"/>
      <c r="W54" s="111"/>
      <c r="X54" s="111"/>
      <c r="Y54" s="113"/>
      <c r="Z54" s="111"/>
      <c r="AA54" s="111"/>
      <c r="AB54" s="113"/>
      <c r="AC54" s="114"/>
    </row>
    <row r="55" spans="1:29" s="43" customFormat="1" x14ac:dyDescent="0.25">
      <c r="A55" s="111"/>
      <c r="B55" s="111"/>
      <c r="C55" s="111"/>
      <c r="D55" s="111"/>
      <c r="E55" s="111"/>
      <c r="F55" s="111"/>
      <c r="G55" s="111"/>
      <c r="H55" s="111"/>
      <c r="I55" s="111"/>
      <c r="J55" s="111"/>
      <c r="K55" s="111"/>
      <c r="L55" s="111"/>
      <c r="M55" s="111"/>
      <c r="N55" s="123"/>
      <c r="O55" s="111"/>
      <c r="P55" s="111"/>
      <c r="Q55" s="111"/>
      <c r="R55" s="111"/>
      <c r="S55" s="111"/>
      <c r="T55" s="111"/>
      <c r="U55" s="111"/>
      <c r="V55" s="111"/>
      <c r="W55" s="111"/>
      <c r="X55" s="111"/>
      <c r="Y55" s="113"/>
      <c r="Z55" s="111"/>
      <c r="AA55" s="111"/>
      <c r="AB55" s="113"/>
      <c r="AC55" s="114"/>
    </row>
    <row r="56" spans="1:29" s="43" customFormat="1" ht="13.8" thickBot="1" x14ac:dyDescent="0.3">
      <c r="A56" s="167"/>
      <c r="B56" s="167"/>
      <c r="C56" s="167"/>
      <c r="D56" s="167"/>
      <c r="E56" s="167"/>
      <c r="F56" s="167"/>
      <c r="G56" s="167"/>
      <c r="H56" s="167"/>
      <c r="I56" s="167"/>
      <c r="J56" s="167"/>
      <c r="K56" s="167"/>
      <c r="L56" s="124"/>
      <c r="M56" s="124"/>
      <c r="N56" s="125"/>
      <c r="O56" s="125"/>
      <c r="P56" s="125"/>
      <c r="Q56" s="125"/>
      <c r="R56" s="125"/>
      <c r="S56" s="125"/>
      <c r="T56" s="125"/>
      <c r="U56" s="125"/>
      <c r="V56" s="125"/>
      <c r="W56" s="125"/>
      <c r="X56" s="126"/>
      <c r="Y56" s="126"/>
      <c r="Z56" s="125"/>
      <c r="AA56" s="126"/>
      <c r="AB56" s="126"/>
      <c r="AC56" s="127"/>
    </row>
    <row r="57" spans="1:29" s="43" customFormat="1" x14ac:dyDescent="0.25">
      <c r="N57" s="119"/>
      <c r="O57" s="119"/>
      <c r="P57" s="119"/>
      <c r="Q57" s="119"/>
      <c r="R57" s="119"/>
      <c r="S57" s="119"/>
      <c r="T57" s="119"/>
      <c r="U57" s="119"/>
      <c r="V57" s="119"/>
      <c r="W57" s="119"/>
    </row>
    <row r="58" spans="1:29" s="43" customFormat="1" x14ac:dyDescent="0.25">
      <c r="N58" s="119"/>
      <c r="O58" s="119"/>
      <c r="P58" s="119"/>
      <c r="Q58" s="119"/>
      <c r="R58" s="119"/>
      <c r="S58" s="119"/>
      <c r="T58" s="119"/>
      <c r="U58" s="119"/>
      <c r="V58" s="119"/>
      <c r="W58" s="119"/>
    </row>
    <row r="59" spans="1:29" s="43" customFormat="1" x14ac:dyDescent="0.25">
      <c r="N59" s="119"/>
      <c r="O59" s="119"/>
      <c r="P59" s="119"/>
      <c r="Q59" s="119"/>
      <c r="R59" s="119"/>
      <c r="S59" s="119"/>
      <c r="T59" s="119"/>
      <c r="U59" s="119"/>
      <c r="V59" s="119"/>
      <c r="W59" s="119"/>
    </row>
    <row r="60" spans="1:29" s="43" customFormat="1" x14ac:dyDescent="0.25">
      <c r="N60" s="119"/>
      <c r="O60" s="119"/>
      <c r="P60" s="119"/>
      <c r="Q60" s="119"/>
      <c r="R60" s="119"/>
      <c r="S60" s="119"/>
      <c r="T60" s="119"/>
      <c r="U60" s="119"/>
      <c r="V60" s="119"/>
      <c r="W60" s="119"/>
    </row>
    <row r="61" spans="1:29" s="43" customFormat="1" ht="12.75" customHeight="1" x14ac:dyDescent="0.25">
      <c r="N61" s="119"/>
      <c r="O61" s="119"/>
      <c r="P61" s="119"/>
      <c r="Q61" s="119"/>
      <c r="R61" s="119"/>
      <c r="S61" s="119"/>
      <c r="T61" s="119"/>
      <c r="U61" s="119"/>
      <c r="V61" s="119"/>
      <c r="W61" s="119"/>
    </row>
    <row r="62" spans="1:29" s="43" customFormat="1" ht="15.75" customHeight="1" x14ac:dyDescent="0.25">
      <c r="N62" s="119"/>
      <c r="O62" s="119"/>
      <c r="P62" s="119"/>
      <c r="Q62" s="119"/>
      <c r="R62" s="119"/>
      <c r="S62" s="119"/>
      <c r="T62" s="119"/>
      <c r="U62" s="119"/>
      <c r="V62" s="119"/>
      <c r="W62" s="119"/>
    </row>
    <row r="63" spans="1:29" s="43" customFormat="1" ht="12.75" customHeight="1" x14ac:dyDescent="0.25">
      <c r="N63" s="119"/>
      <c r="O63" s="119"/>
      <c r="P63" s="119"/>
      <c r="Q63" s="119"/>
      <c r="R63" s="119"/>
      <c r="S63" s="119"/>
      <c r="T63" s="119"/>
      <c r="U63" s="119"/>
      <c r="V63" s="119"/>
      <c r="W63" s="119"/>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3">
    <mergeCell ref="P27:P30"/>
    <mergeCell ref="S27:W30"/>
    <mergeCell ref="R27:R30"/>
    <mergeCell ref="O27:O30"/>
    <mergeCell ref="N26:R26"/>
    <mergeCell ref="L27:L30"/>
    <mergeCell ref="M27:M30"/>
    <mergeCell ref="W32:W35"/>
    <mergeCell ref="S35:S36"/>
    <mergeCell ref="T35:V36"/>
    <mergeCell ref="Q27:Q30"/>
    <mergeCell ref="N27:N30"/>
    <mergeCell ref="S15:W15"/>
    <mergeCell ref="N16:R17"/>
    <mergeCell ref="N18:R19"/>
    <mergeCell ref="AA13:AC28"/>
    <mergeCell ref="X21:Z30"/>
    <mergeCell ref="D11:H14"/>
    <mergeCell ref="M31:M32"/>
    <mergeCell ref="M34:M37"/>
    <mergeCell ref="N20:R21"/>
    <mergeCell ref="T22:T25"/>
    <mergeCell ref="I22:I25"/>
    <mergeCell ref="K11:K14"/>
    <mergeCell ref="R22:R25"/>
    <mergeCell ref="N15:R15"/>
    <mergeCell ref="N22:N25"/>
    <mergeCell ref="S22:S25"/>
    <mergeCell ref="S16:S19"/>
    <mergeCell ref="J22:J25"/>
    <mergeCell ref="J16:J19"/>
    <mergeCell ref="U22:U25"/>
    <mergeCell ref="T16:T19"/>
    <mergeCell ref="K16:K19"/>
    <mergeCell ref="N31:R35"/>
    <mergeCell ref="S26:W26"/>
    <mergeCell ref="P22:P25"/>
    <mergeCell ref="S20:W21"/>
    <mergeCell ref="W22:W25"/>
    <mergeCell ref="L16:L19"/>
    <mergeCell ref="U16:U19"/>
    <mergeCell ref="V22:V25"/>
    <mergeCell ref="O22:O25"/>
    <mergeCell ref="Q22:Q25"/>
    <mergeCell ref="M22:M25"/>
    <mergeCell ref="V16:V19"/>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N11:R12"/>
    <mergeCell ref="U11:U14"/>
    <mergeCell ref="O13:O14"/>
    <mergeCell ref="N13:N14"/>
    <mergeCell ref="P13:P14"/>
    <mergeCell ref="Q13:Q14"/>
    <mergeCell ref="R13:R14"/>
    <mergeCell ref="D16:H19"/>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L11:L14"/>
    <mergeCell ref="M11:M14"/>
    <mergeCell ref="B27:C29"/>
    <mergeCell ref="I27:I30"/>
    <mergeCell ref="I31:I32"/>
    <mergeCell ref="J35:L36"/>
    <mergeCell ref="J31:L34"/>
    <mergeCell ref="L22:L25"/>
    <mergeCell ref="F27:F30"/>
    <mergeCell ref="D26:H26"/>
    <mergeCell ref="E27:E30"/>
    <mergeCell ref="I26:M26"/>
    <mergeCell ref="K27:K30"/>
    <mergeCell ref="K22:K25"/>
    <mergeCell ref="B23:C24"/>
    <mergeCell ref="G22:G25"/>
    <mergeCell ref="B30:C31"/>
    <mergeCell ref="H27:H30"/>
    <mergeCell ref="D27:D30"/>
    <mergeCell ref="F22:F25"/>
    <mergeCell ref="J27:J30"/>
    <mergeCell ref="H32:H35"/>
    <mergeCell ref="G27:G30"/>
    <mergeCell ref="E35:G36"/>
    <mergeCell ref="D32:D35"/>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M38:M40"/>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2024-11-18T23:18:44Z</dcterms:modified>
  <cp:category/>
</cp:coreProperties>
</file>