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Cover" sheetId="1" state="visible" r:id="rId2"/>
    <sheet name="SA1" sheetId="2" state="visible" r:id="rId3"/>
    <sheet name="SAr1" sheetId="3" state="visible" r:id="rId4"/>
    <sheet name="SAr2" sheetId="4" state="visible" r:id="rId5"/>
    <sheet name="Statistics" sheetId="5" state="visible" r:id="rId6"/>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<sst xmlns="http://schemas.openxmlformats.org/spreadsheetml/2006/main" count="3098" uniqueCount="942">
  <si>
    <t xml:space="preserve">June, 2024</t>
  </si>
  <si>
    <t xml:space="preserve">15-24-0341-04-15-04me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</si>
  <si>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</si>
  <si>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</si>
  <si>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</si>
  <si>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</si>
  <si>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</si>
  <si>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</si>
  <si>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</si>
  <si>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</si>
  <si>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</si>
  <si>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</si>
  <si>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</si>
  <si>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</si>
  <si>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</si>
  <si>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</si>
  <si>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</si>
  <si>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</si>
  <si>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</si>
  <si>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</si>
  <si>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</si>
  <si>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</si>
  <si>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</si>
  <si>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</si>
  <si>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</si>
  <si>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</si>
  <si>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</si>
  <si>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</si>
  <si>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</si>
  <si>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</si>
  <si>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</si>
  <si>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</si>
  <si>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</si>
  <si>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</si>
  <si>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</si>
  <si>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</si>
  <si>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</si>
  <si>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</si>
  <si>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</si>
  <si>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</si>
  <si>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</si>
  <si>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</si>
  <si>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</si>
  <si>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</si>
  <si>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</si>
  <si>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</si>
  <si>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</si>
  <si>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</si>
  <si>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</si>
  <si>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</si>
  <si>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</si>
  <si>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</si>
  <si>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</si>
  <si>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</si>
  <si>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</si>
  <si>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</si>
  <si>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</si>
  <si>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</si>
  <si>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</si>
  <si>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</si>
  <si>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</si>
  <si>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</si>
  <si>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</si>
  <si>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</si>
  <si>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</si>
  <si>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</si>
  <si>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</si>
  <si>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</si>
  <si>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</si>
  <si>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</si>
  <si>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</si>
  <si>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</si>
  <si>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</si>
  <si>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</si>
  <si>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</si>
  <si>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</si>
  <si>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</si>
  <si>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</si>
  <si>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</si>
  <si>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</si>
  <si>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</si>
  <si>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</si>
  <si>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</si>
  <si>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</si>
  <si>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</si>
  <si>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</si>
  <si>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</si>
  <si>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</si>
  <si>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</si>
  <si>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</si>
  <si>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</si>
  <si>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</si>
  <si>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</si>
  <si>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</si>
  <si>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</si>
  <si>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</si>
  <si>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</si>
  <si>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</si>
  <si>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</si>
  <si>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</si>
  <si>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</si>
  <si>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</si>
  <si>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</si>
  <si>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</si>
  <si>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</si>
  <si>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</si>
  <si>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</si>
  <si>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</si>
  <si>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</si>
  <si>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</si>
  <si>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</si>
  <si>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</si>
  <si>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</si>
  <si>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</si>
  <si>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</si>
  <si>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</si>
  <si>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</si>
  <si>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</si>
  <si>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</si>
  <si>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</si>
  <si>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</si>
  <si>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</si>
  <si>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</si>
  <si>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</si>
  <si>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</si>
  <si>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</si>
  <si>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</si>
  <si>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</si>
  <si>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</si>
  <si>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</si>
  <si>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</si>
  <si>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</si>
  <si>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</si>
  <si>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</si>
  <si>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</si>
  <si>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</si>
  <si>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</si>
  <si>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</si>
  <si>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</si>
  <si>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</si>
  <si>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</si>
  <si>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</si>
  <si>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</si>
  <si>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</si>
  <si>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</si>
  <si>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</si>
  <si>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</si>
  <si>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</si>
  <si>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</si>
  <si>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</si>
  <si>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</si>
  <si>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</si>
  <si>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</si>
  <si>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</si>
  <si>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</si>
  <si>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</si>
  <si>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</si>
  <si>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</si>
  <si>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</si>
  <si>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</si>
  <si>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</si>
  <si>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</si>
  <si>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</si>
  <si>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</si>
  <si>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</si>
  <si>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</si>
  <si>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</si>
  <si>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</si>
  <si>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</si>
  <si>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</si>
  <si>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</si>
  <si>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</si>
  <si>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</si>
  <si>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</si>
  <si>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</si>
  <si>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</si>
  <si>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</si>
  <si>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</si>
  <si>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</si>
  <si>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</si>
  <si>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</si>
  <si>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</si>
  <si>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</si>
  <si>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</si>
  <si>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</si>
  <si>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</si>
  <si>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</si>
  <si>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</si>
  <si>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</si>
  <si>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</si>
  <si>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</si>
  <si>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</si>
  <si>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</si>
  <si>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</si>
  <si>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</si>
  <si>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</si>
  <si>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</si>
  <si>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</si>
  <si>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</si>
  <si>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</si>
  <si>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</si>
  <si>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</si>
  <si>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</si>
  <si>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</si>
  <si>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</si>
  <si>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</si>
  <si>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</si>
  <si>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</si>
  <si>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</si>
  <si>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</si>
  <si>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</si>
  <si>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</si>
  <si>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</si>
  <si>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</si>
  <si>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</si>
  <si>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</si>
  <si>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</si>
  <si>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</si>
  <si>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</si>
  <si>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</si>
  <si>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</si>
  <si>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</si>
  <si>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</si>
  <si>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</si>
  <si>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</si>
  <si>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</si>
  <si>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</si>
  <si>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</si>
  <si>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</si>
  <si>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</si>
  <si>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</si>
  <si>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</si>
  <si>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</si>
  <si>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</si>
  <si>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</si>
  <si>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</si>
  <si>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</si>
  <si>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</si>
  <si>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</si>
  <si>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</si>
  <si>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</si>
  <si>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</si>
  <si>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</si>
  <si>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</si>
  <si>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</si>
  <si>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</si>
  <si>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</si>
  <si>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</si>
  <si>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</si>
  <si>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</si>
  <si>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</si>
  <si>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</si>
  <si>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</si>
  <si>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</si>
  <si>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</si>
  <si>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</si>
  <si>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</si>
  <si>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</si>
  <si>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</si>
  <si>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</si>
  <si>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</si>
  <si>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</si>
  <si>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</si>
  <si>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</si>
  <si>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</si>
  <si>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</si>
  <si>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</si>
  <si>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</si>
  <si>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</si>
  <si>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</si>
  <si>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</si>
  <si>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</si>
  <si>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</si>
  <si>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</si>
  <si>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</si>
  <si>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</si>
  <si>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</si>
  <si>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</si>
  <si>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</si>
  <si>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</si>
  <si>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</si>
  <si>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</si>
  <si>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</si>
  <si>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</si>
  <si>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</si>
  <si>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</si>
  <si>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</si>
  <si>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</si>
  <si>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</si>
  <si>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</si>
  <si>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</si>
  <si>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</si>
  <si>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</si>
  <si>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</si>
  <si>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</si>
  <si>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</si>
  <si>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</si>
  <si>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</si>
  <si>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</si>
  <si>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</si>
  <si>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</si>
  <si>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</si>
  <si>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</si>
  <si>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</si>
  <si>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</si>
  <si>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</si>
  <si>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</si>
  <si>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</si>
  <si>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</si>
  <si>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</si>
  <si>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</si>
  <si>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</si>
  <si>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</si>
  <si>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</si>
  <si>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</si>
  <si>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</si>
  <si>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</si>
  <si>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</si>
  <si>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</si>
  <si>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</si>
  <si>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</si>
  <si>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</si>
  <si>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</si>
  <si>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</si>
  <si>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</si>
  <si>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</si>
  <si>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</si>
  <si>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</si>
  <si>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</si>
  <si>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</si>
  <si>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</si>
  <si>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</si>
  <si>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</si>
  <si>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</si>
  <si>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</si>
  <si>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</si>
  <si>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</si>
  <si>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</si>
  <si>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</si>
  <si>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</si>
  <si>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</si>
  <si>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</si>
  <si>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</si>
  <si>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</si>
  <si>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</si>
  <si>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</si>
  <si>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</si>
  <si>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</si>
  <si>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</si>
  <si>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</si>
  <si>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</si>
  <si>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</si>
  <si>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</si>
  <si>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</si>
  <si>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</si>
  <si>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</si>
  <si>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</si>
  <si>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</si>
  <si>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</si>
  <si>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</si>
  <si>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</si>
  <si>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</si>
  <si>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</si>
  <si>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</si>
  <si>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</si>
  <si>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</si>
  <si>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</si>
  <si>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</si>
  <si>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</si>
  <si>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</si>
  <si>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</si>
  <si>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</si>
  <si>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</si>
  <si>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</si>
  <si>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</si>
  <si>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</si>
  <si>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</si>
  <si>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</si>
  <si>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</si>
  <si>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</si>
  <si>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</si>
  <si>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</si>
  <si>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</si>
  <si>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</si>
  <si>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</si>
  <si>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</si>
  <si>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</si>
  <si>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</si>
  <si>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</si>
  <si>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</si>
  <si>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</si>
  <si>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</si>
  <si>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</si>
  <si>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</si>
  <si>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</si>
  <si>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</si>
  <si>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</si>
  <si>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</si>
  <si>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</si>
  <si>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</si>
  <si>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</si>
  <si>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</si>
  <si>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</si>
  <si>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</si>
  <si>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</si>
  <si>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</si>
  <si>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</si>
  <si>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</si>
  <si>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</si>
  <si>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</si>
  <si>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</si>
  <si>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</si>
  <si>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</si>
  <si>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</si>
  <si>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</si>
  <si>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</si>
  <si>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</si>
  <si>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</si>
  <si>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</si>
  <si>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</si>
  <si>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</si>
  <si>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</si>
  <si>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</si>
  <si>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</si>
  <si>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</si>
  <si>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</si>
  <si>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</si>
  <si>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</si>
  <si>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</si>
  <si>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</si>
  <si>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</si>
  <si>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</si>
  <si>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</si>
  <si>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</si>
  <si>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</si>
  <si>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</si>
  <si>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</si>
  <si>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</si>
  <si>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</si>
  <si>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</si>
  <si>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</si>
  <si>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</si>
  <si>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</si>
  <si>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</si>
  <si>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</si>
  <si>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</si>
  <si>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</si>
  <si>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</si>
  <si>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</si>
  <si>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</si>
  <si>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</si>
  <si>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</si>
  <si>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</si>
  <si>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</si>
  <si>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</si>
  <si>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</si>
  <si>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</si>
  <si>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</si>
  <si>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</si>
  <si>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</si>
  <si>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</si>
  <si>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</si>
  <si>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</si>
  <si>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</si>
  <si>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</si>
  <si>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</si>
  <si>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</si>
  <si>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</si>
  <si>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</si>
  <si>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</si>
  <si>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</si>
  <si>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</si>
  <si>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</si>
  <si>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</si>
  <si>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</si>
  <si>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</si>
  <si>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</si>
  <si>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</si>
  <si>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</si>
  <si>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</si>
  <si>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</si>
  <si>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</si>
  <si>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</si>
  <si>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</si>
  <si>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</si>
  <si>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</si>
  <si>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</si>
  <si>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</si>
  <si>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</si>
  <si>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</si>
  <si>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</si>
  <si>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</si>
  <si>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</si>
  <si>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</si>
  <si>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</si>
  <si>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</si>
  <si>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</si>
  <si>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</si>
  <si>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</si>
  <si>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</si>
  <si>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</si>
  <si>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</si>
  <si>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</si>
  <si>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</si>
  <si>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</si>
  <si>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</si>
  <si>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</si>
  <si>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</si>
  <si>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</si>
  <si>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</si>
  <si>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</si>
  <si>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</si>
  <si>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</si>
  <si>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</si>
  <si>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</si>
  <si>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</si>
  <si>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</si>
  <si>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</si>
  <si>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</si>
  <si>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</si>
  <si>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</si>
  <si>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</si>
  <si>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</si>
  <si>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</si>
  <si>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</si>
  <si>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</si>
  <si>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</si>
  <si>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</si>
  <si>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</si>
  <si>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</si>
  <si>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</si>
  <si>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</si>
  <si>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</si>
  <si>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</si>
  <si>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</si>
  <si>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</si>
  <si>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</si>
  <si>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</si>
  <si>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</si>
  <si>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</si>
  <si>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</si>
  <si>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</si>
  <si>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</si>
  <si>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</si>
  <si>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</si>
  <si>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</si>
  <si>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</si>
  <si>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</si>
  <si>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</si>
  <si>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</si>
  <si>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</si>
  <si>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</si>
  <si>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</si>
  <si>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</si>
  <si>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</si>
  <si>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</si>
  <si>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</si>
  <si>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</si>
  <si>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</si>
  <si>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</si>
  <si>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</si>
  <si>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</si>
  <si>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</si>
  <si>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</si>
  <si>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</si>
  <si>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</si>
  <si>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</si>
  <si>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</si>
  <si>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</si>
  <si>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</si>
  <si>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</si>
  <si>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</si>
  <si>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</si>
  <si>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</si>
  <si>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</si>
  <si>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</si>
  <si>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</si>
  <si>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</si>
  <si>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</si>
  <si>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</si>
  <si>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</si>
  <si>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</si>
  <si>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</si>
  <si>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</si>
  <si>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</si>
  <si>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</si>
  <si>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</si>
  <si>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</si>
  <si>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</si>
  <si>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</si>
  <si>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</si>
  <si>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</si>
  <si>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</si>
  <si>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</si>
  <si>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</si>
  <si>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</si>
  <si>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</si>
  <si>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</si>
  <si>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</si>
  <si>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</si>
  <si>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</si>
  <si>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</si>
  <si>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</si>
  <si>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</si>
  <si>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</si>
  <si>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</si>
  <si>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</si>
  <si>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</si>
  <si>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</si>
  <si>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</si>
  <si>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</si>
  <si>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</si>
  <si>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</si>
  <si>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</si>
  <si>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</si>
  <si>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</si>
  <si>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</si>
  <si>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</si>
  <si>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</si>
  <si>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</si>
  <si>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</si>
  <si>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</si>
  <si>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</si>
  <si>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</si>
  <si>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</si>
  <si>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</si>
  <si>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</si>
  <si>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</si>
  <si>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</si>
  <si>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</si>
  <si>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</si>
  <si>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</si>
  <si>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</si>
  <si>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</si>
  <si>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</si>
  <si>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</si>
  <si>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</si>
  <si>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</si>
  <si>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</si>
  <si>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</si>
  <si>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</si>
  <si>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</si>
  <si>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</si>
  <si>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</si>
  <si>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</si>
  <si>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</si>
  <si>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</si>
  <si>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</si>
  <si>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</si>
  <si>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</si>
  <si>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</si>
  <si>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</si>
  <si>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</si>
  <si>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</si>
  <si>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</si>
  <si>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</si>
  <si>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</si>
  <si>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</si>
  <si>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</si>
  <si>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</si>
  <si>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</si>
  <si>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</si>
  <si>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</si>
  <si>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</si>
  <si>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</si>
  <si>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</si>
  <si>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</si>
  <si>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</si>
  <si>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</si>
  <si>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</si>
  <si>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</si>
  <si>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</si>
  <si>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</si>
  <si>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</si>
  <si>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</si>
  <si>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</si>
  <si>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</si>
  <si>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</si>
  <si>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</si>
  <si>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</si>
  <si>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</si>
  <si>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</si>
  <si>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</si>
  <si>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</si>
  <si>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</si>
  <si>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</si>
  <si>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</si>
  <si>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</si>
  <si>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</si>
  <si>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</si>
  <si>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</si>
  <si>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</si>
  <si>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</si>
  <si>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</si>
  <si>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</si>
  <si>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</si>
  <si>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</si>
  <si>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</si>
  <si>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</si>
  <si>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</si>
  <si>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</si>
  <si>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</si>
  <si>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</si>
  <si>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</si>
  <si>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</si>
  <si>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</si>
  <si>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</si>
  <si>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</si>
  <si>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</si>
  <si>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</si>
  <si>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</si>
  <si>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</si>
  <si>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</si>
  <si>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</si>
  <si>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</si>
  <si>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</si>
  <si>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</si>
  <si>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</si>
  <si>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</si>
  <si>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</si>
  <si>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</si>
  <si>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</si>
  <si>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</si>
  <si>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</si>
  <si>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</si>
  <si>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</si>
  <si>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</si>
  <si>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</si>
  <si>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</si>
  <si>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</si>
  <si>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</si>
  <si>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</si>
  <si>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</si>
  <si>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</si>
  <si>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</si>
  <si>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</si>
  <si>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</si>
  <si>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</si>
  <si>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</si>
  <si>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</si>
  <si>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</si>
  <si>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</si>
  <si>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</si>
  <si>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</si>
  <si>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</si>
  <si>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</si>
  <si>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</si>
  <si>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</si>
  <si>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</si>
  <si>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</si>
  <si>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</si>
  <si>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</si>
  <si>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</si>
  <si>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</si>
  <si>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</si>
  <si>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</si>
  <si>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</si>
  <si>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</si>
  <si>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</si>
  <si>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</si>
  <si>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</si>
  <si>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</si>
  <si>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</si>
  <si>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</si>
  <si>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</si>
  <si>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</si>
  <si>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</si>
  <si>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</si>
  <si>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</si>
  <si>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</si>
  <si>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</si>
  <si>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</si>
  <si>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</si>
  <si>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</si>
  <si>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</si>
  <si>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</si>
  <si>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</si>
  <si>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</si>
  <si>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</si>
  <si>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</si>
  <si>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</si>
  <si>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</si>
  <si>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</si>
  <si>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</si>
  <si>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</si>
  <si>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</si>
  <si>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</si>
  <si>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</si>
  <si>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</si>
  <si>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</si>
  <si>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</si>
  <si>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</si>
  <si>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</si>
  <si>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</si>
  <si>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</si>
  <si>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</si>
  <si>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</si>
  <si>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</si>
  <si>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</si>
  <si>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</si>
  <si>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</si>
  <si>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</si>
  <si>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</si>
  <si>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</si>
  <si>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</si>
  <si>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</si>
  <si>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</si>
  <si>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</si>
  <si>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</si>
  <si>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</si>
  <si>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</si>
  <si>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</si>
  <si>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</si>
  <si>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</si>
  <si>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</si>
  <si>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</si>
  <si>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</si>
  <si>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</si>
  <si>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</si>
  <si>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</si>
  <si>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</si>
  <si>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</si>
  <si>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</si>
  <si>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</si>
  <si>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</si>
  <si>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</si>
  <si>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</si>
  <si>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</si>
  <si>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</si>
  <si>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</si>
  <si>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</si>
  <si>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</si>
  <si>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</si>
  <si>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</si>
  <si>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</si>
  <si>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</si>
  <si>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</si>
  <si>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</si>
  <si>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</si>
  <si>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</si>
  <si>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</si>
  <si>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</si>
  <si>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</si>
  <si>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</si>
  <si>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</si>
  <si>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</si>
  <si>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</si>
  <si>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</si>
  <si>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</si>
  <si>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</si>
  <si>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</si>
  <si>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</si>
  <si>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</si>
  <si>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</si>
  <si>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</si>
  <si>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</si>
  <si>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</si>
  <si>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</si>
  <si>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</si>
  <si>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</si>
  <si>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</si>
  <si>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</si>
  <si>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</si>
  <si>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</si>
  <si>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</si>
  <si>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</si>
  <si>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</si>
  <si>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</si>
  <si>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</si>
  <si>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</si>
  <si>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</si>
  <si>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</si>
  <si>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</si>
  <si>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</si>
  <si>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</si>
  <si>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</si>
  <si>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</si>
  <si>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</si>
  <si>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</si>
  <si>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</si>
  <si>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Remove line 44.</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</si>
  <si>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</si>
  <si>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</si>
  <si>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</si>
  <si>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</si>
  <si>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RS-GFSK can be used in 13 different bands (see table 11-7), and depending on the regulatory domain CCA mode 4 may be used. This text does not encourage any specific CCA modes, it lists CCA modes that can be used.</t>
  </si>
  <si>
    <t xml:space="preserve">R2-15</t>
  </si>
  <si>
    <t xml:space="preserve">The use of "CCA Mode 3" is ambiguous as we now have CCA mode 3a and CCA mode 3b.  Please specify which one is being referred to</t>
  </si>
  <si>
    <t xml:space="preserve">The CCA Mode 3 is defined on line 23 of page 608, and includes both CCA Mode 3a and CCA Mode 3b.</t>
  </si>
  <si>
    <t xml:space="preserve">R2-14</t>
  </si>
  <si>
    <t xml:space="preserve">31.8.12</t>
  </si>
  <si>
    <t xml:space="preserve">R2-13</t>
  </si>
  <si>
    <t xml:space="preserve">22.5.13</t>
  </si>
  <si>
    <t xml:space="preserve">R2-12</t>
  </si>
  <si>
    <t xml:space="preserve">The CCA Mode 3 is defined on line 23 of page 608, and includes both CCA Mode 3a and CCA Mode 3b. Change “may not be recommended” to “is not recommended”.</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</si>
  <si>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</si>
  <si>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</si>
  <si>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</si>
  <si>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</si>
  <si>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Change to 10 x log10(BW/1E6) where log has 10 as subscript to indicate base and the x is multiplcation symbol. Also fix typo on threhold-&gt;threshold.</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</si>
  <si>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</si>
  <si>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</si>
  <si>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</si>
  <si>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</si>
  <si>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</si>
  <si>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 xml:space="preserve">R2-8</t>
  </si>
  <si>
    <t xml:space="preserve">small values of phyCcaDuration will result in noisy estimates.  Recommend to put a lower bound of 9.  This value of 9 is still smaller than the smallest phyCCADuration of SUN OFDM PHY (14.6us=16000/1094)</t>
  </si>
  <si>
    <r>
      <rPr>
        <sz val="10"/>
        <rFont val="Arial"/>
        <family val="2"/>
      </rPr>
      <t xml:space="preserve">The CRG does not believe a change is needed here. </t>
    </r>
    <r>
      <rPr>
        <sz val="10"/>
        <rFont val="Arial"/>
        <family val="2"/>
        <charset val="1"/>
      </rPr>
      <t xml:space="preserve">This range of the phyCcaDuration gives the lower limit of the range, the default value used is 8 symbol periods for most PHYs.</t>
    </r>
  </si>
  <si>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</si>
  <si>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</si>
  <si>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</si>
  <si>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The lines 24 or 25 on the page 608  clearly describe that the CCA Mode 3a requires both detectors to be implemented, and to return a busy if either one of them detects the signal.</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</si>
  <si>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</si>
  <si>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</si>
  <si>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</si>
  <si>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r>
      <rPr>
        <sz val="10"/>
        <rFont val="Arial"/>
        <family val="2"/>
        <charset val="1"/>
      </rPr>
      <t xml:space="preserve">The R1-10 resolved this comment in last recirculation by adding </t>
    </r>
    <r>
      <rPr>
        <sz val="10"/>
        <rFont val="Arial"/>
        <family val="2"/>
      </rPr>
      <t xml:space="preserve">note to the end of table 12-2 as follows:  Optimal values for CCA parameters will depend upon variables outside the scope of this standard; In some regions, regulations define specific constraints which vary region to region. 
The CRC believes no further changes are required.</t>
    </r>
  </si>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</sst>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8">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72"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204840</xdr:colOff>
      <xdr:row>22</xdr:row>
      <xdr:rowOff>123480</xdr:rowOff>
    </xdr:to>
    <xdr:sp>
      <xdr:nvSpPr>
        <xdr:cNvPr id="0" name="Text Frame 1"/>
        <xdr:cNvSpPr/>
      </xdr:nvSpPr>
      <xdr:spPr>
        <a:xfrm>
          <a:off x="372600" y="2873880"/>
          <a:ext cx="2052360" cy="13093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pane xSplit="3" ySplit="1" topLeftCell="D17" activePane="bottomRight" state="frozen"/>
      <selection pane="topLeft" activeCell="A1" activeCellId="0" sqref="A1"/>
      <selection pane="topRight" activeCell="D1" activeCellId="0" sqref="D1"/>
      <selection pane="bottomLeft" activeCell="A17" activeCellId="0" sqref="A17"/>
      <selection pane="bottomRight" activeCell="U18" activeCellId="0" sqref="U18"/>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fals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fals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fals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fals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fals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fals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fals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fals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fals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fals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fals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fals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fals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fals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fals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fals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pane xSplit="3" ySplit="1" topLeftCell="J2" activePane="bottomRight" state="frozen"/>
      <selection pane="topLeft" activeCell="A1" activeCellId="0" sqref="A1"/>
      <selection pane="topRight" activeCell="J1" activeCellId="0" sqref="J1"/>
      <selection pane="bottomLeft" activeCell="A2" activeCellId="0" sqref="A2"/>
      <selection pane="bottomRight" activeCell="U15" activeCellId="0" sqref="U15"/>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t="s">
        <v>48</v>
      </c>
      <c r="U2" s="22" t="s">
        <v>880</v>
      </c>
      <c r="V2" s="22"/>
      <c r="W2" s="22"/>
      <c r="X2" s="22"/>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333114</v>
      </c>
      <c r="B3" s="22" t="s">
        <v>881</v>
      </c>
      <c r="C3" s="22" t="s">
        <v>882</v>
      </c>
      <c r="D3" s="22" t="s">
        <v>516</v>
      </c>
      <c r="G3" s="23" t="s">
        <v>52</v>
      </c>
      <c r="H3" s="19" t="n">
        <v>14</v>
      </c>
      <c r="I3" s="23" t="s">
        <v>517</v>
      </c>
      <c r="J3" s="27" t="s">
        <v>54</v>
      </c>
      <c r="K3" s="23" t="s">
        <v>518</v>
      </c>
      <c r="L3" s="23" t="s">
        <v>88</v>
      </c>
      <c r="M3" s="23" t="n">
        <v>930</v>
      </c>
      <c r="N3" s="22" t="s">
        <v>883</v>
      </c>
      <c r="O3" s="22" t="n">
        <v>15</v>
      </c>
      <c r="P3" s="22" t="s">
        <v>884</v>
      </c>
      <c r="R3" s="22" t="s">
        <v>61</v>
      </c>
      <c r="S3" s="22" t="s">
        <v>879</v>
      </c>
      <c r="T3" s="22" t="s">
        <v>47</v>
      </c>
      <c r="U3" s="22" t="s">
        <v>885</v>
      </c>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881</v>
      </c>
      <c r="C4" s="22" t="s">
        <v>886</v>
      </c>
      <c r="D4" s="22" t="s">
        <v>516</v>
      </c>
      <c r="G4" s="23" t="s">
        <v>52</v>
      </c>
      <c r="H4" s="19" t="n">
        <v>13</v>
      </c>
      <c r="I4" s="23" t="s">
        <v>517</v>
      </c>
      <c r="J4" s="27" t="s">
        <v>54</v>
      </c>
      <c r="K4" s="23" t="s">
        <v>518</v>
      </c>
      <c r="L4" s="23" t="s">
        <v>88</v>
      </c>
      <c r="M4" s="23" t="n">
        <v>930</v>
      </c>
      <c r="N4" s="22" t="s">
        <v>883</v>
      </c>
      <c r="O4" s="2" t="n">
        <v>15</v>
      </c>
      <c r="P4" s="22" t="s">
        <v>887</v>
      </c>
      <c r="R4" s="22" t="s">
        <v>61</v>
      </c>
      <c r="S4" s="22" t="s">
        <v>879</v>
      </c>
      <c r="T4" s="22" t="s">
        <v>47</v>
      </c>
      <c r="U4" s="25" t="s">
        <v>888</v>
      </c>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5.8" hidden="false" customHeight="false" outlineLevel="0" collapsed="false">
      <c r="A5" s="2" t="n">
        <v>333112</v>
      </c>
      <c r="B5" s="22" t="s">
        <v>881</v>
      </c>
      <c r="C5" s="22" t="s">
        <v>889</v>
      </c>
      <c r="D5" s="22" t="s">
        <v>516</v>
      </c>
      <c r="G5" s="23" t="s">
        <v>52</v>
      </c>
      <c r="H5" s="19" t="n">
        <v>12</v>
      </c>
      <c r="I5" s="23" t="s">
        <v>517</v>
      </c>
      <c r="J5" s="27" t="s">
        <v>54</v>
      </c>
      <c r="K5" s="23" t="s">
        <v>518</v>
      </c>
      <c r="L5" s="23" t="s">
        <v>88</v>
      </c>
      <c r="M5" s="23" t="n">
        <v>922</v>
      </c>
      <c r="N5" s="22" t="s">
        <v>890</v>
      </c>
      <c r="O5" s="22" t="n">
        <v>27</v>
      </c>
      <c r="P5" s="22" t="s">
        <v>887</v>
      </c>
      <c r="R5" s="22" t="s">
        <v>61</v>
      </c>
      <c r="S5" s="22" t="s">
        <v>879</v>
      </c>
      <c r="T5" s="22" t="s">
        <v>47</v>
      </c>
      <c r="U5" s="25" t="s">
        <v>888</v>
      </c>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5.8" hidden="false" customHeight="false" outlineLevel="0" collapsed="false">
      <c r="A6" s="2" t="n">
        <v>333111</v>
      </c>
      <c r="B6" s="22" t="s">
        <v>881</v>
      </c>
      <c r="C6" s="22" t="s">
        <v>891</v>
      </c>
      <c r="D6" s="22" t="s">
        <v>516</v>
      </c>
      <c r="G6" s="23" t="s">
        <v>52</v>
      </c>
      <c r="H6" s="19" t="n">
        <v>11</v>
      </c>
      <c r="I6" s="23" t="s">
        <v>517</v>
      </c>
      <c r="J6" s="27" t="s">
        <v>54</v>
      </c>
      <c r="K6" s="23" t="s">
        <v>518</v>
      </c>
      <c r="L6" s="23" t="s">
        <v>88</v>
      </c>
      <c r="M6" s="23" t="n">
        <v>803</v>
      </c>
      <c r="N6" s="22" t="s">
        <v>892</v>
      </c>
      <c r="O6" s="22" t="n">
        <v>31</v>
      </c>
      <c r="P6" s="22" t="s">
        <v>887</v>
      </c>
      <c r="R6" s="22" t="s">
        <v>61</v>
      </c>
      <c r="S6" s="22" t="s">
        <v>879</v>
      </c>
      <c r="T6" s="22" t="s">
        <v>47</v>
      </c>
      <c r="U6" s="25" t="s">
        <v>888</v>
      </c>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57" hidden="false" customHeight="false" outlineLevel="0" collapsed="false">
      <c r="A7" s="2" t="n">
        <v>333110</v>
      </c>
      <c r="B7" s="22" t="s">
        <v>881</v>
      </c>
      <c r="C7" s="22" t="s">
        <v>893</v>
      </c>
      <c r="D7" s="22" t="s">
        <v>516</v>
      </c>
      <c r="G7" s="23" t="s">
        <v>52</v>
      </c>
      <c r="H7" s="19" t="n">
        <v>10</v>
      </c>
      <c r="I7" s="23" t="s">
        <v>517</v>
      </c>
      <c r="J7" s="27" t="s">
        <v>54</v>
      </c>
      <c r="K7" s="23" t="s">
        <v>518</v>
      </c>
      <c r="L7" s="23" t="s">
        <v>88</v>
      </c>
      <c r="M7" s="23" t="n">
        <v>609</v>
      </c>
      <c r="N7" s="22" t="s">
        <v>520</v>
      </c>
      <c r="O7" s="2" t="n">
        <v>16</v>
      </c>
      <c r="P7" s="22" t="s">
        <v>887</v>
      </c>
      <c r="R7" s="22" t="s">
        <v>61</v>
      </c>
      <c r="S7" s="22" t="s">
        <v>879</v>
      </c>
      <c r="T7" s="22" t="s">
        <v>48</v>
      </c>
      <c r="U7" s="30" t="s">
        <v>894</v>
      </c>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881</v>
      </c>
      <c r="C8" s="22" t="s">
        <v>895</v>
      </c>
      <c r="D8" s="22" t="s">
        <v>516</v>
      </c>
      <c r="G8" s="23" t="s">
        <v>52</v>
      </c>
      <c r="H8" s="19" t="n">
        <v>9</v>
      </c>
      <c r="I8" s="23" t="s">
        <v>517</v>
      </c>
      <c r="J8" s="27" t="s">
        <v>54</v>
      </c>
      <c r="K8" s="23" t="s">
        <v>518</v>
      </c>
      <c r="L8" s="23" t="s">
        <v>88</v>
      </c>
      <c r="M8" s="23" t="n">
        <v>609</v>
      </c>
      <c r="N8" s="22" t="s">
        <v>520</v>
      </c>
      <c r="O8" s="2" t="n">
        <v>18</v>
      </c>
      <c r="P8" s="22" t="s">
        <v>896</v>
      </c>
      <c r="R8" s="22" t="s">
        <v>61</v>
      </c>
      <c r="S8" s="22" t="s">
        <v>879</v>
      </c>
      <c r="T8" s="22" t="s">
        <v>46</v>
      </c>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5.8" hidden="false" customHeight="false" outlineLevel="0" collapsed="false">
      <c r="A9" s="2" t="n">
        <v>333108</v>
      </c>
      <c r="B9" s="22" t="s">
        <v>881</v>
      </c>
      <c r="C9" s="22" t="s">
        <v>897</v>
      </c>
      <c r="D9" s="22" t="s">
        <v>516</v>
      </c>
      <c r="G9" s="23" t="s">
        <v>52</v>
      </c>
      <c r="H9" s="19" t="n">
        <v>8</v>
      </c>
      <c r="I9" s="23" t="s">
        <v>517</v>
      </c>
      <c r="J9" s="27" t="s">
        <v>54</v>
      </c>
      <c r="K9" s="23" t="s">
        <v>518</v>
      </c>
      <c r="L9" s="23" t="s">
        <v>88</v>
      </c>
      <c r="M9" s="23" t="n">
        <v>609</v>
      </c>
      <c r="N9" s="22" t="s">
        <v>520</v>
      </c>
      <c r="O9" s="2" t="n">
        <v>18</v>
      </c>
      <c r="P9" s="22" t="s">
        <v>898</v>
      </c>
      <c r="R9" s="22" t="s">
        <v>61</v>
      </c>
      <c r="S9" s="22" t="s">
        <v>879</v>
      </c>
      <c r="T9" s="22" t="s">
        <v>48</v>
      </c>
      <c r="U9" s="25" t="s">
        <v>899</v>
      </c>
      <c r="V9" s="22"/>
      <c r="W9" s="0"/>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 hidden="false" customHeight="false" outlineLevel="0" collapsed="false">
      <c r="A10" s="2" t="n">
        <v>333107</v>
      </c>
      <c r="B10" s="22" t="s">
        <v>881</v>
      </c>
      <c r="C10" s="22" t="s">
        <v>900</v>
      </c>
      <c r="D10" s="22" t="s">
        <v>516</v>
      </c>
      <c r="G10" s="23" t="s">
        <v>52</v>
      </c>
      <c r="H10" s="19" t="n">
        <v>7</v>
      </c>
      <c r="I10" s="23" t="s">
        <v>517</v>
      </c>
      <c r="J10" s="27" t="s">
        <v>54</v>
      </c>
      <c r="K10" s="23" t="s">
        <v>518</v>
      </c>
      <c r="L10" s="23" t="s">
        <v>88</v>
      </c>
      <c r="M10" s="23" t="n">
        <v>153</v>
      </c>
      <c r="N10" s="22" t="s">
        <v>901</v>
      </c>
      <c r="O10" s="22" t="n">
        <v>1</v>
      </c>
      <c r="P10" s="22" t="s">
        <v>902</v>
      </c>
      <c r="R10" s="22" t="s">
        <v>61</v>
      </c>
      <c r="S10" s="22" t="s">
        <v>903</v>
      </c>
      <c r="T10" s="22" t="s">
        <v>48</v>
      </c>
      <c r="U10" s="22" t="s">
        <v>904</v>
      </c>
      <c r="V10" s="22"/>
      <c r="W10" s="22"/>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2" hidden="false" customHeight="false" outlineLevel="0" collapsed="false">
      <c r="A11" s="2" t="n">
        <v>333106</v>
      </c>
      <c r="B11" s="22" t="s">
        <v>881</v>
      </c>
      <c r="C11" s="22" t="s">
        <v>905</v>
      </c>
      <c r="D11" s="22" t="s">
        <v>516</v>
      </c>
      <c r="G11" s="23" t="s">
        <v>52</v>
      </c>
      <c r="H11" s="19" t="n">
        <v>6</v>
      </c>
      <c r="I11" s="23" t="s">
        <v>517</v>
      </c>
      <c r="J11" s="27" t="s">
        <v>54</v>
      </c>
      <c r="K11" s="23" t="s">
        <v>518</v>
      </c>
      <c r="L11" s="23" t="s">
        <v>88</v>
      </c>
      <c r="M11" s="23" t="n">
        <v>613</v>
      </c>
      <c r="N11" s="22" t="s">
        <v>541</v>
      </c>
      <c r="O11" s="22" t="n">
        <v>2</v>
      </c>
      <c r="P11" s="22" t="s">
        <v>906</v>
      </c>
      <c r="R11" s="22" t="s">
        <v>61</v>
      </c>
      <c r="S11" s="22" t="s">
        <v>879</v>
      </c>
      <c r="T11" s="22" t="s">
        <v>47</v>
      </c>
      <c r="U11" s="30" t="s">
        <v>907</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881</v>
      </c>
      <c r="C12" s="22" t="s">
        <v>908</v>
      </c>
      <c r="D12" s="22" t="s">
        <v>516</v>
      </c>
      <c r="G12" s="23" t="s">
        <v>52</v>
      </c>
      <c r="H12" s="19" t="n">
        <v>5</v>
      </c>
      <c r="I12" s="23" t="s">
        <v>517</v>
      </c>
      <c r="J12" s="27" t="s">
        <v>54</v>
      </c>
      <c r="K12" s="23" t="s">
        <v>518</v>
      </c>
      <c r="L12" s="23" t="s">
        <v>88</v>
      </c>
      <c r="M12" s="23" t="n">
        <v>608</v>
      </c>
      <c r="N12" s="22" t="s">
        <v>520</v>
      </c>
      <c r="O12" s="22" t="n">
        <v>24</v>
      </c>
      <c r="P12" s="22" t="s">
        <v>909</v>
      </c>
      <c r="R12" s="22" t="s">
        <v>61</v>
      </c>
      <c r="S12" s="22" t="s">
        <v>910</v>
      </c>
      <c r="T12" s="22" t="s">
        <v>47</v>
      </c>
      <c r="U12" s="22" t="s">
        <v>911</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2" hidden="false" customHeight="false" outlineLevel="0" collapsed="false">
      <c r="A13" s="2" t="n">
        <v>333104</v>
      </c>
      <c r="B13" s="22" t="s">
        <v>881</v>
      </c>
      <c r="C13" s="22" t="s">
        <v>912</v>
      </c>
      <c r="D13" s="22" t="s">
        <v>516</v>
      </c>
      <c r="G13" s="23" t="s">
        <v>52</v>
      </c>
      <c r="H13" s="19" t="n">
        <v>4</v>
      </c>
      <c r="I13" s="23" t="s">
        <v>517</v>
      </c>
      <c r="J13" s="27" t="s">
        <v>54</v>
      </c>
      <c r="K13" s="23" t="s">
        <v>518</v>
      </c>
      <c r="L13" s="23" t="s">
        <v>88</v>
      </c>
      <c r="M13" s="23" t="n">
        <v>608</v>
      </c>
      <c r="N13" s="22" t="s">
        <v>520</v>
      </c>
      <c r="O13" s="22" t="n">
        <v>18</v>
      </c>
      <c r="P13" s="22" t="s">
        <v>521</v>
      </c>
      <c r="R13" s="22" t="s">
        <v>61</v>
      </c>
      <c r="S13" s="22" t="s">
        <v>913</v>
      </c>
      <c r="T13" s="22" t="s">
        <v>47</v>
      </c>
      <c r="U13" s="30" t="s">
        <v>844</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4.2" hidden="false" customHeight="false" outlineLevel="0" collapsed="false">
      <c r="A14" s="2" t="n">
        <v>333103</v>
      </c>
      <c r="B14" s="22" t="s">
        <v>881</v>
      </c>
      <c r="C14" s="22" t="s">
        <v>914</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t="s">
        <v>47</v>
      </c>
      <c r="U14" s="22" t="s">
        <v>915</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881</v>
      </c>
      <c r="C15" s="22" t="s">
        <v>916</v>
      </c>
      <c r="D15" s="22" t="s">
        <v>516</v>
      </c>
      <c r="G15" s="23" t="s">
        <v>52</v>
      </c>
      <c r="H15" s="19" t="n">
        <v>2</v>
      </c>
      <c r="I15" s="23" t="s">
        <v>517</v>
      </c>
      <c r="J15" s="27" t="s">
        <v>54</v>
      </c>
      <c r="K15" s="23" t="s">
        <v>518</v>
      </c>
      <c r="L15" s="23" t="s">
        <v>56</v>
      </c>
      <c r="M15" s="23" t="n">
        <v>614</v>
      </c>
      <c r="N15" s="22" t="s">
        <v>541</v>
      </c>
      <c r="O15" s="2" t="n">
        <v>2</v>
      </c>
      <c r="P15" s="22" t="s">
        <v>917</v>
      </c>
      <c r="R15" s="22" t="s">
        <v>61</v>
      </c>
      <c r="S15" s="22" t="s">
        <v>879</v>
      </c>
      <c r="T15" s="22" t="s">
        <v>46</v>
      </c>
      <c r="U15" s="22"/>
      <c r="V15" s="22"/>
      <c r="W15" s="22"/>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881</v>
      </c>
      <c r="C16" s="22" t="s">
        <v>918</v>
      </c>
      <c r="D16" s="22" t="s">
        <v>516</v>
      </c>
      <c r="G16" s="23" t="s">
        <v>52</v>
      </c>
      <c r="H16" s="19" t="n">
        <v>1</v>
      </c>
      <c r="I16" s="23" t="s">
        <v>517</v>
      </c>
      <c r="J16" s="27" t="s">
        <v>54</v>
      </c>
      <c r="K16" s="23" t="s">
        <v>518</v>
      </c>
      <c r="L16" s="23" t="s">
        <v>88</v>
      </c>
      <c r="M16" s="23" t="n">
        <v>606</v>
      </c>
      <c r="N16" s="22" t="s">
        <v>919</v>
      </c>
      <c r="O16" s="22" t="n">
        <v>19</v>
      </c>
      <c r="P16" s="22" t="s">
        <v>920</v>
      </c>
      <c r="R16" s="22" t="s">
        <v>61</v>
      </c>
      <c r="S16" s="22" t="s">
        <v>879</v>
      </c>
      <c r="T16" s="22" t="s">
        <v>46</v>
      </c>
      <c r="U16" s="22"/>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921</v>
      </c>
      <c r="C17" s="22" t="s">
        <v>922</v>
      </c>
      <c r="D17" s="22" t="s">
        <v>104</v>
      </c>
      <c r="G17" s="23" t="s">
        <v>52</v>
      </c>
      <c r="H17" s="19" t="n">
        <v>2</v>
      </c>
      <c r="I17" s="23" t="s">
        <v>105</v>
      </c>
      <c r="J17" s="27" t="s">
        <v>369</v>
      </c>
      <c r="K17" s="23" t="s">
        <v>106</v>
      </c>
      <c r="L17" s="23" t="s">
        <v>56</v>
      </c>
      <c r="M17" s="23" t="n">
        <v>608</v>
      </c>
      <c r="N17" s="22" t="s">
        <v>520</v>
      </c>
      <c r="O17" s="22" t="n">
        <v>27</v>
      </c>
      <c r="P17" s="22" t="s">
        <v>923</v>
      </c>
      <c r="R17" s="22" t="s">
        <v>81</v>
      </c>
      <c r="S17" s="22" t="s">
        <v>924</v>
      </c>
      <c r="T17" s="22" t="s">
        <v>46</v>
      </c>
      <c r="U17" s="22"/>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332661</v>
      </c>
      <c r="B18" s="22" t="s">
        <v>921</v>
      </c>
      <c r="C18" s="22" t="s">
        <v>925</v>
      </c>
      <c r="D18" s="22" t="s">
        <v>104</v>
      </c>
      <c r="G18" s="23" t="s">
        <v>52</v>
      </c>
      <c r="H18" s="19" t="n">
        <v>1</v>
      </c>
      <c r="I18" s="23" t="s">
        <v>105</v>
      </c>
      <c r="J18" s="27" t="s">
        <v>369</v>
      </c>
      <c r="K18" s="23" t="s">
        <v>106</v>
      </c>
      <c r="L18" s="23" t="s">
        <v>56</v>
      </c>
      <c r="M18" s="23" t="n">
        <v>671</v>
      </c>
      <c r="N18" s="22" t="s">
        <v>794</v>
      </c>
      <c r="O18" s="22" t="n">
        <v>3</v>
      </c>
      <c r="P18" s="22" t="s">
        <v>926</v>
      </c>
      <c r="R18" s="22" t="s">
        <v>81</v>
      </c>
      <c r="S18" s="22" t="s">
        <v>927</v>
      </c>
      <c r="T18" s="22" t="s">
        <v>46</v>
      </c>
      <c r="U18" s="22"/>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J6" activeCellId="0" sqref="J6"/>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1"/>
      <c r="C2" s="31"/>
      <c r="D2" s="32" t="s">
        <v>33</v>
      </c>
      <c r="E2" s="32"/>
      <c r="F2" s="32"/>
      <c r="G2" s="32"/>
      <c r="H2" s="32" t="s">
        <v>928</v>
      </c>
      <c r="I2" s="32"/>
      <c r="J2" s="32"/>
      <c r="K2" s="32"/>
      <c r="L2" s="32" t="s">
        <v>929</v>
      </c>
      <c r="M2" s="32"/>
      <c r="N2" s="32"/>
      <c r="O2" s="32" t="s">
        <v>930</v>
      </c>
      <c r="P2" s="32"/>
      <c r="Q2" s="33"/>
    </row>
    <row r="3" customFormat="false" ht="15" hidden="false" customHeight="false" outlineLevel="0" collapsed="false">
      <c r="B3" s="34" t="s">
        <v>931</v>
      </c>
      <c r="C3" s="35" t="s">
        <v>932</v>
      </c>
      <c r="D3" s="35" t="s">
        <v>56</v>
      </c>
      <c r="E3" s="35" t="s">
        <v>88</v>
      </c>
      <c r="F3" s="35" t="s">
        <v>65</v>
      </c>
      <c r="G3" s="35" t="s">
        <v>933</v>
      </c>
      <c r="H3" s="35" t="s">
        <v>934</v>
      </c>
      <c r="I3" s="35" t="s">
        <v>935</v>
      </c>
      <c r="J3" s="35" t="s">
        <v>936</v>
      </c>
      <c r="K3" s="35" t="s">
        <v>929</v>
      </c>
      <c r="L3" s="35" t="s">
        <v>56</v>
      </c>
      <c r="M3" s="35" t="s">
        <v>88</v>
      </c>
      <c r="N3" s="35" t="s">
        <v>937</v>
      </c>
      <c r="O3" s="35" t="s">
        <v>45</v>
      </c>
      <c r="P3" s="35" t="s">
        <v>938</v>
      </c>
    </row>
    <row r="4" customFormat="false" ht="15" hidden="false" customHeight="false" outlineLevel="0" collapsed="false">
      <c r="B4" s="36" t="s">
        <v>939</v>
      </c>
      <c r="C4" s="37" t="n">
        <f aca="true">IF($B4="","",COUNTIF(INDIRECT(CONCATENATE($B4,"!",IF(INDIRECT(CONCATENATE($B4, "!I", IF(INDIRECT(CONCATENATE($B4, "!A1"))="Comment ID", 1,2)))="Category", "P","P"),IF(INDIRECT(CONCATENATE($B4, "!A1"))="Comment ID", 2,3),":",IF(INDIRECT(CONCATENATE($B4, "!I", IF(INDIRECT(CONCATENATE($B4, "!A1"))="Comment ID", 1,2)))="Category", "P","P"),"99999")), "&lt;&gt;"))</f>
        <v>141</v>
      </c>
      <c r="D4" s="37" t="n">
        <f aca="true">IF($B4="","",COUNTIF(INDIRECT(CONCATENATE($B4,"!",IF(INDIRECT(CONCATENATE($B4, "!I", IF(INDIRECT(CONCATENATE($B4, "!A1"))="Comment ID", 1,2)))="Category", "L","L"),IF(INDIRECT(CONCATENATE($B4, "!A1"))="Comment ID", 2,3),":",IF(INDIRECT(CONCATENATE($B4, "!I", IF(INDIRECT(CONCATENATE($B4, "!A1"))="Comment ID", 1,2)))="Category", "L","L"),"99999")), "Editorial"))</f>
        <v>75</v>
      </c>
      <c r="E4" s="37" t="n">
        <f aca="true">IF($B4="","",COUNTIF(INDIRECT(CONCATENATE($B4,"!",IF(INDIRECT(CONCATENATE($B4, "!I", IF(INDIRECT(CONCATENATE($B4, "!A1"))="Comment ID", 1,2)))="Category", "L","L"),IF(INDIRECT(CONCATENATE($B4, "!A1"))="Comment ID", 2,3),":",IF(INDIRECT(CONCATENATE($B4, "!I", IF(INDIRECT(CONCATENATE($B4, "!A1"))="Comment ID", 1,2)))="Category", "L","L"),"99999")), "Technical"))</f>
        <v>57</v>
      </c>
      <c r="F4" s="37" t="n">
        <f aca="true">IF($B4="","",COUNTIF(INDIRECT(CONCATENATE($B4,"!",IF(INDIRECT(CONCATENATE($B4, "!I", IF(INDIRECT(CONCATENATE($B4, "!A1"))="Comment ID", 1,2)))="Category", "L","L"),IF(INDIRECT(CONCATENATE($B4, "!A1"))="Comment ID", 2,3),":",IF(INDIRECT(CONCATENATE($B4, "!I", IF(INDIRECT(CONCATENATE($B4, "!A1"))="Comment ID", 1,2)))="Category", "L","L"),"99999")), "General"))</f>
        <v>9</v>
      </c>
      <c r="G4" s="37" t="n">
        <f aca="false">IF($B4="","",C4-SUM(D4:F4))</f>
        <v>0</v>
      </c>
      <c r="H4" s="37" t="n">
        <f aca="true">IF($B4="","",COUNTIF(INDIRECT(CONCATENATE($B4,"!",IF(INDIRECT(CONCATENATE($B4, "!I", IF(INDIRECT(CONCATENATE($B4, "!A1"))="Comment ID", 1,2)))="Category", "T","T"),IF(INDIRECT(CONCATENATE($B4, "!A1"))="Comment ID", 2,3),":",IF(INDIRECT(CONCATENATE($B4, "!I", IF(INDIRECT(CONCATENATE($B4, "!A1"))="Comment ID", 1,2)))="Category", "T","T"),"99999")), "Accepted"))</f>
        <v>62</v>
      </c>
      <c r="I4" s="37" t="n">
        <f aca="true">IF($B4="","",COUNTIF(INDIRECT(CONCATENATE($B4,"!",IF(INDIRECT(CONCATENATE($B4, "!I", IF(INDIRECT(CONCATENATE($B4, "!A1"))="Comment ID", 1,2)))="Category", "T","T"),IF(INDIRECT(CONCATENATE($B4, "!A1"))="Comment ID", 2,3),":",IF(INDIRECT(CONCATENATE($B4, "!I", IF(INDIRECT(CONCATENATE($B4, "!A1"))="Comment ID", 1,2)))="Category", "T","T"),"99999")), "Revised"))</f>
        <v>37</v>
      </c>
      <c r="J4" s="37" t="n">
        <f aca="true">IF($B4="","",COUNTIF(INDIRECT(CONCATENATE($B4,"!",IF(INDIRECT(CONCATENATE($B4, "!I", IF(INDIRECT(CONCATENATE($B4, "!A1"))="Comment ID", 1,2)))="Category", "T","T"),IF(INDIRECT(CONCATENATE($B4, "!A1"))="Comment ID", 2,3),":",IF(INDIRECT(CONCATENATE($B4, "!I", IF(INDIRECT(CONCATENATE($B4, "!A1"))="Comment ID", 1,2)))="Category", "T","T"),"99999")), "Rejected"))</f>
        <v>42</v>
      </c>
      <c r="K4" s="37" t="n">
        <f aca="false">IF($B4="","",C4-SUM(H4:J4))</f>
        <v>0</v>
      </c>
      <c r="L4" s="37"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7"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7"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7" t="n">
        <f aca="true">IF($B4="","",COUNTIF(INDIRECT(CONCATENATE($B4,"!",IF(INDIRECT(CONCATENATE($B4, "!I", IF(INDIRECT(CONCATENATE($B4, "!A1"))="Comment ID", 1,2)))="Category", "L","L"),IF(INDIRECT(CONCATENATE($B4, "!A1"))="Comment ID", 2,3),":",IF(INDIRECT(CONCATENATE($B4, "!I", IF(INDIRECT(CONCATENATE($B4, "!A1"))="Comment ID", 1,2)))="Category", "X","X"),"99999")), "Done"))</f>
        <v>98</v>
      </c>
      <c r="P4" s="37"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8" t="s">
        <v>940</v>
      </c>
      <c r="C5" s="39" t="n">
        <f aca="true">IF($B5="","",COUNTIF(INDIRECT(CONCATENATE($B5,"!",IF(INDIRECT(CONCATENATE($B5, "!I", IF(INDIRECT(CONCATENATE($B5, "!A1"))="Comment ID", 1,2)))="Category", "G","H"),IF(INDIRECT(CONCATENATE($B5, "!A1"))="Comment ID", 2,3),":",IF(INDIRECT(CONCATENATE($B5, "!I", IF(INDIRECT(CONCATENATE($B5, "!A1"))="Comment ID", 1,2)))="Category", "G","H"),"99999")), "&lt;&gt;"))</f>
        <v>26</v>
      </c>
      <c r="D5" s="39" t="n">
        <f aca="true">IF($B5="","",COUNTIF(INDIRECT(CONCATENATE($B5,"!",IF(INDIRECT(CONCATENATE($B5, "!I", IF(INDIRECT(CONCATENATE($B5, "!A1"))="Comment ID", 1,2)))="Category", "L","L"),IF(INDIRECT(CONCATENATE($B5, "!A1"))="Comment ID", 2,3),":",IF(INDIRECT(CONCATENATE($B5, "!I", IF(INDIRECT(CONCATENATE($B5, "!A1"))="Comment ID", 1,2)))="Category", "L","L"),"99999")), "Editorial"))</f>
        <v>11</v>
      </c>
      <c r="E5" s="39" t="n">
        <f aca="true">IF($B5="","",COUNTIF(INDIRECT(CONCATENATE($B5,"!",IF(INDIRECT(CONCATENATE($B5, "!I", IF(INDIRECT(CONCATENATE($B5, "!A1"))="Comment ID", 1,2)))="Category", "L","L"),IF(INDIRECT(CONCATENATE($B5, "!A1"))="Comment ID", 2,3),":",IF(INDIRECT(CONCATENATE($B5, "!I", IF(INDIRECT(CONCATENATE($B5, "!A1"))="Comment ID", 1,2)))="Category", "L","L"),"99999")), "Technical"))</f>
        <v>15</v>
      </c>
      <c r="F5" s="39" t="n">
        <f aca="true">IF($B5="","",COUNTIF(INDIRECT(CONCATENATE($B5,"!",IF(INDIRECT(CONCATENATE($B5, "!I", IF(INDIRECT(CONCATENATE($B5, "!A1"))="Comment ID", 1,2)))="Category", "L","L"),IF(INDIRECT(CONCATENATE($B5, "!A1"))="Comment ID", 2,3),":",IF(INDIRECT(CONCATENATE($B5, "!I", IF(INDIRECT(CONCATENATE($B5, "!A1"))="Comment ID", 1,2)))="Category", "L","L"),"99999")), "General"))</f>
        <v>0</v>
      </c>
      <c r="G5" s="39" t="n">
        <f aca="false">IF($B5="","",C5-SUM(D5:F5))</f>
        <v>0</v>
      </c>
      <c r="H5" s="39" t="n">
        <f aca="true">IF($B5="","",COUNTIF(INDIRECT(CONCATENATE($B5,"!",IF(INDIRECT(CONCATENATE($B5, "!I", IF(INDIRECT(CONCATENATE($B5, "!A1"))="Comment ID", 1,2)))="Category", "T","T"),IF(INDIRECT(CONCATENATE($B5, "!A1"))="Comment ID", 2,3),":",IF(INDIRECT(CONCATENATE($B5, "!I", IF(INDIRECT(CONCATENATE($B5, "!A1"))="Comment ID", 1,2)))="Category", "T","T"),"99999")), "Accepted"))</f>
        <v>10</v>
      </c>
      <c r="I5" s="39" t="n">
        <f aca="true">IF($B5="","",COUNTIF(INDIRECT(CONCATENATE($B5,"!",IF(INDIRECT(CONCATENATE($B5, "!I", IF(INDIRECT(CONCATENATE($B5, "!A1"))="Comment ID", 1,2)))="Category", "T","T"),IF(INDIRECT(CONCATENATE($B5, "!A1"))="Comment ID", 2,3),":",IF(INDIRECT(CONCATENATE($B5, "!I", IF(INDIRECT(CONCATENATE($B5, "!A1"))="Comment ID", 1,2)))="Category", "T","T"),"99999")), "Revised"))</f>
        <v>7</v>
      </c>
      <c r="J5" s="39" t="n">
        <f aca="true">IF($B5="","",COUNTIF(INDIRECT(CONCATENATE($B5,"!",IF(INDIRECT(CONCATENATE($B5, "!I", IF(INDIRECT(CONCATENATE($B5, "!A1"))="Comment ID", 1,2)))="Category", "T","T"),IF(INDIRECT(CONCATENATE($B5, "!A1"))="Comment ID", 2,3),":",IF(INDIRECT(CONCATENATE($B5, "!I", IF(INDIRECT(CONCATENATE($B5, "!A1"))="Comment ID", 1,2)))="Category", "T","T"),"99999")), "Rejected"))</f>
        <v>9</v>
      </c>
      <c r="K5" s="39" t="n">
        <f aca="false">IF($B5="","",C5-SUM(H5:J5))</f>
        <v>0</v>
      </c>
      <c r="L5" s="39"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9"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9"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9" t="n">
        <f aca="true">IF($B5="","",COUNTIF(INDIRECT(CONCATENATE($B5,"!",IF(INDIRECT(CONCATENATE($B5, "!I", IF(INDIRECT(CONCATENATE($B5, "!A1"))="Comment ID", 1,2)))="Category", "L","L"),IF(INDIRECT(CONCATENATE($B5, "!A1"))="Comment ID", 2,3),":",IF(INDIRECT(CONCATENATE($B5, "!I", IF(INDIRECT(CONCATENATE($B5, "!A1"))="Comment ID", 1,2)))="Category", "X","X"),"99999")), "Done"))</f>
        <v>17</v>
      </c>
      <c r="P5" s="39"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6" t="s">
        <v>941</v>
      </c>
      <c r="C6" s="37" t="n">
        <f aca="true">IF($B6="","",COUNTIF(INDIRECT(CONCATENATE($B6,"!",IF(INDIRECT(CONCATENATE($B6, "!I", IF(INDIRECT(CONCATENATE($B6, "!A1"))="Comment ID", 1,2)))="Category", "G","H"),IF(INDIRECT(CONCATENATE($B6, "!A1"))="Comment ID", 2,3),":",IF(INDIRECT(CONCATENATE($B6, "!I", IF(INDIRECT(CONCATENATE($B6, "!A1"))="Comment ID", 1,2)))="Category", "G","H"),"99999")), "&lt;&gt;"))</f>
        <v>17</v>
      </c>
      <c r="D6" s="37" t="n">
        <f aca="true">IF($B6="","",COUNTIF(INDIRECT(CONCATENATE($B6,"!",IF(INDIRECT(CONCATENATE($B6, "!I", IF(INDIRECT(CONCATENATE($B6, "!A1"))="Comment ID", 1,2)))="Category", "L","L"),IF(INDIRECT(CONCATENATE($B6, "!A1"))="Comment ID", 2,3),":",IF(INDIRECT(CONCATENATE($B6, "!I", IF(INDIRECT(CONCATENATE($B6, "!A1"))="Comment ID", 1,2)))="Category", "L","L"),"99999")), "Editorial"))</f>
        <v>3</v>
      </c>
      <c r="E6" s="37" t="n">
        <f aca="true">IF($B6="","",COUNTIF(INDIRECT(CONCATENATE($B6,"!",IF(INDIRECT(CONCATENATE($B6, "!I", IF(INDIRECT(CONCATENATE($B6, "!A1"))="Comment ID", 1,2)))="Category", "L","L"),IF(INDIRECT(CONCATENATE($B6, "!A1"))="Comment ID", 2,3),":",IF(INDIRECT(CONCATENATE($B6, "!I", IF(INDIRECT(CONCATENATE($B6, "!A1"))="Comment ID", 1,2)))="Category", "L","L"),"99999")), "Technical"))</f>
        <v>14</v>
      </c>
      <c r="F6" s="37" t="n">
        <f aca="true">IF($B6="","",COUNTIF(INDIRECT(CONCATENATE($B6,"!",IF(INDIRECT(CONCATENATE($B6, "!I", IF(INDIRECT(CONCATENATE($B6, "!A1"))="Comment ID", 1,2)))="Category", "L","L"),IF(INDIRECT(CONCATENATE($B6, "!A1"))="Comment ID", 2,3),":",IF(INDIRECT(CONCATENATE($B6, "!I", IF(INDIRECT(CONCATENATE($B6, "!A1"))="Comment ID", 1,2)))="Category", "L","L"),"99999")), "General"))</f>
        <v>0</v>
      </c>
      <c r="G6" s="37" t="n">
        <f aca="false">IF($B6="","",C6-SUM(D6:F6))</f>
        <v>0</v>
      </c>
      <c r="H6" s="37" t="n">
        <f aca="true">IF($B6="","",COUNTIF(INDIRECT(CONCATENATE($B6,"!",IF(INDIRECT(CONCATENATE($B6, "!I", IF(INDIRECT(CONCATENATE($B6, "!A1"))="Comment ID", 1,2)))="Category", "T","T"),IF(INDIRECT(CONCATENATE($B6, "!A1"))="Comment ID", 2,3),":",IF(INDIRECT(CONCATENATE($B6, "!I", IF(INDIRECT(CONCATENATE($B6, "!A1"))="Comment ID", 1,2)))="Category", "T","T"),"99999")), "Accepted"))</f>
        <v>5</v>
      </c>
      <c r="I6" s="37" t="n">
        <f aca="true">IF($B6="","",COUNTIF(INDIRECT(CONCATENATE($B6,"!",IF(INDIRECT(CONCATENATE($B6, "!I", IF(INDIRECT(CONCATENATE($B6, "!A1"))="Comment ID", 1,2)))="Category", "T","T"),IF(INDIRECT(CONCATENATE($B6, "!A1"))="Comment ID", 2,3),":",IF(INDIRECT(CONCATENATE($B6, "!I", IF(INDIRECT(CONCATENATE($B6, "!A1"))="Comment ID", 1,2)))="Category", "T","T"),"99999")), "Revised"))</f>
        <v>4</v>
      </c>
      <c r="J6" s="37" t="n">
        <f aca="true">IF($B6="","",COUNTIF(INDIRECT(CONCATENATE($B6,"!",IF(INDIRECT(CONCATENATE($B6, "!I", IF(INDIRECT(CONCATENATE($B6, "!A1"))="Comment ID", 1,2)))="Category", "T","T"),IF(INDIRECT(CONCATENATE($B6, "!A1"))="Comment ID", 2,3),":",IF(INDIRECT(CONCATENATE($B6, "!I", IF(INDIRECT(CONCATENATE($B6, "!A1"))="Comment ID", 1,2)))="Category", "T","T"),"99999")), "Rejected"))</f>
        <v>8</v>
      </c>
      <c r="K6" s="37" t="n">
        <f aca="false">IF($B6="","",C6-SUM(H6:J6))</f>
        <v>0</v>
      </c>
      <c r="L6" s="37"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0</v>
      </c>
      <c r="M6" s="37"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0</v>
      </c>
      <c r="N6" s="37"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7" t="n">
        <f aca="true">IF($B6="","",COUNTIF(INDIRECT(CONCATENATE($B6,"!",IF(INDIRECT(CONCATENATE($B6, "!I", IF(INDIRECT(CONCATENATE($B6, "!A1"))="Comment ID", 1,2)))="Category", "L","L"),IF(INDIRECT(CONCATENATE($B6, "!A1"))="Comment ID", 2,3),":",IF(INDIRECT(CONCATENATE($B6, "!I", IF(INDIRECT(CONCATENATE($B6, "!A1"))="Comment ID", 1,2)))="Category", "X","X"),"99999")), "Done"))</f>
        <v>5</v>
      </c>
      <c r="P6" s="37"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4</v>
      </c>
    </row>
    <row r="7" customFormat="false" ht="15" hidden="false" customHeight="false" outlineLevel="0" collapsed="false">
      <c r="B7" s="38"/>
      <c r="C7" s="39" t="str">
        <f aca="true">IF($B7="","",COUNTIF(INDIRECT(CONCATENATE($B7,"!",IF(INDIRECT(CONCATENATE($B7, "!I", IF(INDIRECT(CONCATENATE($B7, "!A1"))="Comment ID", 1,2)))="Category", "G","H"),IF(INDIRECT(CONCATENATE($B7, "!A1"))="Comment ID", 2,3),":",IF(INDIRECT(CONCATENATE($B7, "!I", IF(INDIRECT(CONCATENATE($B7, "!A1"))="Comment ID", 1,2)))="Category", "G","H"),"99999")), "&lt;&gt;"))</f>
        <v/>
      </c>
      <c r="D7" s="39" t="str">
        <f aca="true">IF($B7="","",COUNTIF(INDIRECT(CONCATENATE($B7,"!",IF(INDIRECT(CONCATENATE($B7, "!I", IF(INDIRECT(CONCATENATE($B7, "!A1"))="Comment ID", 1,2)))="Category", "L","L"),IF(INDIRECT(CONCATENATE($B7, "!A1"))="Comment ID", 2,3),":",IF(INDIRECT(CONCATENATE($B7, "!I", IF(INDIRECT(CONCATENATE($B7, "!A1"))="Comment ID", 1,2)))="Category", "L","L"),"99999")), "Editorial"))</f>
        <v/>
      </c>
      <c r="E7" s="39" t="str">
        <f aca="true">IF($B7="","",COUNTIF(INDIRECT(CONCATENATE($B7,"!",IF(INDIRECT(CONCATENATE($B7, "!I", IF(INDIRECT(CONCATENATE($B7, "!A1"))="Comment ID", 1,2)))="Category", "L","L"),IF(INDIRECT(CONCATENATE($B7, "!A1"))="Comment ID", 2,3),":",IF(INDIRECT(CONCATENATE($B7, "!I", IF(INDIRECT(CONCATENATE($B7, "!A1"))="Comment ID", 1,2)))="Category", "L","L"),"99999")), "Technical"))</f>
        <v/>
      </c>
      <c r="F7" s="39" t="str">
        <f aca="true">IF($B7="","",COUNTIF(INDIRECT(CONCATENATE($B7,"!",IF(INDIRECT(CONCATENATE($B7, "!I", IF(INDIRECT(CONCATENATE($B7, "!A1"))="Comment ID", 1,2)))="Category", "L","L"),IF(INDIRECT(CONCATENATE($B7, "!A1"))="Comment ID", 2,3),":",IF(INDIRECT(CONCATENATE($B7, "!I", IF(INDIRECT(CONCATENATE($B7, "!A1"))="Comment ID", 1,2)))="Category", "L","L"),"99999")), "General"))</f>
        <v/>
      </c>
      <c r="G7" s="39" t="str">
        <f aca="false">IF($B7="","",C7-SUM(D7:F7))</f>
        <v/>
      </c>
      <c r="H7" s="39" t="str">
        <f aca="true">IF($B7="","",COUNTIF(INDIRECT(CONCATENATE($B7,"!",IF(INDIRECT(CONCATENATE($B7, "!I", IF(INDIRECT(CONCATENATE($B7, "!A1"))="Comment ID", 1,2)))="Category", "T","T"),IF(INDIRECT(CONCATENATE($B7, "!A1"))="Comment ID", 2,3),":",IF(INDIRECT(CONCATENATE($B7, "!I", IF(INDIRECT(CONCATENATE($B7, "!A1"))="Comment ID", 1,2)))="Category", "T","T"),"99999")), "Accepted"))</f>
        <v/>
      </c>
      <c r="I7" s="39" t="str">
        <f aca="true">IF($B7="","",COUNTIF(INDIRECT(CONCATENATE($B7,"!",IF(INDIRECT(CONCATENATE($B7, "!I", IF(INDIRECT(CONCATENATE($B7, "!A1"))="Comment ID", 1,2)))="Category", "T","T"),IF(INDIRECT(CONCATENATE($B7, "!A1"))="Comment ID", 2,3),":",IF(INDIRECT(CONCATENATE($B7, "!I", IF(INDIRECT(CONCATENATE($B7, "!A1"))="Comment ID", 1,2)))="Category", "T","T"),"99999")), "Revised"))</f>
        <v/>
      </c>
      <c r="J7" s="39" t="str">
        <f aca="true">IF($B7="","",COUNTIF(INDIRECT(CONCATENATE($B7,"!",IF(INDIRECT(CONCATENATE($B7, "!I", IF(INDIRECT(CONCATENATE($B7, "!A1"))="Comment ID", 1,2)))="Category", "T","T"),IF(INDIRECT(CONCATENATE($B7, "!A1"))="Comment ID", 2,3),":",IF(INDIRECT(CONCATENATE($B7, "!I", IF(INDIRECT(CONCATENATE($B7, "!A1"))="Comment ID", 1,2)))="Category", "T","T"),"99999")), "Rejected"))</f>
        <v/>
      </c>
      <c r="K7" s="39" t="str">
        <f aca="false">IF($B7="","",C7-SUM(H7:J7))</f>
        <v/>
      </c>
      <c r="L7" s="39"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9"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9"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9" t="str">
        <f aca="true">IF($B7="","",COUNTIF(INDIRECT(CONCATENATE($B7,"!",IF(INDIRECT(CONCATENATE($B7, "!I", IF(INDIRECT(CONCATENATE($B7, "!A1"))="Comment ID", 1,2)))="Category", "L","L"),IF(INDIRECT(CONCATENATE($B7, "!A1"))="Comment ID", 2,3),":",IF(INDIRECT(CONCATENATE($B7, "!I", IF(INDIRECT(CONCATENATE($B7, "!A1"))="Comment ID", 1,2)))="Category", "X","X"),"99999")), "Done"))</f>
        <v/>
      </c>
      <c r="P7" s="39"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6"/>
      <c r="C8" s="37" t="str">
        <f aca="true">IF($B8="","",COUNTIF(INDIRECT(CONCATENATE($B8,"!",IF(INDIRECT(CONCATENATE($B8, "!I", IF(INDIRECT(CONCATENATE($B8, "!A1"))="Comment ID", 1,2)))="Category", "G","H"),IF(INDIRECT(CONCATENATE($B8, "!A1"))="Comment ID", 2,3),":",IF(INDIRECT(CONCATENATE($B8, "!I", IF(INDIRECT(CONCATENATE($B8, "!A1"))="Comment ID", 1,2)))="Category", "G","H"),"99999")), "&lt;&gt;"))</f>
        <v/>
      </c>
      <c r="D8" s="37" t="str">
        <f aca="true">IF($B8="","",COUNTIF(INDIRECT(CONCATENATE($B8,"!",IF(INDIRECT(CONCATENATE($B8, "!I", IF(INDIRECT(CONCATENATE($B8, "!A1"))="Comment ID", 1,2)))="Category", "L","L"),IF(INDIRECT(CONCATENATE($B8, "!A1"))="Comment ID", 2,3),":",IF(INDIRECT(CONCATENATE($B8, "!I", IF(INDIRECT(CONCATENATE($B8, "!A1"))="Comment ID", 1,2)))="Category", "L","L"),"99999")), "Editorial"))</f>
        <v/>
      </c>
      <c r="E8" s="37" t="str">
        <f aca="true">IF($B8="","",COUNTIF(INDIRECT(CONCATENATE($B8,"!",IF(INDIRECT(CONCATENATE($B8, "!I", IF(INDIRECT(CONCATENATE($B8, "!A1"))="Comment ID", 1,2)))="Category", "L","L"),IF(INDIRECT(CONCATENATE($B8, "!A1"))="Comment ID", 2,3),":",IF(INDIRECT(CONCATENATE($B8, "!I", IF(INDIRECT(CONCATENATE($B8, "!A1"))="Comment ID", 1,2)))="Category", "L","L"),"99999")), "Technical"))</f>
        <v/>
      </c>
      <c r="F8" s="37" t="str">
        <f aca="true">IF($B8="","",COUNTIF(INDIRECT(CONCATENATE($B8,"!",IF(INDIRECT(CONCATENATE($B8, "!I", IF(INDIRECT(CONCATENATE($B8, "!A1"))="Comment ID", 1,2)))="Category", "L","L"),IF(INDIRECT(CONCATENATE($B8, "!A1"))="Comment ID", 2,3),":",IF(INDIRECT(CONCATENATE($B8, "!I", IF(INDIRECT(CONCATENATE($B8, "!A1"))="Comment ID", 1,2)))="Category", "L","L"),"99999")), "General"))</f>
        <v/>
      </c>
      <c r="G8" s="37" t="str">
        <f aca="false">IF($B8="","",C8-SUM(D8:F8))</f>
        <v/>
      </c>
      <c r="H8" s="37" t="str">
        <f aca="true">IF($B8="","",COUNTIF(INDIRECT(CONCATENATE($B8,"!",IF(INDIRECT(CONCATENATE($B8, "!I", IF(INDIRECT(CONCATENATE($B8, "!A1"))="Comment ID", 1,2)))="Category", "T","T"),IF(INDIRECT(CONCATENATE($B8, "!A1"))="Comment ID", 2,3),":",IF(INDIRECT(CONCATENATE($B8, "!I", IF(INDIRECT(CONCATENATE($B8, "!A1"))="Comment ID", 1,2)))="Category", "T","T"),"99999")), "Accepted"))</f>
        <v/>
      </c>
      <c r="I8" s="37" t="str">
        <f aca="true">IF($B8="","",COUNTIF(INDIRECT(CONCATENATE($B8,"!",IF(INDIRECT(CONCATENATE($B8, "!I", IF(INDIRECT(CONCATENATE($B8, "!A1"))="Comment ID", 1,2)))="Category", "T","T"),IF(INDIRECT(CONCATENATE($B8, "!A1"))="Comment ID", 2,3),":",IF(INDIRECT(CONCATENATE($B8, "!I", IF(INDIRECT(CONCATENATE($B8, "!A1"))="Comment ID", 1,2)))="Category", "T","T"),"99999")), "Revised"))</f>
        <v/>
      </c>
      <c r="J8" s="37" t="str">
        <f aca="true">IF($B8="","",COUNTIF(INDIRECT(CONCATENATE($B8,"!",IF(INDIRECT(CONCATENATE($B8, "!I", IF(INDIRECT(CONCATENATE($B8, "!A1"))="Comment ID", 1,2)))="Category", "T","T"),IF(INDIRECT(CONCATENATE($B8, "!A1"))="Comment ID", 2,3),":",IF(INDIRECT(CONCATENATE($B8, "!I", IF(INDIRECT(CONCATENATE($B8, "!A1"))="Comment ID", 1,2)))="Category", "T","T"),"99999")), "Rejected"))</f>
        <v/>
      </c>
      <c r="K8" s="37" t="str">
        <f aca="false">IF($B8="","",C8-SUM(H8:J8))</f>
        <v/>
      </c>
      <c r="L8" s="37"/>
      <c r="M8" s="37"/>
      <c r="N8" s="37"/>
      <c r="O8" s="37" t="str">
        <f aca="true">IF($B8="","",COUNTIF(INDIRECT(CONCATENATE($B8,"!",IF(INDIRECT(CONCATENATE($B8, "!I", IF(INDIRECT(CONCATENATE($B8, "!A1"))="Comment ID", 1,2)))="Category", "L","L"),IF(INDIRECT(CONCATENATE($B8, "!A1"))="Comment ID", 2,3),":",IF(INDIRECT(CONCATENATE($B8, "!I", IF(INDIRECT(CONCATENATE($B8, "!A1"))="Comment ID", 1,2)))="Category", "X","X"),"99999")), "Done"))</f>
        <v/>
      </c>
      <c r="P8" s="37"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8"/>
      <c r="C9" s="39" t="str">
        <f aca="true">IF($B9="","",COUNTIF(INDIRECT(CONCATENATE($B9,"!",IF(INDIRECT(CONCATENATE($B9, "!I", IF(INDIRECT(CONCATENATE($B9, "!A1"))="Comment ID", 1,2)))="Category", "G","H"),IF(INDIRECT(CONCATENATE($B9, "!A1"))="Comment ID", 2,3),":",IF(INDIRECT(CONCATENATE($B9, "!I", IF(INDIRECT(CONCATENATE($B9, "!A1"))="Comment ID", 1,2)))="Category", "G","H"),"99999")), "&lt;&gt;"))</f>
        <v/>
      </c>
      <c r="D9" s="39" t="str">
        <f aca="true">IF($B9="","",COUNTIF(INDIRECT(CONCATENATE($B9,"!",IF(INDIRECT(CONCATENATE($B9, "!I", IF(INDIRECT(CONCATENATE($B9, "!A1"))="Comment ID", 1,2)))="Category", "L","L"),IF(INDIRECT(CONCATENATE($B9, "!A1"))="Comment ID", 2,3),":",IF(INDIRECT(CONCATENATE($B9, "!I", IF(INDIRECT(CONCATENATE($B9, "!A1"))="Comment ID", 1,2)))="Category", "L","L"),"99999")), "Editorial"))</f>
        <v/>
      </c>
      <c r="E9" s="39" t="str">
        <f aca="true">IF($B9="","",COUNTIF(INDIRECT(CONCATENATE($B9,"!",IF(INDIRECT(CONCATENATE($B9, "!I", IF(INDIRECT(CONCATENATE($B9, "!A1"))="Comment ID", 1,2)))="Category", "L","L"),IF(INDIRECT(CONCATENATE($B9, "!A1"))="Comment ID", 2,3),":",IF(INDIRECT(CONCATENATE($B9, "!I", IF(INDIRECT(CONCATENATE($B9, "!A1"))="Comment ID", 1,2)))="Category", "L","L"),"99999")), "Technical"))</f>
        <v/>
      </c>
      <c r="F9" s="39" t="str">
        <f aca="true">IF($B9="","",COUNTIF(INDIRECT(CONCATENATE($B9,"!",IF(INDIRECT(CONCATENATE($B9, "!I", IF(INDIRECT(CONCATENATE($B9, "!A1"))="Comment ID", 1,2)))="Category", "L","L"),IF(INDIRECT(CONCATENATE($B9, "!A1"))="Comment ID", 2,3),":",IF(INDIRECT(CONCATENATE($B9, "!I", IF(INDIRECT(CONCATENATE($B9, "!A1"))="Comment ID", 1,2)))="Category", "L","L"),"99999")), "General"))</f>
        <v/>
      </c>
      <c r="G9" s="39" t="str">
        <f aca="false">IF($B9="","",C9-SUM(D9:F9))</f>
        <v/>
      </c>
      <c r="H9" s="39" t="str">
        <f aca="true">IF($B9="","",COUNTIF(INDIRECT(CONCATENATE($B9,"!",IF(INDIRECT(CONCATENATE($B9, "!I", IF(INDIRECT(CONCATENATE($B9, "!A1"))="Comment ID", 1,2)))="Category", "T","T"),IF(INDIRECT(CONCATENATE($B9, "!A1"))="Comment ID", 2,3),":",IF(INDIRECT(CONCATENATE($B9, "!I", IF(INDIRECT(CONCATENATE($B9, "!A1"))="Comment ID", 1,2)))="Category", "T","T"),"99999")), "Accepted"))</f>
        <v/>
      </c>
      <c r="I9" s="39" t="str">
        <f aca="true">IF($B9="","",COUNTIF(INDIRECT(CONCATENATE($B9,"!",IF(INDIRECT(CONCATENATE($B9, "!I", IF(INDIRECT(CONCATENATE($B9, "!A1"))="Comment ID", 1,2)))="Category", "T","T"),IF(INDIRECT(CONCATENATE($B9, "!A1"))="Comment ID", 2,3),":",IF(INDIRECT(CONCATENATE($B9, "!I", IF(INDIRECT(CONCATENATE($B9, "!A1"))="Comment ID", 1,2)))="Category", "T","T"),"99999")), "Revised"))</f>
        <v/>
      </c>
      <c r="J9" s="39" t="str">
        <f aca="true">IF($B9="","",COUNTIF(INDIRECT(CONCATENATE($B9,"!",IF(INDIRECT(CONCATENATE($B9, "!I", IF(INDIRECT(CONCATENATE($B9, "!A1"))="Comment ID", 1,2)))="Category", "T","T"),IF(INDIRECT(CONCATENATE($B9, "!A1"))="Comment ID", 2,3),":",IF(INDIRECT(CONCATENATE($B9, "!I", IF(INDIRECT(CONCATENATE($B9, "!A1"))="Comment ID", 1,2)))="Category", "T","T"),"99999")), "Rejected"))</f>
        <v/>
      </c>
      <c r="K9" s="39" t="str">
        <f aca="false">IF($B9="","",C9-SUM(H9:J9))</f>
        <v/>
      </c>
      <c r="L9" s="39"/>
      <c r="M9" s="39"/>
      <c r="N9" s="39"/>
      <c r="O9" s="39" t="str">
        <f aca="true">IF($B9="","",COUNTIF(INDIRECT(CONCATENATE($B9,"!",IF(INDIRECT(CONCATENATE($B9, "!I", IF(INDIRECT(CONCATENATE($B9, "!A1"))="Comment ID", 1,2)))="Category", "L","L"),IF(INDIRECT(CONCATENATE($B9, "!A1"))="Comment ID", 2,3),":",IF(INDIRECT(CONCATENATE($B9, "!I", IF(INDIRECT(CONCATENATE($B9, "!A1"))="Comment ID", 1,2)))="Category", "X","X"),"99999")), "Done"))</f>
        <v/>
      </c>
      <c r="P9" s="39"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6"/>
      <c r="C10" s="37" t="str">
        <f aca="true">IF($B10="","",COUNTIF(INDIRECT(CONCATENATE($B10,"!",IF(INDIRECT(CONCATENATE($B10, "!I", IF(INDIRECT(CONCATENATE($B10, "!A1"))="Comment ID", 1,2)))="Category", "G","H"),IF(INDIRECT(CONCATENATE($B10, "!A1"))="Comment ID", 2,3),":",IF(INDIRECT(CONCATENATE($B10, "!I", IF(INDIRECT(CONCATENATE($B10, "!A1"))="Comment ID", 1,2)))="Category", "G","H"),"99999")), "&lt;&gt;"))</f>
        <v/>
      </c>
      <c r="D10" s="37" t="str">
        <f aca="true">IF($B10="","",COUNTIF(INDIRECT(CONCATENATE($B10,"!",IF(INDIRECT(CONCATENATE($B10, "!I", IF(INDIRECT(CONCATENATE($B10, "!A1"))="Comment ID", 1,2)))="Category", "L","L"),IF(INDIRECT(CONCATENATE($B10, "!A1"))="Comment ID", 2,3),":",IF(INDIRECT(CONCATENATE($B10, "!I", IF(INDIRECT(CONCATENATE($B10, "!A1"))="Comment ID", 1,2)))="Category", "L","L"),"99999")), "Editorial"))</f>
        <v/>
      </c>
      <c r="E10" s="37" t="str">
        <f aca="true">IF($B10="","",COUNTIF(INDIRECT(CONCATENATE($B10,"!",IF(INDIRECT(CONCATENATE($B10, "!I", IF(INDIRECT(CONCATENATE($B10, "!A1"))="Comment ID", 1,2)))="Category", "L","L"),IF(INDIRECT(CONCATENATE($B10, "!A1"))="Comment ID", 2,3),":",IF(INDIRECT(CONCATENATE($B10, "!I", IF(INDIRECT(CONCATENATE($B10, "!A1"))="Comment ID", 1,2)))="Category", "L","L"),"99999")), "Technical"))</f>
        <v/>
      </c>
      <c r="F10" s="37" t="str">
        <f aca="true">IF($B10="","",COUNTIF(INDIRECT(CONCATENATE($B10,"!",IF(INDIRECT(CONCATENATE($B10, "!I", IF(INDIRECT(CONCATENATE($B10, "!A1"))="Comment ID", 1,2)))="Category", "L","L"),IF(INDIRECT(CONCATENATE($B10, "!A1"))="Comment ID", 2,3),":",IF(INDIRECT(CONCATENATE($B10, "!I", IF(INDIRECT(CONCATENATE($B10, "!A1"))="Comment ID", 1,2)))="Category", "L","L"),"99999")), "General"))</f>
        <v/>
      </c>
      <c r="G10" s="37" t="str">
        <f aca="false">IF($B10="","",C10-SUM(D10:F10))</f>
        <v/>
      </c>
      <c r="H10" s="37" t="str">
        <f aca="true">IF($B10="","",COUNTIF(INDIRECT(CONCATENATE($B10,"!",IF(INDIRECT(CONCATENATE($B10, "!I", IF(INDIRECT(CONCATENATE($B10, "!A1"))="Comment ID", 1,2)))="Category", "T","T"),IF(INDIRECT(CONCATENATE($B10, "!A1"))="Comment ID", 2,3),":",IF(INDIRECT(CONCATENATE($B10, "!I", IF(INDIRECT(CONCATENATE($B10, "!A1"))="Comment ID", 1,2)))="Category", "T","T"),"99999")), "Accepted"))</f>
        <v/>
      </c>
      <c r="I10" s="37" t="str">
        <f aca="true">IF($B10="","",COUNTIF(INDIRECT(CONCATENATE($B10,"!",IF(INDIRECT(CONCATENATE($B10, "!I", IF(INDIRECT(CONCATENATE($B10, "!A1"))="Comment ID", 1,2)))="Category", "T","T"),IF(INDIRECT(CONCATENATE($B10, "!A1"))="Comment ID", 2,3),":",IF(INDIRECT(CONCATENATE($B10, "!I", IF(INDIRECT(CONCATENATE($B10, "!A1"))="Comment ID", 1,2)))="Category", "T","T"),"99999")), "Revised"))</f>
        <v/>
      </c>
      <c r="J10" s="37" t="str">
        <f aca="true">IF($B10="","",COUNTIF(INDIRECT(CONCATENATE($B10,"!",IF(INDIRECT(CONCATENATE($B10, "!I", IF(INDIRECT(CONCATENATE($B10, "!A1"))="Comment ID", 1,2)))="Category", "T","T"),IF(INDIRECT(CONCATENATE($B10, "!A1"))="Comment ID", 2,3),":",IF(INDIRECT(CONCATENATE($B10, "!I", IF(INDIRECT(CONCATENATE($B10, "!A1"))="Comment ID", 1,2)))="Category", "T","T"),"99999")), "Rejected"))</f>
        <v/>
      </c>
      <c r="K10" s="37" t="str">
        <f aca="false">IF($B10="","",C10-SUM(H10:J10))</f>
        <v/>
      </c>
      <c r="L10" s="37"/>
      <c r="M10" s="37"/>
      <c r="N10" s="37"/>
      <c r="O10" s="37" t="str">
        <f aca="true">IF($B10="","",COUNTIF(INDIRECT(CONCATENATE($B10,"!",IF(INDIRECT(CONCATENATE($B10, "!I", IF(INDIRECT(CONCATENATE($B10, "!A1"))="Comment ID", 1,2)))="Category", "L","L"),IF(INDIRECT(CONCATENATE($B10, "!A1"))="Comment ID", 2,3),":",IF(INDIRECT(CONCATENATE($B10, "!I", IF(INDIRECT(CONCATENATE($B10, "!A1"))="Comment ID", 1,2)))="Category", "X","X"),"99999")), "Done"))</f>
        <v/>
      </c>
      <c r="P10" s="37"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8"/>
      <c r="C11" s="39" t="str">
        <f aca="true">IF($B11="","",COUNTIF(INDIRECT(CONCATENATE($B11,"!",IF(INDIRECT(CONCATENATE($B11, "!I", IF(INDIRECT(CONCATENATE($B11, "!A1"))="Comment ID", 1,2)))="Category", "G","H"),IF(INDIRECT(CONCATENATE($B11, "!A1"))="Comment ID", 2,3),":",IF(INDIRECT(CONCATENATE($B11, "!I", IF(INDIRECT(CONCATENATE($B11, "!A1"))="Comment ID", 1,2)))="Category", "G","H"),"99999")), "&lt;&gt;"))</f>
        <v/>
      </c>
      <c r="D11" s="39" t="str">
        <f aca="true">IF($B11="","",COUNTIF(INDIRECT(CONCATENATE($B11,"!",IF(INDIRECT(CONCATENATE($B11, "!I", IF(INDIRECT(CONCATENATE($B11, "!A1"))="Comment ID", 1,2)))="Category", "L","L"),IF(INDIRECT(CONCATENATE($B11, "!A1"))="Comment ID", 2,3),":",IF(INDIRECT(CONCATENATE($B11, "!I", IF(INDIRECT(CONCATENATE($B11, "!A1"))="Comment ID", 1,2)))="Category", "L","L"),"99999")), "Editorial"))</f>
        <v/>
      </c>
      <c r="E11" s="39" t="str">
        <f aca="true">IF($B11="","",COUNTIF(INDIRECT(CONCATENATE($B11,"!",IF(INDIRECT(CONCATENATE($B11, "!I", IF(INDIRECT(CONCATENATE($B11, "!A1"))="Comment ID", 1,2)))="Category", "L","L"),IF(INDIRECT(CONCATENATE($B11, "!A1"))="Comment ID", 2,3),":",IF(INDIRECT(CONCATENATE($B11, "!I", IF(INDIRECT(CONCATENATE($B11, "!A1"))="Comment ID", 1,2)))="Category", "L","L"),"99999")), "Technical"))</f>
        <v/>
      </c>
      <c r="F11" s="39" t="str">
        <f aca="true">IF($B11="","",COUNTIF(INDIRECT(CONCATENATE($B11,"!",IF(INDIRECT(CONCATENATE($B11, "!I", IF(INDIRECT(CONCATENATE($B11, "!A1"))="Comment ID", 1,2)))="Category", "L","L"),IF(INDIRECT(CONCATENATE($B11, "!A1"))="Comment ID", 2,3),":",IF(INDIRECT(CONCATENATE($B11, "!I", IF(INDIRECT(CONCATENATE($B11, "!A1"))="Comment ID", 1,2)))="Category", "L","L"),"99999")), "General"))</f>
        <v/>
      </c>
      <c r="G11" s="39" t="str">
        <f aca="false">IF($B11="","",C11-SUM(D11:F11))</f>
        <v/>
      </c>
      <c r="H11" s="39" t="str">
        <f aca="true">IF($B11="","",COUNTIF(INDIRECT(CONCATENATE($B11,"!",IF(INDIRECT(CONCATENATE($B11, "!I", IF(INDIRECT(CONCATENATE($B11, "!A1"))="Comment ID", 1,2)))="Category", "T","T"),IF(INDIRECT(CONCATENATE($B11, "!A1"))="Comment ID", 2,3),":",IF(INDIRECT(CONCATENATE($B11, "!I", IF(INDIRECT(CONCATENATE($B11, "!A1"))="Comment ID", 1,2)))="Category", "T","T"),"99999")), "Accepted"))</f>
        <v/>
      </c>
      <c r="I11" s="39" t="str">
        <f aca="true">IF($B11="","",COUNTIF(INDIRECT(CONCATENATE($B11,"!",IF(INDIRECT(CONCATENATE($B11, "!I", IF(INDIRECT(CONCATENATE($B11, "!A1"))="Comment ID", 1,2)))="Category", "T","T"),IF(INDIRECT(CONCATENATE($B11, "!A1"))="Comment ID", 2,3),":",IF(INDIRECT(CONCATENATE($B11, "!I", IF(INDIRECT(CONCATENATE($B11, "!A1"))="Comment ID", 1,2)))="Category", "T","T"),"99999")), "Revised"))</f>
        <v/>
      </c>
      <c r="J11" s="39" t="str">
        <f aca="true">IF($B11="","",COUNTIF(INDIRECT(CONCATENATE($B11,"!",IF(INDIRECT(CONCATENATE($B11, "!I", IF(INDIRECT(CONCATENATE($B11, "!A1"))="Comment ID", 1,2)))="Category", "T","T"),IF(INDIRECT(CONCATENATE($B11, "!A1"))="Comment ID", 2,3),":",IF(INDIRECT(CONCATENATE($B11, "!I", IF(INDIRECT(CONCATENATE($B11, "!A1"))="Comment ID", 1,2)))="Category", "T","T"),"99999")), "Rejected"))</f>
        <v/>
      </c>
      <c r="K11" s="39" t="str">
        <f aca="false">IF($B11="","",C11-SUM(H11:J11))</f>
        <v/>
      </c>
      <c r="L11" s="39"/>
      <c r="M11" s="39"/>
      <c r="N11" s="39"/>
      <c r="O11" s="39" t="str">
        <f aca="true">IF($B11="","",COUNTIF(INDIRECT(CONCATENATE($B11,"!",IF(INDIRECT(CONCATENATE($B11, "!I", IF(INDIRECT(CONCATENATE($B11, "!A1"))="Comment ID", 1,2)))="Category", "L","L"),IF(INDIRECT(CONCATENATE($B11, "!A1"))="Comment ID", 2,3),":",IF(INDIRECT(CONCATENATE($B11, "!I", IF(INDIRECT(CONCATENATE($B11, "!A1"))="Comment ID", 1,2)))="Category", "X","X"),"99999")), "Done"))</f>
        <v/>
      </c>
      <c r="P11" s="39"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6"/>
      <c r="C12" s="37" t="str">
        <f aca="true">IF($B12="","",COUNTIF(INDIRECT(CONCATENATE($B12,"!",IF(INDIRECT(CONCATENATE($B12, "!I", IF(INDIRECT(CONCATENATE($B12, "!A1"))="Comment ID", 1,2)))="Category", "G","H"),IF(INDIRECT(CONCATENATE($B12, "!A1"))="Comment ID", 2,3),":",IF(INDIRECT(CONCATENATE($B12, "!I", IF(INDIRECT(CONCATENATE($B12, "!A1"))="Comment ID", 1,2)))="Category", "G","H"),"99999")), "&lt;&gt;"))</f>
        <v/>
      </c>
      <c r="D12" s="37" t="str">
        <f aca="true">IF($B12="","",COUNTIF(INDIRECT(CONCATENATE($B12,"!",IF(INDIRECT(CONCATENATE($B12, "!I", IF(INDIRECT(CONCATENATE($B12, "!A1"))="Comment ID", 1,2)))="Category", "L","L"),IF(INDIRECT(CONCATENATE($B12, "!A1"))="Comment ID", 2,3),":",IF(INDIRECT(CONCATENATE($B12, "!I", IF(INDIRECT(CONCATENATE($B12, "!A1"))="Comment ID", 1,2)))="Category", "L","L"),"99999")), "Editorial"))</f>
        <v/>
      </c>
      <c r="E12" s="37" t="str">
        <f aca="true">IF($B12="","",COUNTIF(INDIRECT(CONCATENATE($B12,"!",IF(INDIRECT(CONCATENATE($B12, "!I", IF(INDIRECT(CONCATENATE($B12, "!A1"))="Comment ID", 1,2)))="Category", "L","L"),IF(INDIRECT(CONCATENATE($B12, "!A1"))="Comment ID", 2,3),":",IF(INDIRECT(CONCATENATE($B12, "!I", IF(INDIRECT(CONCATENATE($B12, "!A1"))="Comment ID", 1,2)))="Category", "L","L"),"99999")), "Technical"))</f>
        <v/>
      </c>
      <c r="F12" s="37" t="str">
        <f aca="true">IF($B12="","",COUNTIF(INDIRECT(CONCATENATE($B12,"!",IF(INDIRECT(CONCATENATE($B12, "!I", IF(INDIRECT(CONCATENATE($B12, "!A1"))="Comment ID", 1,2)))="Category", "L","L"),IF(INDIRECT(CONCATENATE($B12, "!A1"))="Comment ID", 2,3),":",IF(INDIRECT(CONCATENATE($B12, "!I", IF(INDIRECT(CONCATENATE($B12, "!A1"))="Comment ID", 1,2)))="Category", "L","L"),"99999")), "General"))</f>
        <v/>
      </c>
      <c r="G12" s="37" t="str">
        <f aca="false">IF($B12="","",C12-SUM(D12:F12))</f>
        <v/>
      </c>
      <c r="H12" s="37" t="str">
        <f aca="true">IF($B12="","",COUNTIF(INDIRECT(CONCATENATE($B12,"!",IF(INDIRECT(CONCATENATE($B12, "!I", IF(INDIRECT(CONCATENATE($B12, "!A1"))="Comment ID", 1,2)))="Category", "T","T"),IF(INDIRECT(CONCATENATE($B12, "!A1"))="Comment ID", 2,3),":",IF(INDIRECT(CONCATENATE($B12, "!I", IF(INDIRECT(CONCATENATE($B12, "!A1"))="Comment ID", 1,2)))="Category", "T","T"),"99999")), "Accepted"))</f>
        <v/>
      </c>
      <c r="I12" s="37" t="str">
        <f aca="true">IF($B12="","",COUNTIF(INDIRECT(CONCATENATE($B12,"!",IF(INDIRECT(CONCATENATE($B12, "!I", IF(INDIRECT(CONCATENATE($B12, "!A1"))="Comment ID", 1,2)))="Category", "T","T"),IF(INDIRECT(CONCATENATE($B12, "!A1"))="Comment ID", 2,3),":",IF(INDIRECT(CONCATENATE($B12, "!I", IF(INDIRECT(CONCATENATE($B12, "!A1"))="Comment ID", 1,2)))="Category", "T","T"),"99999")), "Revised"))</f>
        <v/>
      </c>
      <c r="J12" s="37" t="str">
        <f aca="true">IF($B12="","",COUNTIF(INDIRECT(CONCATENATE($B12,"!",IF(INDIRECT(CONCATENATE($B12, "!I", IF(INDIRECT(CONCATENATE($B12, "!A1"))="Comment ID", 1,2)))="Category", "T","T"),IF(INDIRECT(CONCATENATE($B12, "!A1"))="Comment ID", 2,3),":",IF(INDIRECT(CONCATENATE($B12, "!I", IF(INDIRECT(CONCATENATE($B12, "!A1"))="Comment ID", 1,2)))="Category", "T","T"),"99999")), "Rejected"))</f>
        <v/>
      </c>
      <c r="K12" s="37" t="str">
        <f aca="false">IF($B12="","",C12-SUM(H12:J12))</f>
        <v/>
      </c>
      <c r="L12" s="37"/>
      <c r="M12" s="37"/>
      <c r="N12" s="37"/>
      <c r="O12" s="37" t="str">
        <f aca="true">IF($B12="","",COUNTIF(INDIRECT(CONCATENATE($B12,"!",IF(INDIRECT(CONCATENATE($B12, "!I", IF(INDIRECT(CONCATENATE($B12, "!A1"))="Comment ID", 1,2)))="Category", "L","L"),IF(INDIRECT(CONCATENATE($B12, "!A1"))="Comment ID", 2,3),":",IF(INDIRECT(CONCATENATE($B12, "!I", IF(INDIRECT(CONCATENATE($B12, "!A1"))="Comment ID", 1,2)))="Category", "X","X"),"99999")), "Done"))</f>
        <v/>
      </c>
      <c r="P12" s="37"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8"/>
      <c r="C13" s="39" t="str">
        <f aca="true">IF($B13="","",COUNTIF(INDIRECT(CONCATENATE($B13,"!",IF(INDIRECT(CONCATENATE($B13, "!I", IF(INDIRECT(CONCATENATE($B13, "!A1"))="Comment ID", 1,2)))="Category", "G","H"),IF(INDIRECT(CONCATENATE($B13, "!A1"))="Comment ID", 2,3),":",IF(INDIRECT(CONCATENATE($B13, "!I", IF(INDIRECT(CONCATENATE($B13, "!A1"))="Comment ID", 1,2)))="Category", "G","H"),"99999")), "&lt;&gt;"))</f>
        <v/>
      </c>
      <c r="D13" s="39" t="str">
        <f aca="true">IF($B13="","",COUNTIF(INDIRECT(CONCATENATE($B13,"!",IF(INDIRECT(CONCATENATE($B13, "!I", IF(INDIRECT(CONCATENATE($B13, "!A1"))="Comment ID", 1,2)))="Category", "L","L"),IF(INDIRECT(CONCATENATE($B13, "!A1"))="Comment ID", 2,3),":",IF(INDIRECT(CONCATENATE($B13, "!I", IF(INDIRECT(CONCATENATE($B13, "!A1"))="Comment ID", 1,2)))="Category", "L","L"),"99999")), "Editorial"))</f>
        <v/>
      </c>
      <c r="E13" s="39" t="str">
        <f aca="true">IF($B13="","",COUNTIF(INDIRECT(CONCATENATE($B13,"!",IF(INDIRECT(CONCATENATE($B13, "!I", IF(INDIRECT(CONCATENATE($B13, "!A1"))="Comment ID", 1,2)))="Category", "L","L"),IF(INDIRECT(CONCATENATE($B13, "!A1"))="Comment ID", 2,3),":",IF(INDIRECT(CONCATENATE($B13, "!I", IF(INDIRECT(CONCATENATE($B13, "!A1"))="Comment ID", 1,2)))="Category", "L","L"),"99999")), "Technical"))</f>
        <v/>
      </c>
      <c r="F13" s="39" t="str">
        <f aca="true">IF($B13="","",COUNTIF(INDIRECT(CONCATENATE($B13,"!",IF(INDIRECT(CONCATENATE($B13, "!I", IF(INDIRECT(CONCATENATE($B13, "!A1"))="Comment ID", 1,2)))="Category", "L","L"),IF(INDIRECT(CONCATENATE($B13, "!A1"))="Comment ID", 2,3),":",IF(INDIRECT(CONCATENATE($B13, "!I", IF(INDIRECT(CONCATENATE($B13, "!A1"))="Comment ID", 1,2)))="Category", "L","L"),"99999")), "General"))</f>
        <v/>
      </c>
      <c r="G13" s="39" t="str">
        <f aca="false">IF($B13="","",C13-SUM(D13:F13))</f>
        <v/>
      </c>
      <c r="H13" s="39" t="str">
        <f aca="true">IF($B13="","",COUNTIF(INDIRECT(CONCATENATE($B13,"!",IF(INDIRECT(CONCATENATE($B13, "!I", IF(INDIRECT(CONCATENATE($B13, "!A1"))="Comment ID", 1,2)))="Category", "T","T"),IF(INDIRECT(CONCATENATE($B13, "!A1"))="Comment ID", 2,3),":",IF(INDIRECT(CONCATENATE($B13, "!I", IF(INDIRECT(CONCATENATE($B13, "!A1"))="Comment ID", 1,2)))="Category", "T","T"),"99999")), "Accepted"))</f>
        <v/>
      </c>
      <c r="I13" s="39" t="str">
        <f aca="true">IF($B13="","",COUNTIF(INDIRECT(CONCATENATE($B13,"!",IF(INDIRECT(CONCATENATE($B13, "!I", IF(INDIRECT(CONCATENATE($B13, "!A1"))="Comment ID", 1,2)))="Category", "T","T"),IF(INDIRECT(CONCATENATE($B13, "!A1"))="Comment ID", 2,3),":",IF(INDIRECT(CONCATENATE($B13, "!I", IF(INDIRECT(CONCATENATE($B13, "!A1"))="Comment ID", 1,2)))="Category", "T","T"),"99999")), "Revised"))</f>
        <v/>
      </c>
      <c r="J13" s="39" t="str">
        <f aca="true">IF($B13="","",COUNTIF(INDIRECT(CONCATENATE($B13,"!",IF(INDIRECT(CONCATENATE($B13, "!I", IF(INDIRECT(CONCATENATE($B13, "!A1"))="Comment ID", 1,2)))="Category", "T","T"),IF(INDIRECT(CONCATENATE($B13, "!A1"))="Comment ID", 2,3),":",IF(INDIRECT(CONCATENATE($B13, "!I", IF(INDIRECT(CONCATENATE($B13, "!A1"))="Comment ID", 1,2)))="Category", "T","T"),"99999")), "Rejected"))</f>
        <v/>
      </c>
      <c r="K13" s="39" t="str">
        <f aca="false">IF($B13="","",C13-SUM(H13:J13))</f>
        <v/>
      </c>
      <c r="L13" s="39"/>
      <c r="M13" s="39"/>
      <c r="N13" s="39"/>
      <c r="O13" s="39" t="str">
        <f aca="true">IF($B13="","",COUNTIF(INDIRECT(CONCATENATE($B13,"!",IF(INDIRECT(CONCATENATE($B13, "!I", IF(INDIRECT(CONCATENATE($B13, "!A1"))="Comment ID", 1,2)))="Category", "L","L"),IF(INDIRECT(CONCATENATE($B13, "!A1"))="Comment ID", 2,3),":",IF(INDIRECT(CONCATENATE($B13, "!I", IF(INDIRECT(CONCATENATE($B13, "!A1"))="Comment ID", 1,2)))="Category", "X","X"),"99999")), "Done"))</f>
        <v/>
      </c>
      <c r="P13" s="39"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6"/>
      <c r="C14" s="37" t="str">
        <f aca="true">IF($B14="","",COUNTIF(INDIRECT(CONCATENATE($B14,"!",IF(INDIRECT(CONCATENATE($B14, "!I", IF(INDIRECT(CONCATENATE($B14, "!A1"))="Comment ID", 1,2)))="Category", "G","H"),IF(INDIRECT(CONCATENATE($B14, "!A1"))="Comment ID", 2,3),":",IF(INDIRECT(CONCATENATE($B14, "!I", IF(INDIRECT(CONCATENATE($B14, "!A1"))="Comment ID", 1,2)))="Category", "G","H"),"99999")), "&lt;&gt;"))</f>
        <v/>
      </c>
      <c r="D14" s="37" t="str">
        <f aca="true">IF($B14="","",COUNTIF(INDIRECT(CONCATENATE($B14,"!",IF(INDIRECT(CONCATENATE($B14, "!I", IF(INDIRECT(CONCATENATE($B14, "!A1"))="Comment ID", 1,2)))="Category", "L","L"),IF(INDIRECT(CONCATENATE($B14, "!A1"))="Comment ID", 2,3),":",IF(INDIRECT(CONCATENATE($B14, "!I", IF(INDIRECT(CONCATENATE($B14, "!A1"))="Comment ID", 1,2)))="Category", "L","L"),"99999")), "Editorial"))</f>
        <v/>
      </c>
      <c r="E14" s="37" t="str">
        <f aca="true">IF($B14="","",COUNTIF(INDIRECT(CONCATENATE($B14,"!",IF(INDIRECT(CONCATENATE($B14, "!I", IF(INDIRECT(CONCATENATE($B14, "!A1"))="Comment ID", 1,2)))="Category", "L","L"),IF(INDIRECT(CONCATENATE($B14, "!A1"))="Comment ID", 2,3),":",IF(INDIRECT(CONCATENATE($B14, "!I", IF(INDIRECT(CONCATENATE($B14, "!A1"))="Comment ID", 1,2)))="Category", "L","L"),"99999")), "Technical"))</f>
        <v/>
      </c>
      <c r="F14" s="37" t="str">
        <f aca="true">IF($B14="","",COUNTIF(INDIRECT(CONCATENATE($B14,"!",IF(INDIRECT(CONCATENATE($B14, "!I", IF(INDIRECT(CONCATENATE($B14, "!A1"))="Comment ID", 1,2)))="Category", "L","L"),IF(INDIRECT(CONCATENATE($B14, "!A1"))="Comment ID", 2,3),":",IF(INDIRECT(CONCATENATE($B14, "!I", IF(INDIRECT(CONCATENATE($B14, "!A1"))="Comment ID", 1,2)))="Category", "L","L"),"99999")), "General"))</f>
        <v/>
      </c>
      <c r="G14" s="37" t="str">
        <f aca="false">IF($B14="","",C14-SUM(D14:F14))</f>
        <v/>
      </c>
      <c r="H14" s="37" t="str">
        <f aca="true">IF($B14="","",COUNTIF(INDIRECT(CONCATENATE($B14,"!",IF(INDIRECT(CONCATENATE($B14, "!I", IF(INDIRECT(CONCATENATE($B14, "!A1"))="Comment ID", 1,2)))="Category", "T","T"),IF(INDIRECT(CONCATENATE($B14, "!A1"))="Comment ID", 2,3),":",IF(INDIRECT(CONCATENATE($B14, "!I", IF(INDIRECT(CONCATENATE($B14, "!A1"))="Comment ID", 1,2)))="Category", "T","T"),"99999")), "Accepted"))</f>
        <v/>
      </c>
      <c r="I14" s="37" t="str">
        <f aca="true">IF($B14="","",COUNTIF(INDIRECT(CONCATENATE($B14,"!",IF(INDIRECT(CONCATENATE($B14, "!I", IF(INDIRECT(CONCATENATE($B14, "!A1"))="Comment ID", 1,2)))="Category", "T","T"),IF(INDIRECT(CONCATENATE($B14, "!A1"))="Comment ID", 2,3),":",IF(INDIRECT(CONCATENATE($B14, "!I", IF(INDIRECT(CONCATENATE($B14, "!A1"))="Comment ID", 1,2)))="Category", "T","T"),"99999")), "Revised"))</f>
        <v/>
      </c>
      <c r="J14" s="37" t="str">
        <f aca="true">IF($B14="","",COUNTIF(INDIRECT(CONCATENATE($B14,"!",IF(INDIRECT(CONCATENATE($B14, "!I", IF(INDIRECT(CONCATENATE($B14, "!A1"))="Comment ID", 1,2)))="Category", "T","T"),IF(INDIRECT(CONCATENATE($B14, "!A1"))="Comment ID", 2,3),":",IF(INDIRECT(CONCATENATE($B14, "!I", IF(INDIRECT(CONCATENATE($B14, "!A1"))="Comment ID", 1,2)))="Category", "T","T"),"99999")), "Rejected"))</f>
        <v/>
      </c>
      <c r="K14" s="37" t="str">
        <f aca="false">IF($B14="","",C14-SUM(H14:J14))</f>
        <v/>
      </c>
      <c r="L14" s="37"/>
      <c r="M14" s="37"/>
      <c r="N14" s="37"/>
      <c r="O14" s="37" t="str">
        <f aca="true">IF($B14="","",COUNTIF(INDIRECT(CONCATENATE($B14,"!",IF(INDIRECT(CONCATENATE($B14, "!I", IF(INDIRECT(CONCATENATE($B14, "!A1"))="Comment ID", 1,2)))="Category", "L","L"),IF(INDIRECT(CONCATENATE($B14, "!A1"))="Comment ID", 2,3),":",IF(INDIRECT(CONCATENATE($B14, "!I", IF(INDIRECT(CONCATENATE($B14, "!A1"))="Comment ID", 1,2)))="Category", "X","X"),"99999")), "Done"))</f>
        <v/>
      </c>
      <c r="P14" s="37"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2210</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2024-06-28T17:59:13Z</dcterms:modified>
  <cp:revision>58</cp:revision>
  <dc:subject/>
  <dc:title/>
</cp:coreProperties>
</file>

<file path=docProps/custom.xml><?xml version="1.0" encoding="utf-8"?>
<Properties xmlns="http://schemas.openxmlformats.org/officeDocument/2006/custom-properties" xmlns:vt="http://schemas.openxmlformats.org/officeDocument/2006/docPropsVTypes"/>
</file>