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3"/>
  <workbookPr/>
  <mc:AlternateContent xmlns:mc="http://schemas.openxmlformats.org/markup-compatibility/2006">
    <mc:Choice Requires="x15">
      <x15ac:absPath xmlns:x15ac="http://schemas.microsoft.com/office/spreadsheetml/2010/11/ac" url="/Users/dsturek/OneDrive - Itron/SSN Folder/SSN/IEEE/"/>
    </mc:Choice>
  </mc:AlternateContent>
  <xr:revisionPtr revIDLastSave="0" documentId="8_{498C458C-AE7C-DD43-96C0-624B57C0A22E}" xr6:coauthVersionLast="45" xr6:coauthVersionMax="45" xr10:uidLastSave="{00000000-0000-0000-0000-000000000000}"/>
  <bookViews>
    <workbookView xWindow="1580" yWindow="2020" windowWidth="38400" windowHeight="16080" activeTab="3" xr2:uid="{00000000-000D-0000-FFFF-FFFF00000000}"/>
  </bookViews>
  <sheets>
    <sheet name="IEEE_Cover" sheetId="1" r:id="rId1"/>
    <sheet name="Stats" sheetId="5" state="hidden" r:id="rId2"/>
    <sheet name="LB179 Comments" sheetId="2" r:id="rId3"/>
    <sheet name="Rogue Comments" sheetId="3" r:id="rId4"/>
  </sheets>
  <definedNames>
    <definedName name="_xlnm._FilterDatabase" localSheetId="2" hidden="1">'LB179 Comments'!$A$2:$S$237</definedName>
    <definedName name="_xlnm._FilterDatabase" localSheetId="3" hidden="1">'Rogue Comments'!$A$2:$P$85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5" l="1"/>
  <c r="H7" i="5"/>
  <c r="I7" i="5"/>
  <c r="I8" i="5"/>
  <c r="I9" i="5"/>
  <c r="I10" i="5"/>
  <c r="I11" i="5"/>
  <c r="I12" i="5"/>
  <c r="D10" i="5"/>
  <c r="Q22" i="5" l="1"/>
  <c r="J29" i="5" l="1"/>
  <c r="K29" i="5"/>
  <c r="I29" i="5"/>
  <c r="K28" i="5"/>
  <c r="J28" i="5"/>
  <c r="I28" i="5"/>
  <c r="K27" i="5"/>
  <c r="J27" i="5"/>
  <c r="I27" i="5"/>
  <c r="K26" i="5"/>
  <c r="J26" i="5"/>
  <c r="I26" i="5"/>
  <c r="K25" i="5"/>
  <c r="J25" i="5"/>
  <c r="I25" i="5"/>
  <c r="K24" i="5"/>
  <c r="J24" i="5"/>
  <c r="I24" i="5"/>
  <c r="K23" i="5"/>
  <c r="J23" i="5"/>
  <c r="I23" i="5"/>
  <c r="K22" i="5"/>
  <c r="J22" i="5"/>
  <c r="I22" i="5"/>
  <c r="F24" i="5"/>
  <c r="E24" i="5"/>
  <c r="F33" i="5"/>
  <c r="F32" i="5"/>
  <c r="F31" i="5"/>
  <c r="F30" i="5"/>
  <c r="F29" i="5"/>
  <c r="F28" i="5"/>
  <c r="F27" i="5"/>
  <c r="F26" i="5"/>
  <c r="F25" i="5"/>
  <c r="F23" i="5"/>
  <c r="F22" i="5"/>
  <c r="F21" i="5"/>
  <c r="F20" i="5"/>
  <c r="E33" i="5"/>
  <c r="E32" i="5"/>
  <c r="E31" i="5"/>
  <c r="E30" i="5"/>
  <c r="E29" i="5"/>
  <c r="E28" i="5"/>
  <c r="E27" i="5"/>
  <c r="E26" i="5"/>
  <c r="E25" i="5"/>
  <c r="E23" i="5"/>
  <c r="E22" i="5"/>
  <c r="E21" i="5"/>
  <c r="E20" i="5"/>
  <c r="F19" i="5"/>
  <c r="E19" i="5"/>
  <c r="D33" i="5"/>
  <c r="D32" i="5"/>
  <c r="D31" i="5"/>
  <c r="D30" i="5"/>
  <c r="D29" i="5"/>
  <c r="D28" i="5"/>
  <c r="D27" i="5"/>
  <c r="D26" i="5"/>
  <c r="D25" i="5"/>
  <c r="D24" i="5"/>
  <c r="D23" i="5"/>
  <c r="D22" i="5"/>
  <c r="D21" i="5"/>
  <c r="D20" i="5"/>
  <c r="D19" i="5"/>
  <c r="D7" i="5"/>
  <c r="C7" i="5"/>
  <c r="C8" i="5"/>
  <c r="D8" i="5"/>
  <c r="D9" i="5"/>
  <c r="H12" i="5"/>
  <c r="H11" i="5"/>
  <c r="H10" i="5"/>
  <c r="H9" i="5"/>
  <c r="C9" i="5"/>
  <c r="C10" i="5"/>
  <c r="C11" i="5"/>
  <c r="C12" i="5"/>
  <c r="D12" i="5"/>
  <c r="D11" i="5"/>
  <c r="S20" i="5" l="1"/>
  <c r="K30" i="5"/>
  <c r="F34" i="5"/>
  <c r="S21" i="5"/>
  <c r="E34" i="5"/>
  <c r="J30" i="5"/>
  <c r="I30" i="5"/>
  <c r="N12" i="5"/>
  <c r="N7" i="5"/>
  <c r="N11" i="5"/>
  <c r="N9" i="5"/>
  <c r="N8" i="5"/>
  <c r="N10" i="5"/>
  <c r="M12" i="5"/>
  <c r="M8" i="5"/>
  <c r="M11" i="5"/>
  <c r="M10" i="5"/>
  <c r="M9" i="5"/>
  <c r="M7" i="5"/>
  <c r="D34" i="5"/>
  <c r="J12" i="5"/>
  <c r="J10" i="5"/>
  <c r="J9" i="5"/>
  <c r="J8" i="5"/>
  <c r="I13" i="5"/>
  <c r="R21" i="5" s="1"/>
  <c r="J11" i="5"/>
  <c r="H13" i="5"/>
  <c r="J7" i="5"/>
  <c r="E12" i="5"/>
  <c r="E11" i="5"/>
  <c r="E10" i="5"/>
  <c r="E9" i="5"/>
  <c r="E8" i="5"/>
  <c r="E7" i="5"/>
  <c r="D13" i="5"/>
  <c r="R20" i="5" s="1"/>
  <c r="C13" i="5"/>
  <c r="S22" i="5" l="1"/>
  <c r="S23" i="5" s="1"/>
  <c r="R22" i="5"/>
  <c r="Q23" i="5" s="1"/>
  <c r="M13" i="5"/>
  <c r="N13" i="5"/>
  <c r="J13" i="5"/>
  <c r="E13" i="5"/>
  <c r="M14" i="5" l="1"/>
</calcChain>
</file>

<file path=xl/sharedStrings.xml><?xml version="1.0" encoding="utf-8"?>
<sst xmlns="http://schemas.openxmlformats.org/spreadsheetml/2006/main" count="986" uniqueCount="285">
  <si>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</si>
  <si>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</si>
  <si>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</si>
  <si>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</si>
  <si>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</si>
  <si>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</si>
  <si>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</si>
  <si>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</si>
  <si>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</si>
  <si>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</si>
  <si>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</si>
  <si>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</si>
  <si>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</si>
  <si>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</si>
  <si>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</si>
  <si>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</si>
  <si>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</si>
  <si>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</si>
  <si>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</si>
  <si>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</si>
  <si>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</si>
  <si>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</si>
  <si>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E/T -Only one letter is allowed, either E or T.  Enter E if comment is editorial or T if comment is technical.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</si>
  <si>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Wireless Specialty Networks</t>
  </si>
  <si>
    <t>IEEE P802.15 Working Group for Wireless Specialty Networks (WSNs)</t>
  </si>
  <si>
    <t>230 W Tasman Dr</t>
  </si>
  <si>
    <t>San Jose, CA 95134</t>
  </si>
  <si>
    <t>6.2.5.1</t>
  </si>
  <si>
    <t>6.5.4</t>
  </si>
  <si>
    <t>T</t>
  </si>
  <si>
    <t>E</t>
  </si>
  <si>
    <t>6.7.2</t>
  </si>
  <si>
    <t>Yes</t>
  </si>
  <si>
    <t>No</t>
  </si>
  <si>
    <t>9.2.3</t>
  </si>
  <si>
    <t>Don Sturek</t>
  </si>
  <si>
    <t>C</t>
  </si>
  <si>
    <t>Tero Kivinen</t>
  </si>
  <si>
    <t>No affiliation</t>
  </si>
  <si>
    <t>kivinen@iki.fi</t>
  </si>
  <si>
    <t>6.2.5.2</t>
  </si>
  <si>
    <t>6.2.5.3</t>
  </si>
  <si>
    <t>Sandra Jessen</t>
  </si>
  <si>
    <t>ZigBee Alliance</t>
  </si>
  <si>
    <t>sdj@exegin.com</t>
  </si>
  <si>
    <t>5.7.4</t>
  </si>
  <si>
    <t>Section 6.2.5.2 indicates that "When a device is operating in TSCH mode as described in 6.3.6, CCA may be used to promote coexistence other users of the radio channel", so CCA should be used on all links, shared or not.</t>
  </si>
  <si>
    <t>TSCH CCA used in all slots in a TSCH PAN, as described in 6.2.5.2</t>
  </si>
  <si>
    <t>"...when a TSCH device has a packet to transmit, it shall wait for a link to the destination device”
This suggests that subsequent packets to a different destination may be blocked until the first packet has completed (success or fail). Is this intended?
Or is it the PACKET that must wait, not the device?</t>
  </si>
  <si>
    <t>As illustrated in Figure 6-5, when a TSCH device has a packet to transmit, the packet shall wait for a link to the…</t>
  </si>
  <si>
    <t>In the TSCH Retransmission backoff algorithm flowchart, on the branch where Retransmissions = Y and PCA = N, BE should not be set to macMinBe at teh start of every retransmission; rules on resettign the backoff window sot its minimum are more complex.</t>
  </si>
  <si>
    <t>Remove the BE = box</t>
  </si>
  <si>
    <t>On the branch where Retransmissions = Y and PCA = N, BE = min(BE – 1, macMinBe) is incorrect and would always be macMinBe.</t>
  </si>
  <si>
    <t>BE = min(BE + 1, macMaxBe)</t>
  </si>
  <si>
    <t>TSCH is poorly described in figures 6-5 and 6-6; I suggest removing TSCH from these figures and adding a flowchart similar the attached flowchart for TSCH packet transmission.</t>
  </si>
  <si>
    <t>Remove TSCH from figures 6-5 and 6-6; add attached flowchart for TSCH. However I am not familiar with PCA so have not added that;.</t>
  </si>
  <si>
    <t>6.3.6</t>
  </si>
  <si>
    <t>There is no information on how to configure this "initial link and slotframe information". And naming it “initial” suggests there will be subsequent information, which also is not explained.</t>
  </si>
  <si>
    <t xml:space="preserve"> -- TSCH Slotframe and Link IE, as described in 7.4.4.3, containing network-wide configuration for basic links and slotframes so new devices know when to listen for transmissions from the advertising device and when they can transmit to the advertising device.</t>
  </si>
  <si>
    <t>A time source neighbor is defined by configuring a link with the TimeKeeping field is set and the NodeAddr set to the neighbor’s  address.</t>
  </si>
  <si>
    <t>A time source neighbor is another device whose address matches a configured Link's NodeAddr where the Link also has the macLinkTimekeeping field set.</t>
  </si>
  <si>
    <t>Is providing network time related to TSCH timing synchronization?</t>
  </si>
  <si>
    <t>Remove “The device may also provide its network time to one or more network devices.”</t>
  </si>
  <si>
    <t>Does this mean a device which sends beacons should configure its own links as timekeeping links? Setting the timekeeping bit in one device's link configuration will not affect other devices or encourage or allow them to synchronize to a particular device. Or does it mean that a device sending beacons should set the timekeeping bit in links for joining devices?What is the mechanism for one node configuring a link on another node?</t>
  </si>
  <si>
    <t>If a device has no time sources configured, it should synchronize its timing to all received Enhanced Beacons which have a better join metric.</t>
  </si>
  <si>
    <t>6.5.4.2</t>
  </si>
  <si>
    <t>When exactly is the “start symbol of the frame”?</t>
  </si>
  <si>
    <t>Receiver records the timestamp when it receives the start of the PHR.</t>
  </si>
  <si>
    <t>Arasch Honarbacht</t>
  </si>
  <si>
    <t>honarbacht@ubisys.de</t>
  </si>
  <si>
    <t>6.7.3</t>
  </si>
  <si>
    <t>Clarify that a coordinator that does not receive an acknowledgment for the data frame back from the polling device shall leave the pending frame in the indirect queue until (1) it expires, (2) it is purged, or (3) it is successfully extracted in a subsequent attempt.</t>
  </si>
  <si>
    <t>Add the following text: If the coordinator has requested acknowledment, but does not receive an appropriate Ack frame for the Data frame, it shall leave the pending frame in the indirect queue for subsequent attempts. The pending frame is removed from the indirect queue, when (1) it was successfully extracted, (2) it expires, or (3) it is explicitly purged by the next higher layer.</t>
  </si>
  <si>
    <t>9.2.1</t>
  </si>
  <si>
    <t>In table 9-8, in the Type column for secAutoRequest KeySource, secAutoRequesKeyIdMde” is missing a “t”</t>
  </si>
  <si>
    <t>secAutoRequestKeyIdMode</t>
  </si>
  <si>
    <t>Ciaran Woodward</t>
  </si>
  <si>
    <t>Thread Group (Cascoda Ltd)</t>
  </si>
  <si>
    <t>c.woodward@cascoda.com</t>
  </si>
  <si>
    <t>Third Level' used when should be 'Fourth level'. Leftover from when this stage was the third level in older versions of the spec</t>
  </si>
  <si>
    <t>"third-level" -&gt; "fourth-level"</t>
  </si>
  <si>
    <t>9.3.2.1</t>
  </si>
  <si>
    <t>Group</t>
  </si>
  <si>
    <t>TSCH</t>
  </si>
  <si>
    <t>MAC Frame</t>
  </si>
  <si>
    <t>MAC IE</t>
  </si>
  <si>
    <t>MAC primitives</t>
  </si>
  <si>
    <t>Security</t>
  </si>
  <si>
    <t>UWB</t>
  </si>
  <si>
    <t>CCA</t>
  </si>
  <si>
    <t>MAC Commands</t>
  </si>
  <si>
    <t>SUN PHY</t>
  </si>
  <si>
    <t>SRM</t>
  </si>
  <si>
    <t>RIT</t>
  </si>
  <si>
    <t>CSL</t>
  </si>
  <si>
    <t>Resolution (Aceept/ Revised/Reject/Withdrawn)</t>
  </si>
  <si>
    <t>Action</t>
  </si>
  <si>
    <t>Kunal</t>
  </si>
  <si>
    <t>Notes</t>
  </si>
  <si>
    <t>CID#</t>
  </si>
  <si>
    <t>Revised</t>
  </si>
  <si>
    <t>Propsed Resolution</t>
  </si>
  <si>
    <t>Reject</t>
  </si>
  <si>
    <t>Chris Hett</t>
  </si>
  <si>
    <t>Landis+Gyr</t>
  </si>
  <si>
    <t>chris.hett@landisgyr.com</t>
  </si>
  <si>
    <r>
      <t xml:space="preserve">The value </t>
    </r>
    <r>
      <rPr>
        <b/>
        <sz val="10"/>
        <rFont val="Arial"/>
        <family val="2"/>
      </rPr>
      <t>of shall CW0</t>
    </r>
    <r>
      <rPr>
        <sz val="10"/>
        <rFont val="Arial"/>
        <family val="2"/>
      </rPr>
      <t xml:space="preserve"> be initialized</t>
    </r>
  </si>
  <si>
    <r>
      <t xml:space="preserve">The value </t>
    </r>
    <r>
      <rPr>
        <b/>
        <sz val="10"/>
        <rFont val="Arial"/>
        <family val="2"/>
      </rPr>
      <t>of CW0 shall</t>
    </r>
    <r>
      <rPr>
        <sz val="10"/>
        <rFont val="Arial"/>
        <family val="2"/>
      </rPr>
      <t xml:space="preserve"> be initialized</t>
    </r>
  </si>
  <si>
    <t>6.12.3.3</t>
  </si>
  <si>
    <r>
      <t xml:space="preserve">In order to transmit </t>
    </r>
    <r>
      <rPr>
        <b/>
        <sz val="10"/>
        <rFont val="Arial"/>
        <family val="2"/>
      </rPr>
      <t>frame</t>
    </r>
    <r>
      <rPr>
        <sz val="10"/>
        <rFont val="Arial"/>
        <family val="2"/>
      </rPr>
      <t xml:space="preserve"> in RIT mode</t>
    </r>
  </si>
  <si>
    <r>
      <t xml:space="preserve">In order to transmit </t>
    </r>
    <r>
      <rPr>
        <b/>
        <sz val="10"/>
        <rFont val="Arial"/>
        <family val="2"/>
      </rPr>
      <t>a frame</t>
    </r>
    <r>
      <rPr>
        <sz val="10"/>
        <rFont val="Arial"/>
        <family val="2"/>
      </rPr>
      <t xml:space="preserve"> in RIT mode</t>
    </r>
  </si>
  <si>
    <r>
      <t xml:space="preserve">as long as it </t>
    </r>
    <r>
      <rPr>
        <b/>
        <sz val="10"/>
        <rFont val="Arial"/>
        <family val="2"/>
      </rPr>
      <t>comply</t>
    </r>
    <r>
      <rPr>
        <sz val="10"/>
        <rFont val="Arial"/>
        <family val="2"/>
      </rPr>
      <t xml:space="preserve"> with the regulatory requirements</t>
    </r>
  </si>
  <si>
    <r>
      <t xml:space="preserve">as long as it </t>
    </r>
    <r>
      <rPr>
        <b/>
        <sz val="10"/>
        <rFont val="Arial"/>
        <family val="2"/>
      </rPr>
      <t>complies</t>
    </r>
    <r>
      <rPr>
        <sz val="10"/>
        <rFont val="Arial"/>
        <family val="2"/>
      </rPr>
      <t xml:space="preserve"> with the regulatory requirements</t>
    </r>
  </si>
  <si>
    <t>8.4.2.2</t>
  </si>
  <si>
    <r>
      <t xml:space="preserve">macJoinMetric description:  "If the device is </t>
    </r>
    <r>
      <rPr>
        <b/>
        <sz val="10"/>
        <rFont val="Arial"/>
        <family val="2"/>
      </rPr>
      <t>the an</t>
    </r>
    <r>
      <rPr>
        <sz val="10"/>
        <rFont val="Arial"/>
        <family val="2"/>
      </rPr>
      <t xml:space="preserve"> endpoint"</t>
    </r>
  </si>
  <si>
    <r>
      <t xml:space="preserve">If the device is </t>
    </r>
    <r>
      <rPr>
        <b/>
        <sz val="10"/>
        <rFont val="Arial"/>
        <family val="2"/>
      </rPr>
      <t>an</t>
    </r>
    <r>
      <rPr>
        <sz val="10"/>
        <rFont val="Arial"/>
        <family val="2"/>
      </rPr>
      <t xml:space="preserve"> endpoint</t>
    </r>
  </si>
  <si>
    <t>8.4.2.5</t>
  </si>
  <si>
    <r>
      <t xml:space="preserve">macRitRequestPayload description:  "The payload to include </t>
    </r>
    <r>
      <rPr>
        <b/>
        <sz val="10"/>
        <rFont val="Arial"/>
        <family val="2"/>
      </rPr>
      <t>an an</t>
    </r>
    <r>
      <rPr>
        <sz val="10"/>
        <rFont val="Arial"/>
        <family val="2"/>
      </rPr>
      <t xml:space="preserve"> RIT"</t>
    </r>
  </si>
  <si>
    <r>
      <t xml:space="preserve">The payload to include </t>
    </r>
    <r>
      <rPr>
        <b/>
        <sz val="10"/>
        <rFont val="Arial"/>
        <family val="2"/>
      </rPr>
      <t>an</t>
    </r>
    <r>
      <rPr>
        <sz val="10"/>
        <rFont val="Arial"/>
        <family val="2"/>
      </rPr>
      <t xml:space="preserve"> RIT</t>
    </r>
  </si>
  <si>
    <t>Proposed Resolution</t>
  </si>
  <si>
    <t>Resolution (Accept/ Revised/ Reject/ Withdrawn)</t>
  </si>
  <si>
    <t>Add a new row for MLME-BEACON-REQUET to the table and include a reference as 8.2.18.3 in indication column</t>
  </si>
  <si>
    <t>The page numbers are current version of the draft is correct</t>
  </si>
  <si>
    <t>Defer</t>
  </si>
  <si>
    <t>Remove “CCM*”</t>
  </si>
  <si>
    <r>
      <rPr>
        <sz val="10"/>
        <rFont val="Arial"/>
        <family val="2"/>
      </rPr>
      <t xml:space="preserve">Change “the </t>
    </r>
    <r>
      <rPr>
        <strike/>
        <sz val="10"/>
        <rFont val="Arial"/>
        <family val="2"/>
        <charset val="1"/>
      </rPr>
      <t xml:space="preserve">CCM* </t>
    </r>
    <r>
      <rPr>
        <sz val="10"/>
        <rFont val="Arial"/>
        <family val="2"/>
      </rPr>
      <t>transformation process” with “the transformation process”</t>
    </r>
  </si>
  <si>
    <r>
      <rPr>
        <sz val="10"/>
        <rFont val="Arial"/>
        <family val="2"/>
      </rPr>
      <t xml:space="preserve">Change “according to the </t>
    </r>
    <r>
      <rPr>
        <strike/>
        <sz val="10"/>
        <rFont val="Arial"/>
        <family val="2"/>
        <charset val="1"/>
      </rPr>
      <t>CCM*</t>
    </r>
    <r>
      <rPr>
        <sz val="10"/>
        <rFont val="Arial"/>
        <family val="2"/>
      </rPr>
      <t xml:space="preserve"> inverse transformation process” with “according to the inverse transformation process”</t>
    </r>
  </si>
  <si>
    <r>
      <rPr>
        <sz val="10"/>
        <rFont val="Arial"/>
        <family val="2"/>
      </rPr>
      <t xml:space="preserve">Change “If the </t>
    </r>
    <r>
      <rPr>
        <strike/>
        <sz val="10"/>
        <rFont val="Arial"/>
        <family val="2"/>
        <charset val="1"/>
      </rPr>
      <t xml:space="preserve">CCM* </t>
    </r>
    <r>
      <rPr>
        <sz val="10"/>
        <rFont val="Arial"/>
        <family val="2"/>
      </rPr>
      <t>inverse transformation process” with “If the inverse transformation process”</t>
    </r>
  </si>
  <si>
    <t>Change “CCM*” with “AEAD”</t>
  </si>
  <si>
    <r>
      <rPr>
        <sz val="10"/>
        <rFont val="Arial"/>
        <family val="2"/>
      </rPr>
      <t xml:space="preserve">Change “This subclause describes the parameters for the </t>
    </r>
    <r>
      <rPr>
        <strike/>
        <sz val="10"/>
        <rFont val="Arial"/>
        <family val="2"/>
        <charset val="1"/>
      </rPr>
      <t xml:space="preserve">CCM* </t>
    </r>
    <r>
      <rPr>
        <sz val="10"/>
        <rFont val="Arial"/>
        <family val="2"/>
      </rPr>
      <t xml:space="preserve">security operations, as specified in B.3.2” with “This subclause describes the parameters for the </t>
    </r>
    <r>
      <rPr>
        <b/>
        <sz val="10"/>
        <rFont val="Arial"/>
        <family val="2"/>
        <charset val="1"/>
      </rPr>
      <t>AEAD</t>
    </r>
    <r>
      <rPr>
        <sz val="10"/>
        <rFont val="Arial"/>
        <family val="2"/>
      </rPr>
      <t xml:space="preserve"> security operations, as specified in B.3.2”</t>
    </r>
  </si>
  <si>
    <t>9.3.2</t>
  </si>
  <si>
    <r>
      <rPr>
        <sz val="10"/>
        <rFont val="Arial"/>
        <family val="2"/>
      </rPr>
      <t>Change title from “</t>
    </r>
    <r>
      <rPr>
        <strike/>
        <sz val="10"/>
        <rFont val="Arial"/>
        <family val="2"/>
        <charset val="1"/>
      </rPr>
      <t>CCM*</t>
    </r>
    <r>
      <rPr>
        <sz val="10"/>
        <rFont val="Arial"/>
        <family val="2"/>
      </rPr>
      <t xml:space="preserve"> nonce” to “</t>
    </r>
    <r>
      <rPr>
        <b/>
        <sz val="10"/>
        <rFont val="Arial"/>
        <family val="2"/>
        <charset val="1"/>
      </rPr>
      <t>AEAD</t>
    </r>
    <r>
      <rPr>
        <sz val="10"/>
        <rFont val="Arial"/>
        <family val="2"/>
      </rPr>
      <t xml:space="preserve"> nonce”</t>
    </r>
  </si>
  <si>
    <r>
      <rPr>
        <sz val="10"/>
        <rFont val="Arial"/>
        <family val="2"/>
      </rPr>
      <t>Change title from “</t>
    </r>
    <r>
      <rPr>
        <strike/>
        <sz val="10"/>
        <rFont val="Arial"/>
        <family val="2"/>
        <charset val="1"/>
      </rPr>
      <t>CCM*</t>
    </r>
    <r>
      <rPr>
        <sz val="10"/>
        <rFont val="Arial"/>
        <family val="2"/>
      </rPr>
      <t xml:space="preserve"> nonce for non-TSCH mode” to “</t>
    </r>
    <r>
      <rPr>
        <b/>
        <sz val="10"/>
        <rFont val="Arial"/>
        <family val="2"/>
        <charset val="1"/>
      </rPr>
      <t>AEAD</t>
    </r>
    <r>
      <rPr>
        <sz val="10"/>
        <rFont val="Arial"/>
        <family val="2"/>
      </rPr>
      <t xml:space="preserve"> nonce for non-TSCH mode”</t>
    </r>
  </si>
  <si>
    <r>
      <rPr>
        <sz val="10"/>
        <rFont val="Arial"/>
        <family val="2"/>
      </rPr>
      <t xml:space="preserve">Change “The </t>
    </r>
    <r>
      <rPr>
        <strike/>
        <sz val="10"/>
        <rFont val="Arial"/>
        <family val="2"/>
        <charset val="1"/>
      </rPr>
      <t xml:space="preserve">CCM* </t>
    </r>
    <r>
      <rPr>
        <sz val="10"/>
        <rFont val="Arial"/>
        <family val="2"/>
      </rPr>
      <t>nonce for non-TSCH mode shall be” with “The nonce for non-TSCH mode shall be”</t>
    </r>
  </si>
  <si>
    <r>
      <rPr>
        <sz val="10"/>
        <rFont val="Arial"/>
        <family val="2"/>
      </rPr>
      <t>Change figure 9-1 title from “</t>
    </r>
    <r>
      <rPr>
        <strike/>
        <sz val="10"/>
        <rFont val="Arial"/>
        <family val="2"/>
        <charset val="1"/>
      </rPr>
      <t xml:space="preserve">CCM* </t>
    </r>
    <r>
      <rPr>
        <sz val="10"/>
        <rFont val="Arial"/>
        <family val="2"/>
      </rPr>
      <t>nonce for non-TSCH mode” to “Nonce for non-TSCH mode”</t>
    </r>
  </si>
  <si>
    <t>9.3.2.2</t>
  </si>
  <si>
    <r>
      <rPr>
        <sz val="10"/>
        <rFont val="Arial"/>
        <family val="2"/>
      </rPr>
      <t>Change title from “</t>
    </r>
    <r>
      <rPr>
        <strike/>
        <sz val="10"/>
        <rFont val="Arial"/>
        <family val="2"/>
        <charset val="1"/>
      </rPr>
      <t xml:space="preserve">CCM* </t>
    </r>
    <r>
      <rPr>
        <sz val="10"/>
        <rFont val="Arial"/>
        <family val="2"/>
      </rPr>
      <t>nonce for TSCH mode” to “</t>
    </r>
    <r>
      <rPr>
        <b/>
        <sz val="10"/>
        <rFont val="Arial"/>
        <family val="2"/>
        <charset val="1"/>
      </rPr>
      <t>AEAD</t>
    </r>
    <r>
      <rPr>
        <sz val="10"/>
        <rFont val="Arial"/>
        <family val="2"/>
      </rPr>
      <t xml:space="preserve"> nonce for TSCH mode”</t>
    </r>
  </si>
  <si>
    <r>
      <rPr>
        <sz val="10"/>
        <rFont val="Arial"/>
        <family val="2"/>
      </rPr>
      <t>Change figure 9-2 title from “</t>
    </r>
    <r>
      <rPr>
        <strike/>
        <sz val="10"/>
        <rFont val="Arial"/>
        <family val="2"/>
        <charset val="1"/>
      </rPr>
      <t>CCM*</t>
    </r>
    <r>
      <rPr>
        <sz val="10"/>
        <rFont val="Arial"/>
        <family val="2"/>
      </rPr>
      <t xml:space="preserve"> nonce in TSCH mode” to “Nonce in TSCH mode”</t>
    </r>
  </si>
  <si>
    <t>9.3.2.3</t>
  </si>
  <si>
    <r>
      <rPr>
        <sz val="10"/>
        <rFont val="Arial"/>
        <family val="2"/>
      </rPr>
      <t>Change title “</t>
    </r>
    <r>
      <rPr>
        <strike/>
        <sz val="10"/>
        <rFont val="Arial"/>
        <family val="2"/>
        <charset val="1"/>
      </rPr>
      <t xml:space="preserve">CCM* </t>
    </r>
    <r>
      <rPr>
        <sz val="10"/>
        <rFont val="Arial"/>
        <family val="2"/>
      </rPr>
      <t>nonce for Fragment frames” to “</t>
    </r>
    <r>
      <rPr>
        <b/>
        <sz val="10"/>
        <rFont val="Arial"/>
        <family val="2"/>
        <charset val="1"/>
      </rPr>
      <t>AEAD</t>
    </r>
    <r>
      <rPr>
        <sz val="10"/>
        <rFont val="Arial"/>
        <family val="2"/>
      </rPr>
      <t xml:space="preserve"> nonce for Fragment frames”</t>
    </r>
  </si>
  <si>
    <r>
      <rPr>
        <sz val="10"/>
        <rFont val="Arial"/>
        <family val="2"/>
      </rPr>
      <t xml:space="preserve">Change “The </t>
    </r>
    <r>
      <rPr>
        <strike/>
        <sz val="10"/>
        <rFont val="Arial"/>
        <family val="2"/>
        <charset val="1"/>
      </rPr>
      <t xml:space="preserve">CCM* </t>
    </r>
    <r>
      <rPr>
        <sz val="10"/>
        <rFont val="Arial"/>
        <family val="2"/>
      </rPr>
      <t>nonce for Fragment frames” to “The nonce for Fragment frames”.</t>
    </r>
  </si>
  <si>
    <r>
      <rPr>
        <sz val="10"/>
        <rFont val="Arial"/>
        <family val="2"/>
      </rPr>
      <t>Change figure 9-4 title from  “</t>
    </r>
    <r>
      <rPr>
        <strike/>
        <sz val="10"/>
        <rFont val="Arial"/>
        <family val="2"/>
        <charset val="1"/>
      </rPr>
      <t xml:space="preserve">CCM* </t>
    </r>
    <r>
      <rPr>
        <sz val="10"/>
        <rFont val="Arial"/>
        <family val="2"/>
      </rPr>
      <t>nonce for Fragment frames” to “Nonce for Fragment frames””</t>
    </r>
  </si>
  <si>
    <t>9.3.3</t>
  </si>
  <si>
    <r>
      <rPr>
        <sz val="10"/>
        <rFont val="Arial"/>
        <family val="2"/>
      </rPr>
      <t>Change title from “</t>
    </r>
    <r>
      <rPr>
        <strike/>
        <sz val="10"/>
        <rFont val="Arial"/>
        <family val="2"/>
        <charset val="1"/>
      </rPr>
      <t>CCM*</t>
    </r>
    <r>
      <rPr>
        <sz val="10"/>
        <rFont val="Arial"/>
        <family val="2"/>
      </rPr>
      <t xml:space="preserve"> prerequisites” to “</t>
    </r>
    <r>
      <rPr>
        <b/>
        <sz val="10"/>
        <rFont val="Arial"/>
        <family val="2"/>
        <charset val="1"/>
      </rPr>
      <t>AEAD</t>
    </r>
    <r>
      <rPr>
        <sz val="10"/>
        <rFont val="Arial"/>
        <family val="2"/>
      </rPr>
      <t xml:space="preserve"> prerequisites”</t>
    </r>
  </si>
  <si>
    <t>19-22</t>
  </si>
  <si>
    <r>
      <rPr>
        <sz val="10"/>
        <rFont val="Arial"/>
        <family val="2"/>
      </rPr>
      <t xml:space="preserve">Change text from “Securing a frame involves the use of the </t>
    </r>
    <r>
      <rPr>
        <strike/>
        <sz val="10"/>
        <rFont val="Arial"/>
        <family val="2"/>
        <charset val="1"/>
      </rPr>
      <t>CCM* mode</t>
    </r>
    <r>
      <rPr>
        <sz val="10"/>
        <rFont val="Arial"/>
        <family val="2"/>
      </rPr>
      <t xml:space="preserve"> encryption and authentication transformation, as described in B.4.1. Unsecuring a frame involves the use of the </t>
    </r>
    <r>
      <rPr>
        <strike/>
        <sz val="10"/>
        <rFont val="Arial"/>
        <family val="2"/>
        <charset val="1"/>
      </rPr>
      <t>CCM*</t>
    </r>
    <r>
      <rPr>
        <sz val="10"/>
        <rFont val="Arial"/>
        <family val="2"/>
      </rPr>
      <t xml:space="preserve"> decryption and authentication checking transformation, as described in B.4.2.” to “Securing </t>
    </r>
    <r>
      <rPr>
        <sz val="10"/>
        <rFont val="Arial"/>
        <family val="2"/>
      </rPr>
      <t xml:space="preserve">a frame involves the use of the </t>
    </r>
    <r>
      <rPr>
        <b/>
        <sz val="10"/>
        <rFont val="Arial"/>
        <family val="2"/>
      </rPr>
      <t>AEAD</t>
    </r>
    <r>
      <rPr>
        <sz val="10"/>
        <rFont val="Arial"/>
        <family val="2"/>
      </rPr>
      <t xml:space="preserve"> encryption and authentication transformation, as described in B.4.1. Unsecuring a frame involves the use of the </t>
    </r>
    <r>
      <rPr>
        <b/>
        <sz val="10"/>
        <rFont val="Arial"/>
        <family val="2"/>
      </rPr>
      <t>AEAD</t>
    </r>
    <r>
      <rPr>
        <sz val="10"/>
        <rFont val="Arial"/>
        <family val="2"/>
      </rPr>
      <t xml:space="preserve"> decryption and authentication checking transformation, as described in B.4.2.</t>
    </r>
  </si>
  <si>
    <t>22-24</t>
  </si>
  <si>
    <r>
      <rPr>
        <sz val="10"/>
        <rFont val="Arial"/>
        <family val="2"/>
      </rPr>
      <t xml:space="preserve">Change text from “The length M of the Authentication field for the </t>
    </r>
    <r>
      <rPr>
        <strike/>
        <sz val="10"/>
        <rFont val="Arial"/>
        <family val="2"/>
        <charset val="1"/>
      </rPr>
      <t>CCM*</t>
    </r>
    <r>
      <rPr>
        <sz val="10"/>
        <rFont val="Arial"/>
        <family val="2"/>
      </rPr>
      <t xml:space="preserve"> forward transformation and the </t>
    </r>
    <r>
      <rPr>
        <strike/>
        <sz val="10"/>
        <rFont val="Arial"/>
        <family val="2"/>
        <charset val="1"/>
      </rPr>
      <t>CCM*</t>
    </r>
    <r>
      <rPr>
        <sz val="10"/>
        <rFont val="Arial"/>
        <family val="2"/>
      </rPr>
      <t xml:space="preserve"> inverse transformation is determined from Table 9-6, using the Security Level field of the Security Control field of the auxiliary security header of the frame.” to “The length M of the Authentication field for the </t>
    </r>
    <r>
      <rPr>
        <b/>
        <sz val="10"/>
        <rFont val="Arial"/>
        <family val="2"/>
      </rPr>
      <t>AEAD</t>
    </r>
    <r>
      <rPr>
        <sz val="10"/>
        <rFont val="Arial"/>
        <family val="2"/>
      </rPr>
      <t xml:space="preserve"> forward transformation and the </t>
    </r>
    <r>
      <rPr>
        <b/>
        <sz val="10"/>
        <rFont val="Arial"/>
        <family val="2"/>
      </rPr>
      <t>AEAD</t>
    </r>
    <r>
      <rPr>
        <sz val="10"/>
        <rFont val="Arial"/>
        <family val="2"/>
      </rPr>
      <t xml:space="preserve"> inverse transformation is determined from Table 9-6, using the Security Level field of the Security Control field of the auxiliary security header of the frame.”</t>
    </r>
  </si>
  <si>
    <t>9.3.4</t>
  </si>
  <si>
    <r>
      <rPr>
        <sz val="10"/>
        <rFont val="Arial"/>
        <family val="2"/>
      </rPr>
      <t>Change title from “</t>
    </r>
    <r>
      <rPr>
        <strike/>
        <sz val="10"/>
        <rFont val="Arial"/>
        <family val="2"/>
        <charset val="1"/>
      </rPr>
      <t>CCM*</t>
    </r>
    <r>
      <rPr>
        <sz val="10"/>
        <rFont val="Arial"/>
        <family val="2"/>
      </rPr>
      <t xml:space="preserve"> transformation data representation” to  “</t>
    </r>
    <r>
      <rPr>
        <b/>
        <sz val="10"/>
        <rFont val="Arial"/>
        <family val="2"/>
      </rPr>
      <t>AEAD</t>
    </r>
    <r>
      <rPr>
        <sz val="10"/>
        <rFont val="Arial"/>
        <family val="2"/>
      </rPr>
      <t xml:space="preserve"> transformation data representation”</t>
    </r>
  </si>
  <si>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t>
    </r>
  </si>
  <si>
    <t>9.3.4.1</t>
  </si>
  <si>
    <t>11-12</t>
  </si>
  <si>
    <t>Change “CCM*” with “AEAD” and remove “CCM*”</t>
  </si>
  <si>
    <r>
      <rPr>
        <sz val="10"/>
        <rFont val="Arial"/>
        <family val="2"/>
      </rPr>
      <t>Change text from “</t>
    </r>
    <r>
      <rPr>
        <strike/>
        <sz val="10"/>
        <rFont val="Arial"/>
        <family val="2"/>
        <charset val="1"/>
      </rPr>
      <t>CCM*</t>
    </r>
    <r>
      <rPr>
        <sz val="10"/>
        <rFont val="Arial"/>
        <family val="2"/>
      </rPr>
      <t xml:space="preserve"> forward transformation” to “</t>
    </r>
    <r>
      <rPr>
        <b/>
        <sz val="10"/>
        <rFont val="Arial"/>
        <family val="2"/>
      </rPr>
      <t>AEAD</t>
    </r>
    <r>
      <rPr>
        <sz val="10"/>
        <rFont val="Arial"/>
        <family val="2"/>
      </rPr>
      <t xml:space="preserve"> forward transformation” and from “The Nonce data for the </t>
    </r>
    <r>
      <rPr>
        <strike/>
        <sz val="10"/>
        <rFont val="Arial"/>
        <family val="2"/>
        <charset val="1"/>
      </rPr>
      <t>CCM*</t>
    </r>
    <r>
      <rPr>
        <sz val="10"/>
        <rFont val="Arial"/>
        <family val="2"/>
      </rPr>
      <t xml:space="preserve"> transformation” to “The Nonce data for the transformation”</t>
    </r>
  </si>
  <si>
    <t>9.3.4.2</t>
  </si>
  <si>
    <r>
      <rPr>
        <sz val="10"/>
        <rFont val="Arial"/>
        <family val="2"/>
      </rPr>
      <t>Change text from “</t>
    </r>
    <r>
      <rPr>
        <strike/>
        <sz val="10"/>
        <rFont val="Arial"/>
        <family val="2"/>
        <charset val="1"/>
      </rPr>
      <t>CCM*</t>
    </r>
    <r>
      <rPr>
        <sz val="10"/>
        <rFont val="Arial"/>
        <family val="2"/>
      </rPr>
      <t xml:space="preserve"> transformation” to “</t>
    </r>
    <r>
      <rPr>
        <b/>
        <sz val="10"/>
        <rFont val="Arial"/>
        <family val="2"/>
        <charset val="1"/>
      </rPr>
      <t>AEAD</t>
    </r>
    <r>
      <rPr>
        <sz val="10"/>
        <rFont val="Arial"/>
        <family val="2"/>
      </rPr>
      <t xml:space="preserve"> transformation”</t>
    </r>
  </si>
  <si>
    <t>9.3.4.3</t>
  </si>
  <si>
    <t>9.3.5</t>
  </si>
  <si>
    <r>
      <rPr>
        <sz val="10"/>
        <rFont val="Arial"/>
        <family val="2"/>
      </rPr>
      <t>Change title from “</t>
    </r>
    <r>
      <rPr>
        <strike/>
        <sz val="10"/>
        <rFont val="Arial"/>
        <family val="2"/>
        <charset val="1"/>
      </rPr>
      <t>CCM*</t>
    </r>
    <r>
      <rPr>
        <sz val="10"/>
        <rFont val="Arial"/>
        <family val="2"/>
      </rPr>
      <t xml:space="preserve"> inverse transformation data representation” to “</t>
    </r>
    <r>
      <rPr>
        <b/>
        <sz val="10"/>
        <rFont val="Arial"/>
        <family val="2"/>
        <charset val="1"/>
      </rPr>
      <t>AEAD</t>
    </r>
    <r>
      <rPr>
        <sz val="10"/>
        <rFont val="Arial"/>
        <family val="2"/>
      </rPr>
      <t xml:space="preserve"> inverse transformation data representation”</t>
    </r>
  </si>
  <si>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t>
    </r>
  </si>
  <si>
    <t>9.3.5.1</t>
  </si>
  <si>
    <r>
      <rPr>
        <sz val="10"/>
        <rFont val="Arial"/>
        <family val="2"/>
      </rPr>
      <t>Change text from “</t>
    </r>
    <r>
      <rPr>
        <strike/>
        <sz val="10"/>
        <rFont val="Arial"/>
        <family val="2"/>
        <charset val="1"/>
      </rPr>
      <t>CCM*</t>
    </r>
    <r>
      <rPr>
        <sz val="10"/>
        <rFont val="Arial"/>
        <family val="2"/>
      </rPr>
      <t xml:space="preserve"> inverse transformation” to “</t>
    </r>
    <r>
      <rPr>
        <b/>
        <sz val="10"/>
        <rFont val="Arial"/>
        <family val="2"/>
      </rPr>
      <t>AEAD</t>
    </r>
    <r>
      <rPr>
        <sz val="10"/>
        <rFont val="Arial"/>
        <family val="2"/>
      </rPr>
      <t xml:space="preserve"> inverse transformation” and from “The Nonce data for the </t>
    </r>
    <r>
      <rPr>
        <strike/>
        <sz val="10"/>
        <rFont val="Arial"/>
        <family val="2"/>
        <charset val="1"/>
      </rPr>
      <t>CCM*</t>
    </r>
    <r>
      <rPr>
        <sz val="10"/>
        <rFont val="Arial"/>
        <family val="2"/>
      </rPr>
      <t xml:space="preserve"> transformation” to “The Nonce data for the transformation”</t>
    </r>
  </si>
  <si>
    <t>9.3.5.2</t>
  </si>
  <si>
    <t>9.4.2</t>
  </si>
  <si>
    <r>
      <rPr>
        <sz val="10"/>
        <rFont val="Arial"/>
        <family val="2"/>
      </rPr>
      <t xml:space="preserve">Change text from “integer value used in </t>
    </r>
    <r>
      <rPr>
        <strike/>
        <sz val="10"/>
        <rFont val="Arial"/>
        <family val="2"/>
        <charset val="1"/>
      </rPr>
      <t>CCM*</t>
    </r>
    <r>
      <rPr>
        <sz val="10"/>
        <rFont val="Arial"/>
        <family val="2"/>
      </rPr>
      <t xml:space="preserve"> nonce generation” to “integer value used in nonce generation”</t>
    </r>
  </si>
  <si>
    <t>23.3.4</t>
  </si>
  <si>
    <r>
      <rPr>
        <sz val="10"/>
        <rFont val="Arial"/>
        <family val="2"/>
      </rPr>
      <t xml:space="preserve">Change text from “secured fragment according to the </t>
    </r>
    <r>
      <rPr>
        <strike/>
        <sz val="10"/>
        <rFont val="Arial"/>
        <family val="2"/>
        <charset val="1"/>
      </rPr>
      <t>CCM*</t>
    </r>
    <r>
      <rPr>
        <sz val="10"/>
        <rFont val="Arial"/>
        <family val="2"/>
      </rPr>
      <t xml:space="preserve"> transformation process defined in 9.3.4” to “secured fragment according to the transformation process defined in 9.3.4”</t>
    </r>
  </si>
  <si>
    <t>Accept</t>
  </si>
  <si>
    <t>Editorial</t>
  </si>
  <si>
    <t>Technical</t>
  </si>
  <si>
    <t>Accepted</t>
  </si>
  <si>
    <t>Rejected</t>
  </si>
  <si>
    <t>Withdrawn</t>
  </si>
  <si>
    <t>Total</t>
  </si>
  <si>
    <t>LB150 Comments</t>
  </si>
  <si>
    <t>Rougue Comments</t>
  </si>
  <si>
    <t>Grand Total</t>
  </si>
  <si>
    <t>Open</t>
  </si>
  <si>
    <t>LB150 + Rogue Total Comments</t>
  </si>
  <si>
    <t>Band Designation</t>
  </si>
  <si>
    <t>MAC Primitives</t>
  </si>
  <si>
    <t>Deprecation</t>
  </si>
  <si>
    <t>PHY Modes</t>
  </si>
  <si>
    <t>Radio Spec</t>
  </si>
  <si>
    <t>General</t>
  </si>
  <si>
    <t>Closed</t>
  </si>
  <si>
    <t>Closed/Open</t>
  </si>
  <si>
    <t>O</t>
  </si>
  <si>
    <t>Status</t>
  </si>
  <si>
    <t>Change the sentence to "A time source neighbor is another device for which the macLinkTimekeeping is TRUE in the macLinkTable of that link."</t>
  </si>
  <si>
    <t xml:space="preserve">If the TschCca is set, then we do CCA on all slots. Otherwise we do it on shared slots as per figure 6-5 </t>
  </si>
  <si>
    <t>The text sufficiently clear enough for implementer. Implementers can implement other methods specified in the Standard.</t>
  </si>
  <si>
    <t>The text is revised as, "Change the sentence on page 73 from line 28 to line 6 of page 74 as, ""When a packet is transmitted on a shared link for which an acknowledgment is expected and none is received, the transmitting device shall invoke the TSCH retransmission procedure, which includes a backoff algorithm. Subsequent retransmissions may be in either shared links or dedicated links, as retransmission occurs in the next link to the destination.
The device shall use an exponential backoff mechanism analogous to that described in 6.2.5.1. The MAC sublayer shall delay for a random number in the range 0 to (2^BE – 1) shared links (on any slotframe) before attempting a retransmission on a shared link. Retransmission on a dedicated link may occur at any time. For each successive failure on a shared link, the device shall increase the BE until the BE = macMaxBe. 
The retransmission procedure shall follow the additional rules,
- The wait period, based on the backoff algorithm, applies only to the transmission on shared links. There is no waiting for transmission on dedicated links.
- The BE increases for each consecutive failed transmission in a shared link.
- A successful resets the BE to the minimum value macMinBe.
- The BE does not change when a transmission is a failure in a dedicated link.
When the device is in TSCH mode the backoff is calculated in number of shared links. The values for macMaxBe and macMinBe for TSCH mode are defined in Table 8-94."""</t>
  </si>
  <si>
    <t>Figures 6-5 and 6-6 has been updated.</t>
  </si>
  <si>
    <t>LB-150 Technical Comments by Groups</t>
  </si>
  <si>
    <t>Rogue Technical Comments by Groups</t>
  </si>
  <si>
    <t>The behaviour is already described in 6.7.4.3
Page 115 lines 15-19</t>
  </si>
  <si>
    <t xml:space="preserve"> </t>
  </si>
  <si>
    <t>Section 6.12.2.7 already allows the MacCslPeriod to be zero.  This would skip this section of processing</t>
  </si>
  <si>
    <t>Change the description for "macCslMaxPeriod" in Table 8-102 to "Maximum CSL sampled listening period in units of 10 symbols in the entire PAN. It is set to zero to stop sending wake-up sequences. When it is not zero, this determines the length of the wake-up sequence when communicating to a device whose CSL listen period is unknown."
Also add a sentence at the end of section 6.12.2.2 as, "The length of the wake up sequence is determined by macCslMaxPeriod, which can be zero."</t>
  </si>
  <si>
    <t>Update the sentence on Page 145, line 6 to "...was transmitted until the next time the device expects a possible future frame transmissions to the device to start, which is bounded by the next channel sample. For example, a synchronized transmission that does not include a wake-up sequence can transmit the first symbol of the frame at the time specified by the CSL Phase and CSL Period, in which case CCA must be performed before."</t>
  </si>
  <si>
    <t>Add a sentence at the end of 3rd paragraph in section 6.12.2.3, "Note that since the wake-up sequence is optional, the clock drift may be guarded by other means, like extension of a channel sample duration."</t>
  </si>
  <si>
    <t xml:space="preserve">Chnage the sentence on page 146, line 12 to:
"a) For an unsynchronized transmission or any other than the first transmission in a sequence, perform CSMA-CA to acquire the channel. For the first synchronized transmission in a sequence perform single CCA to acquire the channel. CCA should be performed at the right time to transmit the frame right after the CCA procedure ends and at the channel sample."
</t>
  </si>
  <si>
    <t>Change the macCslFramePendingWait range to: '0x0000 or macLifsPeriod + max number of symbols per PPDU–0xffff'.</t>
  </si>
  <si>
    <t>LB150</t>
  </si>
  <si>
    <t xml:space="preserve">Editorial </t>
  </si>
  <si>
    <t>Rougue</t>
  </si>
  <si>
    <t>The information about how the non initial links and slotframes is distributed is outside the scope of the IEEE 802.15.4 standard and would be supplied by an application using 15.4</t>
  </si>
  <si>
    <t>See CID 86.</t>
  </si>
  <si>
    <t>Change the sentence on page 101 line 14 to "The device may also provide its network time to one or more network devices via the ASN."</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</si>
  <si>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t>
  </si>
  <si>
    <t>The start frame starts from MHR (per figure 7-1). Change the sentence on page 103 line 19 to, "Receiver records the timestamp when it receives the start symbol of the frame, where frame is as defined in Section 3.1"</t>
  </si>
  <si>
    <t>Replace text starting in line 10,  "The TSCH Slotframe and Link IE is used in Enhanced Beacon frames to allow new devices to synchronize
to a TSCH PAN." with the following text:  "The TSCH Slotframe and Link IE is used in Enhanced Beacon frames to allow new devices to obtain slotframes and links for a TSCH PAN."</t>
  </si>
  <si>
    <t>TSCH Synchronization is done using the TSCH syncrhonization IE as decribed in the section 7.4.4.2.</t>
  </si>
  <si>
    <t>Change the second sentence on page 210 line 19 to "A shared link may be used by multiple devices to transmit, so contention shall be managed using shared slot version of the CSMA-CA for TSCH as per Figure 6-5."</t>
  </si>
  <si>
    <t>Clause 7.4.4.3 describes how to set the timekeeping bit for RX links. This clause 6.5.4 explains that the timekeeping link can be used for synchronization of a joining device until it is configured by a higher layer. Also, 7.4.4.3 defines the mechanism to configure a link in another node. No text changes required. Also enhance beacon do have a source address.</t>
  </si>
  <si>
    <t>The commenter may be slightly mistaken.  She assumes that setting the TimekeepingLink will force a neighbor with that link to become a time source.  However, as we have already discussed, other text in the specification states that a node’s time source neighbor can be set by higher layers, rather than being required to use received TimekeepingLink links to assign the time source neighbor.</t>
  </si>
  <si>
    <t>Change the sentence on page 211 line 3 to "The Priority field shall be set to one if the link is a priority channel access, as defined in 6.2.5.4 and Figure 6-6, and shall be
set to zero otherwise."</t>
  </si>
  <si>
    <t xml:space="preserve">Change the sentence page 307 line 14, with the following text: "If TimekeepingLink is TRUE and RxLink is TRUE, then the neighbor specified by NodeAddr may be used for timing synchronization" </t>
  </si>
  <si>
    <t>Descriptions of RxLink and TxLink behavior are implicit and do not need to be described in this section.</t>
  </si>
  <si>
    <t>Include a revised figure 6-48 page 124..</t>
  </si>
  <si>
    <t>Kunal to upload the figure.</t>
  </si>
  <si>
    <t>IEEE doesn't have access to the ZigBee document. IEEE can not include any specific Alliance details to the Standard.</t>
  </si>
  <si>
    <t>Implemented</t>
  </si>
  <si>
    <t>P802.15.4y-D01_Comment_Entry_Form.xls</t>
  </si>
  <si>
    <t>802.15.4y Comment Submission</t>
  </si>
  <si>
    <t>Voice: 669-770-4790</t>
  </si>
  <si>
    <t>E-mail: don.sturek@itron.com</t>
  </si>
  <si>
    <t>802.15.4y D01 Draft Comments</t>
  </si>
  <si>
    <t>Table 9-15</t>
  </si>
  <si>
    <t>Kunal Shah</t>
  </si>
  <si>
    <t>kunal.shah@itron.com</t>
  </si>
  <si>
    <t>N</t>
  </si>
  <si>
    <t>B.2</t>
  </si>
  <si>
    <t>Do we need some text to renumber B.3 to B.2?</t>
  </si>
  <si>
    <t>Renumber B.3 to B.2</t>
  </si>
  <si>
    <t>I think 9.3.2.2 should be 9.3.1.2</t>
  </si>
  <si>
    <t>All integers shall be represented as octet strings as specified in 9.3.1.2.</t>
  </si>
  <si>
    <t>All octets shall be represented as binary strings as specified in 9.3.1.2.</t>
  </si>
  <si>
    <t>Since we are removing secSecurityMinimum, perhaps we should change secDeviceOverrideSecurityMinimum to secDeviceOverrideSecurityLevels</t>
  </si>
  <si>
    <t>Change secDeviceOverrideSecurityMinimum to secDeviceOverrideSecurityLevels</t>
  </si>
  <si>
    <t>Since we are removing secIeSecurityMinimum, perhaps we should change secIeDeviceOverrideSecurityMinimum to secIeDeviceOverrideSecurityLevels</t>
  </si>
  <si>
    <t>Change secIeDeviceOverrideSecurityMinimum to secIeDeviceOverrideSecurityLevels</t>
  </si>
  <si>
    <t>[This document is used to submit comments for an 802.15.4y -draft.]</t>
  </si>
  <si>
    <t>October 2020</t>
  </si>
  <si>
    <t>Sef</t>
  </si>
  <si>
    <t>Partisipant</t>
  </si>
  <si>
    <t>The Technical Editor is marked as Open, should be marked to indicate the editor.</t>
  </si>
  <si>
    <t>Change Open to the name of editor.</t>
  </si>
  <si>
    <t xml:space="preserve">Pdf page number 11 is marked to be page 0 in the standard. </t>
  </si>
  <si>
    <t>Change pdf and bottom of the page numbers match.</t>
  </si>
  <si>
    <t>9.2.8</t>
  </si>
  <si>
    <t>The secExempt is PIB entry, it should be italics.</t>
  </si>
  <si>
    <r>
      <rPr>
        <sz val="10"/>
        <rFont val="Arial"/>
        <family val="2"/>
      </rPr>
      <t xml:space="preserve">Change “and the secExempt of the DeviceDescriptor” to </t>
    </r>
    <r>
      <rPr>
        <sz val="10"/>
        <rFont val="Arial"/>
        <family val="2"/>
      </rPr>
      <t xml:space="preserve">“and the </t>
    </r>
    <r>
      <rPr>
        <i/>
        <sz val="10"/>
        <rFont val="Arial"/>
        <family val="2"/>
      </rPr>
      <t>secExempt</t>
    </r>
    <r>
      <rPr>
        <sz val="10"/>
        <rFont val="Arial"/>
        <family val="2"/>
      </rPr>
      <t xml:space="preserve"> of the DeviceDescriptor” </t>
    </r>
  </si>
  <si>
    <t>9.2.10</t>
  </si>
  <si>
    <r>
      <rPr>
        <sz val="10"/>
        <rFont val="Arial"/>
        <family val="2"/>
      </rPr>
      <t>The first editing instructions already renumber all the items in the 2</t>
    </r>
    <r>
      <rPr>
        <vertAlign val="superscript"/>
        <sz val="10"/>
        <rFont val="Arial"/>
        <family val="2"/>
        <charset val="1"/>
      </rPr>
      <t>nd</t>
    </r>
    <r>
      <rPr>
        <sz val="10"/>
        <rFont val="Arial"/>
        <family val="2"/>
      </rPr>
      <t xml:space="preserve"> paragraph, so there is no need to do separate editing instruction to renumber the last one.</t>
    </r>
  </si>
  <si>
    <t>Remove “In the second paragraph, renumber d) to c).” editing instruction.</t>
  </si>
  <si>
    <t>B.2.3</t>
  </si>
  <si>
    <r>
      <rPr>
        <sz val="10"/>
        <rFont val="Arial"/>
        <family val="2"/>
      </rPr>
      <t>In the “B.</t>
    </r>
    <r>
      <rPr>
        <strike/>
        <sz val="10"/>
        <rFont val="Arial"/>
        <family val="2"/>
        <charset val="1"/>
      </rPr>
      <t>3</t>
    </r>
    <r>
      <rPr>
        <sz val="10"/>
        <rFont val="Arial"/>
        <family val="2"/>
      </rPr>
      <t>2.3 Mode of Operation” the 2 should be underlined.</t>
    </r>
  </si>
  <si>
    <r>
      <rPr>
        <sz val="10"/>
        <rFont val="Arial"/>
        <family val="2"/>
      </rPr>
      <t xml:space="preserve">Change </t>
    </r>
    <r>
      <rPr>
        <sz val="10"/>
        <rFont val="Arial"/>
        <family val="2"/>
      </rPr>
      <t>“B.</t>
    </r>
    <r>
      <rPr>
        <strike/>
        <sz val="10"/>
        <rFont val="Arial"/>
        <family val="2"/>
      </rPr>
      <t>3</t>
    </r>
    <r>
      <rPr>
        <sz val="10"/>
        <rFont val="Arial"/>
        <family val="2"/>
      </rPr>
      <t>2.3 Mode of Operation” to “B.</t>
    </r>
    <r>
      <rPr>
        <strike/>
        <sz val="10"/>
        <rFont val="Arial"/>
        <family val="2"/>
      </rPr>
      <t>3</t>
    </r>
    <r>
      <rPr>
        <u/>
        <sz val="10"/>
        <rFont val="Arial"/>
        <family val="2"/>
      </rPr>
      <t>2</t>
    </r>
    <r>
      <rPr>
        <sz val="10"/>
        <rFont val="Arial"/>
        <family val="2"/>
      </rPr>
      <t>.3 Mode of Operation”</t>
    </r>
  </si>
  <si>
    <t>Itron Inc.</t>
  </si>
  <si>
    <t>PDF page numbers and bottom page number are not matching.</t>
  </si>
  <si>
    <t>Start the page numbers from page 1.</t>
  </si>
  <si>
    <t>9.2.4</t>
  </si>
  <si>
    <t xml:space="preserve">The title of the clause is not matching with the base standanrd. </t>
  </si>
  <si>
    <r>
      <t xml:space="preserve">Match the title as per the Standard or update the last part of the title to "Security Enabled field </t>
    </r>
    <r>
      <rPr>
        <u/>
        <sz val="10"/>
        <rFont val="Arial"/>
        <family val="2"/>
      </rPr>
      <t xml:space="preserve">is </t>
    </r>
    <r>
      <rPr>
        <sz val="10"/>
        <rFont val="Arial"/>
        <family val="2"/>
      </rPr>
      <t>set to one</t>
    </r>
  </si>
  <si>
    <t>This sentence is not required, as it is already covered by line 31.</t>
  </si>
  <si>
    <t>Delete the sentence.</t>
  </si>
  <si>
    <t xml:space="preserve">Extra empty line. </t>
  </si>
  <si>
    <t>Delete the extra empty line.</t>
  </si>
  <si>
    <t>Table 9-8a each row spacing format needs to be align with other table as part of the Standard.</t>
  </si>
  <si>
    <t>Make the table format consistent throughout the draft.</t>
  </si>
  <si>
    <t>Is there a change to title B.2. It looks the same as in the existing 15.4-2020 standard. If the only change is to the numbering, then the line 24 should take care of the renumbering of the sub-clause.</t>
  </si>
  <si>
    <t>If no change to the title, then no need to include the sentences on line 25 to 27.</t>
  </si>
  <si>
    <t>Itron</t>
  </si>
  <si>
    <t>don.sturek@itron.com</t>
  </si>
  <si>
    <t xml:space="preserve">As noted </t>
  </si>
  <si>
    <t>The name of the project should be P802.15.4y(TM)/D2</t>
  </si>
  <si>
    <t>Added Don Sturek as Technical Editor</t>
  </si>
  <si>
    <t>Fixed in draft</t>
  </si>
  <si>
    <t>Revise</t>
  </si>
  <si>
    <t>Deleted 25 and 27, left line 26 as the section number for the next editing instruction</t>
  </si>
  <si>
    <t>footer</t>
  </si>
  <si>
    <t>Change the copyright date to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</si>
</sst>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8"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b/>
      <i/>
      <sz val="10"/>
      <name val="Arial"/>
      <family val="2"/>
    </font>
    <font>
      <sz val="10"/>
      <name val="Arial"/>
      <family val="2"/>
    </font>
    <font>
      <u/>
      <sz val="10"/>
      <color theme="10"/>
      <name val="Arial"/>
      <family val="2"/>
    </font>
    <font>
      <sz val="10"/>
      <color rgb="FF0000FF"/>
      <name val="Arial"/>
      <family val="2"/>
      <charset val="1"/>
    </font>
    <font>
      <strike/>
      <sz val="10"/>
      <name val="Arial"/>
      <family val="2"/>
      <charset val="1"/>
    </font>
    <font>
      <b/>
      <sz val="10"/>
      <name val="Arial"/>
      <family val="2"/>
      <charset val="1"/>
    </font>
    <font>
      <sz val="10"/>
      <name val="Helvetica"/>
      <family val="2"/>
    </font>
    <font>
      <sz val="10"/>
      <color rgb="FFFF0000"/>
      <name val="Arial"/>
      <family val="2"/>
    </font>
    <font>
      <u/>
      <sz val="10"/>
      <name val="Arial"/>
      <family val="2"/>
    </font>
    <font>
      <i/>
      <sz val="10"/>
      <name val="Arial"/>
      <family val="2"/>
    </font>
    <font>
      <vertAlign val="superscript"/>
      <sz val="10"/>
      <name val="Arial"/>
      <family val="2"/>
      <charset val="1"/>
    </font>
    <font>
      <strike/>
      <sz val="10"/>
      <name val="Arial"/>
      <family val="2"/>
    </font>
  </fonts>
  <fills count="6">
    <fill>
      <patternFill patternType="none"/>
    </fill>
    <fill>
      <patternFill patternType="gray125"/>
    </fill>
    <fill>
      <patternFill patternType="solid">
        <fgColor indexed="13"/>
        <bgColor indexed="3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s>
  <borders count="1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xf numFmtId="0" fontId="8" fillId="0" borderId="0" applyNumberFormat="0" applyFill="0" applyBorder="0" applyAlignment="0" applyProtection="0"/>
  </cellStyleXfs>
  <cellXfs count="70">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4" fillId="0" borderId="0" xfId="1" applyFont="1" applyAlignment="1">
      <alignment horizontal="left"/>
    </xf>
    <xf numFmtId="0" fontId="7" fillId="0" borderId="0" xfId="1" applyAlignment="1">
      <alignment wrapText="1"/>
    </xf>
    <xf numFmtId="0" fontId="0" fillId="0" borderId="0" xfId="0" applyAlignment="1">
      <alignment horizontal="left" vertical="top" wrapText="1"/>
    </xf>
    <xf numFmtId="0" fontId="0" fillId="0" borderId="0" xfId="0" applyAlignment="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8" fillId="0" borderId="0" xfId="2"/>
    <xf numFmtId="0" fontId="0" fillId="0" borderId="0" xfId="0" applyAlignment="1">
      <alignment wrapText="1"/>
    </xf>
    <xf numFmtId="0" fontId="0" fillId="0" borderId="0" xfId="0" applyAlignment="1">
      <alignment horizontal="right"/>
    </xf>
    <xf numFmtId="0" fontId="8" fillId="0" borderId="0" xfId="2" applyAlignment="1">
      <alignment wrapText="1"/>
    </xf>
    <xf numFmtId="0" fontId="4" fillId="0" borderId="0" xfId="0" applyFont="1" applyAlignment="1">
      <alignment wrapText="1"/>
    </xf>
    <xf numFmtId="0" fontId="0" fillId="0" borderId="0" xfId="0" applyAlignment="1">
      <alignment horizontal="center"/>
    </xf>
    <xf numFmtId="0" fontId="9" fillId="0" borderId="0" xfId="0" applyFont="1"/>
    <xf numFmtId="0" fontId="7" fillId="0" borderId="0" xfId="0" applyFont="1" applyAlignment="1">
      <alignment wrapText="1"/>
    </xf>
    <xf numFmtId="0" fontId="0" fillId="0" borderId="0" xfId="0" applyAlignment="1">
      <alignment vertical="top"/>
    </xf>
    <xf numFmtId="0" fontId="8" fillId="0" borderId="0" xfId="2" applyAlignment="1" applyProtection="1">
      <alignment vertical="top"/>
    </xf>
    <xf numFmtId="0" fontId="0" fillId="0" borderId="0" xfId="0" applyAlignment="1">
      <alignment horizontal="right" vertical="top"/>
    </xf>
    <xf numFmtId="0" fontId="0" fillId="0" borderId="0" xfId="0" applyAlignment="1">
      <alignment vertical="top" wrapText="1"/>
    </xf>
    <xf numFmtId="0" fontId="8" fillId="0" borderId="0" xfId="2" applyAlignment="1">
      <alignment vertical="top"/>
    </xf>
    <xf numFmtId="0" fontId="0" fillId="0" borderId="0" xfId="0" quotePrefix="1" applyAlignment="1">
      <alignment horizontal="right" vertical="top"/>
    </xf>
    <xf numFmtId="0" fontId="9" fillId="0" borderId="0" xfId="0" applyFont="1" applyAlignment="1">
      <alignment vertical="top"/>
    </xf>
    <xf numFmtId="0" fontId="0" fillId="0" borderId="0" xfId="0" applyFont="1" applyAlignment="1">
      <alignment vertical="top" wrapText="1"/>
    </xf>
    <xf numFmtId="0" fontId="0" fillId="0" borderId="0" xfId="0" quotePrefix="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12" fillId="0" borderId="0" xfId="0" applyFont="1" applyAlignment="1">
      <alignment wrapText="1"/>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5" fillId="3" borderId="4"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2" xfId="0" applyFill="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0" fillId="0" borderId="0" xfId="0" applyFill="1" applyAlignment="1">
      <alignment horizontal="left" vertical="top" wrapText="1"/>
    </xf>
    <xf numFmtId="0" fontId="0" fillId="0" borderId="13" xfId="0" applyBorder="1" applyAlignment="1">
      <alignment horizontal="center" vertical="center"/>
    </xf>
    <xf numFmtId="0" fontId="5" fillId="5" borderId="13" xfId="0" applyFont="1" applyFill="1" applyBorder="1" applyAlignment="1">
      <alignment horizontal="center" vertical="center"/>
    </xf>
    <xf numFmtId="0" fontId="13" fillId="0" borderId="13" xfId="0" applyFont="1" applyBorder="1" applyAlignment="1">
      <alignment horizontal="center" vertical="center"/>
    </xf>
    <xf numFmtId="0" fontId="13" fillId="0" borderId="13" xfId="0" applyFont="1" applyBorder="1" applyAlignment="1">
      <alignment horizontal="center"/>
    </xf>
    <xf numFmtId="0" fontId="5" fillId="2" borderId="0" xfId="0" applyFont="1" applyFill="1" applyBorder="1" applyAlignment="1">
      <alignment horizontal="left" vertical="top" wrapText="1"/>
    </xf>
    <xf numFmtId="0" fontId="8" fillId="0" borderId="0" xfId="2" applyAlignment="1">
      <alignment horizontal="left" vertical="top" wrapText="1"/>
    </xf>
    <xf numFmtId="0" fontId="9" fillId="0" borderId="0" xfId="0" applyFont="1"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0" fillId="0" borderId="13"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2" borderId="0" xfId="0" applyFont="1" applyFill="1" applyBorder="1" applyAlignment="1">
      <alignment horizontal="left" vertical="top"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241300</xdr:colOff>
      <xdr:row>0</xdr:row>
      <xdr:rowOff>101600</xdr:rowOff>
    </xdr:from>
    <xdr:to>
      <xdr:col>26</xdr:col>
      <xdr:colOff>800100</xdr:colOff>
      <xdr:row>24</xdr:row>
      <xdr:rowOff>139700</xdr:rowOff>
    </xdr:to>
    <xdr:pic>
      <xdr:nvPicPr>
        <xdr:cNvPr id="2" name="Picture 1">
          <a:extLst>
            <a:ext uri="{FF2B5EF4-FFF2-40B4-BE49-F238E27FC236}">
              <a16:creationId xmlns:a16="http://schemas.microsoft.com/office/drawing/2014/main" id="{C2B11BEC-64E9-9240-A0E2-9CAC4F9C8741}"/>
            </a:ext>
          </a:extLst>
        </xdr:cNvPr>
        <xdr:cNvPicPr>
          <a:picLocks noChangeAspect="1"/>
        </xdr:cNvPicPr>
      </xdr:nvPicPr>
      <xdr:blipFill>
        <a:blip xmlns:r="http://schemas.openxmlformats.org/officeDocument/2006/relationships" r:embed="rId1"/>
        <a:stretch>
          <a:fillRect/>
        </a:stretch>
      </xdr:blipFill>
      <xdr:spPr>
        <a:xfrm>
          <a:off x="21234400" y="101600"/>
          <a:ext cx="2209800" cy="4152900"/>
        </a:xfrm>
        <a:prstGeom prst="rect">
          <a:avLst/>
        </a:prstGeom>
      </xdr:spPr>
    </xdr:pic>
    <xdr:clientData/>
  </xdr:twoCellAnchor>
  <xdr:twoCellAnchor editAs="oneCell">
    <xdr:from>
      <xdr:col>24</xdr:col>
      <xdr:colOff>558800</xdr:colOff>
      <xdr:row>28</xdr:row>
      <xdr:rowOff>25400</xdr:rowOff>
    </xdr:from>
    <xdr:to>
      <xdr:col>26</xdr:col>
      <xdr:colOff>787400</xdr:colOff>
      <xdr:row>42</xdr:row>
      <xdr:rowOff>114300</xdr:rowOff>
    </xdr:to>
    <xdr:pic>
      <xdr:nvPicPr>
        <xdr:cNvPr id="3" name="Picture 2">
          <a:extLst>
            <a:ext uri="{FF2B5EF4-FFF2-40B4-BE49-F238E27FC236}">
              <a16:creationId xmlns:a16="http://schemas.microsoft.com/office/drawing/2014/main" id="{70AF596B-E0AA-A04A-B437-94563788BBE5}"/>
            </a:ext>
          </a:extLst>
        </xdr:cNvPr>
        <xdr:cNvPicPr>
          <a:picLocks noChangeAspect="1"/>
        </xdr:cNvPicPr>
      </xdr:nvPicPr>
      <xdr:blipFill>
        <a:blip xmlns:r="http://schemas.openxmlformats.org/officeDocument/2006/relationships" r:embed="rId2"/>
        <a:stretch>
          <a:fillRect/>
        </a:stretch>
      </xdr:blipFill>
      <xdr:spPr>
        <a:xfrm>
          <a:off x="21551900" y="4800600"/>
          <a:ext cx="1879600" cy="2451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hyperlink" Target="mailto:kunal.shah@itron.com" TargetMode="External"/><Relationship Id="rId3" Type="http://schemas.openxmlformats.org/officeDocument/2006/relationships/hyperlink" Target="mailto:kivinen@iki.fi" TargetMode="External"/><Relationship Id="rId7" Type="http://schemas.openxmlformats.org/officeDocument/2006/relationships/hyperlink" Target="mailto:kunal.shah@itron.com" TargetMode="External"/><Relationship Id="rId12" Type="http://schemas.openxmlformats.org/officeDocument/2006/relationships/printerSettings" Target="../printerSettings/printerSettings1.bin"/><Relationship Id="rId2" Type="http://schemas.openxmlformats.org/officeDocument/2006/relationships/hyperlink" Target="mailto:kivinen@iki.fi" TargetMode="External"/><Relationship Id="rId1" Type="http://schemas.openxmlformats.org/officeDocument/2006/relationships/hyperlink" Target="mailto:kivinen@iki.fi" TargetMode="External"/><Relationship Id="rId6" Type="http://schemas.openxmlformats.org/officeDocument/2006/relationships/hyperlink" Target="mailto:kunal.shah@itron.com" TargetMode="External"/><Relationship Id="rId11" Type="http://schemas.openxmlformats.org/officeDocument/2006/relationships/hyperlink" Target="mailto:kunal.shah@itron.com" TargetMode="External"/><Relationship Id="rId5" Type="http://schemas.openxmlformats.org/officeDocument/2006/relationships/hyperlink" Target="mailto:kivinen@iki.fi" TargetMode="External"/><Relationship Id="rId10" Type="http://schemas.openxmlformats.org/officeDocument/2006/relationships/hyperlink" Target="mailto:kunal.shah@itron.com" TargetMode="External"/><Relationship Id="rId4" Type="http://schemas.openxmlformats.org/officeDocument/2006/relationships/hyperlink" Target="mailto:kivinen@iki.fi" TargetMode="External"/><Relationship Id="rId9" Type="http://schemas.openxmlformats.org/officeDocument/2006/relationships/hyperlink" Target="mailto:kunal.shah@itron.com"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mailto:kivinen@iki.fi" TargetMode="External"/><Relationship Id="rId21" Type="http://schemas.openxmlformats.org/officeDocument/2006/relationships/hyperlink" Target="mailto:kivinen@iki.fi" TargetMode="External"/><Relationship Id="rId34" Type="http://schemas.openxmlformats.org/officeDocument/2006/relationships/hyperlink" Target="mailto:kivinen@iki.fi" TargetMode="External"/><Relationship Id="rId42" Type="http://schemas.openxmlformats.org/officeDocument/2006/relationships/hyperlink" Target="mailto:kivinen@iki.fi" TargetMode="External"/><Relationship Id="rId47" Type="http://schemas.openxmlformats.org/officeDocument/2006/relationships/hyperlink" Target="mailto:chris.hett@landisgyr.com" TargetMode="External"/><Relationship Id="rId50" Type="http://schemas.openxmlformats.org/officeDocument/2006/relationships/hyperlink" Target="mailto:chris.hett@landisgyr.com" TargetMode="External"/><Relationship Id="rId55" Type="http://schemas.openxmlformats.org/officeDocument/2006/relationships/hyperlink" Target="mailto:chris.hett@landisgyr.com" TargetMode="External"/><Relationship Id="rId63" Type="http://schemas.openxmlformats.org/officeDocument/2006/relationships/hyperlink" Target="mailto:chris.hett@landisgyr.com" TargetMode="External"/><Relationship Id="rId7" Type="http://schemas.openxmlformats.org/officeDocument/2006/relationships/hyperlink" Target="mailto:sdj@exegin.com" TargetMode="External"/><Relationship Id="rId2" Type="http://schemas.openxmlformats.org/officeDocument/2006/relationships/hyperlink" Target="mailto:sdj@exegin.com" TargetMode="External"/><Relationship Id="rId16" Type="http://schemas.openxmlformats.org/officeDocument/2006/relationships/hyperlink" Target="mailto:chris.hett@landisgyr.com" TargetMode="External"/><Relationship Id="rId29" Type="http://schemas.openxmlformats.org/officeDocument/2006/relationships/hyperlink" Target="mailto:kivinen@iki.fi" TargetMode="External"/><Relationship Id="rId11" Type="http://schemas.openxmlformats.org/officeDocument/2006/relationships/hyperlink" Target="mailto:sdj@exegin.com" TargetMode="External"/><Relationship Id="rId24" Type="http://schemas.openxmlformats.org/officeDocument/2006/relationships/hyperlink" Target="mailto:kivinen@iki.fi" TargetMode="External"/><Relationship Id="rId32" Type="http://schemas.openxmlformats.org/officeDocument/2006/relationships/hyperlink" Target="mailto:kivinen@iki.fi" TargetMode="External"/><Relationship Id="rId37" Type="http://schemas.openxmlformats.org/officeDocument/2006/relationships/hyperlink" Target="mailto:kivinen@iki.fi" TargetMode="External"/><Relationship Id="rId40" Type="http://schemas.openxmlformats.org/officeDocument/2006/relationships/hyperlink" Target="mailto:kivinen@iki.fi" TargetMode="External"/><Relationship Id="rId45" Type="http://schemas.openxmlformats.org/officeDocument/2006/relationships/hyperlink" Target="mailto:kivinen@iki.fi" TargetMode="External"/><Relationship Id="rId53" Type="http://schemas.openxmlformats.org/officeDocument/2006/relationships/hyperlink" Target="mailto:chris.hett@landisgyr.com" TargetMode="External"/><Relationship Id="rId58" Type="http://schemas.openxmlformats.org/officeDocument/2006/relationships/hyperlink" Target="mailto:chris.hett@landisgyr.com" TargetMode="External"/><Relationship Id="rId66" Type="http://schemas.openxmlformats.org/officeDocument/2006/relationships/hyperlink" Target="mailto:don.sturek@itron.com" TargetMode="External"/><Relationship Id="rId5" Type="http://schemas.openxmlformats.org/officeDocument/2006/relationships/hyperlink" Target="mailto:sdj@exegin.com" TargetMode="External"/><Relationship Id="rId61" Type="http://schemas.openxmlformats.org/officeDocument/2006/relationships/hyperlink" Target="mailto:chris.hett@landisgyr.com" TargetMode="External"/><Relationship Id="rId19" Type="http://schemas.openxmlformats.org/officeDocument/2006/relationships/hyperlink" Target="mailto:kivinen@iki.fi" TargetMode="External"/><Relationship Id="rId14" Type="http://schemas.openxmlformats.org/officeDocument/2006/relationships/hyperlink" Target="mailto:chris.hett@landisgyr.com" TargetMode="External"/><Relationship Id="rId22" Type="http://schemas.openxmlformats.org/officeDocument/2006/relationships/hyperlink" Target="mailto:kivinen@iki.fi" TargetMode="External"/><Relationship Id="rId27" Type="http://schemas.openxmlformats.org/officeDocument/2006/relationships/hyperlink" Target="mailto:kivinen@iki.fi" TargetMode="External"/><Relationship Id="rId30" Type="http://schemas.openxmlformats.org/officeDocument/2006/relationships/hyperlink" Target="mailto:kivinen@iki.fi" TargetMode="External"/><Relationship Id="rId35" Type="http://schemas.openxmlformats.org/officeDocument/2006/relationships/hyperlink" Target="mailto:kivinen@iki.fi" TargetMode="External"/><Relationship Id="rId43" Type="http://schemas.openxmlformats.org/officeDocument/2006/relationships/hyperlink" Target="mailto:kivinen@iki.fi" TargetMode="External"/><Relationship Id="rId48" Type="http://schemas.openxmlformats.org/officeDocument/2006/relationships/hyperlink" Target="mailto:chris.hett@landisgyr.com" TargetMode="External"/><Relationship Id="rId56" Type="http://schemas.openxmlformats.org/officeDocument/2006/relationships/hyperlink" Target="mailto:chris.hett@landisgyr.com" TargetMode="External"/><Relationship Id="rId64" Type="http://schemas.openxmlformats.org/officeDocument/2006/relationships/hyperlink" Target="mailto:chris.hett@landisgyr.com" TargetMode="External"/><Relationship Id="rId8" Type="http://schemas.openxmlformats.org/officeDocument/2006/relationships/hyperlink" Target="mailto:sdj@exegin.com" TargetMode="External"/><Relationship Id="rId51" Type="http://schemas.openxmlformats.org/officeDocument/2006/relationships/hyperlink" Target="mailto:chris.hett@landisgyr.com" TargetMode="External"/><Relationship Id="rId3" Type="http://schemas.openxmlformats.org/officeDocument/2006/relationships/hyperlink" Target="mailto:sdj@exegin.com" TargetMode="External"/><Relationship Id="rId12" Type="http://schemas.openxmlformats.org/officeDocument/2006/relationships/hyperlink" Target="mailto:sdj@exegin.com" TargetMode="External"/><Relationship Id="rId17" Type="http://schemas.openxmlformats.org/officeDocument/2006/relationships/hyperlink" Target="mailto:chris.hett@landisgyr.com" TargetMode="External"/><Relationship Id="rId25" Type="http://schemas.openxmlformats.org/officeDocument/2006/relationships/hyperlink" Target="mailto:kivinen@iki.fi" TargetMode="External"/><Relationship Id="rId33" Type="http://schemas.openxmlformats.org/officeDocument/2006/relationships/hyperlink" Target="mailto:kivinen@iki.fi" TargetMode="External"/><Relationship Id="rId38" Type="http://schemas.openxmlformats.org/officeDocument/2006/relationships/hyperlink" Target="mailto:kivinen@iki.fi" TargetMode="External"/><Relationship Id="rId46" Type="http://schemas.openxmlformats.org/officeDocument/2006/relationships/hyperlink" Target="mailto:chris.hett@landisgyr.com" TargetMode="External"/><Relationship Id="rId59" Type="http://schemas.openxmlformats.org/officeDocument/2006/relationships/hyperlink" Target="mailto:chris.hett@landisgyr.com" TargetMode="External"/><Relationship Id="rId67" Type="http://schemas.openxmlformats.org/officeDocument/2006/relationships/hyperlink" Target="mailto:don.sturek@itron.com" TargetMode="External"/><Relationship Id="rId20" Type="http://schemas.openxmlformats.org/officeDocument/2006/relationships/hyperlink" Target="mailto:kivinen@iki.fi" TargetMode="External"/><Relationship Id="rId41" Type="http://schemas.openxmlformats.org/officeDocument/2006/relationships/hyperlink" Target="mailto:kivinen@iki.fi" TargetMode="External"/><Relationship Id="rId54" Type="http://schemas.openxmlformats.org/officeDocument/2006/relationships/hyperlink" Target="mailto:chris.hett@landisgyr.com" TargetMode="External"/><Relationship Id="rId62" Type="http://schemas.openxmlformats.org/officeDocument/2006/relationships/hyperlink" Target="mailto:chris.hett@landisgyr.com" TargetMode="External"/><Relationship Id="rId1" Type="http://schemas.openxmlformats.org/officeDocument/2006/relationships/hyperlink" Target="mailto:honarbacht@ubisys.de" TargetMode="External"/><Relationship Id="rId6" Type="http://schemas.openxmlformats.org/officeDocument/2006/relationships/hyperlink" Target="mailto:sdj@exegin.com" TargetMode="External"/><Relationship Id="rId15" Type="http://schemas.openxmlformats.org/officeDocument/2006/relationships/hyperlink" Target="mailto:chris.hett@landisgyr.com" TargetMode="External"/><Relationship Id="rId23" Type="http://schemas.openxmlformats.org/officeDocument/2006/relationships/hyperlink" Target="mailto:kivinen@iki.fi" TargetMode="External"/><Relationship Id="rId28" Type="http://schemas.openxmlformats.org/officeDocument/2006/relationships/hyperlink" Target="mailto:kivinen@iki.fi" TargetMode="External"/><Relationship Id="rId36" Type="http://schemas.openxmlformats.org/officeDocument/2006/relationships/hyperlink" Target="mailto:kivinen@iki.fi" TargetMode="External"/><Relationship Id="rId49" Type="http://schemas.openxmlformats.org/officeDocument/2006/relationships/hyperlink" Target="mailto:chris.hett@landisgyr.com" TargetMode="External"/><Relationship Id="rId57" Type="http://schemas.openxmlformats.org/officeDocument/2006/relationships/hyperlink" Target="mailto:chris.hett@landisgyr.com" TargetMode="External"/><Relationship Id="rId10" Type="http://schemas.openxmlformats.org/officeDocument/2006/relationships/hyperlink" Target="mailto:sdj@exegin.com" TargetMode="External"/><Relationship Id="rId31" Type="http://schemas.openxmlformats.org/officeDocument/2006/relationships/hyperlink" Target="mailto:kivinen@iki.fi" TargetMode="External"/><Relationship Id="rId44" Type="http://schemas.openxmlformats.org/officeDocument/2006/relationships/hyperlink" Target="mailto:kivinen@iki.fi" TargetMode="External"/><Relationship Id="rId52" Type="http://schemas.openxmlformats.org/officeDocument/2006/relationships/hyperlink" Target="mailto:chris.hett@landisgyr.com" TargetMode="External"/><Relationship Id="rId60" Type="http://schemas.openxmlformats.org/officeDocument/2006/relationships/hyperlink" Target="mailto:chris.hett@landisgyr.com" TargetMode="External"/><Relationship Id="rId65" Type="http://schemas.openxmlformats.org/officeDocument/2006/relationships/hyperlink" Target="mailto:chris.hett@landisgyr.com" TargetMode="External"/><Relationship Id="rId4" Type="http://schemas.openxmlformats.org/officeDocument/2006/relationships/hyperlink" Target="mailto:sdj@exegin.com" TargetMode="External"/><Relationship Id="rId9" Type="http://schemas.openxmlformats.org/officeDocument/2006/relationships/hyperlink" Target="mailto:sdj@exegin.com" TargetMode="External"/><Relationship Id="rId13" Type="http://schemas.openxmlformats.org/officeDocument/2006/relationships/hyperlink" Target="mailto:c.woodward@cascoda.com" TargetMode="External"/><Relationship Id="rId18" Type="http://schemas.openxmlformats.org/officeDocument/2006/relationships/hyperlink" Target="mailto:chris.hett@landisgyr.com" TargetMode="External"/><Relationship Id="rId39" Type="http://schemas.openxmlformats.org/officeDocument/2006/relationships/hyperlink" Target="mailto:kivinen@iki.f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workbookViewId="0">
      <selection activeCell="E8" sqref="E8"/>
    </sheetView>
  </sheetViews>
  <sheetFormatPr baseColWidth="10" defaultColWidth="9.1640625" defaultRowHeight="13" x14ac:dyDescent="0.15"/>
  <cols>
    <col min="1" max="1" width="9.1640625" style="1"/>
    <col min="2" max="2" width="15.5" style="1" customWidth="1"/>
    <col min="3" max="3" width="48.1640625" style="1" bestFit="1" customWidth="1"/>
    <col min="4" max="4" width="43.6640625" style="1" customWidth="1"/>
    <col min="5" max="16384" width="9.1640625" style="1"/>
  </cols>
  <sheetData>
    <row r="1" spans="2:4" ht="25" x14ac:dyDescent="0.25">
      <c r="B1" s="2" t="s">
        <v>245</v>
      </c>
      <c r="C1" s="3"/>
      <c r="D1" s="4" t="s">
        <v>225</v>
      </c>
    </row>
    <row r="3" spans="2:4" ht="18" x14ac:dyDescent="0.2">
      <c r="C3" s="5" t="s">
        <v>0</v>
      </c>
    </row>
    <row r="4" spans="2:4" ht="18" x14ac:dyDescent="0.2">
      <c r="C4" s="5" t="s">
        <v>23</v>
      </c>
    </row>
    <row r="5" spans="2:4" ht="18" x14ac:dyDescent="0.2">
      <c r="B5" s="5"/>
    </row>
    <row r="6" spans="2:4" ht="14.75" customHeight="1" x14ac:dyDescent="0.15">
      <c r="B6" s="6" t="s">
        <v>1</v>
      </c>
      <c r="C6" s="60" t="s">
        <v>24</v>
      </c>
      <c r="D6" s="60"/>
    </row>
    <row r="7" spans="2:4" ht="17.25" customHeight="1" x14ac:dyDescent="0.15">
      <c r="B7" s="6" t="s">
        <v>2</v>
      </c>
      <c r="C7" s="61" t="s">
        <v>226</v>
      </c>
      <c r="D7" s="61"/>
    </row>
    <row r="8" spans="2:4" ht="17" x14ac:dyDescent="0.15">
      <c r="B8" s="6" t="s">
        <v>3</v>
      </c>
      <c r="C8" s="62">
        <v>44109</v>
      </c>
      <c r="D8" s="62"/>
    </row>
    <row r="9" spans="2:4" ht="14.75" customHeight="1" x14ac:dyDescent="0.15">
      <c r="B9" s="60" t="s">
        <v>4</v>
      </c>
      <c r="C9" s="6" t="s">
        <v>35</v>
      </c>
      <c r="D9" s="6" t="s">
        <v>227</v>
      </c>
    </row>
    <row r="10" spans="2:4" ht="17" x14ac:dyDescent="0.15">
      <c r="B10" s="60"/>
      <c r="C10" s="8" t="s">
        <v>25</v>
      </c>
      <c r="D10" s="8"/>
    </row>
    <row r="11" spans="2:4" ht="17" x14ac:dyDescent="0.15">
      <c r="B11" s="60"/>
      <c r="C11" s="8" t="s">
        <v>26</v>
      </c>
      <c r="D11" s="8" t="s">
        <v>228</v>
      </c>
    </row>
    <row r="12" spans="2:4" ht="16" x14ac:dyDescent="0.15">
      <c r="B12" s="60"/>
      <c r="C12" s="9"/>
      <c r="D12" s="10"/>
    </row>
    <row r="13" spans="2:4" ht="14.75" customHeight="1" x14ac:dyDescent="0.2">
      <c r="B13" s="60" t="s">
        <v>5</v>
      </c>
      <c r="C13" s="11"/>
      <c r="D13" s="6"/>
    </row>
    <row r="14" spans="2:4" ht="16" x14ac:dyDescent="0.2">
      <c r="B14" s="60"/>
      <c r="C14" s="12"/>
    </row>
    <row r="15" spans="2:4" ht="14.75" customHeight="1" x14ac:dyDescent="0.15">
      <c r="B15" s="6" t="s">
        <v>6</v>
      </c>
      <c r="C15" s="60" t="s">
        <v>229</v>
      </c>
      <c r="D15" s="60"/>
    </row>
    <row r="16" spans="2:4" s="13" customFormat="1" ht="20.25" customHeight="1" x14ac:dyDescent="0.15">
      <c r="B16" s="6" t="s">
        <v>7</v>
      </c>
      <c r="C16" s="60" t="s">
        <v>244</v>
      </c>
      <c r="D16" s="60"/>
    </row>
    <row r="17" spans="2:4" s="13" customFormat="1" ht="84" customHeight="1" x14ac:dyDescent="0.15">
      <c r="B17" s="7" t="s">
        <v>8</v>
      </c>
      <c r="C17" s="60" t="s">
        <v>9</v>
      </c>
      <c r="D17" s="60"/>
    </row>
    <row r="18" spans="2:4" s="13" customFormat="1" ht="36.75" customHeight="1" x14ac:dyDescent="0.15">
      <c r="B18" s="9" t="s">
        <v>10</v>
      </c>
      <c r="C18" s="60" t="s">
        <v>11</v>
      </c>
      <c r="D18" s="60"/>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24B2F-02C8-4D44-8445-5E0DB5EFCA2D}">
  <dimension ref="B4:S34"/>
  <sheetViews>
    <sheetView topLeftCell="A3" zoomScale="130" zoomScaleNormal="130" workbookViewId="0">
      <selection activeCell="D46" sqref="D46"/>
    </sheetView>
  </sheetViews>
  <sheetFormatPr baseColWidth="10" defaultRowHeight="13" x14ac:dyDescent="0.15"/>
  <cols>
    <col min="3" max="3" width="15" bestFit="1" customWidth="1"/>
    <col min="4" max="4" width="13.5" bestFit="1" customWidth="1"/>
    <col min="5" max="5" width="12.83203125" bestFit="1" customWidth="1"/>
    <col min="6" max="6" width="9.1640625" bestFit="1" customWidth="1"/>
    <col min="8" max="8" width="15" bestFit="1" customWidth="1"/>
    <col min="13" max="13" width="15" bestFit="1" customWidth="1"/>
  </cols>
  <sheetData>
    <row r="4" spans="2:14" ht="14" thickBot="1" x14ac:dyDescent="0.2"/>
    <row r="5" spans="2:14" ht="14" thickBot="1" x14ac:dyDescent="0.2">
      <c r="B5" s="66" t="s">
        <v>175</v>
      </c>
      <c r="C5" s="67"/>
      <c r="D5" s="67"/>
      <c r="E5" s="68"/>
      <c r="G5" s="66" t="s">
        <v>176</v>
      </c>
      <c r="H5" s="67"/>
      <c r="I5" s="67"/>
      <c r="J5" s="68"/>
      <c r="L5" s="66" t="s">
        <v>179</v>
      </c>
      <c r="M5" s="67"/>
      <c r="N5" s="68"/>
    </row>
    <row r="6" spans="2:14" ht="14" thickBot="1" x14ac:dyDescent="0.2">
      <c r="B6" s="42"/>
      <c r="C6" s="43" t="s">
        <v>169</v>
      </c>
      <c r="D6" s="43" t="s">
        <v>170</v>
      </c>
      <c r="E6" s="44" t="s">
        <v>174</v>
      </c>
      <c r="G6" s="42"/>
      <c r="H6" s="45" t="s">
        <v>169</v>
      </c>
      <c r="I6" s="45" t="s">
        <v>170</v>
      </c>
      <c r="J6" s="46" t="s">
        <v>174</v>
      </c>
      <c r="L6" s="42"/>
      <c r="M6" s="43" t="s">
        <v>169</v>
      </c>
      <c r="N6" s="44" t="s">
        <v>170</v>
      </c>
    </row>
    <row r="7" spans="2:14" x14ac:dyDescent="0.15">
      <c r="B7" s="39" t="s">
        <v>171</v>
      </c>
      <c r="C7" s="40">
        <f>COUNTIFS('LB179 Comments'!J2:J300, "E",'LB179 Comments'!N2:N300, "Accept")</f>
        <v>10</v>
      </c>
      <c r="D7" s="40">
        <f>COUNTIFS('LB179 Comments'!J2:J300, "T",'LB179 Comments'!N2:N300,"Accept")</f>
        <v>0</v>
      </c>
      <c r="E7" s="41">
        <f>SUM(C7:D7)</f>
        <v>10</v>
      </c>
      <c r="G7" s="39" t="s">
        <v>171</v>
      </c>
      <c r="H7" s="40">
        <f>COUNTIFS('Rogue Comments'!J2:J85, "E", 'Rogue Comments'!M2:M85, "Accept")</f>
        <v>37</v>
      </c>
      <c r="I7" s="40">
        <f>COUNTIFS('Rogue Comments'!J2:J85, "T", 'Rogue Comments'!M2:M85, "Accept")</f>
        <v>2</v>
      </c>
      <c r="J7" s="41">
        <f>SUM(H7:I7)</f>
        <v>39</v>
      </c>
      <c r="L7" s="39" t="s">
        <v>171</v>
      </c>
      <c r="M7" s="40">
        <f t="shared" ref="M7:N12" si="0">SUM(C7+H7)</f>
        <v>47</v>
      </c>
      <c r="N7" s="41">
        <f t="shared" si="0"/>
        <v>2</v>
      </c>
    </row>
    <row r="8" spans="2:14" x14ac:dyDescent="0.15">
      <c r="B8" s="39" t="s">
        <v>100</v>
      </c>
      <c r="C8" s="40">
        <f>COUNTIFS('LB179 Comments'!J2:J237,"E",'LB179 Comments'!N2:N237,"Revised")</f>
        <v>0</v>
      </c>
      <c r="D8" s="40">
        <f>COUNTIFS('LB179 Comments'!J2:J300, "T",'LB179 Comments'!N2:N300, "Revised")</f>
        <v>0</v>
      </c>
      <c r="E8" s="41">
        <f t="shared" ref="E8:E13" si="1">SUM(C8:D8)</f>
        <v>0</v>
      </c>
      <c r="G8" s="39" t="s">
        <v>100</v>
      </c>
      <c r="H8" s="40">
        <f>COUNTIFS('Rogue Comments'!J2:J85, "E", 'Rogue Comments'!M2:M85, "Revised")</f>
        <v>12</v>
      </c>
      <c r="I8" s="40">
        <f>COUNTIFS('Rogue Comments'!J2:J85, "T", 'Rogue Comments'!M2:M85, "Revised")</f>
        <v>5</v>
      </c>
      <c r="J8" s="41">
        <f t="shared" ref="J8:J13" si="2">SUM(H8:I8)</f>
        <v>17</v>
      </c>
      <c r="L8" s="39" t="s">
        <v>100</v>
      </c>
      <c r="M8" s="40">
        <f t="shared" si="0"/>
        <v>12</v>
      </c>
      <c r="N8" s="41">
        <f t="shared" si="0"/>
        <v>5</v>
      </c>
    </row>
    <row r="9" spans="2:14" x14ac:dyDescent="0.15">
      <c r="B9" s="39" t="s">
        <v>172</v>
      </c>
      <c r="C9" s="40">
        <f>COUNTIFS('LB179 Comments'!J3:J237,"E",'LB179 Comments'!N3:N237,"Reject")</f>
        <v>0</v>
      </c>
      <c r="D9" s="40">
        <f>COUNTIFS('LB179 Comments'!J3:J237,"T",'LB179 Comments'!N3:N237,"Reject")</f>
        <v>0</v>
      </c>
      <c r="E9" s="41">
        <f t="shared" si="1"/>
        <v>0</v>
      </c>
      <c r="G9" s="39" t="s">
        <v>172</v>
      </c>
      <c r="H9" s="40">
        <f>COUNTIFS('Rogue Comments'!J2:J102, "E", 'Rogue Comments'!M2:M102, "Reject")</f>
        <v>6</v>
      </c>
      <c r="I9" s="40">
        <f>COUNTIFS('Rogue Comments'!J2:J85, "T", 'Rogue Comments'!M2:M85, "Reject")</f>
        <v>5</v>
      </c>
      <c r="J9" s="41">
        <f t="shared" si="2"/>
        <v>11</v>
      </c>
      <c r="L9" s="39" t="s">
        <v>172</v>
      </c>
      <c r="M9" s="40">
        <f t="shared" si="0"/>
        <v>6</v>
      </c>
      <c r="N9" s="41">
        <f t="shared" si="0"/>
        <v>5</v>
      </c>
    </row>
    <row r="10" spans="2:14" x14ac:dyDescent="0.15">
      <c r="B10" s="39" t="s">
        <v>173</v>
      </c>
      <c r="C10" s="40">
        <f>COUNTIFS('LB179 Comments'!J3:J237,"E",'LB179 Comments'!N3:N237,"Withdrawn")</f>
        <v>0</v>
      </c>
      <c r="D10" s="40">
        <f>COUNTIFS('LB179 Comments'!J3:J237,"T",'LB179 Comments'!N3:N237,"Withdrawn")</f>
        <v>0</v>
      </c>
      <c r="E10" s="41">
        <f t="shared" si="1"/>
        <v>0</v>
      </c>
      <c r="G10" s="39" t="s">
        <v>173</v>
      </c>
      <c r="H10" s="40">
        <f>COUNTIFS('Rogue Comments'!J2:J103, "E", 'Rogue Comments'!M2:M103, "Withdrawn")</f>
        <v>0</v>
      </c>
      <c r="I10" s="40">
        <f>COUNTIFS('Rogue Comments'!J2:J85, "T", 'Rogue Comments'!M2:M85, "Withdrawn")</f>
        <v>0</v>
      </c>
      <c r="J10" s="41">
        <f t="shared" si="2"/>
        <v>0</v>
      </c>
      <c r="L10" s="39" t="s">
        <v>173</v>
      </c>
      <c r="M10" s="40">
        <f t="shared" si="0"/>
        <v>0</v>
      </c>
      <c r="N10" s="41">
        <f t="shared" si="0"/>
        <v>0</v>
      </c>
    </row>
    <row r="11" spans="2:14" x14ac:dyDescent="0.15">
      <c r="B11" s="39" t="s">
        <v>123</v>
      </c>
      <c r="C11" s="40">
        <f>COUNTIFS('LB179 Comments'!J3:J237,"E",'LB179 Comments'!N3:N237,"Defer")</f>
        <v>0</v>
      </c>
      <c r="D11" s="50">
        <f>COUNTIFS('LB179 Comments'!J3:J237,"T",'LB179 Comments'!N3:N237,"Defer")</f>
        <v>0</v>
      </c>
      <c r="E11" s="41">
        <f t="shared" si="1"/>
        <v>0</v>
      </c>
      <c r="G11" s="39" t="s">
        <v>123</v>
      </c>
      <c r="H11" s="40">
        <f>COUNTIFS('Rogue Comments'!J2:J104, "E", 'Rogue Comments'!M2:M104, "Defer")</f>
        <v>0</v>
      </c>
      <c r="I11" s="50">
        <f>COUNTIFS('Rogue Comments'!J2:J85, "T", 'Rogue Comments'!M2:M85, "Defer")</f>
        <v>0</v>
      </c>
      <c r="J11" s="41">
        <f t="shared" si="2"/>
        <v>0</v>
      </c>
      <c r="L11" s="39" t="s">
        <v>123</v>
      </c>
      <c r="M11" s="40">
        <f t="shared" si="0"/>
        <v>0</v>
      </c>
      <c r="N11" s="51">
        <f t="shared" si="0"/>
        <v>0</v>
      </c>
    </row>
    <row r="12" spans="2:14" ht="14" thickBot="1" x14ac:dyDescent="0.2">
      <c r="B12" s="39" t="s">
        <v>178</v>
      </c>
      <c r="C12" s="40">
        <f>COUNTIFS('LB179 Comments'!J3:J237,"E",'LB179 Comments'!N3:N237,"")</f>
        <v>0</v>
      </c>
      <c r="D12" s="40">
        <f>COUNTIFS('LB179 Comments'!J3:J237,"T",'LB179 Comments'!N3:N237,"")</f>
        <v>0</v>
      </c>
      <c r="E12" s="41">
        <f t="shared" si="1"/>
        <v>0</v>
      </c>
      <c r="G12" s="39" t="s">
        <v>178</v>
      </c>
      <c r="H12" s="40">
        <f>COUNTIFS('Rogue Comments'!J2:J105, "E", 'Rogue Comments'!M2:M105, "")</f>
        <v>0</v>
      </c>
      <c r="I12" s="50">
        <f>COUNTIFS('Rogue Comments'!J2:J85, "T", 'Rogue Comments'!M2:M85, "")</f>
        <v>0</v>
      </c>
      <c r="J12" s="41">
        <f t="shared" si="2"/>
        <v>0</v>
      </c>
      <c r="L12" s="39" t="s">
        <v>178</v>
      </c>
      <c r="M12" s="40">
        <f t="shared" si="0"/>
        <v>0</v>
      </c>
      <c r="N12" s="51">
        <f t="shared" si="0"/>
        <v>0</v>
      </c>
    </row>
    <row r="13" spans="2:14" ht="14" thickBot="1" x14ac:dyDescent="0.2">
      <c r="B13" s="38" t="s">
        <v>174</v>
      </c>
      <c r="C13" s="48">
        <f>SUM(C7:C12)</f>
        <v>10</v>
      </c>
      <c r="D13" s="48">
        <f>SUM(D7:D12)</f>
        <v>0</v>
      </c>
      <c r="E13" s="47">
        <f t="shared" si="1"/>
        <v>10</v>
      </c>
      <c r="G13" s="38" t="s">
        <v>174</v>
      </c>
      <c r="H13" s="48">
        <f>SUM(H7:H12)</f>
        <v>55</v>
      </c>
      <c r="I13" s="48">
        <f>SUM(I7:I12)</f>
        <v>12</v>
      </c>
      <c r="J13" s="47">
        <f t="shared" si="2"/>
        <v>67</v>
      </c>
      <c r="L13" s="38" t="s">
        <v>174</v>
      </c>
      <c r="M13" s="48">
        <f>SUM(M7:M12)</f>
        <v>65</v>
      </c>
      <c r="N13" s="47">
        <f>SUM(N7:N12)</f>
        <v>12</v>
      </c>
    </row>
    <row r="14" spans="2:14" ht="14" thickBot="1" x14ac:dyDescent="0.2">
      <c r="L14" s="49" t="s">
        <v>177</v>
      </c>
      <c r="M14" s="64">
        <f>SUM(M13:N13)</f>
        <v>77</v>
      </c>
      <c r="N14" s="65"/>
    </row>
    <row r="16" spans="2:14" ht="14" thickBot="1" x14ac:dyDescent="0.2"/>
    <row r="17" spans="3:19" ht="14" thickBot="1" x14ac:dyDescent="0.2">
      <c r="C17" s="66" t="s">
        <v>195</v>
      </c>
      <c r="D17" s="67"/>
      <c r="E17" s="67"/>
      <c r="F17" s="68"/>
    </row>
    <row r="18" spans="3:19" ht="14" thickBot="1" x14ac:dyDescent="0.2">
      <c r="C18" s="42"/>
      <c r="D18" s="42" t="s">
        <v>170</v>
      </c>
      <c r="E18" s="46" t="s">
        <v>186</v>
      </c>
      <c r="F18" s="46" t="s">
        <v>178</v>
      </c>
    </row>
    <row r="19" spans="3:19" ht="14" thickBot="1" x14ac:dyDescent="0.2">
      <c r="C19" s="39" t="s">
        <v>180</v>
      </c>
      <c r="D19" s="40">
        <f>COUNTIFS('LB179 Comments'!J2:J311, "T",'LB179 Comments'!M2:M311,"Band designation")</f>
        <v>0</v>
      </c>
      <c r="E19" s="40">
        <f>COUNTIFS('LB179 Comments'!J2:J311, "T",'LB179 Comments'!M2:M311,"Band designation", 'LB179 Comments'!R2:R311, "C")</f>
        <v>0</v>
      </c>
      <c r="F19" s="41">
        <f>COUNTIFS('LB179 Comments'!J2:J311, "T",'LB179 Comments'!M2:M311,"Band designation", 'LB179 Comments'!R2:R311, "O")</f>
        <v>0</v>
      </c>
      <c r="P19" s="53"/>
      <c r="Q19" s="54" t="s">
        <v>206</v>
      </c>
      <c r="R19" s="54" t="s">
        <v>170</v>
      </c>
      <c r="S19" s="54" t="s">
        <v>178</v>
      </c>
    </row>
    <row r="20" spans="3:19" ht="14" thickBot="1" x14ac:dyDescent="0.2">
      <c r="C20" s="39" t="s">
        <v>89</v>
      </c>
      <c r="D20" s="40">
        <f>COUNTIFS('LB179 Comments'!J2:J312, "T",'LB179 Comments'!M2:M312,"CCA")</f>
        <v>0</v>
      </c>
      <c r="E20" s="40">
        <f>COUNTIFS('LB179 Comments'!J2:J312, "T",'LB179 Comments'!M2:M312,"CCA", 'LB179 Comments'!R2:R312, "C")</f>
        <v>0</v>
      </c>
      <c r="F20" s="41">
        <f>COUNTIFS('LB179 Comments'!J2:J312, "T",'LB179 Comments'!M2:M312,"CCA", 'LB179 Comments'!R2:R312, "O")</f>
        <v>0</v>
      </c>
      <c r="H20" s="66" t="s">
        <v>196</v>
      </c>
      <c r="I20" s="67"/>
      <c r="J20" s="67"/>
      <c r="K20" s="68"/>
      <c r="P20" s="54" t="s">
        <v>205</v>
      </c>
      <c r="Q20" s="53">
        <v>108</v>
      </c>
      <c r="R20" s="53">
        <f>D13</f>
        <v>0</v>
      </c>
      <c r="S20" s="53">
        <f>D11+D12</f>
        <v>0</v>
      </c>
    </row>
    <row r="21" spans="3:19" ht="14" thickBot="1" x14ac:dyDescent="0.2">
      <c r="C21" s="39" t="s">
        <v>90</v>
      </c>
      <c r="D21" s="40">
        <f>COUNTIFS('LB179 Comments'!J2:J313, "T",'LB179 Comments'!M2:M313,"MAC Commands")</f>
        <v>0</v>
      </c>
      <c r="E21" s="40">
        <f>COUNTIFS('LB179 Comments'!J2:J313, "T",'LB179 Comments'!M2:M313,"MAC Commands", 'LB179 Comments'!R2:R313, "C")</f>
        <v>0</v>
      </c>
      <c r="F21" s="41">
        <f>COUNTIFS('LB179 Comments'!J2:J313, "T",'LB179 Comments'!M2:M313,"MAC Commands", 'LB179 Comments'!R2:R313, "O")</f>
        <v>0</v>
      </c>
      <c r="H21" s="42"/>
      <c r="I21" s="42" t="s">
        <v>170</v>
      </c>
      <c r="J21" s="46" t="s">
        <v>186</v>
      </c>
      <c r="K21" s="46" t="s">
        <v>178</v>
      </c>
      <c r="P21" s="54" t="s">
        <v>207</v>
      </c>
      <c r="Q21" s="53">
        <v>37</v>
      </c>
      <c r="R21" s="53">
        <f>I13</f>
        <v>12</v>
      </c>
      <c r="S21" s="53">
        <f>SUM(I11:I12)</f>
        <v>0</v>
      </c>
    </row>
    <row r="22" spans="3:19" x14ac:dyDescent="0.15">
      <c r="C22" s="39" t="s">
        <v>84</v>
      </c>
      <c r="D22" s="40">
        <f>COUNTIFS('LB179 Comments'!J2:J314, "T",'LB179 Comments'!M2:M314,"MAC Frame")</f>
        <v>0</v>
      </c>
      <c r="E22" s="40">
        <f>COUNTIFS('LB179 Comments'!J2:J314, "T",'LB179 Comments'!M2:M314,"MAC Frame", 'LB179 Comments'!R2:R314, "C")</f>
        <v>0</v>
      </c>
      <c r="F22" s="41">
        <f>COUNTIFS('LB179 Comments'!J2:J314, "T",'LB179 Comments'!M2:M314,"MAC Frame", 'LB179 Comments'!R2:R314, "O")</f>
        <v>0</v>
      </c>
      <c r="H22" s="39" t="s">
        <v>94</v>
      </c>
      <c r="I22" s="40">
        <f>COUNTIFS('Rogue Comments'!J2:J100, "T", 'Rogue Comments'!L2:L100,"CSL")</f>
        <v>0</v>
      </c>
      <c r="J22" s="40">
        <f>COUNTIFS('Rogue Comments'!J2:J100, "T", 'Rogue Comments'!L2:L100,"CSL", 'Rogue Comments'!P2:P100, "C")</f>
        <v>0</v>
      </c>
      <c r="K22" s="41">
        <f>COUNTIFS('Rogue Comments'!J2:J100, "T", 'Rogue Comments'!L2:L100,"CSL", 'Rogue Comments'!P2:P100, "O")</f>
        <v>0</v>
      </c>
      <c r="P22" s="54" t="s">
        <v>174</v>
      </c>
      <c r="Q22" s="53">
        <f>SUM(Q20:Q21)</f>
        <v>145</v>
      </c>
      <c r="R22" s="53">
        <f>SUM(R20:R21)</f>
        <v>12</v>
      </c>
      <c r="S22" s="55">
        <f>SUM(S20:S21)</f>
        <v>0</v>
      </c>
    </row>
    <row r="23" spans="3:19" x14ac:dyDescent="0.15">
      <c r="C23" s="39" t="s">
        <v>85</v>
      </c>
      <c r="D23" s="40">
        <f>COUNTIFS('LB179 Comments'!J2:J315, "T",'LB179 Comments'!M2:M315,"MAC IE")</f>
        <v>0</v>
      </c>
      <c r="E23" s="40">
        <f>COUNTIFS('LB179 Comments'!J2:J315, "T",'LB179 Comments'!M2:M315,"MAC IE", 'LB179 Comments'!R2:R315, "C")</f>
        <v>0</v>
      </c>
      <c r="F23" s="41">
        <f>COUNTIFS('LB179 Comments'!J2:J315, "T",'LB179 Comments'!M2:M315,"MAC IE", 'LB179 Comments'!R2:R315, "O")</f>
        <v>0</v>
      </c>
      <c r="H23" s="39" t="s">
        <v>85</v>
      </c>
      <c r="I23" s="40">
        <f>COUNTIFS('Rogue Comments'!J2:J100, "T", 'Rogue Comments'!L2:L100,"MAC IE")</f>
        <v>0</v>
      </c>
      <c r="J23" s="40">
        <f>COUNTIFS('Rogue Comments'!J2:J100, "T", 'Rogue Comments'!L2:L100,"MAC IE", 'Rogue Comments'!P2:P100, "C")</f>
        <v>0</v>
      </c>
      <c r="K23" s="41">
        <f>COUNTIFS('Rogue Comments'!J2:J100, "T", 'Rogue Comments'!L2:L100,"MAC IE", 'Rogue Comments'!P2:P100, "O")</f>
        <v>0</v>
      </c>
      <c r="P23" s="54" t="s">
        <v>177</v>
      </c>
      <c r="Q23" s="63">
        <f>SUM(Q22:R22)</f>
        <v>157</v>
      </c>
      <c r="R23" s="63"/>
      <c r="S23" s="56">
        <f>S22</f>
        <v>0</v>
      </c>
    </row>
    <row r="24" spans="3:19" x14ac:dyDescent="0.15">
      <c r="C24" s="39" t="s">
        <v>181</v>
      </c>
      <c r="D24" s="40">
        <f>COUNTIFS('LB179 Comments'!J2:J316, "T",'LB179 Comments'!M2:M316,"MAC primitives")</f>
        <v>0</v>
      </c>
      <c r="E24" s="40">
        <f>COUNTIFS('LB179 Comments'!J2:J316, "T",'LB179 Comments'!M2:M316,"MAC primitives", 'LB179 Comments'!R2:R316, "C")</f>
        <v>0</v>
      </c>
      <c r="F24" s="41">
        <f>COUNTIFS('LB179 Comments'!J2:J316, "T",'LB179 Comments'!M2:M316,"MAC primitives", 'LB179 Comments'!R2:R316, "O")</f>
        <v>0</v>
      </c>
      <c r="H24" s="39" t="s">
        <v>86</v>
      </c>
      <c r="I24" s="40">
        <f>COUNTIFS('Rogue Comments'!J2:J100, "T", 'Rogue Comments'!L2:L100,"MAC primitives")</f>
        <v>0</v>
      </c>
      <c r="J24" s="40">
        <f>COUNTIFS('Rogue Comments'!J2:J100, "T", 'Rogue Comments'!L2:L100,"MAC primitives", 'Rogue Comments'!P2:P100, "C")</f>
        <v>0</v>
      </c>
      <c r="K24" s="41">
        <f>COUNTIFS('Rogue Comments'!J2:J100, "T", 'Rogue Comments'!L2:L100,"MAC primitives", 'Rogue Comments'!P2:P100, "O")</f>
        <v>0</v>
      </c>
    </row>
    <row r="25" spans="3:19" x14ac:dyDescent="0.15">
      <c r="C25" s="39" t="s">
        <v>182</v>
      </c>
      <c r="D25" s="40">
        <f>COUNTIFS('LB179 Comments'!J2:J317, "T",'LB179 Comments'!M2:M317,"PHY deprecation")</f>
        <v>0</v>
      </c>
      <c r="E25" s="40">
        <f>COUNTIFS('LB179 Comments'!J2:J317, "T",'LB179 Comments'!M2:M317,"PHY deprecation", 'LB179 Comments'!R2:R317, "C")</f>
        <v>0</v>
      </c>
      <c r="F25" s="41">
        <f>COUNTIFS('LB179 Comments'!J2:J317, "T",'LB179 Comments'!M2:M317,"PHY deprecation", 'LB179 Comments'!R2:R317, "O")</f>
        <v>0</v>
      </c>
      <c r="H25" s="39" t="s">
        <v>93</v>
      </c>
      <c r="I25" s="40">
        <f>COUNTIFS('Rogue Comments'!J2:J100, "T", 'Rogue Comments'!L2:L100,"RIT")</f>
        <v>0</v>
      </c>
      <c r="J25" s="40">
        <f>COUNTIFS('Rogue Comments'!J2:J100, "T", 'Rogue Comments'!L2:L100,"RIT", 'Rogue Comments'!P2:P100, "C")</f>
        <v>0</v>
      </c>
      <c r="K25" s="41">
        <f>COUNTIFS('Rogue Comments'!J2:J100, "T", 'Rogue Comments'!L2:L100,"RIT", 'Rogue Comments'!P2:P100, "O")</f>
        <v>0</v>
      </c>
    </row>
    <row r="26" spans="3:19" x14ac:dyDescent="0.15">
      <c r="C26" s="39" t="s">
        <v>183</v>
      </c>
      <c r="D26" s="40">
        <f>COUNTIFS('LB179 Comments'!J2:J318, "T",'LB179 Comments'!M2:M318,"PHY modes")</f>
        <v>0</v>
      </c>
      <c r="E26" s="40">
        <f>COUNTIFS('LB179 Comments'!J2:J318, "T",'LB179 Comments'!M2:M318,"PHY modes", 'LB179 Comments'!R2:R318, "C")</f>
        <v>0</v>
      </c>
      <c r="F26" s="41">
        <f>COUNTIFS('LB179 Comments'!J2:J318, "T",'LB179 Comments'!M2:M318,"PHY modes", 'LB179 Comments'!R2:R318, "O")</f>
        <v>0</v>
      </c>
      <c r="H26" s="39" t="s">
        <v>87</v>
      </c>
      <c r="I26" s="40">
        <f>COUNTIFS('Rogue Comments'!J2:J100, "T", 'Rogue Comments'!L2:L100,"Security")</f>
        <v>0</v>
      </c>
      <c r="J26" s="40">
        <f>COUNTIFS('Rogue Comments'!J2:J100, "T", 'Rogue Comments'!L2:L100,"Security", 'Rogue Comments'!P2:P100, "C")</f>
        <v>0</v>
      </c>
      <c r="K26" s="41">
        <f>COUNTIFS('Rogue Comments'!J2:J100, "T", 'Rogue Comments'!L2:L100,"Security", 'Rogue Comments'!P2:P100, "O")</f>
        <v>0</v>
      </c>
    </row>
    <row r="27" spans="3:19" x14ac:dyDescent="0.15">
      <c r="C27" s="39" t="s">
        <v>184</v>
      </c>
      <c r="D27" s="40">
        <f>COUNTIFS('LB179 Comments'!J2:J319, "T",'LB179 Comments'!M2:M319,"Radio spec")</f>
        <v>0</v>
      </c>
      <c r="E27" s="40">
        <f>COUNTIFS('LB179 Comments'!J2:J319, "T",'LB179 Comments'!M2:M319,"Radio spec", 'LB179 Comments'!R2:R319, "C")</f>
        <v>0</v>
      </c>
      <c r="F27" s="41">
        <f>COUNTIFS('LB179 Comments'!J2:J319, "T",'LB179 Comments'!M2:M319,"Radio spec", 'LB179 Comments'!R2:R319, "O")</f>
        <v>0</v>
      </c>
      <c r="H27" s="39" t="s">
        <v>91</v>
      </c>
      <c r="I27" s="40">
        <f>COUNTIFS('Rogue Comments'!J2:J100, "T", 'Rogue Comments'!L2:L100,"SUN PHY")</f>
        <v>0</v>
      </c>
      <c r="J27" s="40">
        <f>COUNTIFS('Rogue Comments'!J2:J100, "T", 'Rogue Comments'!L2:L100,"SUN PHY", 'Rogue Comments'!P2:P100, "C")</f>
        <v>0</v>
      </c>
      <c r="K27" s="41">
        <f>COUNTIFS('Rogue Comments'!J2:J100, "T", 'Rogue Comments'!L2:L100,"SUN PHY", 'Rogue Comments'!P2:P100, "O")</f>
        <v>0</v>
      </c>
    </row>
    <row r="28" spans="3:19" x14ac:dyDescent="0.15">
      <c r="C28" s="39" t="s">
        <v>87</v>
      </c>
      <c r="D28" s="40">
        <f>COUNTIFS('LB179 Comments'!J2:J320, "T",'LB179 Comments'!M2:M320,"Security")</f>
        <v>0</v>
      </c>
      <c r="E28" s="40">
        <f>COUNTIFS('LB179 Comments'!J2:J320, "T",'LB179 Comments'!M2:M320,"Security", 'LB179 Comments'!R2:R320, "C")</f>
        <v>0</v>
      </c>
      <c r="F28" s="41">
        <f>COUNTIFS('LB179 Comments'!J2:J320, "T",'LB179 Comments'!M2:M320,"Security", 'LB179 Comments'!R2:R320, "O")</f>
        <v>0</v>
      </c>
      <c r="H28" s="39" t="s">
        <v>83</v>
      </c>
      <c r="I28" s="40">
        <f>COUNTIFS('Rogue Comments'!J2:J100, "T", 'Rogue Comments'!L2:L100,"TSCH")</f>
        <v>10</v>
      </c>
      <c r="J28" s="40">
        <f>COUNTIFS('Rogue Comments'!J2:J100, "T", 'Rogue Comments'!L2:L100,"TSCH", 'Rogue Comments'!P2:P100, "C")</f>
        <v>10</v>
      </c>
      <c r="K28" s="41">
        <f>COUNTIFS('Rogue Comments'!J2:J100, "T", 'Rogue Comments'!L2:L100,"TSCH", 'Rogue Comments'!P2:P100, "O")</f>
        <v>0</v>
      </c>
    </row>
    <row r="29" spans="3:19" ht="14" thickBot="1" x14ac:dyDescent="0.2">
      <c r="C29" s="39" t="s">
        <v>92</v>
      </c>
      <c r="D29" s="40">
        <f>COUNTIFS('LB179 Comments'!J2:J321, "T",'LB179 Comments'!M2:M321,"SRM")</f>
        <v>0</v>
      </c>
      <c r="E29" s="40">
        <f>COUNTIFS('LB179 Comments'!J2:J321, "T",'LB179 Comments'!M2:M321,"SRM", 'LB179 Comments'!R2:R321, "C")</f>
        <v>0</v>
      </c>
      <c r="F29" s="41">
        <f>COUNTIFS('LB179 Comments'!J2:J321, "T",'LB179 Comments'!M2:M321,"SRM", 'LB179 Comments'!R2:R321, "O")</f>
        <v>0</v>
      </c>
      <c r="H29" s="39" t="s">
        <v>185</v>
      </c>
      <c r="I29" s="40">
        <f>COUNTIFS('Rogue Comments'!J2:J100, "T", 'Rogue Comments'!L2:L100,"")</f>
        <v>2</v>
      </c>
      <c r="J29" s="40">
        <f>COUNTIFS('Rogue Comments'!J2:J100, "T", 'Rogue Comments'!L2:L100,"", 'Rogue Comments'!P2:P100, "C")</f>
        <v>1</v>
      </c>
      <c r="K29" s="41">
        <f>COUNTIFS('Rogue Comments'!J2:J100, "T", 'Rogue Comments'!L2:L100,"", 'Rogue Comments'!P2:P100, "O")</f>
        <v>1</v>
      </c>
    </row>
    <row r="30" spans="3:19" ht="14" thickBot="1" x14ac:dyDescent="0.2">
      <c r="C30" s="39" t="s">
        <v>91</v>
      </c>
      <c r="D30" s="40">
        <f>COUNTIFS('LB179 Comments'!J2:J322, "T",'LB179 Comments'!M2:M322,"SUN PHY")</f>
        <v>0</v>
      </c>
      <c r="E30" s="40">
        <f>COUNTIFS('LB179 Comments'!J2:J322, "T",'LB179 Comments'!M2:M322,"SUN PHY", 'LB179 Comments'!R2:R322, "C")</f>
        <v>0</v>
      </c>
      <c r="F30" s="41">
        <f>COUNTIFS('LB179 Comments'!J2:J322, "T",'LB179 Comments'!M2:M322,"SUN PHY", 'LB179 Comments'!R2:R322, "O")</f>
        <v>0</v>
      </c>
      <c r="H30" s="38" t="s">
        <v>174</v>
      </c>
      <c r="I30" s="48">
        <f>SUM(I22:I29)</f>
        <v>12</v>
      </c>
      <c r="J30" s="48">
        <f>SUM(J22:J29)</f>
        <v>11</v>
      </c>
      <c r="K30" s="47">
        <f>SUM(K22:K29)</f>
        <v>1</v>
      </c>
    </row>
    <row r="31" spans="3:19" x14ac:dyDescent="0.15">
      <c r="C31" s="39" t="s">
        <v>83</v>
      </c>
      <c r="D31" s="40">
        <f>COUNTIFS('LB179 Comments'!J2:J323, "T",'LB179 Comments'!M2:M323,"TSCH")</f>
        <v>0</v>
      </c>
      <c r="E31" s="40">
        <f>COUNTIFS('LB179 Comments'!J2:J323, "T",'LB179 Comments'!M2:M323,"TSCH", 'LB179 Comments'!R2:R323, "C")</f>
        <v>0</v>
      </c>
      <c r="F31" s="41">
        <f>COUNTIFS('LB179 Comments'!J2:J323, "T",'LB179 Comments'!M2:M323,"TSCH", 'LB179 Comments'!R2:R323, "O")</f>
        <v>0</v>
      </c>
    </row>
    <row r="32" spans="3:19" x14ac:dyDescent="0.15">
      <c r="C32" s="39" t="s">
        <v>88</v>
      </c>
      <c r="D32" s="40">
        <f>COUNTIFS('LB179 Comments'!J2:J324, "T",'LB179 Comments'!M2:M324,"UWB")</f>
        <v>0</v>
      </c>
      <c r="E32" s="40">
        <f>COUNTIFS('LB179 Comments'!J2:J324, "T",'LB179 Comments'!M2:M324,"UWB", 'LB179 Comments'!R2:R324, "C")</f>
        <v>0</v>
      </c>
      <c r="F32" s="41">
        <f>COUNTIFS('LB179 Comments'!J2:J324, "T",'LB179 Comments'!M2:M324,"UWB", 'LB179 Comments'!R2:R324, "O")</f>
        <v>0</v>
      </c>
    </row>
    <row r="33" spans="3:6" ht="14" thickBot="1" x14ac:dyDescent="0.2">
      <c r="C33" s="39" t="s">
        <v>185</v>
      </c>
      <c r="D33" s="40">
        <f>COUNTIFS('LB179 Comments'!J2:J325, "T",'LB179 Comments'!M2:M325,"")</f>
        <v>0</v>
      </c>
      <c r="E33" s="40">
        <f>COUNTIFS('LB179 Comments'!J2:J325, "T",'LB179 Comments'!M2:M325,"", 'LB179 Comments'!R2:R325, "C")</f>
        <v>0</v>
      </c>
      <c r="F33" s="41">
        <f>COUNTIFS('LB179 Comments'!J2:J325, "T",'LB179 Comments'!M2:M325,"", 'LB179 Comments'!R2:R325, "O")</f>
        <v>0</v>
      </c>
    </row>
    <row r="34" spans="3:6" ht="14" thickBot="1" x14ac:dyDescent="0.2">
      <c r="C34" s="38" t="s">
        <v>174</v>
      </c>
      <c r="D34" s="48">
        <f>SUM(D19:D33)</f>
        <v>0</v>
      </c>
      <c r="E34" s="48">
        <f>SUM(E19:E33)</f>
        <v>0</v>
      </c>
      <c r="F34" s="47">
        <f>SUM(F19:F33)</f>
        <v>0</v>
      </c>
    </row>
  </sheetData>
  <mergeCells count="7">
    <mergeCell ref="Q23:R23"/>
    <mergeCell ref="M14:N14"/>
    <mergeCell ref="C17:F17"/>
    <mergeCell ref="H20:K20"/>
    <mergeCell ref="B5:E5"/>
    <mergeCell ref="G5:J5"/>
    <mergeCell ref="L5:N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48576"/>
  <sheetViews>
    <sheetView topLeftCell="A2" zoomScale="115" zoomScaleNormal="115" workbookViewId="0">
      <pane xSplit="1" ySplit="1" topLeftCell="C3" activePane="bottomRight" state="frozen"/>
      <selection activeCell="A2" sqref="A2"/>
      <selection pane="topRight" activeCell="B2" sqref="B2"/>
      <selection pane="bottomLeft" activeCell="A3" sqref="A3"/>
      <selection pane="bottomRight" activeCell="C3" sqref="C3"/>
    </sheetView>
  </sheetViews>
  <sheetFormatPr baseColWidth="10" defaultColWidth="8.83203125" defaultRowHeight="13" x14ac:dyDescent="0.15"/>
  <cols>
    <col min="1" max="1" width="8.83203125" style="35"/>
    <col min="2" max="2" width="13.6640625" style="15" customWidth="1"/>
    <col min="3" max="3" width="19.6640625" style="15" customWidth="1"/>
    <col min="4" max="4" width="27.6640625" style="15"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hidden="1" customWidth="1"/>
    <col min="12" max="12" width="11" style="14" customWidth="1"/>
    <col min="13" max="13" width="8.83203125" style="15" customWidth="1"/>
    <col min="14" max="14" width="8.83203125" style="15"/>
    <col min="15" max="15" width="33.1640625" style="14" customWidth="1"/>
    <col min="16" max="16" width="16.1640625" style="14" customWidth="1"/>
    <col min="17" max="17" width="22.33203125" style="14" customWidth="1"/>
    <col min="18" max="18" width="8.83203125" style="15" customWidth="1"/>
    <col min="19" max="16384" width="8.83203125" style="15"/>
  </cols>
  <sheetData>
    <row r="1" spans="1:19" ht="95" hidden="1" customHeight="1" x14ac:dyDescent="0.15">
      <c r="B1" s="69" t="s">
        <v>22</v>
      </c>
      <c r="C1" s="69"/>
      <c r="D1" s="69"/>
      <c r="E1" s="69"/>
      <c r="F1" s="69"/>
      <c r="G1" s="69"/>
      <c r="H1" s="69"/>
      <c r="I1" s="69"/>
      <c r="J1" s="69"/>
      <c r="K1" s="69"/>
      <c r="L1" s="57"/>
      <c r="P1" s="15"/>
    </row>
    <row r="2" spans="1:19" ht="26" customHeight="1" x14ac:dyDescent="0.15">
      <c r="A2" s="35" t="s">
        <v>99</v>
      </c>
      <c r="B2" s="16" t="s">
        <v>12</v>
      </c>
      <c r="C2" s="16" t="s">
        <v>13</v>
      </c>
      <c r="D2" s="16" t="s">
        <v>14</v>
      </c>
      <c r="E2" s="16" t="s">
        <v>15</v>
      </c>
      <c r="F2" s="16" t="s">
        <v>16</v>
      </c>
      <c r="G2" s="16" t="s">
        <v>17</v>
      </c>
      <c r="H2" s="17" t="s">
        <v>18</v>
      </c>
      <c r="I2" s="17" t="s">
        <v>19</v>
      </c>
      <c r="J2" s="16" t="s">
        <v>21</v>
      </c>
      <c r="K2" s="17" t="s">
        <v>20</v>
      </c>
      <c r="L2" s="17" t="s">
        <v>20</v>
      </c>
      <c r="M2" s="15" t="s">
        <v>82</v>
      </c>
      <c r="N2" s="14" t="s">
        <v>95</v>
      </c>
      <c r="O2" s="14" t="s">
        <v>101</v>
      </c>
      <c r="P2" s="14" t="s">
        <v>96</v>
      </c>
      <c r="Q2" s="14" t="s">
        <v>98</v>
      </c>
      <c r="R2" s="15" t="s">
        <v>187</v>
      </c>
      <c r="S2" s="15" t="s">
        <v>224</v>
      </c>
    </row>
    <row r="3" spans="1:19" s="14" customFormat="1" ht="45" customHeight="1" x14ac:dyDescent="0.15">
      <c r="A3" s="36">
        <v>1</v>
      </c>
      <c r="B3" s="14" t="s">
        <v>37</v>
      </c>
      <c r="C3" s="14" t="s">
        <v>246</v>
      </c>
      <c r="D3" s="59" t="s">
        <v>39</v>
      </c>
      <c r="E3" s="14">
        <v>7</v>
      </c>
      <c r="F3" s="14" t="s">
        <v>247</v>
      </c>
      <c r="G3" s="14">
        <v>13</v>
      </c>
      <c r="H3" s="14" t="s">
        <v>248</v>
      </c>
      <c r="I3" s="14" t="s">
        <v>249</v>
      </c>
      <c r="J3" s="14" t="s">
        <v>30</v>
      </c>
      <c r="K3" s="14" t="s">
        <v>33</v>
      </c>
      <c r="L3" s="14" t="s">
        <v>33</v>
      </c>
      <c r="N3" s="14" t="s">
        <v>168</v>
      </c>
      <c r="O3" s="14" t="s">
        <v>279</v>
      </c>
    </row>
    <row r="4" spans="1:19" s="14" customFormat="1" ht="24" customHeight="1" x14ac:dyDescent="0.15">
      <c r="A4" s="36">
        <v>2</v>
      </c>
      <c r="B4" s="14" t="s">
        <v>37</v>
      </c>
      <c r="C4" s="14" t="s">
        <v>246</v>
      </c>
      <c r="D4" s="59" t="s">
        <v>39</v>
      </c>
      <c r="E4" s="14">
        <v>11</v>
      </c>
      <c r="F4" s="14">
        <v>1</v>
      </c>
      <c r="G4" s="14">
        <v>26</v>
      </c>
      <c r="H4" s="14" t="s">
        <v>250</v>
      </c>
      <c r="I4" s="14" t="s">
        <v>251</v>
      </c>
      <c r="J4" s="14" t="s">
        <v>30</v>
      </c>
      <c r="K4" s="14" t="s">
        <v>33</v>
      </c>
      <c r="L4" s="14" t="s">
        <v>33</v>
      </c>
      <c r="N4" s="14" t="s">
        <v>168</v>
      </c>
      <c r="O4" s="14" t="s">
        <v>280</v>
      </c>
    </row>
    <row r="5" spans="1:19" s="14" customFormat="1" ht="28" x14ac:dyDescent="0.15">
      <c r="A5" s="36">
        <v>3</v>
      </c>
      <c r="B5" s="14" t="s">
        <v>37</v>
      </c>
      <c r="C5" s="14" t="s">
        <v>246</v>
      </c>
      <c r="D5" s="59" t="s">
        <v>39</v>
      </c>
      <c r="E5" s="14">
        <v>13</v>
      </c>
      <c r="F5" s="14" t="s">
        <v>252</v>
      </c>
      <c r="G5" s="14">
        <v>26</v>
      </c>
      <c r="H5" s="14" t="s">
        <v>253</v>
      </c>
      <c r="I5" s="14" t="s">
        <v>254</v>
      </c>
      <c r="J5" s="14" t="s">
        <v>30</v>
      </c>
      <c r="K5" s="14" t="s">
        <v>33</v>
      </c>
      <c r="L5" s="14" t="s">
        <v>33</v>
      </c>
      <c r="N5" s="14" t="s">
        <v>168</v>
      </c>
      <c r="O5" s="14" t="s">
        <v>280</v>
      </c>
    </row>
    <row r="6" spans="1:19" s="14" customFormat="1" ht="52" customHeight="1" x14ac:dyDescent="0.15">
      <c r="A6" s="36">
        <v>4</v>
      </c>
      <c r="B6" s="14" t="s">
        <v>37</v>
      </c>
      <c r="C6" s="14" t="s">
        <v>246</v>
      </c>
      <c r="D6" s="59" t="s">
        <v>39</v>
      </c>
      <c r="E6" s="14">
        <v>13</v>
      </c>
      <c r="F6" s="14" t="s">
        <v>255</v>
      </c>
      <c r="G6" s="14">
        <v>44</v>
      </c>
      <c r="H6" s="14" t="s">
        <v>256</v>
      </c>
      <c r="I6" s="14" t="s">
        <v>257</v>
      </c>
      <c r="J6" s="14" t="s">
        <v>30</v>
      </c>
      <c r="K6" s="14" t="s">
        <v>33</v>
      </c>
      <c r="L6" s="14" t="s">
        <v>33</v>
      </c>
      <c r="N6" s="14" t="s">
        <v>168</v>
      </c>
      <c r="O6" s="14" t="s">
        <v>280</v>
      </c>
    </row>
    <row r="7" spans="1:19" s="14" customFormat="1" ht="37" customHeight="1" x14ac:dyDescent="0.15">
      <c r="A7" s="36">
        <v>5</v>
      </c>
      <c r="B7" s="14" t="s">
        <v>37</v>
      </c>
      <c r="C7" s="14" t="s">
        <v>246</v>
      </c>
      <c r="D7" s="59" t="s">
        <v>39</v>
      </c>
      <c r="E7" s="14">
        <v>18</v>
      </c>
      <c r="F7" s="14" t="s">
        <v>258</v>
      </c>
      <c r="G7" s="14">
        <v>5</v>
      </c>
      <c r="H7" s="14" t="s">
        <v>259</v>
      </c>
      <c r="I7" s="14" t="s">
        <v>260</v>
      </c>
      <c r="J7" s="14" t="s">
        <v>30</v>
      </c>
      <c r="K7" s="14" t="s">
        <v>33</v>
      </c>
      <c r="L7" s="14" t="s">
        <v>33</v>
      </c>
      <c r="N7" s="14" t="s">
        <v>168</v>
      </c>
      <c r="O7" s="14" t="s">
        <v>280</v>
      </c>
    </row>
    <row r="8" spans="1:19" s="14" customFormat="1" ht="23" customHeight="1" x14ac:dyDescent="0.15">
      <c r="A8" s="36">
        <v>6</v>
      </c>
      <c r="B8" s="14" t="s">
        <v>231</v>
      </c>
      <c r="C8" s="14" t="s">
        <v>261</v>
      </c>
      <c r="D8" s="58" t="s">
        <v>232</v>
      </c>
      <c r="E8" s="14">
        <v>1</v>
      </c>
      <c r="F8" s="14" t="s">
        <v>185</v>
      </c>
      <c r="H8" s="14" t="s">
        <v>262</v>
      </c>
      <c r="I8" s="14" t="s">
        <v>263</v>
      </c>
      <c r="J8" s="14" t="s">
        <v>30</v>
      </c>
      <c r="N8" s="14" t="s">
        <v>168</v>
      </c>
    </row>
    <row r="9" spans="1:19" s="14" customFormat="1" ht="28" x14ac:dyDescent="0.15">
      <c r="A9" s="36">
        <v>7</v>
      </c>
      <c r="B9" s="14" t="s">
        <v>231</v>
      </c>
      <c r="C9" s="14" t="s">
        <v>261</v>
      </c>
      <c r="D9" s="58" t="s">
        <v>232</v>
      </c>
      <c r="E9" s="14">
        <v>1</v>
      </c>
      <c r="F9" s="14" t="s">
        <v>264</v>
      </c>
      <c r="G9" s="14">
        <v>31</v>
      </c>
      <c r="H9" s="14" t="s">
        <v>265</v>
      </c>
      <c r="I9" s="14" t="s">
        <v>266</v>
      </c>
      <c r="J9" s="14" t="s">
        <v>30</v>
      </c>
      <c r="N9" s="14" t="s">
        <v>168</v>
      </c>
    </row>
    <row r="10" spans="1:19" s="14" customFormat="1" ht="24" customHeight="1" x14ac:dyDescent="0.15">
      <c r="A10" s="36">
        <v>8</v>
      </c>
      <c r="B10" s="14" t="s">
        <v>231</v>
      </c>
      <c r="C10" s="14" t="s">
        <v>261</v>
      </c>
      <c r="D10" s="58" t="s">
        <v>232</v>
      </c>
      <c r="E10" s="14">
        <v>2</v>
      </c>
      <c r="F10" s="14" t="s">
        <v>255</v>
      </c>
      <c r="G10" s="14">
        <v>44</v>
      </c>
      <c r="H10" s="14" t="s">
        <v>267</v>
      </c>
      <c r="I10" s="14" t="s">
        <v>268</v>
      </c>
      <c r="J10" s="14" t="s">
        <v>30</v>
      </c>
      <c r="K10"/>
      <c r="M10" s="15"/>
      <c r="N10" s="14" t="s">
        <v>168</v>
      </c>
    </row>
    <row r="11" spans="1:19" s="14" customFormat="1" ht="24" customHeight="1" x14ac:dyDescent="0.15">
      <c r="A11" s="36">
        <v>9</v>
      </c>
      <c r="B11" s="14" t="s">
        <v>231</v>
      </c>
      <c r="C11" s="14" t="s">
        <v>261</v>
      </c>
      <c r="D11" s="58" t="s">
        <v>232</v>
      </c>
      <c r="E11" s="14">
        <v>3</v>
      </c>
      <c r="F11" s="14" t="s">
        <v>142</v>
      </c>
      <c r="G11" s="14">
        <v>29</v>
      </c>
      <c r="H11" s="14" t="s">
        <v>269</v>
      </c>
      <c r="I11" s="14" t="s">
        <v>270</v>
      </c>
      <c r="J11" s="14" t="s">
        <v>30</v>
      </c>
      <c r="N11" s="14" t="s">
        <v>168</v>
      </c>
    </row>
    <row r="12" spans="1:19" s="14" customFormat="1" ht="41" customHeight="1" x14ac:dyDescent="0.15">
      <c r="A12" s="36">
        <v>10</v>
      </c>
      <c r="B12" s="14" t="s">
        <v>231</v>
      </c>
      <c r="C12" s="14" t="s">
        <v>261</v>
      </c>
      <c r="D12" s="58" t="s">
        <v>232</v>
      </c>
      <c r="E12" s="14">
        <v>4</v>
      </c>
      <c r="F12" s="14">
        <v>9.5</v>
      </c>
      <c r="G12" s="14">
        <v>5</v>
      </c>
      <c r="H12" s="14" t="s">
        <v>271</v>
      </c>
      <c r="I12" s="14" t="s">
        <v>272</v>
      </c>
      <c r="J12" s="14" t="s">
        <v>30</v>
      </c>
      <c r="N12" s="14" t="s">
        <v>168</v>
      </c>
      <c r="R12" s="15"/>
      <c r="S12" s="15"/>
    </row>
    <row r="13" spans="1:19" s="14" customFormat="1" ht="42" x14ac:dyDescent="0.15">
      <c r="A13" s="36">
        <v>11</v>
      </c>
      <c r="B13" s="14" t="s">
        <v>231</v>
      </c>
      <c r="C13" s="14" t="s">
        <v>261</v>
      </c>
      <c r="D13" s="58" t="s">
        <v>232</v>
      </c>
      <c r="E13" s="14">
        <v>6</v>
      </c>
      <c r="F13" s="14" t="s">
        <v>234</v>
      </c>
      <c r="G13" s="14">
        <v>25</v>
      </c>
      <c r="H13" s="14" t="s">
        <v>273</v>
      </c>
      <c r="I13" s="14" t="s">
        <v>274</v>
      </c>
      <c r="J13" s="14" t="s">
        <v>30</v>
      </c>
      <c r="N13" s="14" t="s">
        <v>281</v>
      </c>
      <c r="O13" s="14" t="s">
        <v>282</v>
      </c>
      <c r="R13" s="15"/>
      <c r="S13" s="15"/>
    </row>
    <row r="14" spans="1:19" s="14" customFormat="1" x14ac:dyDescent="0.15">
      <c r="A14" s="36"/>
      <c r="D14" s="58"/>
      <c r="K14"/>
      <c r="M14" s="15"/>
    </row>
    <row r="15" spans="1:19" s="14" customFormat="1" x14ac:dyDescent="0.15">
      <c r="A15" s="36"/>
      <c r="R15" s="15"/>
      <c r="S15" s="15"/>
    </row>
    <row r="16" spans="1:19" s="14" customFormat="1" x14ac:dyDescent="0.15">
      <c r="A16" s="36"/>
      <c r="D16" s="59"/>
    </row>
    <row r="17" spans="1:19" s="14" customFormat="1" x14ac:dyDescent="0.15">
      <c r="A17" s="36"/>
      <c r="D17" s="58"/>
    </row>
    <row r="18" spans="1:19" s="14" customFormat="1" x14ac:dyDescent="0.15">
      <c r="A18" s="36"/>
      <c r="D18" s="58"/>
    </row>
    <row r="19" spans="1:19" s="14" customFormat="1" x14ac:dyDescent="0.15">
      <c r="A19" s="36"/>
      <c r="R19" s="15"/>
      <c r="S19" s="15"/>
    </row>
    <row r="20" spans="1:19" s="14" customFormat="1" x14ac:dyDescent="0.15">
      <c r="A20" s="36"/>
      <c r="D20" s="59"/>
    </row>
    <row r="21" spans="1:19" s="14" customFormat="1" x14ac:dyDescent="0.15">
      <c r="A21" s="36"/>
      <c r="D21" s="58"/>
    </row>
    <row r="22" spans="1:19" s="14" customFormat="1" x14ac:dyDescent="0.15">
      <c r="A22" s="36"/>
      <c r="D22" s="58"/>
      <c r="K22"/>
      <c r="M22" s="15"/>
    </row>
    <row r="23" spans="1:19" s="14" customFormat="1" x14ac:dyDescent="0.15">
      <c r="A23" s="36"/>
      <c r="R23" s="15"/>
      <c r="S23" s="15"/>
    </row>
    <row r="24" spans="1:19" s="14" customFormat="1" x14ac:dyDescent="0.15">
      <c r="A24" s="36"/>
    </row>
    <row r="25" spans="1:19" s="14" customFormat="1" x14ac:dyDescent="0.15">
      <c r="A25" s="36"/>
      <c r="D25" s="59"/>
    </row>
    <row r="26" spans="1:19" s="14" customFormat="1" x14ac:dyDescent="0.15">
      <c r="A26" s="36"/>
      <c r="D26" s="58"/>
    </row>
    <row r="27" spans="1:19" s="14" customFormat="1" x14ac:dyDescent="0.15">
      <c r="A27" s="36"/>
      <c r="D27" s="58"/>
      <c r="K27"/>
      <c r="M27" s="15"/>
    </row>
    <row r="28" spans="1:19" s="14" customFormat="1" x14ac:dyDescent="0.15">
      <c r="A28" s="36"/>
    </row>
    <row r="29" spans="1:19" s="14" customFormat="1" x14ac:dyDescent="0.15">
      <c r="A29" s="36"/>
      <c r="D29" s="59"/>
    </row>
    <row r="30" spans="1:19" s="14" customFormat="1" x14ac:dyDescent="0.15">
      <c r="A30" s="36"/>
      <c r="D30" s="58"/>
    </row>
    <row r="31" spans="1:19" s="14" customFormat="1" ht="139" customHeight="1" x14ac:dyDescent="0.15">
      <c r="A31" s="36"/>
      <c r="D31" s="58"/>
    </row>
    <row r="32" spans="1:19" s="14" customFormat="1" x14ac:dyDescent="0.15">
      <c r="A32" s="36"/>
      <c r="D32" s="58"/>
    </row>
    <row r="33" spans="1:19" s="14" customFormat="1" ht="173" customHeight="1" x14ac:dyDescent="0.15">
      <c r="A33" s="36"/>
    </row>
    <row r="34" spans="1:19" s="14" customFormat="1" ht="29" customHeight="1" x14ac:dyDescent="0.15">
      <c r="A34" s="36"/>
      <c r="D34" s="58"/>
    </row>
    <row r="35" spans="1:19" s="14" customFormat="1" ht="13" customHeight="1" x14ac:dyDescent="0.15">
      <c r="A35" s="36"/>
      <c r="D35" s="58"/>
    </row>
    <row r="36" spans="1:19" s="14" customFormat="1" ht="38" customHeight="1" x14ac:dyDescent="0.15">
      <c r="A36" s="36"/>
      <c r="D36" s="59"/>
    </row>
    <row r="37" spans="1:19" s="14" customFormat="1" x14ac:dyDescent="0.15">
      <c r="A37" s="36"/>
      <c r="D37" s="58"/>
      <c r="K37"/>
    </row>
    <row r="38" spans="1:19" s="14" customFormat="1" x14ac:dyDescent="0.15">
      <c r="A38" s="36"/>
      <c r="D38" s="58"/>
    </row>
    <row r="39" spans="1:19" s="14" customFormat="1" x14ac:dyDescent="0.15">
      <c r="A39" s="36"/>
      <c r="D39" s="58"/>
    </row>
    <row r="40" spans="1:19" s="14" customFormat="1" x14ac:dyDescent="0.15">
      <c r="A40" s="36"/>
      <c r="D40" s="58"/>
    </row>
    <row r="41" spans="1:19" s="14" customFormat="1" x14ac:dyDescent="0.15">
      <c r="A41" s="36"/>
    </row>
    <row r="42" spans="1:19" s="14" customFormat="1" x14ac:dyDescent="0.15">
      <c r="A42" s="36"/>
      <c r="D42" s="59"/>
    </row>
    <row r="43" spans="1:19" s="14" customFormat="1" x14ac:dyDescent="0.15">
      <c r="A43" s="36"/>
      <c r="D43" s="59"/>
    </row>
    <row r="44" spans="1:19" s="14" customFormat="1" x14ac:dyDescent="0.15">
      <c r="A44" s="36"/>
      <c r="D44" s="58"/>
    </row>
    <row r="45" spans="1:19" s="14" customFormat="1" x14ac:dyDescent="0.15">
      <c r="A45" s="36"/>
      <c r="D45" s="58"/>
    </row>
    <row r="46" spans="1:19" s="14" customFormat="1" x14ac:dyDescent="0.15">
      <c r="A46" s="36"/>
      <c r="D46" s="58"/>
      <c r="K46"/>
    </row>
    <row r="47" spans="1:19" s="14" customFormat="1" x14ac:dyDescent="0.15">
      <c r="A47" s="36"/>
      <c r="R47" s="15"/>
      <c r="S47" s="15"/>
    </row>
    <row r="48" spans="1:19" s="14" customFormat="1" x14ac:dyDescent="0.15">
      <c r="A48" s="36"/>
      <c r="D48" s="58"/>
    </row>
    <row r="49" spans="1:19" s="14" customFormat="1" x14ac:dyDescent="0.15">
      <c r="A49" s="36"/>
      <c r="D49" s="59"/>
    </row>
    <row r="50" spans="1:19" s="14" customFormat="1" x14ac:dyDescent="0.15">
      <c r="A50" s="36"/>
      <c r="D50" s="58"/>
    </row>
    <row r="51" spans="1:19" s="14" customFormat="1" x14ac:dyDescent="0.15">
      <c r="A51" s="36"/>
      <c r="D51" s="59"/>
    </row>
    <row r="52" spans="1:19" s="14" customFormat="1" x14ac:dyDescent="0.15">
      <c r="A52" s="36"/>
      <c r="D52" s="58"/>
    </row>
    <row r="53" spans="1:19" s="14" customFormat="1" x14ac:dyDescent="0.15">
      <c r="A53" s="36"/>
      <c r="D53" s="58"/>
    </row>
    <row r="54" spans="1:19" s="14" customFormat="1" x14ac:dyDescent="0.15">
      <c r="A54" s="36"/>
      <c r="D54" s="59"/>
    </row>
    <row r="55" spans="1:19" s="14" customFormat="1" x14ac:dyDescent="0.15">
      <c r="A55" s="36"/>
    </row>
    <row r="56" spans="1:19" s="14" customFormat="1" x14ac:dyDescent="0.15">
      <c r="A56" s="36"/>
      <c r="D56" s="59"/>
    </row>
    <row r="57" spans="1:19" s="14" customFormat="1" x14ac:dyDescent="0.15">
      <c r="A57" s="36"/>
      <c r="R57" s="15"/>
      <c r="S57" s="15"/>
    </row>
    <row r="58" spans="1:19" s="14" customFormat="1" x14ac:dyDescent="0.15">
      <c r="A58" s="36"/>
      <c r="R58" s="15"/>
      <c r="S58" s="15"/>
    </row>
    <row r="59" spans="1:19" s="14" customFormat="1" x14ac:dyDescent="0.15">
      <c r="A59" s="36"/>
      <c r="D59" s="59"/>
    </row>
    <row r="60" spans="1:19" s="14" customFormat="1" x14ac:dyDescent="0.15">
      <c r="A60" s="36"/>
      <c r="R60" s="15"/>
      <c r="S60" s="15"/>
    </row>
    <row r="61" spans="1:19" s="14" customFormat="1" x14ac:dyDescent="0.15">
      <c r="A61" s="36"/>
      <c r="D61" s="59"/>
    </row>
    <row r="62" spans="1:19" s="14" customFormat="1" x14ac:dyDescent="0.15">
      <c r="A62" s="36"/>
      <c r="D62" s="58"/>
    </row>
    <row r="63" spans="1:19" s="14" customFormat="1" x14ac:dyDescent="0.15">
      <c r="A63" s="36"/>
      <c r="R63" s="15"/>
      <c r="S63" s="15"/>
    </row>
    <row r="64" spans="1:19" s="14" customFormat="1" x14ac:dyDescent="0.15">
      <c r="A64" s="36"/>
      <c r="R64" s="15"/>
      <c r="S64" s="15"/>
    </row>
    <row r="65" spans="1:19" s="14" customFormat="1" x14ac:dyDescent="0.15">
      <c r="A65" s="36"/>
      <c r="D65" s="58"/>
    </row>
    <row r="66" spans="1:19" s="14" customFormat="1" x14ac:dyDescent="0.15">
      <c r="A66" s="36"/>
      <c r="D66" s="59"/>
    </row>
    <row r="67" spans="1:19" s="14" customFormat="1" x14ac:dyDescent="0.15">
      <c r="A67" s="36"/>
      <c r="D67" s="58"/>
    </row>
    <row r="68" spans="1:19" s="14" customFormat="1" x14ac:dyDescent="0.15">
      <c r="A68" s="36"/>
      <c r="R68" s="15"/>
      <c r="S68" s="15"/>
    </row>
    <row r="69" spans="1:19" s="14" customFormat="1" x14ac:dyDescent="0.15">
      <c r="A69" s="36"/>
      <c r="D69" s="58"/>
      <c r="K69"/>
    </row>
    <row r="70" spans="1:19" s="14" customFormat="1" x14ac:dyDescent="0.15">
      <c r="A70" s="36"/>
      <c r="D70" s="58"/>
    </row>
    <row r="71" spans="1:19" s="14" customFormat="1" x14ac:dyDescent="0.15">
      <c r="A71" s="36"/>
      <c r="R71" s="15"/>
      <c r="S71" s="15"/>
    </row>
    <row r="72" spans="1:19" s="14" customFormat="1" x14ac:dyDescent="0.15">
      <c r="A72" s="36"/>
      <c r="D72" s="58"/>
    </row>
    <row r="73" spans="1:19" s="14" customFormat="1" x14ac:dyDescent="0.15">
      <c r="A73" s="36"/>
      <c r="R73" s="15"/>
      <c r="S73" s="15"/>
    </row>
    <row r="74" spans="1:19" s="14" customFormat="1" x14ac:dyDescent="0.15">
      <c r="A74" s="36"/>
      <c r="D74" s="58"/>
      <c r="K74"/>
      <c r="M74" s="15"/>
    </row>
    <row r="75" spans="1:19" s="14" customFormat="1" x14ac:dyDescent="0.15">
      <c r="A75" s="36"/>
      <c r="D75" s="58"/>
    </row>
    <row r="76" spans="1:19" s="14" customFormat="1" x14ac:dyDescent="0.15">
      <c r="A76" s="36"/>
      <c r="R76" s="15"/>
      <c r="S76" s="15"/>
    </row>
    <row r="77" spans="1:19" s="14" customFormat="1" x14ac:dyDescent="0.15">
      <c r="A77" s="36"/>
      <c r="D77" s="59"/>
    </row>
    <row r="78" spans="1:19" s="14" customFormat="1" x14ac:dyDescent="0.15">
      <c r="A78" s="36"/>
      <c r="D78" s="58"/>
    </row>
    <row r="79" spans="1:19" s="14" customFormat="1" x14ac:dyDescent="0.15">
      <c r="A79" s="36"/>
      <c r="D79" s="59"/>
    </row>
    <row r="80" spans="1:19" s="14" customFormat="1" x14ac:dyDescent="0.15">
      <c r="A80" s="36"/>
      <c r="D80" s="59"/>
    </row>
    <row r="81" spans="1:19" s="14" customFormat="1" x14ac:dyDescent="0.15">
      <c r="A81" s="36"/>
      <c r="D81" s="58"/>
    </row>
    <row r="82" spans="1:19" s="14" customFormat="1" x14ac:dyDescent="0.15">
      <c r="A82" s="36"/>
      <c r="R82" s="15"/>
      <c r="S82" s="15"/>
    </row>
    <row r="83" spans="1:19" s="14" customFormat="1" x14ac:dyDescent="0.15">
      <c r="A83" s="36"/>
      <c r="R83" s="15"/>
      <c r="S83" s="15"/>
    </row>
    <row r="84" spans="1:19" s="14" customFormat="1" x14ac:dyDescent="0.15">
      <c r="A84" s="36"/>
      <c r="D84" s="58"/>
    </row>
    <row r="85" spans="1:19" s="14" customFormat="1" x14ac:dyDescent="0.15">
      <c r="A85" s="36"/>
      <c r="D85" s="59"/>
    </row>
    <row r="86" spans="1:19" s="14" customFormat="1" x14ac:dyDescent="0.15">
      <c r="A86" s="36"/>
      <c r="D86" s="59"/>
    </row>
    <row r="87" spans="1:19" s="14" customFormat="1" x14ac:dyDescent="0.15">
      <c r="A87" s="36"/>
      <c r="R87" s="15"/>
      <c r="S87" s="15"/>
    </row>
    <row r="88" spans="1:19" s="14" customFormat="1" x14ac:dyDescent="0.15">
      <c r="A88" s="36"/>
      <c r="D88" s="58"/>
    </row>
    <row r="89" spans="1:19" s="14" customFormat="1" x14ac:dyDescent="0.15">
      <c r="A89" s="36"/>
      <c r="D89" s="59"/>
    </row>
    <row r="90" spans="1:19" s="14" customFormat="1" x14ac:dyDescent="0.15">
      <c r="A90" s="36"/>
      <c r="R90" s="15"/>
      <c r="S90" s="15"/>
    </row>
    <row r="91" spans="1:19" s="14" customFormat="1" x14ac:dyDescent="0.15">
      <c r="A91" s="36"/>
      <c r="D91" s="58"/>
    </row>
    <row r="92" spans="1:19" s="14" customFormat="1" x14ac:dyDescent="0.15">
      <c r="A92" s="36"/>
      <c r="D92" s="58"/>
    </row>
    <row r="93" spans="1:19" s="14" customFormat="1" x14ac:dyDescent="0.15">
      <c r="A93" s="36"/>
      <c r="D93" s="58"/>
      <c r="K93"/>
    </row>
    <row r="94" spans="1:19" s="14" customFormat="1" x14ac:dyDescent="0.15">
      <c r="A94" s="36"/>
      <c r="D94" s="58"/>
      <c r="K94"/>
      <c r="N94" s="15"/>
    </row>
    <row r="95" spans="1:19" s="14" customFormat="1" x14ac:dyDescent="0.15">
      <c r="A95" s="36"/>
      <c r="R95" s="15"/>
      <c r="S95" s="15"/>
    </row>
    <row r="96" spans="1:19" s="14" customFormat="1" x14ac:dyDescent="0.15">
      <c r="A96" s="36"/>
      <c r="D96" s="59"/>
    </row>
    <row r="97" spans="1:19" s="14" customFormat="1" x14ac:dyDescent="0.15">
      <c r="A97" s="36"/>
      <c r="D97" s="59"/>
    </row>
    <row r="98" spans="1:19" s="14" customFormat="1" x14ac:dyDescent="0.15">
      <c r="A98" s="36"/>
      <c r="D98" s="59"/>
    </row>
    <row r="99" spans="1:19" s="14" customFormat="1" x14ac:dyDescent="0.15">
      <c r="A99" s="36"/>
      <c r="R99" s="15"/>
      <c r="S99" s="15"/>
    </row>
    <row r="100" spans="1:19" s="14" customFormat="1" x14ac:dyDescent="0.15">
      <c r="A100" s="36"/>
      <c r="D100" s="59"/>
      <c r="O100" s="37"/>
    </row>
    <row r="101" spans="1:19" s="14" customFormat="1" ht="184" customHeight="1" x14ac:dyDescent="0.15">
      <c r="A101" s="36"/>
      <c r="D101" s="58"/>
    </row>
    <row r="102" spans="1:19" s="14" customFormat="1" x14ac:dyDescent="0.15">
      <c r="A102" s="36"/>
      <c r="D102" s="58"/>
      <c r="K102"/>
    </row>
    <row r="103" spans="1:19" s="14" customFormat="1" x14ac:dyDescent="0.15">
      <c r="A103" s="36"/>
      <c r="R103" s="15"/>
      <c r="S103" s="15"/>
    </row>
    <row r="104" spans="1:19" s="14" customFormat="1" x14ac:dyDescent="0.15">
      <c r="A104" s="36"/>
      <c r="R104" s="15"/>
      <c r="S104" s="15"/>
    </row>
    <row r="105" spans="1:19" s="14" customFormat="1" x14ac:dyDescent="0.15">
      <c r="A105" s="36"/>
      <c r="D105" s="59"/>
    </row>
    <row r="106" spans="1:19" s="14" customFormat="1" x14ac:dyDescent="0.15">
      <c r="A106" s="36"/>
      <c r="D106" s="59"/>
    </row>
    <row r="107" spans="1:19" s="14" customFormat="1" x14ac:dyDescent="0.15">
      <c r="A107" s="36"/>
      <c r="R107" s="15"/>
      <c r="S107" s="15"/>
    </row>
    <row r="108" spans="1:19" s="14" customFormat="1" x14ac:dyDescent="0.15">
      <c r="A108" s="36"/>
      <c r="D108" s="59"/>
    </row>
    <row r="109" spans="1:19" s="14" customFormat="1" x14ac:dyDescent="0.15">
      <c r="A109" s="36"/>
      <c r="D109" s="58"/>
    </row>
    <row r="110" spans="1:19" s="14" customFormat="1" x14ac:dyDescent="0.15">
      <c r="A110" s="36"/>
      <c r="D110" s="59"/>
    </row>
    <row r="111" spans="1:19" s="14" customFormat="1" x14ac:dyDescent="0.15">
      <c r="A111" s="36"/>
      <c r="D111" s="59"/>
    </row>
    <row r="112" spans="1:19" s="14" customFormat="1" x14ac:dyDescent="0.15">
      <c r="A112" s="36"/>
      <c r="D112" s="59"/>
    </row>
    <row r="113" spans="1:19" s="14" customFormat="1" x14ac:dyDescent="0.15">
      <c r="A113" s="36"/>
      <c r="D113" s="59"/>
    </row>
    <row r="114" spans="1:19" s="14" customFormat="1" x14ac:dyDescent="0.15">
      <c r="A114" s="36"/>
      <c r="R114" s="15"/>
      <c r="S114" s="15"/>
    </row>
    <row r="115" spans="1:19" s="14" customFormat="1" x14ac:dyDescent="0.15">
      <c r="A115" s="36"/>
      <c r="D115" s="58"/>
    </row>
    <row r="116" spans="1:19" s="14" customFormat="1" x14ac:dyDescent="0.15">
      <c r="A116" s="36"/>
      <c r="D116" s="58"/>
    </row>
    <row r="117" spans="1:19" s="14" customFormat="1" x14ac:dyDescent="0.15">
      <c r="A117" s="36"/>
      <c r="D117" s="58"/>
    </row>
    <row r="118" spans="1:19" s="14" customFormat="1" x14ac:dyDescent="0.15">
      <c r="A118" s="36"/>
      <c r="D118" s="59"/>
    </row>
    <row r="119" spans="1:19" s="14" customFormat="1" x14ac:dyDescent="0.15">
      <c r="A119" s="36"/>
      <c r="D119" s="58"/>
    </row>
    <row r="120" spans="1:19" s="14" customFormat="1" x14ac:dyDescent="0.15">
      <c r="A120" s="36"/>
      <c r="R120" s="15"/>
      <c r="S120" s="15"/>
    </row>
    <row r="121" spans="1:19" s="14" customFormat="1" x14ac:dyDescent="0.15">
      <c r="A121" s="36"/>
      <c r="D121" s="58"/>
      <c r="K121"/>
      <c r="N121" s="15"/>
      <c r="Q121" s="15"/>
    </row>
    <row r="122" spans="1:19" s="14" customFormat="1" x14ac:dyDescent="0.15">
      <c r="A122" s="36"/>
      <c r="D122" s="58"/>
      <c r="K122"/>
      <c r="N122" s="15"/>
      <c r="Q122" s="15"/>
    </row>
    <row r="123" spans="1:19" s="14" customFormat="1" x14ac:dyDescent="0.15">
      <c r="A123" s="36"/>
      <c r="D123" s="59"/>
    </row>
    <row r="124" spans="1:19" s="14" customFormat="1" x14ac:dyDescent="0.15">
      <c r="A124" s="36"/>
      <c r="D124" s="58"/>
      <c r="M124" s="15"/>
    </row>
    <row r="125" spans="1:19" s="14" customFormat="1" x14ac:dyDescent="0.15">
      <c r="A125" s="36"/>
      <c r="D125" s="58"/>
    </row>
    <row r="126" spans="1:19" s="14" customFormat="1" x14ac:dyDescent="0.15">
      <c r="A126" s="36"/>
      <c r="D126" s="58"/>
    </row>
    <row r="127" spans="1:19" s="14" customFormat="1" x14ac:dyDescent="0.15">
      <c r="A127" s="36"/>
      <c r="D127" s="58"/>
    </row>
    <row r="128" spans="1:19" s="14" customFormat="1" x14ac:dyDescent="0.15">
      <c r="A128" s="36"/>
      <c r="D128" s="59"/>
    </row>
    <row r="129" spans="1:19" s="14" customFormat="1" x14ac:dyDescent="0.15">
      <c r="A129" s="36"/>
      <c r="D129" s="58"/>
      <c r="K129"/>
      <c r="N129" s="15"/>
      <c r="Q129" s="15"/>
    </row>
    <row r="130" spans="1:19" s="14" customFormat="1" x14ac:dyDescent="0.15">
      <c r="A130" s="36"/>
      <c r="D130" s="59"/>
    </row>
    <row r="131" spans="1:19" s="14" customFormat="1" x14ac:dyDescent="0.15">
      <c r="A131" s="36"/>
      <c r="D131" s="59"/>
    </row>
    <row r="132" spans="1:19" s="14" customFormat="1" x14ac:dyDescent="0.15">
      <c r="A132" s="36"/>
      <c r="D132" s="58"/>
    </row>
    <row r="133" spans="1:19" s="14" customFormat="1" x14ac:dyDescent="0.15">
      <c r="A133" s="36"/>
      <c r="D133" s="59"/>
    </row>
    <row r="134" spans="1:19" s="14" customFormat="1" x14ac:dyDescent="0.15">
      <c r="A134" s="36"/>
      <c r="D134" s="58"/>
    </row>
    <row r="135" spans="1:19" s="14" customFormat="1" x14ac:dyDescent="0.15">
      <c r="A135" s="36"/>
      <c r="R135" s="15"/>
      <c r="S135" s="15"/>
    </row>
    <row r="136" spans="1:19" s="14" customFormat="1" ht="28" customHeight="1" x14ac:dyDescent="0.15">
      <c r="A136" s="36"/>
      <c r="D136" s="58"/>
    </row>
    <row r="137" spans="1:19" s="14" customFormat="1" ht="113" customHeight="1" x14ac:dyDescent="0.15">
      <c r="A137" s="36"/>
      <c r="D137" s="58"/>
    </row>
    <row r="138" spans="1:19" s="14" customFormat="1" x14ac:dyDescent="0.15">
      <c r="A138" s="36"/>
      <c r="D138" s="58"/>
    </row>
    <row r="139" spans="1:19" s="14" customFormat="1" x14ac:dyDescent="0.15">
      <c r="A139" s="36"/>
      <c r="D139" s="59"/>
    </row>
    <row r="140" spans="1:19" s="14" customFormat="1" x14ac:dyDescent="0.15">
      <c r="A140" s="36"/>
      <c r="D140" s="59"/>
    </row>
    <row r="141" spans="1:19" s="14" customFormat="1" x14ac:dyDescent="0.15">
      <c r="A141" s="36"/>
      <c r="D141" s="59"/>
    </row>
    <row r="142" spans="1:19" s="14" customFormat="1" ht="28" customHeight="1" x14ac:dyDescent="0.15">
      <c r="A142" s="36"/>
      <c r="D142" s="58"/>
    </row>
    <row r="143" spans="1:19" s="14" customFormat="1" x14ac:dyDescent="0.15">
      <c r="A143" s="36"/>
      <c r="D143" s="59"/>
    </row>
    <row r="144" spans="1:19" s="14" customFormat="1" x14ac:dyDescent="0.15">
      <c r="A144" s="36"/>
      <c r="D144" s="58"/>
    </row>
    <row r="145" spans="1:18" s="14" customFormat="1" x14ac:dyDescent="0.15">
      <c r="A145" s="36"/>
      <c r="D145" s="59"/>
    </row>
    <row r="146" spans="1:18" s="14" customFormat="1" x14ac:dyDescent="0.15">
      <c r="A146" s="36"/>
      <c r="D146" s="59"/>
    </row>
    <row r="147" spans="1:18" s="14" customFormat="1" x14ac:dyDescent="0.15">
      <c r="A147" s="36"/>
      <c r="D147" s="58"/>
    </row>
    <row r="148" spans="1:18" s="14" customFormat="1" x14ac:dyDescent="0.15">
      <c r="A148" s="36"/>
      <c r="D148" s="58"/>
    </row>
    <row r="149" spans="1:18" s="14" customFormat="1" x14ac:dyDescent="0.15">
      <c r="A149" s="36"/>
      <c r="D149" s="59"/>
    </row>
    <row r="150" spans="1:18" s="14" customFormat="1" x14ac:dyDescent="0.15">
      <c r="A150" s="36"/>
      <c r="D150" s="58"/>
    </row>
    <row r="151" spans="1:18" s="14" customFormat="1" x14ac:dyDescent="0.15">
      <c r="A151" s="36"/>
      <c r="D151" s="59"/>
    </row>
    <row r="152" spans="1:18" s="14" customFormat="1" x14ac:dyDescent="0.15">
      <c r="A152" s="36"/>
      <c r="D152" s="58"/>
      <c r="R152" s="52"/>
    </row>
    <row r="153" spans="1:18" s="14" customFormat="1" x14ac:dyDescent="0.15">
      <c r="A153" s="36"/>
      <c r="D153" s="59"/>
    </row>
    <row r="154" spans="1:18" s="14" customFormat="1" x14ac:dyDescent="0.15">
      <c r="A154" s="36"/>
      <c r="D154" s="59"/>
    </row>
    <row r="155" spans="1:18" s="14" customFormat="1" x14ac:dyDescent="0.15">
      <c r="A155" s="36"/>
      <c r="D155" s="58"/>
      <c r="R155" s="52"/>
    </row>
    <row r="156" spans="1:18" s="14" customFormat="1" x14ac:dyDescent="0.15">
      <c r="A156" s="36"/>
      <c r="D156" s="59"/>
    </row>
    <row r="157" spans="1:18" s="14" customFormat="1" x14ac:dyDescent="0.15">
      <c r="A157" s="36"/>
      <c r="D157" s="59"/>
    </row>
    <row r="158" spans="1:18" s="14" customFormat="1" x14ac:dyDescent="0.15">
      <c r="A158" s="36"/>
      <c r="D158" s="59"/>
    </row>
    <row r="159" spans="1:18" s="14" customFormat="1" x14ac:dyDescent="0.15">
      <c r="A159" s="36"/>
      <c r="D159" s="59"/>
    </row>
    <row r="160" spans="1:18" s="14" customFormat="1" x14ac:dyDescent="0.15">
      <c r="A160" s="36"/>
      <c r="D160" s="58"/>
    </row>
    <row r="161" spans="1:19" s="14" customFormat="1" x14ac:dyDescent="0.15">
      <c r="A161" s="36"/>
      <c r="D161" s="59"/>
    </row>
    <row r="162" spans="1:19" s="14" customFormat="1" x14ac:dyDescent="0.15">
      <c r="A162" s="36"/>
      <c r="D162" s="58"/>
    </row>
    <row r="163" spans="1:19" s="14" customFormat="1" x14ac:dyDescent="0.15">
      <c r="A163" s="36"/>
      <c r="D163" s="59"/>
    </row>
    <row r="164" spans="1:19" s="14" customFormat="1" x14ac:dyDescent="0.15">
      <c r="A164" s="36"/>
      <c r="D164" s="58"/>
    </row>
    <row r="165" spans="1:19" s="14" customFormat="1" x14ac:dyDescent="0.15">
      <c r="A165" s="36"/>
      <c r="D165" s="58"/>
    </row>
    <row r="166" spans="1:19" s="14" customFormat="1" x14ac:dyDescent="0.15">
      <c r="A166" s="36"/>
      <c r="R166" s="15"/>
      <c r="S166" s="15"/>
    </row>
    <row r="167" spans="1:19" s="14" customFormat="1" x14ac:dyDescent="0.15">
      <c r="A167" s="36"/>
      <c r="D167" s="58"/>
    </row>
    <row r="168" spans="1:19" s="14" customFormat="1" x14ac:dyDescent="0.15">
      <c r="A168" s="36"/>
      <c r="D168" s="58"/>
    </row>
    <row r="169" spans="1:19" s="14" customFormat="1" x14ac:dyDescent="0.15">
      <c r="A169" s="36"/>
      <c r="D169" s="58"/>
    </row>
    <row r="170" spans="1:19" s="14" customFormat="1" x14ac:dyDescent="0.15">
      <c r="A170" s="36"/>
      <c r="D170" s="58"/>
    </row>
    <row r="171" spans="1:19" s="14" customFormat="1" x14ac:dyDescent="0.15">
      <c r="A171" s="36"/>
      <c r="D171" s="58"/>
      <c r="R171" s="52"/>
    </row>
    <row r="172" spans="1:19" s="14" customFormat="1" x14ac:dyDescent="0.15">
      <c r="A172" s="36"/>
      <c r="D172" s="58"/>
    </row>
    <row r="173" spans="1:19" s="14" customFormat="1" x14ac:dyDescent="0.15">
      <c r="A173" s="36"/>
      <c r="D173" s="58"/>
    </row>
    <row r="174" spans="1:19" s="14" customFormat="1" x14ac:dyDescent="0.15">
      <c r="A174" s="36"/>
      <c r="D174" s="58"/>
      <c r="N174" s="15"/>
    </row>
    <row r="175" spans="1:19" s="14" customFormat="1" x14ac:dyDescent="0.15">
      <c r="A175" s="36"/>
      <c r="D175" s="58"/>
    </row>
    <row r="176" spans="1:19" s="14" customFormat="1" x14ac:dyDescent="0.15">
      <c r="A176" s="36"/>
      <c r="R176" s="15"/>
      <c r="S176" s="15"/>
    </row>
    <row r="177" spans="1:19" s="14" customFormat="1" x14ac:dyDescent="0.15">
      <c r="A177" s="36"/>
      <c r="D177" s="58"/>
    </row>
    <row r="178" spans="1:19" s="14" customFormat="1" x14ac:dyDescent="0.15">
      <c r="A178" s="36"/>
      <c r="D178" s="58"/>
    </row>
    <row r="179" spans="1:19" s="14" customFormat="1" x14ac:dyDescent="0.15">
      <c r="A179" s="36"/>
      <c r="D179" s="58"/>
    </row>
    <row r="180" spans="1:19" s="14" customFormat="1" x14ac:dyDescent="0.15">
      <c r="A180" s="36"/>
      <c r="R180" s="15"/>
      <c r="S180" s="15"/>
    </row>
    <row r="181" spans="1:19" s="14" customFormat="1" x14ac:dyDescent="0.15">
      <c r="A181" s="36"/>
      <c r="D181" s="58"/>
    </row>
    <row r="182" spans="1:19" s="14" customFormat="1" x14ac:dyDescent="0.15">
      <c r="A182" s="36"/>
      <c r="D182" s="58"/>
      <c r="K182"/>
      <c r="M182" s="15"/>
    </row>
    <row r="183" spans="1:19" s="14" customFormat="1" x14ac:dyDescent="0.15">
      <c r="A183" s="36"/>
      <c r="D183" s="58"/>
      <c r="N183" s="15"/>
    </row>
    <row r="184" spans="1:19" s="14" customFormat="1" x14ac:dyDescent="0.15">
      <c r="A184" s="36"/>
      <c r="D184" s="58"/>
    </row>
    <row r="185" spans="1:19" s="14" customFormat="1" x14ac:dyDescent="0.15">
      <c r="A185" s="36"/>
      <c r="D185" s="58"/>
    </row>
    <row r="186" spans="1:19" s="14" customFormat="1" x14ac:dyDescent="0.15">
      <c r="A186" s="36"/>
      <c r="D186" s="58"/>
      <c r="R186" s="15"/>
      <c r="S186" s="15"/>
    </row>
    <row r="187" spans="1:19" s="14" customFormat="1" x14ac:dyDescent="0.15">
      <c r="A187" s="36"/>
      <c r="D187" s="59"/>
    </row>
    <row r="188" spans="1:19" s="14" customFormat="1" x14ac:dyDescent="0.15">
      <c r="A188" s="36"/>
      <c r="D188" s="59"/>
    </row>
    <row r="189" spans="1:19" s="14" customFormat="1" x14ac:dyDescent="0.15">
      <c r="A189" s="36"/>
      <c r="D189" s="59"/>
    </row>
    <row r="190" spans="1:19" s="14" customFormat="1" x14ac:dyDescent="0.15">
      <c r="A190" s="36"/>
      <c r="B190"/>
      <c r="C190"/>
      <c r="D190" s="24"/>
      <c r="E190"/>
      <c r="F190"/>
      <c r="G190"/>
      <c r="H190" s="19"/>
      <c r="I190" s="19"/>
      <c r="J190" s="35"/>
      <c r="K190"/>
      <c r="M190" s="15"/>
    </row>
    <row r="191" spans="1:19" s="14" customFormat="1" x14ac:dyDescent="0.15">
      <c r="A191" s="36"/>
      <c r="B191"/>
      <c r="C191"/>
      <c r="D191" s="24"/>
      <c r="E191"/>
      <c r="F191"/>
      <c r="G191"/>
      <c r="H191" s="19"/>
      <c r="I191" s="19"/>
      <c r="J191"/>
      <c r="K191"/>
      <c r="M191" s="15"/>
    </row>
    <row r="192" spans="1:19" s="14" customFormat="1" x14ac:dyDescent="0.15">
      <c r="A192" s="36"/>
      <c r="B192"/>
      <c r="C192"/>
      <c r="D192" s="24"/>
      <c r="E192"/>
      <c r="F192"/>
      <c r="G192"/>
      <c r="H192" s="19"/>
      <c r="I192" s="19"/>
      <c r="J192"/>
      <c r="K192"/>
      <c r="M192" s="15"/>
    </row>
    <row r="193" spans="1:19" s="14" customFormat="1" x14ac:dyDescent="0.15">
      <c r="A193" s="36"/>
      <c r="B193"/>
      <c r="C193"/>
      <c r="D193" s="24"/>
      <c r="E193"/>
      <c r="F193"/>
      <c r="G193"/>
      <c r="H193" s="19"/>
      <c r="I193" s="19"/>
      <c r="J193"/>
      <c r="K193"/>
      <c r="M193" s="15"/>
    </row>
    <row r="194" spans="1:19" s="14" customFormat="1" ht="14" x14ac:dyDescent="0.15">
      <c r="A194" s="36"/>
      <c r="B194"/>
      <c r="C194"/>
      <c r="D194" s="24"/>
      <c r="E194"/>
      <c r="F194"/>
      <c r="G194"/>
      <c r="H194" s="19"/>
      <c r="I194" s="19"/>
      <c r="J194"/>
      <c r="K194"/>
      <c r="N194" s="15"/>
      <c r="R194" s="14" t="s">
        <v>198</v>
      </c>
    </row>
    <row r="195" spans="1:19" s="14" customFormat="1" ht="14" x14ac:dyDescent="0.15">
      <c r="A195" s="36"/>
      <c r="B195"/>
      <c r="C195"/>
      <c r="D195" s="24"/>
      <c r="E195"/>
      <c r="F195"/>
      <c r="G195"/>
      <c r="H195" s="19"/>
      <c r="I195" s="19"/>
      <c r="J195"/>
      <c r="K195"/>
      <c r="N195" s="15"/>
      <c r="Q195" s="15"/>
      <c r="R195" s="14" t="s">
        <v>198</v>
      </c>
    </row>
    <row r="196" spans="1:19" ht="14" x14ac:dyDescent="0.15">
      <c r="A196" s="36"/>
      <c r="B196"/>
      <c r="C196"/>
      <c r="D196" s="24"/>
      <c r="E196"/>
      <c r="F196"/>
      <c r="G196"/>
      <c r="H196" s="19"/>
      <c r="I196" s="25"/>
      <c r="J196" s="35"/>
      <c r="K196"/>
      <c r="M196" s="14"/>
      <c r="N196" s="14"/>
      <c r="R196" s="14" t="s">
        <v>198</v>
      </c>
      <c r="S196" s="14"/>
    </row>
    <row r="197" spans="1:19" ht="14" x14ac:dyDescent="0.15">
      <c r="A197" s="36"/>
      <c r="B197"/>
      <c r="C197"/>
      <c r="D197" s="24"/>
      <c r="E197"/>
      <c r="F197"/>
      <c r="G197"/>
      <c r="H197" s="19"/>
      <c r="I197" s="19"/>
      <c r="J197" s="35"/>
      <c r="K197"/>
      <c r="R197" s="14" t="s">
        <v>198</v>
      </c>
      <c r="S197" s="14"/>
    </row>
    <row r="198" spans="1:19" ht="14" x14ac:dyDescent="0.15">
      <c r="A198" s="36"/>
      <c r="B198"/>
      <c r="C198"/>
      <c r="D198" s="24"/>
      <c r="E198"/>
      <c r="F198"/>
      <c r="G198"/>
      <c r="H198" s="19"/>
      <c r="I198" s="19"/>
      <c r="J198" s="35"/>
      <c r="K198"/>
      <c r="R198" s="14" t="s">
        <v>198</v>
      </c>
      <c r="S198" s="14"/>
    </row>
    <row r="199" spans="1:19" ht="14" x14ac:dyDescent="0.15">
      <c r="A199" s="36"/>
      <c r="B199"/>
      <c r="C199"/>
      <c r="D199" s="24"/>
      <c r="E199"/>
      <c r="F199"/>
      <c r="G199"/>
      <c r="H199" s="19"/>
      <c r="I199" s="19"/>
      <c r="J199"/>
      <c r="K199"/>
      <c r="R199" s="14" t="s">
        <v>198</v>
      </c>
      <c r="S199" s="14"/>
    </row>
    <row r="200" spans="1:19" ht="14" x14ac:dyDescent="0.15">
      <c r="A200" s="36"/>
      <c r="B200"/>
      <c r="C200"/>
      <c r="D200" s="24"/>
      <c r="E200"/>
      <c r="F200"/>
      <c r="G200"/>
      <c r="H200" s="19"/>
      <c r="I200" s="19"/>
      <c r="J200"/>
      <c r="K200"/>
      <c r="R200" s="14" t="s">
        <v>198</v>
      </c>
      <c r="S200" s="14"/>
    </row>
    <row r="201" spans="1:19" x14ac:dyDescent="0.15">
      <c r="A201" s="36"/>
      <c r="B201"/>
      <c r="C201"/>
      <c r="D201" s="24"/>
      <c r="E201"/>
      <c r="F201"/>
      <c r="G201"/>
      <c r="H201" s="19"/>
      <c r="I201" s="19"/>
      <c r="J201"/>
      <c r="K201"/>
      <c r="N201" s="14"/>
      <c r="R201" s="14"/>
      <c r="S201" s="14"/>
    </row>
    <row r="202" spans="1:19" ht="14" x14ac:dyDescent="0.15">
      <c r="A202" s="36"/>
      <c r="B202"/>
      <c r="C202"/>
      <c r="D202" s="24"/>
      <c r="E202"/>
      <c r="F202"/>
      <c r="G202"/>
      <c r="H202" s="19"/>
      <c r="I202" s="19"/>
      <c r="J202"/>
      <c r="K202"/>
      <c r="M202" s="14"/>
      <c r="Q202" s="15"/>
      <c r="R202" s="14" t="s">
        <v>198</v>
      </c>
      <c r="S202" s="14"/>
    </row>
    <row r="203" spans="1:19" ht="14" x14ac:dyDescent="0.15">
      <c r="A203" s="36"/>
      <c r="B203"/>
      <c r="C203"/>
      <c r="D203" s="24"/>
      <c r="E203"/>
      <c r="F203"/>
      <c r="G203"/>
      <c r="H203" s="19"/>
      <c r="I203" s="19"/>
      <c r="J203"/>
      <c r="K203"/>
      <c r="M203" s="14"/>
      <c r="R203" s="14" t="s">
        <v>198</v>
      </c>
      <c r="S203" s="14"/>
    </row>
    <row r="204" spans="1:19" ht="14" x14ac:dyDescent="0.15">
      <c r="A204" s="36"/>
      <c r="B204"/>
      <c r="C204"/>
      <c r="D204" s="24"/>
      <c r="E204"/>
      <c r="F204"/>
      <c r="G204"/>
      <c r="H204" s="19"/>
      <c r="I204" s="19"/>
      <c r="J204"/>
      <c r="K204"/>
      <c r="R204" s="14" t="s">
        <v>198</v>
      </c>
      <c r="S204" s="14"/>
    </row>
    <row r="205" spans="1:19" ht="14" x14ac:dyDescent="0.15">
      <c r="A205" s="36"/>
      <c r="B205"/>
      <c r="C205"/>
      <c r="D205" s="24"/>
      <c r="E205"/>
      <c r="F205"/>
      <c r="G205"/>
      <c r="H205" s="19"/>
      <c r="I205" s="19"/>
      <c r="J205"/>
      <c r="K205"/>
      <c r="N205" s="14"/>
      <c r="R205" s="14" t="s">
        <v>198</v>
      </c>
      <c r="S205" s="14"/>
    </row>
    <row r="206" spans="1:19" x14ac:dyDescent="0.15">
      <c r="A206" s="36"/>
      <c r="B206"/>
      <c r="C206"/>
      <c r="D206" s="24"/>
      <c r="E206"/>
      <c r="F206"/>
      <c r="G206"/>
      <c r="H206" s="19"/>
      <c r="I206" s="19"/>
      <c r="J206"/>
      <c r="K206"/>
      <c r="M206" s="14"/>
      <c r="Q206" s="15"/>
      <c r="R206" s="14"/>
      <c r="S206" s="14"/>
    </row>
    <row r="207" spans="1:19" x14ac:dyDescent="0.15">
      <c r="A207" s="36"/>
      <c r="B207"/>
      <c r="C207"/>
      <c r="D207" s="24"/>
      <c r="E207"/>
      <c r="F207"/>
      <c r="G207"/>
      <c r="H207" s="19"/>
      <c r="I207" s="19"/>
      <c r="J207"/>
      <c r="K207"/>
      <c r="M207" s="14"/>
      <c r="Q207" s="15"/>
      <c r="R207" s="14"/>
      <c r="S207" s="14"/>
    </row>
    <row r="208" spans="1:19" x14ac:dyDescent="0.15">
      <c r="A208" s="36"/>
      <c r="B208"/>
      <c r="C208"/>
      <c r="D208" s="24"/>
      <c r="E208"/>
      <c r="F208"/>
      <c r="G208"/>
      <c r="H208" s="19"/>
      <c r="I208" s="19"/>
      <c r="J208"/>
      <c r="K208"/>
      <c r="R208" s="14"/>
      <c r="S208" s="14"/>
    </row>
    <row r="209" spans="1:19" x14ac:dyDescent="0.15">
      <c r="A209" s="36"/>
      <c r="B209"/>
      <c r="C209"/>
      <c r="D209" s="24"/>
      <c r="E209"/>
      <c r="F209"/>
      <c r="G209"/>
      <c r="H209" s="19"/>
      <c r="I209" s="19"/>
      <c r="J209"/>
      <c r="K209"/>
      <c r="M209" s="14"/>
      <c r="Q209" s="15"/>
      <c r="R209" s="14"/>
      <c r="S209" s="14"/>
    </row>
    <row r="210" spans="1:19" x14ac:dyDescent="0.15">
      <c r="A210" s="36"/>
      <c r="B210"/>
      <c r="C210"/>
      <c r="D210" s="24"/>
      <c r="E210"/>
      <c r="F210"/>
      <c r="G210"/>
      <c r="H210" s="19"/>
      <c r="I210" s="19"/>
      <c r="J210"/>
      <c r="K210"/>
      <c r="M210" s="14"/>
      <c r="Q210" s="15"/>
      <c r="R210" s="14"/>
      <c r="S210" s="14"/>
    </row>
    <row r="211" spans="1:19" x14ac:dyDescent="0.15">
      <c r="A211" s="36"/>
      <c r="B211"/>
      <c r="C211"/>
      <c r="D211" s="24"/>
      <c r="E211"/>
      <c r="F211"/>
      <c r="G211"/>
      <c r="H211" s="19"/>
      <c r="I211" s="19"/>
      <c r="J211"/>
      <c r="K211"/>
      <c r="M211" s="14"/>
      <c r="N211" s="14"/>
      <c r="P211" s="36"/>
      <c r="R211" s="14"/>
      <c r="S211" s="14"/>
    </row>
    <row r="212" spans="1:19" x14ac:dyDescent="0.15">
      <c r="A212" s="36"/>
      <c r="B212"/>
      <c r="C212"/>
      <c r="D212" s="24"/>
      <c r="E212"/>
      <c r="F212"/>
      <c r="G212"/>
      <c r="H212" s="19"/>
      <c r="I212" s="19"/>
      <c r="J212"/>
      <c r="K212"/>
      <c r="M212" s="14"/>
      <c r="N212" s="14"/>
      <c r="R212" s="14"/>
      <c r="S212" s="14"/>
    </row>
    <row r="213" spans="1:19" x14ac:dyDescent="0.15">
      <c r="A213" s="36"/>
      <c r="B213" s="14"/>
      <c r="C213" s="14"/>
      <c r="D213" s="14"/>
      <c r="E213" s="14"/>
      <c r="F213" s="14"/>
      <c r="G213" s="14"/>
      <c r="J213" s="14"/>
      <c r="K213" s="14"/>
      <c r="M213" s="14"/>
      <c r="N213" s="14"/>
      <c r="R213" s="14"/>
      <c r="S213" s="14"/>
    </row>
    <row r="214" spans="1:19" x14ac:dyDescent="0.15">
      <c r="A214" s="36"/>
      <c r="B214"/>
      <c r="C214"/>
      <c r="D214" s="24"/>
      <c r="E214"/>
      <c r="F214"/>
      <c r="G214"/>
      <c r="H214" s="19"/>
      <c r="I214" s="19"/>
      <c r="J214"/>
      <c r="K214"/>
      <c r="M214" s="14"/>
      <c r="N214" s="14"/>
      <c r="R214" s="14"/>
      <c r="S214" s="14"/>
    </row>
    <row r="215" spans="1:19" x14ac:dyDescent="0.15">
      <c r="A215" s="36"/>
      <c r="B215"/>
      <c r="C215"/>
      <c r="D215" s="24"/>
      <c r="E215"/>
      <c r="F215"/>
      <c r="G215"/>
      <c r="H215" s="19"/>
      <c r="I215" s="19"/>
      <c r="J215"/>
      <c r="K215"/>
      <c r="M215" s="14"/>
      <c r="N215" s="14"/>
      <c r="R215" s="14"/>
      <c r="S215" s="14"/>
    </row>
    <row r="216" spans="1:19" x14ac:dyDescent="0.15">
      <c r="A216" s="36"/>
      <c r="B216"/>
      <c r="C216"/>
      <c r="D216" s="24"/>
      <c r="E216"/>
      <c r="F216"/>
      <c r="G216"/>
      <c r="H216" s="19"/>
      <c r="I216" s="19"/>
      <c r="J216"/>
      <c r="K216"/>
      <c r="R216" s="14"/>
      <c r="S216" s="14"/>
    </row>
    <row r="217" spans="1:19" x14ac:dyDescent="0.15">
      <c r="A217" s="36"/>
      <c r="B217"/>
      <c r="C217"/>
      <c r="D217" s="24"/>
      <c r="E217"/>
      <c r="F217"/>
      <c r="G217"/>
      <c r="H217" s="19"/>
      <c r="I217" s="19"/>
      <c r="J217"/>
      <c r="K217"/>
      <c r="R217" s="14"/>
      <c r="S217" s="14"/>
    </row>
    <row r="218" spans="1:19" x14ac:dyDescent="0.15">
      <c r="A218" s="36"/>
      <c r="B218"/>
      <c r="C218"/>
      <c r="D218" s="24"/>
      <c r="E218"/>
      <c r="F218"/>
      <c r="G218"/>
      <c r="H218" s="19"/>
      <c r="I218" s="19"/>
      <c r="J218" s="35"/>
      <c r="K218"/>
      <c r="R218" s="14"/>
      <c r="S218" s="14"/>
    </row>
    <row r="219" spans="1:19" x14ac:dyDescent="0.15">
      <c r="A219" s="36"/>
      <c r="B219"/>
      <c r="C219"/>
      <c r="D219" s="24"/>
      <c r="E219"/>
      <c r="F219"/>
      <c r="G219"/>
      <c r="H219" s="19"/>
      <c r="I219" s="19"/>
      <c r="J219"/>
      <c r="K219"/>
      <c r="R219" s="14"/>
      <c r="S219" s="14"/>
    </row>
    <row r="220" spans="1:19" x14ac:dyDescent="0.15">
      <c r="A220" s="36"/>
      <c r="B220"/>
      <c r="C220"/>
      <c r="D220" s="24"/>
      <c r="E220"/>
      <c r="F220"/>
      <c r="G220"/>
      <c r="H220" s="19"/>
      <c r="I220" s="19"/>
      <c r="J220" s="35"/>
      <c r="K220"/>
      <c r="P220" s="15"/>
      <c r="Q220" s="15"/>
      <c r="R220" s="14"/>
      <c r="S220" s="14"/>
    </row>
    <row r="221" spans="1:19" x14ac:dyDescent="0.15">
      <c r="A221" s="36"/>
      <c r="B221"/>
      <c r="C221"/>
      <c r="D221" s="24"/>
      <c r="E221"/>
      <c r="F221"/>
      <c r="G221"/>
      <c r="H221" s="19"/>
      <c r="I221" s="19"/>
      <c r="J221" s="35"/>
      <c r="K221"/>
      <c r="M221" s="14"/>
      <c r="P221" s="15"/>
      <c r="Q221" s="15"/>
      <c r="R221" s="14"/>
      <c r="S221" s="14"/>
    </row>
    <row r="222" spans="1:19" x14ac:dyDescent="0.15">
      <c r="A222" s="36"/>
      <c r="B222"/>
      <c r="C222"/>
      <c r="D222" s="24"/>
      <c r="E222"/>
      <c r="F222"/>
      <c r="G222"/>
      <c r="H222" s="19"/>
      <c r="I222" s="19"/>
      <c r="J222"/>
      <c r="K222"/>
      <c r="M222" s="14"/>
      <c r="Q222" s="15"/>
      <c r="R222" s="14"/>
      <c r="S222" s="14"/>
    </row>
    <row r="223" spans="1:19" x14ac:dyDescent="0.15">
      <c r="A223" s="36"/>
      <c r="B223"/>
      <c r="C223"/>
      <c r="D223" s="24"/>
      <c r="E223"/>
      <c r="F223"/>
      <c r="G223"/>
      <c r="H223" s="19"/>
      <c r="I223" s="19"/>
      <c r="J223"/>
      <c r="K223"/>
      <c r="M223" s="14"/>
      <c r="Q223" s="15"/>
      <c r="R223" s="14"/>
      <c r="S223" s="14"/>
    </row>
    <row r="224" spans="1:19" x14ac:dyDescent="0.15">
      <c r="A224" s="36"/>
      <c r="B224"/>
      <c r="C224"/>
      <c r="D224" s="24"/>
      <c r="E224"/>
      <c r="F224"/>
      <c r="G224"/>
      <c r="H224" s="19"/>
      <c r="I224" s="19"/>
      <c r="J224"/>
      <c r="K224"/>
      <c r="M224" s="14"/>
      <c r="Q224" s="15"/>
      <c r="R224" s="14"/>
      <c r="S224" s="14"/>
    </row>
    <row r="225" spans="1:19" x14ac:dyDescent="0.15">
      <c r="A225" s="36"/>
      <c r="B225" s="14"/>
      <c r="C225" s="14"/>
      <c r="D225" s="14"/>
      <c r="E225" s="14"/>
      <c r="F225" s="14"/>
      <c r="G225" s="14"/>
      <c r="J225" s="14"/>
      <c r="K225" s="14"/>
      <c r="M225" s="14"/>
      <c r="N225" s="14"/>
      <c r="R225" s="14"/>
      <c r="S225" s="14"/>
    </row>
    <row r="226" spans="1:19" x14ac:dyDescent="0.15">
      <c r="A226" s="36"/>
      <c r="B226"/>
      <c r="C226"/>
      <c r="D226" s="18"/>
      <c r="E226"/>
      <c r="F226"/>
      <c r="G226"/>
      <c r="H226" s="19"/>
      <c r="I226" s="19"/>
      <c r="J226"/>
      <c r="K226"/>
      <c r="M226" s="14"/>
      <c r="N226" s="14"/>
    </row>
    <row r="227" spans="1:19" x14ac:dyDescent="0.15">
      <c r="A227" s="36"/>
      <c r="B227"/>
      <c r="C227"/>
      <c r="D227" s="24"/>
      <c r="E227"/>
      <c r="F227"/>
      <c r="G227"/>
      <c r="H227" s="19"/>
      <c r="I227" s="19"/>
      <c r="J227"/>
      <c r="K227"/>
      <c r="M227" s="14"/>
      <c r="N227" s="14"/>
    </row>
    <row r="228" spans="1:19" x14ac:dyDescent="0.15">
      <c r="A228" s="36"/>
      <c r="B228"/>
      <c r="C228"/>
      <c r="D228" s="24"/>
      <c r="E228"/>
      <c r="F228"/>
      <c r="G228"/>
      <c r="H228" s="19"/>
      <c r="I228" s="19"/>
      <c r="J228"/>
      <c r="K228"/>
      <c r="M228" s="14"/>
    </row>
    <row r="229" spans="1:19" x14ac:dyDescent="0.15">
      <c r="A229" s="36"/>
      <c r="B229"/>
      <c r="C229"/>
      <c r="D229" s="24"/>
      <c r="E229"/>
      <c r="F229"/>
      <c r="G229"/>
      <c r="H229" s="19"/>
      <c r="I229" s="19"/>
      <c r="J229"/>
      <c r="K229"/>
      <c r="M229" s="14"/>
    </row>
    <row r="230" spans="1:19" x14ac:dyDescent="0.15">
      <c r="A230" s="36"/>
      <c r="B230" s="14"/>
      <c r="C230" s="14"/>
      <c r="D230" s="14"/>
      <c r="E230" s="14"/>
      <c r="F230" s="14"/>
      <c r="G230" s="14"/>
      <c r="J230" s="14"/>
      <c r="K230" s="14"/>
      <c r="M230" s="14"/>
    </row>
    <row r="231" spans="1:19" x14ac:dyDescent="0.15">
      <c r="A231" s="36"/>
      <c r="B231"/>
      <c r="C231"/>
      <c r="D231" s="18"/>
      <c r="E231"/>
      <c r="F231"/>
      <c r="G231"/>
      <c r="H231" s="19"/>
      <c r="I231" s="19"/>
      <c r="J231"/>
      <c r="K231"/>
      <c r="M231" s="14"/>
      <c r="N231" s="14"/>
    </row>
    <row r="232" spans="1:19" x14ac:dyDescent="0.15">
      <c r="A232" s="36"/>
      <c r="B232"/>
      <c r="C232"/>
      <c r="D232" s="24"/>
      <c r="E232"/>
      <c r="F232"/>
      <c r="G232"/>
      <c r="H232" s="19"/>
      <c r="I232" s="19"/>
      <c r="J232"/>
      <c r="K232"/>
      <c r="M232" s="14"/>
      <c r="N232" s="14"/>
    </row>
    <row r="233" spans="1:19" ht="34" customHeight="1" x14ac:dyDescent="0.2">
      <c r="A233" s="36"/>
      <c r="B233"/>
      <c r="C233"/>
      <c r="D233" s="18"/>
      <c r="E233"/>
      <c r="F233"/>
      <c r="G233"/>
      <c r="H233" s="22"/>
      <c r="I233" s="19"/>
      <c r="J233"/>
      <c r="K233"/>
      <c r="M233" s="14"/>
      <c r="N233" s="14"/>
    </row>
    <row r="234" spans="1:19" x14ac:dyDescent="0.15">
      <c r="A234" s="36"/>
      <c r="B234"/>
      <c r="C234"/>
      <c r="D234" s="24"/>
      <c r="E234"/>
      <c r="F234"/>
      <c r="G234"/>
      <c r="H234" s="19"/>
      <c r="I234" s="19"/>
      <c r="J234"/>
      <c r="K234"/>
      <c r="M234" s="14"/>
    </row>
    <row r="235" spans="1:19" x14ac:dyDescent="0.15">
      <c r="A235" s="36"/>
      <c r="B235"/>
      <c r="C235"/>
      <c r="D235" s="24"/>
      <c r="E235"/>
      <c r="F235"/>
      <c r="G235"/>
      <c r="H235" s="19"/>
      <c r="I235" s="19"/>
      <c r="J235"/>
      <c r="K235"/>
      <c r="M235" s="14"/>
      <c r="N235" s="14"/>
    </row>
    <row r="236" spans="1:19" x14ac:dyDescent="0.15">
      <c r="A236" s="36"/>
      <c r="B236"/>
      <c r="C236"/>
      <c r="D236" s="24"/>
      <c r="E236"/>
      <c r="F236"/>
      <c r="G236"/>
      <c r="H236" s="19"/>
      <c r="I236" s="19"/>
      <c r="J236"/>
      <c r="K236"/>
      <c r="M236" s="14"/>
    </row>
    <row r="237" spans="1:19" x14ac:dyDescent="0.15">
      <c r="A237" s="36"/>
      <c r="B237"/>
      <c r="C237"/>
      <c r="D237" s="18"/>
      <c r="E237"/>
      <c r="F237"/>
      <c r="G237"/>
      <c r="H237" s="19"/>
      <c r="I237" s="19"/>
      <c r="J237"/>
      <c r="K237"/>
      <c r="M237" s="14"/>
      <c r="R237" s="14"/>
      <c r="S237" s="14"/>
    </row>
    <row r="1048576" spans="18:18" x14ac:dyDescent="0.15">
      <c r="R1048576" s="15" t="s">
        <v>188</v>
      </c>
    </row>
  </sheetData>
  <sheetProtection selectLockedCells="1" selectUnlockedCells="1"/>
  <autoFilter ref="A2:S237" xr:uid="{1F3C9863-BBF2-BD44-B270-B3BDD908E64D}"/>
  <sortState xmlns:xlrd2="http://schemas.microsoft.com/office/spreadsheetml/2017/richdata2" ref="A3:S237">
    <sortCondition ref="E3:E237"/>
    <sortCondition ref="G3:G237"/>
  </sortState>
  <mergeCells count="1">
    <mergeCell ref="B1:K1"/>
  </mergeCells>
  <phoneticPr fontId="0" type="noConversion"/>
  <hyperlinks>
    <hyperlink ref="D3" r:id="rId1" xr:uid="{D331773E-71D6-7040-8753-6E379E0BC958}"/>
    <hyperlink ref="D4" r:id="rId2" xr:uid="{2D4A6769-B9BE-8649-B871-2006E9CB161C}"/>
    <hyperlink ref="D5" r:id="rId3" xr:uid="{A3D4626E-05A5-6742-9735-DAA2724B8D00}"/>
    <hyperlink ref="D6" r:id="rId4" xr:uid="{B6382F26-C841-1F49-9B77-C6A1C4FD7FD5}"/>
    <hyperlink ref="D7" r:id="rId5" xr:uid="{C325B1A9-881D-F04F-A7C6-0EC4B1F248F2}"/>
    <hyperlink ref="D8" r:id="rId6" xr:uid="{2B39157E-EFEF-3C4B-8949-B131D00FF04C}"/>
    <hyperlink ref="D9" r:id="rId7" xr:uid="{E422456E-4C63-0049-B5FA-D5827AF9AEA6}"/>
    <hyperlink ref="D10" r:id="rId8" xr:uid="{7724BDE1-46B8-8C4A-8893-9DC478A8A83D}"/>
    <hyperlink ref="D11" r:id="rId9" xr:uid="{EB1B4ECA-DA3A-C14F-A258-31B6C12CE01D}"/>
    <hyperlink ref="D12" r:id="rId10" xr:uid="{BE55AEC3-C974-9A4E-9986-C7C0E765FD5E}"/>
    <hyperlink ref="D13" r:id="rId11" xr:uid="{53576A03-E0A8-0240-8785-F7D4154D40BF}"/>
  </hyperlinks>
  <pageMargins left="0.78740157499999996" right="0.78740157499999996" top="0.984251969" bottom="0.984251969" header="0.51180555555555551" footer="0.51180555555555551"/>
  <pageSetup firstPageNumber="0" orientation="portrait" horizontalDpi="300" verticalDpi="300" r:id="rId1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608A7-11F3-574E-855C-5D03DC67140C}">
  <sheetPr filterMode="1"/>
  <dimension ref="A1:R1048576"/>
  <sheetViews>
    <sheetView tabSelected="1" topLeftCell="A2" zoomScale="125" zoomScaleNormal="125" workbookViewId="0">
      <pane xSplit="1" topLeftCell="B1" activePane="topRight" state="frozen"/>
      <selection activeCell="A2" sqref="A2"/>
      <selection pane="topRight" activeCell="M19" sqref="M19"/>
    </sheetView>
  </sheetViews>
  <sheetFormatPr baseColWidth="10" defaultColWidth="8.83203125" defaultRowHeight="13" x14ac:dyDescent="0.15"/>
  <cols>
    <col min="1" max="1" width="8.83203125" style="35"/>
    <col min="2" max="2" width="10" style="15" bestFit="1" customWidth="1"/>
    <col min="3" max="3" width="12.5" style="15" bestFit="1" customWidth="1"/>
    <col min="4" max="4" width="13.33203125" style="15" bestFit="1" customWidth="1"/>
    <col min="5" max="5" width="6.6640625" style="15" customWidth="1"/>
    <col min="6" max="6" width="10.5" style="15" customWidth="1"/>
    <col min="7" max="7" width="7.5" style="15" customWidth="1"/>
    <col min="8" max="8" width="54.5" style="14" customWidth="1"/>
    <col min="9" max="9" width="51.1640625" style="14" customWidth="1"/>
    <col min="10" max="10" width="4.1640625" style="15" customWidth="1"/>
    <col min="11" max="11" width="11" style="15" customWidth="1"/>
    <col min="12" max="13" width="8.83203125" style="15"/>
    <col min="14" max="14" width="46.83203125" style="14" customWidth="1"/>
    <col min="15" max="15" width="28.1640625" style="15" customWidth="1"/>
    <col min="16" max="16" width="8.83203125" style="15"/>
    <col min="17" max="17" width="33.33203125" style="15" customWidth="1"/>
    <col min="18" max="16384" width="8.83203125" style="15"/>
  </cols>
  <sheetData>
    <row r="1" spans="1:18" ht="137" hidden="1" customHeight="1" x14ac:dyDescent="0.15">
      <c r="B1" s="69" t="s">
        <v>22</v>
      </c>
      <c r="C1" s="69"/>
      <c r="D1" s="69"/>
      <c r="E1" s="69"/>
      <c r="F1" s="69"/>
      <c r="G1" s="69"/>
      <c r="H1" s="69"/>
      <c r="I1" s="69"/>
      <c r="J1" s="69"/>
      <c r="K1" s="69"/>
    </row>
    <row r="2" spans="1:18" ht="98" x14ac:dyDescent="0.15">
      <c r="A2" s="35" t="s">
        <v>99</v>
      </c>
      <c r="B2" s="16" t="s">
        <v>12</v>
      </c>
      <c r="C2" s="16" t="s">
        <v>13</v>
      </c>
      <c r="D2" s="16" t="s">
        <v>14</v>
      </c>
      <c r="E2" s="16" t="s">
        <v>15</v>
      </c>
      <c r="F2" s="16" t="s">
        <v>16</v>
      </c>
      <c r="G2" s="16" t="s">
        <v>17</v>
      </c>
      <c r="H2" s="17" t="s">
        <v>18</v>
      </c>
      <c r="I2" s="17" t="s">
        <v>19</v>
      </c>
      <c r="J2" s="16" t="s">
        <v>21</v>
      </c>
      <c r="K2" s="17" t="s">
        <v>20</v>
      </c>
      <c r="L2" s="15" t="s">
        <v>82</v>
      </c>
      <c r="M2" s="14" t="s">
        <v>120</v>
      </c>
      <c r="N2" s="14" t="s">
        <v>119</v>
      </c>
      <c r="O2" s="15" t="s">
        <v>96</v>
      </c>
      <c r="P2" s="15" t="s">
        <v>189</v>
      </c>
      <c r="Q2" s="15" t="s">
        <v>98</v>
      </c>
      <c r="R2" s="15" t="s">
        <v>187</v>
      </c>
    </row>
    <row r="3" spans="1:18" s="14" customFormat="1" ht="56" hidden="1" x14ac:dyDescent="0.15">
      <c r="A3" s="36">
        <v>1000</v>
      </c>
      <c r="B3" s="26" t="s">
        <v>42</v>
      </c>
      <c r="C3" s="26" t="s">
        <v>43</v>
      </c>
      <c r="D3" s="27" t="s">
        <v>44</v>
      </c>
      <c r="E3" s="28">
        <v>59</v>
      </c>
      <c r="F3" s="28" t="s">
        <v>45</v>
      </c>
      <c r="G3" s="26">
        <v>26</v>
      </c>
      <c r="H3" s="29" t="s">
        <v>46</v>
      </c>
      <c r="I3" s="29" t="s">
        <v>47</v>
      </c>
      <c r="J3" s="26" t="s">
        <v>29</v>
      </c>
      <c r="K3" s="26" t="s">
        <v>32</v>
      </c>
      <c r="L3" s="14" t="s">
        <v>83</v>
      </c>
      <c r="M3" s="14" t="s">
        <v>102</v>
      </c>
      <c r="N3" s="14" t="s">
        <v>191</v>
      </c>
      <c r="P3" s="14" t="s">
        <v>36</v>
      </c>
    </row>
    <row r="4" spans="1:18" s="14" customFormat="1" ht="84" hidden="1" x14ac:dyDescent="0.15">
      <c r="A4" s="36">
        <v>1001</v>
      </c>
      <c r="B4" s="26" t="s">
        <v>42</v>
      </c>
      <c r="C4" s="26" t="s">
        <v>43</v>
      </c>
      <c r="D4" s="27" t="s">
        <v>44</v>
      </c>
      <c r="E4" s="28">
        <v>70</v>
      </c>
      <c r="F4" s="28" t="s">
        <v>40</v>
      </c>
      <c r="G4" s="26">
        <v>18</v>
      </c>
      <c r="H4" s="29" t="s">
        <v>48</v>
      </c>
      <c r="I4" s="29" t="s">
        <v>49</v>
      </c>
      <c r="J4" s="26" t="s">
        <v>29</v>
      </c>
      <c r="K4" s="26" t="s">
        <v>32</v>
      </c>
      <c r="L4" s="14" t="s">
        <v>83</v>
      </c>
      <c r="M4" s="14" t="s">
        <v>102</v>
      </c>
      <c r="N4" s="14" t="s">
        <v>192</v>
      </c>
      <c r="P4" s="14" t="s">
        <v>36</v>
      </c>
    </row>
    <row r="5" spans="1:18" s="14" customFormat="1" ht="409.6" hidden="1" x14ac:dyDescent="0.15">
      <c r="A5" s="36">
        <v>1002</v>
      </c>
      <c r="B5" s="26" t="s">
        <v>42</v>
      </c>
      <c r="C5" s="26" t="s">
        <v>43</v>
      </c>
      <c r="D5" s="27" t="s">
        <v>44</v>
      </c>
      <c r="E5" s="28">
        <v>71</v>
      </c>
      <c r="F5" s="28" t="s">
        <v>41</v>
      </c>
      <c r="G5" s="26">
        <v>1</v>
      </c>
      <c r="H5" s="29" t="s">
        <v>50</v>
      </c>
      <c r="I5" s="29" t="s">
        <v>51</v>
      </c>
      <c r="J5" s="26" t="s">
        <v>29</v>
      </c>
      <c r="K5" s="26" t="s">
        <v>32</v>
      </c>
      <c r="L5" s="14" t="s">
        <v>83</v>
      </c>
      <c r="M5" s="14" t="s">
        <v>100</v>
      </c>
      <c r="N5" s="14" t="s">
        <v>193</v>
      </c>
      <c r="P5" s="14" t="s">
        <v>36</v>
      </c>
    </row>
    <row r="6" spans="1:18" s="14" customFormat="1" ht="42" hidden="1" x14ac:dyDescent="0.15">
      <c r="A6" s="36">
        <v>1003</v>
      </c>
      <c r="B6" s="26" t="s">
        <v>42</v>
      </c>
      <c r="C6" s="26" t="s">
        <v>43</v>
      </c>
      <c r="D6" s="27" t="s">
        <v>44</v>
      </c>
      <c r="E6" s="28">
        <v>71</v>
      </c>
      <c r="F6" s="28" t="s">
        <v>41</v>
      </c>
      <c r="G6" s="26">
        <v>1</v>
      </c>
      <c r="H6" s="29" t="s">
        <v>52</v>
      </c>
      <c r="I6" s="29" t="s">
        <v>53</v>
      </c>
      <c r="J6" s="26" t="s">
        <v>29</v>
      </c>
      <c r="K6" s="26" t="s">
        <v>32</v>
      </c>
      <c r="L6" s="14" t="s">
        <v>83</v>
      </c>
      <c r="M6" s="14" t="s">
        <v>168</v>
      </c>
      <c r="P6" s="14" t="s">
        <v>36</v>
      </c>
    </row>
    <row r="7" spans="1:18" s="14" customFormat="1" ht="42" hidden="1" x14ac:dyDescent="0.15">
      <c r="A7" s="36">
        <v>1004</v>
      </c>
      <c r="B7" s="26" t="s">
        <v>42</v>
      </c>
      <c r="C7" s="26" t="s">
        <v>43</v>
      </c>
      <c r="D7" s="27" t="s">
        <v>44</v>
      </c>
      <c r="E7" s="28">
        <v>71</v>
      </c>
      <c r="F7" s="28" t="s">
        <v>41</v>
      </c>
      <c r="G7" s="26">
        <v>1</v>
      </c>
      <c r="H7" s="29" t="s">
        <v>54</v>
      </c>
      <c r="I7" s="29" t="s">
        <v>55</v>
      </c>
      <c r="J7" s="26" t="s">
        <v>29</v>
      </c>
      <c r="K7" s="26" t="s">
        <v>32</v>
      </c>
      <c r="L7" s="14" t="s">
        <v>83</v>
      </c>
      <c r="M7" s="14" t="s">
        <v>100</v>
      </c>
      <c r="N7" s="14" t="s">
        <v>194</v>
      </c>
      <c r="P7" s="14" t="s">
        <v>36</v>
      </c>
    </row>
    <row r="8" spans="1:18" s="14" customFormat="1" ht="14" hidden="1" x14ac:dyDescent="0.15">
      <c r="A8" s="36">
        <v>1005</v>
      </c>
      <c r="B8" t="s">
        <v>103</v>
      </c>
      <c r="C8" t="s">
        <v>104</v>
      </c>
      <c r="D8" s="18" t="s">
        <v>105</v>
      </c>
      <c r="E8">
        <v>71</v>
      </c>
      <c r="F8" t="s">
        <v>27</v>
      </c>
      <c r="G8">
        <v>19</v>
      </c>
      <c r="H8" t="s">
        <v>106</v>
      </c>
      <c r="I8" t="s">
        <v>107</v>
      </c>
      <c r="J8" t="s">
        <v>30</v>
      </c>
      <c r="K8" t="s">
        <v>33</v>
      </c>
      <c r="M8" s="14" t="s">
        <v>168</v>
      </c>
      <c r="P8" s="14" t="s">
        <v>36</v>
      </c>
    </row>
    <row r="9" spans="1:18" s="14" customFormat="1" ht="70" hidden="1" x14ac:dyDescent="0.15">
      <c r="A9" s="36">
        <v>1006</v>
      </c>
      <c r="B9" s="26" t="s">
        <v>42</v>
      </c>
      <c r="C9" s="26" t="s">
        <v>43</v>
      </c>
      <c r="D9" s="27" t="s">
        <v>44</v>
      </c>
      <c r="E9" s="28">
        <v>92</v>
      </c>
      <c r="F9" s="28" t="s">
        <v>56</v>
      </c>
      <c r="G9" s="26">
        <v>26</v>
      </c>
      <c r="H9" s="29" t="s">
        <v>57</v>
      </c>
      <c r="I9" s="29" t="s">
        <v>58</v>
      </c>
      <c r="J9" s="26" t="s">
        <v>29</v>
      </c>
      <c r="K9" s="26" t="s">
        <v>32</v>
      </c>
      <c r="L9" s="14" t="s">
        <v>83</v>
      </c>
      <c r="M9" s="14" t="s">
        <v>102</v>
      </c>
      <c r="N9" s="14" t="s">
        <v>208</v>
      </c>
      <c r="P9" s="14" t="s">
        <v>36</v>
      </c>
    </row>
    <row r="10" spans="1:18" s="14" customFormat="1" ht="42" hidden="1" x14ac:dyDescent="0.15">
      <c r="A10" s="36">
        <v>1007</v>
      </c>
      <c r="B10" s="26" t="s">
        <v>42</v>
      </c>
      <c r="C10" s="26" t="s">
        <v>43</v>
      </c>
      <c r="D10" s="27" t="s">
        <v>44</v>
      </c>
      <c r="E10" s="28">
        <v>101</v>
      </c>
      <c r="F10" s="28" t="s">
        <v>28</v>
      </c>
      <c r="G10" s="26">
        <v>13</v>
      </c>
      <c r="H10" s="29" t="s">
        <v>59</v>
      </c>
      <c r="I10" s="29" t="s">
        <v>60</v>
      </c>
      <c r="J10" s="26" t="s">
        <v>29</v>
      </c>
      <c r="K10" s="26" t="s">
        <v>32</v>
      </c>
      <c r="L10" s="14" t="s">
        <v>83</v>
      </c>
      <c r="M10" s="14" t="s">
        <v>100</v>
      </c>
      <c r="N10" s="14" t="s">
        <v>190</v>
      </c>
      <c r="P10" s="14" t="s">
        <v>36</v>
      </c>
      <c r="Q10" s="14" t="s">
        <v>209</v>
      </c>
    </row>
    <row r="11" spans="1:18" s="14" customFormat="1" ht="42" hidden="1" x14ac:dyDescent="0.15">
      <c r="A11" s="36">
        <v>1008</v>
      </c>
      <c r="B11" s="26" t="s">
        <v>42</v>
      </c>
      <c r="C11" s="26" t="s">
        <v>43</v>
      </c>
      <c r="D11" s="27" t="s">
        <v>44</v>
      </c>
      <c r="E11" s="28">
        <v>101</v>
      </c>
      <c r="F11" s="28" t="s">
        <v>28</v>
      </c>
      <c r="G11" s="26">
        <v>14</v>
      </c>
      <c r="H11" s="29" t="s">
        <v>61</v>
      </c>
      <c r="I11" s="29" t="s">
        <v>62</v>
      </c>
      <c r="J11" s="26" t="s">
        <v>29</v>
      </c>
      <c r="K11" s="26" t="s">
        <v>32</v>
      </c>
      <c r="L11" s="14" t="s">
        <v>83</v>
      </c>
      <c r="M11" s="14" t="s">
        <v>100</v>
      </c>
      <c r="N11" s="14" t="s">
        <v>210</v>
      </c>
      <c r="P11" s="14" t="s">
        <v>36</v>
      </c>
    </row>
    <row r="12" spans="1:18" s="14" customFormat="1" ht="98" hidden="1" x14ac:dyDescent="0.15">
      <c r="A12" s="36">
        <v>1009</v>
      </c>
      <c r="B12" s="26" t="s">
        <v>42</v>
      </c>
      <c r="C12" s="26" t="s">
        <v>43</v>
      </c>
      <c r="D12" s="27" t="s">
        <v>44</v>
      </c>
      <c r="E12" s="28">
        <v>101</v>
      </c>
      <c r="F12" s="28" t="s">
        <v>28</v>
      </c>
      <c r="G12" s="26">
        <v>16</v>
      </c>
      <c r="H12" s="29" t="s">
        <v>63</v>
      </c>
      <c r="I12" s="29" t="s">
        <v>64</v>
      </c>
      <c r="J12" s="26" t="s">
        <v>29</v>
      </c>
      <c r="K12" s="26" t="s">
        <v>32</v>
      </c>
      <c r="L12" s="14" t="s">
        <v>83</v>
      </c>
      <c r="M12" s="14" t="s">
        <v>102</v>
      </c>
      <c r="N12" s="14" t="s">
        <v>211</v>
      </c>
      <c r="P12" s="14" t="s">
        <v>36</v>
      </c>
    </row>
    <row r="13" spans="1:18" s="14" customFormat="1" ht="56" hidden="1" x14ac:dyDescent="0.15">
      <c r="A13" s="36">
        <v>1010</v>
      </c>
      <c r="B13" s="26" t="s">
        <v>42</v>
      </c>
      <c r="C13" s="26" t="s">
        <v>43</v>
      </c>
      <c r="D13" s="27" t="s">
        <v>44</v>
      </c>
      <c r="E13" s="28">
        <v>103</v>
      </c>
      <c r="F13" s="28" t="s">
        <v>65</v>
      </c>
      <c r="G13" s="26">
        <v>19</v>
      </c>
      <c r="H13" s="29" t="s">
        <v>66</v>
      </c>
      <c r="I13" s="29" t="s">
        <v>67</v>
      </c>
      <c r="J13" s="26" t="s">
        <v>29</v>
      </c>
      <c r="K13" s="26" t="s">
        <v>32</v>
      </c>
      <c r="L13" s="14" t="s">
        <v>83</v>
      </c>
      <c r="M13" s="14" t="s">
        <v>100</v>
      </c>
      <c r="N13" s="14" t="s">
        <v>212</v>
      </c>
      <c r="P13" s="14" t="s">
        <v>36</v>
      </c>
    </row>
    <row r="14" spans="1:18" s="14" customFormat="1" ht="28" hidden="1" x14ac:dyDescent="0.15">
      <c r="A14" s="36">
        <v>1011</v>
      </c>
      <c r="B14" t="s">
        <v>76</v>
      </c>
      <c r="C14" t="s">
        <v>77</v>
      </c>
      <c r="D14" s="18" t="s">
        <v>78</v>
      </c>
      <c r="E14">
        <v>108</v>
      </c>
      <c r="F14" t="s">
        <v>31</v>
      </c>
      <c r="G14">
        <v>9</v>
      </c>
      <c r="H14" s="34" t="s">
        <v>79</v>
      </c>
      <c r="I14" s="19" t="s">
        <v>80</v>
      </c>
      <c r="J14" t="s">
        <v>29</v>
      </c>
      <c r="K14" t="s">
        <v>32</v>
      </c>
      <c r="M14" s="14" t="s">
        <v>168</v>
      </c>
      <c r="P14" s="14" t="s">
        <v>36</v>
      </c>
    </row>
    <row r="15" spans="1:18" s="14" customFormat="1" ht="98" hidden="1" x14ac:dyDescent="0.15">
      <c r="A15" s="36">
        <v>1012</v>
      </c>
      <c r="B15" s="26" t="s">
        <v>68</v>
      </c>
      <c r="C15" s="26" t="s">
        <v>43</v>
      </c>
      <c r="D15" s="30" t="s">
        <v>69</v>
      </c>
      <c r="E15" s="28">
        <v>109</v>
      </c>
      <c r="F15" s="31" t="s">
        <v>70</v>
      </c>
      <c r="G15" s="26">
        <v>36</v>
      </c>
      <c r="H15" s="29" t="s">
        <v>71</v>
      </c>
      <c r="I15" s="29" t="s">
        <v>72</v>
      </c>
      <c r="J15" s="26" t="s">
        <v>29</v>
      </c>
      <c r="K15" s="26"/>
      <c r="M15" s="14" t="s">
        <v>102</v>
      </c>
      <c r="N15" s="14" t="s">
        <v>197</v>
      </c>
      <c r="O15" s="14" t="s">
        <v>198</v>
      </c>
      <c r="P15" s="14" t="s">
        <v>188</v>
      </c>
    </row>
    <row r="16" spans="1:18" s="14" customFormat="1" ht="28" x14ac:dyDescent="0.15">
      <c r="A16" s="36">
        <v>1000</v>
      </c>
      <c r="B16" s="14" t="s">
        <v>35</v>
      </c>
      <c r="C16" s="14" t="s">
        <v>275</v>
      </c>
      <c r="D16" s="58" t="s">
        <v>276</v>
      </c>
      <c r="E16" s="14" t="s">
        <v>2</v>
      </c>
      <c r="H16" s="14" t="s">
        <v>278</v>
      </c>
      <c r="I16" s="14" t="s">
        <v>277</v>
      </c>
      <c r="J16" s="14" t="s">
        <v>30</v>
      </c>
      <c r="K16" s="14" t="s">
        <v>33</v>
      </c>
      <c r="L16" s="52"/>
      <c r="M16" s="14" t="s">
        <v>168</v>
      </c>
      <c r="R16" s="14" t="s">
        <v>36</v>
      </c>
    </row>
    <row r="17" spans="1:18" s="14" customFormat="1" ht="28" hidden="1" x14ac:dyDescent="0.15">
      <c r="A17" s="36">
        <v>1014</v>
      </c>
      <c r="B17" s="14" t="s">
        <v>103</v>
      </c>
      <c r="C17" s="14" t="s">
        <v>104</v>
      </c>
      <c r="D17" s="58" t="s">
        <v>105</v>
      </c>
      <c r="E17" s="14">
        <v>9</v>
      </c>
      <c r="F17" s="14" t="s">
        <v>234</v>
      </c>
      <c r="G17" s="14">
        <v>1</v>
      </c>
      <c r="H17" s="14" t="s">
        <v>235</v>
      </c>
      <c r="I17" s="14" t="s">
        <v>236</v>
      </c>
      <c r="J17" s="14" t="s">
        <v>30</v>
      </c>
      <c r="K17" s="14" t="s">
        <v>233</v>
      </c>
      <c r="M17" s="14" t="s">
        <v>100</v>
      </c>
      <c r="N17" s="14" t="s">
        <v>221</v>
      </c>
      <c r="O17" s="14" t="s">
        <v>222</v>
      </c>
      <c r="P17" s="14" t="s">
        <v>36</v>
      </c>
    </row>
    <row r="18" spans="1:18" s="14" customFormat="1" ht="140" hidden="1" x14ac:dyDescent="0.15">
      <c r="A18" s="36">
        <v>1015</v>
      </c>
      <c r="B18" s="14" t="s">
        <v>103</v>
      </c>
      <c r="C18" s="14" t="s">
        <v>104</v>
      </c>
      <c r="D18" s="58" t="s">
        <v>105</v>
      </c>
      <c r="E18" s="14">
        <v>9</v>
      </c>
      <c r="F18" s="14" t="s">
        <v>234</v>
      </c>
      <c r="G18" s="14">
        <v>13</v>
      </c>
      <c r="H18" s="14" t="s">
        <v>237</v>
      </c>
      <c r="I18" s="14" t="s">
        <v>238</v>
      </c>
      <c r="J18" s="14" t="s">
        <v>30</v>
      </c>
      <c r="K18" s="14" t="s">
        <v>233</v>
      </c>
      <c r="L18" s="14" t="s">
        <v>94</v>
      </c>
      <c r="M18" s="14" t="s">
        <v>100</v>
      </c>
      <c r="N18" s="14" t="s">
        <v>200</v>
      </c>
      <c r="P18" s="14" t="s">
        <v>36</v>
      </c>
    </row>
    <row r="19" spans="1:18" s="14" customFormat="1" ht="28" x14ac:dyDescent="0.15">
      <c r="A19" s="36">
        <v>1001</v>
      </c>
      <c r="B19" s="14" t="s">
        <v>35</v>
      </c>
      <c r="C19" s="14" t="s">
        <v>275</v>
      </c>
      <c r="D19" s="58" t="s">
        <v>276</v>
      </c>
      <c r="E19" s="14" t="s">
        <v>283</v>
      </c>
      <c r="H19" s="14" t="s">
        <v>284</v>
      </c>
      <c r="I19" s="14" t="s">
        <v>277</v>
      </c>
      <c r="J19" s="14" t="s">
        <v>30</v>
      </c>
      <c r="M19" s="14" t="s">
        <v>168</v>
      </c>
      <c r="R19" s="14" t="s">
        <v>36</v>
      </c>
    </row>
    <row r="20" spans="1:18" s="14" customFormat="1" ht="126" hidden="1" x14ac:dyDescent="0.15">
      <c r="A20" s="36">
        <v>1017</v>
      </c>
      <c r="B20" s="14" t="s">
        <v>103</v>
      </c>
      <c r="C20" s="14" t="s">
        <v>104</v>
      </c>
      <c r="D20" s="58" t="s">
        <v>105</v>
      </c>
      <c r="E20" s="14">
        <v>9</v>
      </c>
      <c r="F20" s="14" t="s">
        <v>234</v>
      </c>
      <c r="G20" s="14">
        <v>1</v>
      </c>
      <c r="H20" s="14" t="s">
        <v>235</v>
      </c>
      <c r="I20" s="14" t="s">
        <v>236</v>
      </c>
      <c r="J20" s="14" t="s">
        <v>30</v>
      </c>
      <c r="K20" s="14" t="s">
        <v>233</v>
      </c>
      <c r="L20" s="14" t="s">
        <v>94</v>
      </c>
      <c r="M20" s="14" t="s">
        <v>100</v>
      </c>
      <c r="N20" s="14" t="s">
        <v>201</v>
      </c>
      <c r="P20" s="14" t="s">
        <v>36</v>
      </c>
    </row>
    <row r="21" spans="1:18" s="14" customFormat="1" ht="56" hidden="1" x14ac:dyDescent="0.15">
      <c r="A21" s="36">
        <v>1018</v>
      </c>
      <c r="B21" s="14" t="s">
        <v>103</v>
      </c>
      <c r="C21" s="14" t="s">
        <v>104</v>
      </c>
      <c r="D21" s="58" t="s">
        <v>105</v>
      </c>
      <c r="E21" s="14">
        <v>9</v>
      </c>
      <c r="F21" s="14" t="s">
        <v>234</v>
      </c>
      <c r="G21" s="14">
        <v>13</v>
      </c>
      <c r="H21" s="14" t="s">
        <v>237</v>
      </c>
      <c r="I21" s="14" t="s">
        <v>238</v>
      </c>
      <c r="J21" s="14" t="s">
        <v>30</v>
      </c>
      <c r="K21" s="14" t="s">
        <v>233</v>
      </c>
      <c r="L21" s="14" t="s">
        <v>94</v>
      </c>
      <c r="M21" s="14" t="s">
        <v>100</v>
      </c>
      <c r="N21" s="14" t="s">
        <v>202</v>
      </c>
      <c r="P21" s="14" t="s">
        <v>36</v>
      </c>
    </row>
    <row r="22" spans="1:18" s="14" customFormat="1" ht="126" hidden="1" x14ac:dyDescent="0.15">
      <c r="A22" s="36">
        <v>1019</v>
      </c>
      <c r="B22" s="14" t="s">
        <v>103</v>
      </c>
      <c r="C22" s="14" t="s">
        <v>104</v>
      </c>
      <c r="D22" s="58" t="s">
        <v>105</v>
      </c>
      <c r="E22" s="14">
        <v>9</v>
      </c>
      <c r="F22" s="14" t="s">
        <v>234</v>
      </c>
      <c r="G22" s="14">
        <v>13</v>
      </c>
      <c r="H22" s="14" t="s">
        <v>237</v>
      </c>
      <c r="I22" s="14" t="s">
        <v>239</v>
      </c>
      <c r="J22" s="14" t="s">
        <v>30</v>
      </c>
      <c r="K22" s="14" t="s">
        <v>233</v>
      </c>
      <c r="L22" s="14" t="s">
        <v>94</v>
      </c>
      <c r="M22" s="14" t="s">
        <v>100</v>
      </c>
      <c r="N22" s="14" t="s">
        <v>203</v>
      </c>
      <c r="P22" s="14" t="s">
        <v>36</v>
      </c>
    </row>
    <row r="23" spans="1:18" s="14" customFormat="1" ht="126" hidden="1" x14ac:dyDescent="0.15">
      <c r="A23" s="36">
        <v>1020</v>
      </c>
      <c r="B23" s="14" t="s">
        <v>103</v>
      </c>
      <c r="C23" s="14" t="s">
        <v>104</v>
      </c>
      <c r="D23" s="58" t="s">
        <v>105</v>
      </c>
      <c r="E23" s="14">
        <v>7</v>
      </c>
      <c r="F23" s="14" t="s">
        <v>230</v>
      </c>
      <c r="G23" s="14">
        <v>0</v>
      </c>
      <c r="H23" s="14" t="s">
        <v>240</v>
      </c>
      <c r="I23" s="14" t="s">
        <v>241</v>
      </c>
      <c r="J23" s="14" t="s">
        <v>30</v>
      </c>
      <c r="K23" s="14" t="s">
        <v>233</v>
      </c>
      <c r="L23" s="14" t="s">
        <v>94</v>
      </c>
      <c r="M23" s="14" t="s">
        <v>100</v>
      </c>
      <c r="N23" s="14" t="s">
        <v>203</v>
      </c>
      <c r="P23" s="14" t="s">
        <v>36</v>
      </c>
    </row>
    <row r="24" spans="1:18" s="14" customFormat="1" ht="56" hidden="1" customHeight="1" x14ac:dyDescent="0.15">
      <c r="A24" s="36">
        <v>1021</v>
      </c>
      <c r="B24" s="14" t="s">
        <v>103</v>
      </c>
      <c r="C24" s="14" t="s">
        <v>104</v>
      </c>
      <c r="D24" s="58" t="s">
        <v>105</v>
      </c>
      <c r="E24" s="14">
        <v>7</v>
      </c>
      <c r="F24" s="14" t="s">
        <v>230</v>
      </c>
      <c r="G24" s="14">
        <v>0</v>
      </c>
      <c r="H24" s="14" t="s">
        <v>242</v>
      </c>
      <c r="I24" s="14" t="s">
        <v>243</v>
      </c>
      <c r="J24" s="14" t="s">
        <v>30</v>
      </c>
      <c r="K24" s="14" t="s">
        <v>233</v>
      </c>
      <c r="L24" s="14" t="s">
        <v>94</v>
      </c>
      <c r="M24" s="14" t="s">
        <v>102</v>
      </c>
      <c r="N24" s="14" t="s">
        <v>199</v>
      </c>
      <c r="P24" s="14" t="s">
        <v>36</v>
      </c>
    </row>
    <row r="25" spans="1:18" s="14" customFormat="1" ht="14" hidden="1" x14ac:dyDescent="0.15">
      <c r="A25" s="36">
        <v>1022</v>
      </c>
      <c r="B25" t="s">
        <v>103</v>
      </c>
      <c r="C25" t="s">
        <v>104</v>
      </c>
      <c r="D25" s="18" t="s">
        <v>105</v>
      </c>
      <c r="E25">
        <v>150</v>
      </c>
      <c r="F25" t="s">
        <v>108</v>
      </c>
      <c r="G25">
        <v>2</v>
      </c>
      <c r="H25" t="s">
        <v>109</v>
      </c>
      <c r="I25" t="s">
        <v>110</v>
      </c>
      <c r="J25" t="s">
        <v>30</v>
      </c>
      <c r="K25" t="s">
        <v>33</v>
      </c>
      <c r="M25" s="14" t="s">
        <v>168</v>
      </c>
      <c r="P25" s="14" t="s">
        <v>36</v>
      </c>
    </row>
    <row r="26" spans="1:18" s="14" customFormat="1" ht="14" hidden="1" x14ac:dyDescent="0.15">
      <c r="A26" s="36">
        <v>1023</v>
      </c>
      <c r="B26" t="s">
        <v>103</v>
      </c>
      <c r="C26" t="s">
        <v>104</v>
      </c>
      <c r="D26" s="18" t="s">
        <v>105</v>
      </c>
      <c r="E26">
        <v>151</v>
      </c>
      <c r="F26" t="s">
        <v>108</v>
      </c>
      <c r="G26">
        <v>5</v>
      </c>
      <c r="H26" t="s">
        <v>111</v>
      </c>
      <c r="I26" t="s">
        <v>112</v>
      </c>
      <c r="J26" t="s">
        <v>30</v>
      </c>
      <c r="K26" t="s">
        <v>33</v>
      </c>
      <c r="M26" s="14" t="s">
        <v>168</v>
      </c>
      <c r="P26" s="14" t="s">
        <v>36</v>
      </c>
    </row>
    <row r="27" spans="1:18" s="14" customFormat="1" ht="14" x14ac:dyDescent="0.15">
      <c r="A27" s="36"/>
      <c r="D27" s="58"/>
      <c r="R27" s="14" t="s">
        <v>36</v>
      </c>
    </row>
    <row r="28" spans="1:18" s="14" customFormat="1" ht="98" hidden="1" x14ac:dyDescent="0.15">
      <c r="A28" s="36">
        <v>1025</v>
      </c>
      <c r="B28" s="14" t="s">
        <v>103</v>
      </c>
      <c r="C28" s="14" t="s">
        <v>104</v>
      </c>
      <c r="D28" s="58" t="s">
        <v>105</v>
      </c>
      <c r="E28" s="14">
        <v>9</v>
      </c>
      <c r="F28" s="14" t="s">
        <v>234</v>
      </c>
      <c r="G28" s="14">
        <v>1</v>
      </c>
      <c r="H28" s="14" t="s">
        <v>235</v>
      </c>
      <c r="I28" s="14" t="s">
        <v>236</v>
      </c>
      <c r="J28" s="14" t="s">
        <v>30</v>
      </c>
      <c r="K28" s="14" t="s">
        <v>233</v>
      </c>
      <c r="L28" s="14" t="s">
        <v>83</v>
      </c>
      <c r="M28" s="14" t="s">
        <v>100</v>
      </c>
      <c r="N28" s="14" t="s">
        <v>213</v>
      </c>
      <c r="P28" s="14" t="s">
        <v>36</v>
      </c>
      <c r="Q28" s="14" t="s">
        <v>214</v>
      </c>
    </row>
    <row r="29" spans="1:18" s="14" customFormat="1" ht="56" hidden="1" x14ac:dyDescent="0.15">
      <c r="A29" s="36">
        <v>1026</v>
      </c>
      <c r="B29" s="14" t="s">
        <v>103</v>
      </c>
      <c r="C29" s="14" t="s">
        <v>104</v>
      </c>
      <c r="D29" s="58" t="s">
        <v>105</v>
      </c>
      <c r="E29" s="14">
        <v>9</v>
      </c>
      <c r="F29" s="14" t="s">
        <v>234</v>
      </c>
      <c r="G29" s="14">
        <v>13</v>
      </c>
      <c r="H29" s="14" t="s">
        <v>237</v>
      </c>
      <c r="I29" s="14" t="s">
        <v>238</v>
      </c>
      <c r="J29" s="14" t="s">
        <v>30</v>
      </c>
      <c r="K29" s="14" t="s">
        <v>233</v>
      </c>
      <c r="L29" s="14" t="s">
        <v>83</v>
      </c>
      <c r="M29" s="14" t="s">
        <v>100</v>
      </c>
      <c r="N29" s="14" t="s">
        <v>215</v>
      </c>
      <c r="P29" s="14" t="s">
        <v>36</v>
      </c>
    </row>
    <row r="30" spans="1:18" s="14" customFormat="1" ht="98" hidden="1" x14ac:dyDescent="0.15">
      <c r="A30" s="36">
        <v>1027</v>
      </c>
      <c r="B30" s="14" t="s">
        <v>103</v>
      </c>
      <c r="C30" s="14" t="s">
        <v>104</v>
      </c>
      <c r="D30" s="58" t="s">
        <v>105</v>
      </c>
      <c r="E30" s="14">
        <v>9</v>
      </c>
      <c r="F30" s="14" t="s">
        <v>234</v>
      </c>
      <c r="G30" s="14">
        <v>13</v>
      </c>
      <c r="H30" s="14" t="s">
        <v>237</v>
      </c>
      <c r="I30" s="14" t="s">
        <v>239</v>
      </c>
      <c r="J30" s="14" t="s">
        <v>30</v>
      </c>
      <c r="K30" s="14" t="s">
        <v>233</v>
      </c>
      <c r="L30" s="14" t="s">
        <v>83</v>
      </c>
      <c r="M30" s="14" t="s">
        <v>102</v>
      </c>
      <c r="N30" s="14" t="s">
        <v>216</v>
      </c>
      <c r="P30" s="14" t="s">
        <v>36</v>
      </c>
    </row>
    <row r="31" spans="1:18" s="14" customFormat="1" ht="98" hidden="1" x14ac:dyDescent="0.15">
      <c r="A31" s="36">
        <v>1028</v>
      </c>
      <c r="B31" s="14" t="s">
        <v>103</v>
      </c>
      <c r="C31" s="14" t="s">
        <v>104</v>
      </c>
      <c r="D31" s="58" t="s">
        <v>105</v>
      </c>
      <c r="E31" s="14">
        <v>7</v>
      </c>
      <c r="F31" s="14" t="s">
        <v>230</v>
      </c>
      <c r="G31" s="14">
        <v>0</v>
      </c>
      <c r="H31" s="14" t="s">
        <v>240</v>
      </c>
      <c r="I31" s="14" t="s">
        <v>241</v>
      </c>
      <c r="J31" s="14" t="s">
        <v>30</v>
      </c>
      <c r="K31" s="14" t="s">
        <v>233</v>
      </c>
      <c r="L31" s="14" t="s">
        <v>83</v>
      </c>
      <c r="M31" s="14" t="s">
        <v>102</v>
      </c>
      <c r="N31" s="14" t="s">
        <v>217</v>
      </c>
      <c r="P31" s="14" t="s">
        <v>36</v>
      </c>
    </row>
    <row r="32" spans="1:18" s="14" customFormat="1" ht="56" hidden="1" x14ac:dyDescent="0.15">
      <c r="A32" s="36">
        <v>1029</v>
      </c>
      <c r="B32" s="14" t="s">
        <v>103</v>
      </c>
      <c r="C32" s="14" t="s">
        <v>104</v>
      </c>
      <c r="D32" s="58" t="s">
        <v>105</v>
      </c>
      <c r="E32" s="14">
        <v>7</v>
      </c>
      <c r="F32" s="14" t="s">
        <v>230</v>
      </c>
      <c r="G32" s="14">
        <v>0</v>
      </c>
      <c r="H32" s="14" t="s">
        <v>242</v>
      </c>
      <c r="I32" s="14" t="s">
        <v>243</v>
      </c>
      <c r="J32" s="14" t="s">
        <v>30</v>
      </c>
      <c r="K32" s="14" t="s">
        <v>233</v>
      </c>
      <c r="L32" s="14" t="s">
        <v>83</v>
      </c>
      <c r="M32" s="14" t="s">
        <v>100</v>
      </c>
      <c r="N32" s="14" t="s">
        <v>218</v>
      </c>
      <c r="P32" s="14" t="s">
        <v>36</v>
      </c>
    </row>
    <row r="33" spans="1:18" s="14" customFormat="1" ht="14" x14ac:dyDescent="0.15">
      <c r="A33" s="36"/>
      <c r="D33" s="58"/>
      <c r="R33" s="14" t="s">
        <v>36</v>
      </c>
    </row>
    <row r="34" spans="1:18" s="14" customFormat="1" ht="28" hidden="1" x14ac:dyDescent="0.15">
      <c r="A34" s="36">
        <v>1031</v>
      </c>
      <c r="B34" s="14" t="s">
        <v>103</v>
      </c>
      <c r="C34" s="14" t="s">
        <v>104</v>
      </c>
      <c r="D34" s="58" t="s">
        <v>105</v>
      </c>
      <c r="E34" s="14">
        <v>9</v>
      </c>
      <c r="F34" s="14" t="s">
        <v>234</v>
      </c>
      <c r="G34" s="14">
        <v>1</v>
      </c>
      <c r="H34" s="14" t="s">
        <v>235</v>
      </c>
      <c r="I34" s="14" t="s">
        <v>236</v>
      </c>
      <c r="J34" s="14" t="s">
        <v>30</v>
      </c>
      <c r="K34" s="14" t="s">
        <v>233</v>
      </c>
      <c r="M34" s="14" t="s">
        <v>100</v>
      </c>
      <c r="N34" s="14" t="s">
        <v>121</v>
      </c>
      <c r="P34" s="14" t="s">
        <v>36</v>
      </c>
    </row>
    <row r="35" spans="1:18" s="14" customFormat="1" ht="28" hidden="1" x14ac:dyDescent="0.15">
      <c r="A35" s="36">
        <v>1032</v>
      </c>
      <c r="B35" s="14" t="s">
        <v>103</v>
      </c>
      <c r="C35" s="14" t="s">
        <v>104</v>
      </c>
      <c r="D35" s="58" t="s">
        <v>105</v>
      </c>
      <c r="E35" s="14">
        <v>9</v>
      </c>
      <c r="F35" s="14" t="s">
        <v>234</v>
      </c>
      <c r="G35" s="14">
        <v>13</v>
      </c>
      <c r="H35" s="14" t="s">
        <v>237</v>
      </c>
      <c r="I35" s="14" t="s">
        <v>238</v>
      </c>
      <c r="J35" s="14" t="s">
        <v>30</v>
      </c>
      <c r="K35" s="14" t="s">
        <v>233</v>
      </c>
      <c r="M35" s="14" t="s">
        <v>102</v>
      </c>
      <c r="N35" s="14" t="s">
        <v>122</v>
      </c>
      <c r="P35" s="14" t="s">
        <v>36</v>
      </c>
    </row>
    <row r="36" spans="1:18" s="14" customFormat="1" ht="28" hidden="1" x14ac:dyDescent="0.15">
      <c r="A36" s="36">
        <v>1033</v>
      </c>
      <c r="B36" s="14" t="s">
        <v>103</v>
      </c>
      <c r="C36" s="14" t="s">
        <v>104</v>
      </c>
      <c r="D36" s="58" t="s">
        <v>105</v>
      </c>
      <c r="E36" s="14">
        <v>9</v>
      </c>
      <c r="F36" s="14" t="s">
        <v>234</v>
      </c>
      <c r="G36" s="14">
        <v>13</v>
      </c>
      <c r="H36" s="14" t="s">
        <v>237</v>
      </c>
      <c r="I36" s="14" t="s">
        <v>239</v>
      </c>
      <c r="J36" s="14" t="s">
        <v>30</v>
      </c>
      <c r="K36" s="14" t="s">
        <v>233</v>
      </c>
      <c r="M36" s="14" t="s">
        <v>168</v>
      </c>
      <c r="P36" s="14" t="s">
        <v>36</v>
      </c>
    </row>
    <row r="37" spans="1:18" s="14" customFormat="1" ht="42" hidden="1" x14ac:dyDescent="0.15">
      <c r="A37" s="36">
        <v>1034</v>
      </c>
      <c r="B37" s="14" t="s">
        <v>103</v>
      </c>
      <c r="C37" s="14" t="s">
        <v>104</v>
      </c>
      <c r="D37" s="58" t="s">
        <v>105</v>
      </c>
      <c r="E37" s="14">
        <v>7</v>
      </c>
      <c r="F37" s="14" t="s">
        <v>230</v>
      </c>
      <c r="G37" s="14">
        <v>0</v>
      </c>
      <c r="H37" s="14" t="s">
        <v>240</v>
      </c>
      <c r="I37" s="14" t="s">
        <v>241</v>
      </c>
      <c r="J37" s="14" t="s">
        <v>30</v>
      </c>
      <c r="K37" s="14" t="s">
        <v>233</v>
      </c>
      <c r="M37" s="14" t="s">
        <v>102</v>
      </c>
      <c r="N37" s="14" t="s">
        <v>223</v>
      </c>
      <c r="P37" s="14" t="s">
        <v>36</v>
      </c>
    </row>
    <row r="38" spans="1:18" s="14" customFormat="1" ht="14" x14ac:dyDescent="0.15">
      <c r="A38" s="36"/>
      <c r="D38" s="58"/>
      <c r="R38" s="14" t="s">
        <v>36</v>
      </c>
    </row>
    <row r="39" spans="1:18" s="14" customFormat="1" ht="56" hidden="1" x14ac:dyDescent="0.15">
      <c r="A39" s="36">
        <v>1036</v>
      </c>
      <c r="B39" s="14" t="s">
        <v>103</v>
      </c>
      <c r="C39" s="14" t="s">
        <v>104</v>
      </c>
      <c r="D39" s="58" t="s">
        <v>105</v>
      </c>
      <c r="E39" s="14">
        <v>9</v>
      </c>
      <c r="F39" s="14" t="s">
        <v>234</v>
      </c>
      <c r="G39" s="14">
        <v>1</v>
      </c>
      <c r="H39" s="14" t="s">
        <v>235</v>
      </c>
      <c r="I39" s="14" t="s">
        <v>236</v>
      </c>
      <c r="J39" s="14" t="s">
        <v>30</v>
      </c>
      <c r="K39" s="14" t="s">
        <v>233</v>
      </c>
      <c r="L39" s="14" t="s">
        <v>83</v>
      </c>
      <c r="M39" s="14" t="s">
        <v>100</v>
      </c>
      <c r="N39" s="14" t="s">
        <v>219</v>
      </c>
      <c r="P39" s="14" t="s">
        <v>36</v>
      </c>
    </row>
    <row r="40" spans="1:18" s="14" customFormat="1" ht="28" hidden="1" x14ac:dyDescent="0.15">
      <c r="A40" s="36">
        <v>1037</v>
      </c>
      <c r="B40" s="14" t="s">
        <v>103</v>
      </c>
      <c r="C40" s="14" t="s">
        <v>104</v>
      </c>
      <c r="D40" s="58" t="s">
        <v>105</v>
      </c>
      <c r="E40" s="14">
        <v>9</v>
      </c>
      <c r="F40" s="14" t="s">
        <v>234</v>
      </c>
      <c r="G40" s="14">
        <v>13</v>
      </c>
      <c r="H40" s="14" t="s">
        <v>237</v>
      </c>
      <c r="I40" s="14" t="s">
        <v>238</v>
      </c>
      <c r="J40" s="14" t="s">
        <v>30</v>
      </c>
      <c r="K40" s="14" t="s">
        <v>233</v>
      </c>
      <c r="L40" s="14" t="s">
        <v>83</v>
      </c>
      <c r="M40" s="14" t="s">
        <v>102</v>
      </c>
      <c r="N40" s="14" t="s">
        <v>220</v>
      </c>
      <c r="P40" s="14" t="s">
        <v>36</v>
      </c>
    </row>
    <row r="41" spans="1:18" s="14" customFormat="1" ht="14" x14ac:dyDescent="0.15">
      <c r="A41" s="36"/>
      <c r="D41" s="58"/>
      <c r="R41" s="14" t="s">
        <v>36</v>
      </c>
    </row>
    <row r="42" spans="1:18" s="14" customFormat="1" ht="42" hidden="1" x14ac:dyDescent="0.15">
      <c r="A42" s="36">
        <v>1039</v>
      </c>
      <c r="B42" s="14" t="s">
        <v>103</v>
      </c>
      <c r="C42" s="14" t="s">
        <v>104</v>
      </c>
      <c r="D42" s="58" t="s">
        <v>105</v>
      </c>
      <c r="E42" s="14">
        <v>9</v>
      </c>
      <c r="F42" s="14" t="s">
        <v>234</v>
      </c>
      <c r="G42" s="14">
        <v>1</v>
      </c>
      <c r="H42" s="14" t="s">
        <v>235</v>
      </c>
      <c r="I42" s="14" t="s">
        <v>236</v>
      </c>
      <c r="J42" s="14" t="s">
        <v>30</v>
      </c>
      <c r="K42" s="14" t="s">
        <v>233</v>
      </c>
      <c r="L42" s="14" t="s">
        <v>94</v>
      </c>
      <c r="M42" s="14" t="s">
        <v>100</v>
      </c>
      <c r="N42" s="14" t="s">
        <v>204</v>
      </c>
      <c r="P42" s="14" t="s">
        <v>36</v>
      </c>
    </row>
    <row r="43" spans="1:18" s="14" customFormat="1" ht="14" x14ac:dyDescent="0.15">
      <c r="A43" s="36"/>
      <c r="D43" s="58"/>
      <c r="R43" s="14" t="s">
        <v>36</v>
      </c>
    </row>
    <row r="44" spans="1:18" s="14" customFormat="1" ht="14" x14ac:dyDescent="0.15">
      <c r="A44" s="36"/>
      <c r="D44" s="58"/>
      <c r="R44" s="14" t="s">
        <v>36</v>
      </c>
    </row>
    <row r="45" spans="1:18" s="14" customFormat="1" ht="42" hidden="1" x14ac:dyDescent="0.15">
      <c r="A45" s="36">
        <v>1042</v>
      </c>
      <c r="B45" s="14" t="s">
        <v>103</v>
      </c>
      <c r="C45" s="14" t="s">
        <v>104</v>
      </c>
      <c r="D45" s="58" t="s">
        <v>105</v>
      </c>
      <c r="E45" s="14">
        <v>7</v>
      </c>
      <c r="F45" s="14" t="s">
        <v>230</v>
      </c>
      <c r="G45" s="14">
        <v>0</v>
      </c>
      <c r="H45" s="14" t="s">
        <v>240</v>
      </c>
      <c r="I45" s="14" t="s">
        <v>241</v>
      </c>
      <c r="J45" s="14" t="s">
        <v>30</v>
      </c>
      <c r="K45" s="14" t="s">
        <v>233</v>
      </c>
      <c r="M45" s="14" t="s">
        <v>168</v>
      </c>
      <c r="P45" s="14" t="s">
        <v>36</v>
      </c>
    </row>
    <row r="46" spans="1:18" s="14" customFormat="1" ht="14" x14ac:dyDescent="0.15">
      <c r="A46" s="36"/>
      <c r="D46" s="58"/>
      <c r="R46" s="14" t="s">
        <v>36</v>
      </c>
    </row>
    <row r="47" spans="1:18" s="14" customFormat="1" ht="28" hidden="1" x14ac:dyDescent="0.15">
      <c r="A47" s="36">
        <v>1044</v>
      </c>
      <c r="B47" s="26" t="s">
        <v>42</v>
      </c>
      <c r="C47" s="26" t="s">
        <v>43</v>
      </c>
      <c r="D47" s="27" t="s">
        <v>44</v>
      </c>
      <c r="E47" s="28">
        <v>384</v>
      </c>
      <c r="F47" s="28">
        <v>9.5</v>
      </c>
      <c r="G47" s="26">
        <v>1</v>
      </c>
      <c r="H47" s="29" t="s">
        <v>74</v>
      </c>
      <c r="I47" s="29" t="s">
        <v>75</v>
      </c>
      <c r="J47" s="26" t="s">
        <v>30</v>
      </c>
      <c r="K47" s="26" t="s">
        <v>33</v>
      </c>
      <c r="M47" s="14" t="s">
        <v>168</v>
      </c>
      <c r="O47" s="14" t="s">
        <v>97</v>
      </c>
      <c r="P47" s="14" t="s">
        <v>36</v>
      </c>
    </row>
    <row r="48" spans="1:18" s="14" customFormat="1" x14ac:dyDescent="0.15">
      <c r="A48" s="36"/>
      <c r="B48" s="26"/>
      <c r="C48" s="26"/>
      <c r="D48" s="27"/>
      <c r="E48" s="28"/>
      <c r="F48" s="28"/>
      <c r="G48" s="26"/>
      <c r="H48" s="29"/>
      <c r="I48" s="29"/>
      <c r="J48" s="26"/>
      <c r="K48" s="26"/>
    </row>
    <row r="49" spans="1:16" s="14" customFormat="1" ht="14" hidden="1" x14ac:dyDescent="0.15">
      <c r="A49" s="36">
        <v>1046</v>
      </c>
      <c r="B49" t="s">
        <v>103</v>
      </c>
      <c r="C49" t="s">
        <v>104</v>
      </c>
      <c r="D49" s="18" t="s">
        <v>105</v>
      </c>
      <c r="E49">
        <v>388</v>
      </c>
      <c r="F49" t="s">
        <v>113</v>
      </c>
      <c r="G49">
        <v>2</v>
      </c>
      <c r="H49" t="s">
        <v>114</v>
      </c>
      <c r="I49" t="s">
        <v>115</v>
      </c>
      <c r="J49" t="s">
        <v>30</v>
      </c>
      <c r="K49" t="s">
        <v>33</v>
      </c>
      <c r="M49" s="14" t="s">
        <v>168</v>
      </c>
      <c r="P49" s="14" t="s">
        <v>36</v>
      </c>
    </row>
    <row r="50" spans="1:16" s="14" customFormat="1" ht="28" hidden="1" x14ac:dyDescent="0.15">
      <c r="A50" s="36">
        <v>1047</v>
      </c>
      <c r="B50" t="s">
        <v>103</v>
      </c>
      <c r="C50" t="s">
        <v>104</v>
      </c>
      <c r="D50" s="18" t="s">
        <v>105</v>
      </c>
      <c r="E50">
        <v>396</v>
      </c>
      <c r="F50" t="s">
        <v>116</v>
      </c>
      <c r="G50">
        <v>0</v>
      </c>
      <c r="H50" s="19" t="s">
        <v>117</v>
      </c>
      <c r="I50" t="s">
        <v>118</v>
      </c>
      <c r="J50" t="s">
        <v>30</v>
      </c>
      <c r="K50" t="s">
        <v>33</v>
      </c>
      <c r="M50" s="14" t="s">
        <v>168</v>
      </c>
      <c r="P50" s="14" t="s">
        <v>36</v>
      </c>
    </row>
    <row r="51" spans="1:16" s="14" customFormat="1" x14ac:dyDescent="0.15">
      <c r="A51" s="36"/>
      <c r="B51"/>
      <c r="C51"/>
      <c r="D51" s="18"/>
      <c r="E51"/>
      <c r="F51"/>
      <c r="G51"/>
      <c r="H51" s="19"/>
      <c r="I51" s="19"/>
      <c r="J51"/>
      <c r="K51"/>
    </row>
    <row r="52" spans="1:16" s="14" customFormat="1" x14ac:dyDescent="0.15">
      <c r="A52" s="36"/>
      <c r="B52"/>
      <c r="C52"/>
      <c r="D52" s="18"/>
      <c r="E52"/>
      <c r="F52"/>
      <c r="G52"/>
      <c r="H52" s="19"/>
      <c r="I52" s="19"/>
      <c r="J52"/>
      <c r="K52"/>
    </row>
    <row r="53" spans="1:16" s="14" customFormat="1" x14ac:dyDescent="0.15">
      <c r="A53" s="36"/>
      <c r="B53"/>
      <c r="C53"/>
      <c r="D53" s="18"/>
      <c r="E53"/>
      <c r="F53"/>
      <c r="G53"/>
      <c r="H53" s="19"/>
      <c r="I53" s="19"/>
      <c r="J53"/>
      <c r="K53"/>
    </row>
    <row r="54" spans="1:16" s="14" customFormat="1" x14ac:dyDescent="0.15">
      <c r="A54" s="36"/>
      <c r="B54" s="26"/>
      <c r="C54" s="26"/>
      <c r="D54" s="32"/>
      <c r="E54" s="28"/>
      <c r="F54" s="28"/>
      <c r="G54" s="26"/>
      <c r="H54" s="33"/>
      <c r="I54" s="33"/>
      <c r="J54" s="26"/>
      <c r="K54" s="26"/>
    </row>
    <row r="55" spans="1:16" s="14" customFormat="1" x14ac:dyDescent="0.15">
      <c r="A55" s="36"/>
      <c r="B55"/>
      <c r="C55"/>
      <c r="D55" s="18"/>
      <c r="E55"/>
      <c r="F55"/>
      <c r="G55"/>
      <c r="H55" s="19"/>
      <c r="I55" s="19"/>
      <c r="J55"/>
      <c r="K55"/>
    </row>
    <row r="56" spans="1:16" s="14" customFormat="1" x14ac:dyDescent="0.15">
      <c r="A56" s="36"/>
      <c r="B56"/>
      <c r="C56"/>
      <c r="D56" s="18"/>
      <c r="E56"/>
      <c r="F56" s="20"/>
      <c r="G56"/>
      <c r="H56" s="19"/>
      <c r="I56" s="19"/>
      <c r="J56" s="26"/>
      <c r="K56"/>
    </row>
    <row r="57" spans="1:16" s="14" customFormat="1" x14ac:dyDescent="0.15">
      <c r="A57" s="36"/>
      <c r="B57" s="19"/>
      <c r="C57" s="19"/>
      <c r="D57" s="21"/>
      <c r="E57" s="19"/>
      <c r="F57" s="20"/>
      <c r="G57"/>
      <c r="H57" s="19"/>
      <c r="I57" s="19"/>
      <c r="J57" s="19"/>
      <c r="K57" s="19"/>
    </row>
    <row r="58" spans="1:16" s="14" customFormat="1" ht="28" hidden="1" x14ac:dyDescent="0.15">
      <c r="A58" s="36">
        <v>1055</v>
      </c>
      <c r="B58" t="s">
        <v>37</v>
      </c>
      <c r="C58" t="s">
        <v>38</v>
      </c>
      <c r="D58" s="24" t="s">
        <v>39</v>
      </c>
      <c r="E58">
        <v>403</v>
      </c>
      <c r="F58" t="s">
        <v>73</v>
      </c>
      <c r="G58">
        <v>34</v>
      </c>
      <c r="H58" s="19" t="s">
        <v>124</v>
      </c>
      <c r="I58" s="19" t="s">
        <v>125</v>
      </c>
      <c r="J58" t="s">
        <v>30</v>
      </c>
      <c r="K58" t="s">
        <v>32</v>
      </c>
      <c r="M58" s="14" t="s">
        <v>168</v>
      </c>
      <c r="P58" s="14" t="s">
        <v>36</v>
      </c>
    </row>
    <row r="59" spans="1:16" s="14" customFormat="1" ht="28" hidden="1" x14ac:dyDescent="0.15">
      <c r="A59" s="36">
        <v>1056</v>
      </c>
      <c r="B59" t="s">
        <v>37</v>
      </c>
      <c r="C59" t="s">
        <v>38</v>
      </c>
      <c r="D59" s="24" t="s">
        <v>39</v>
      </c>
      <c r="E59">
        <v>406</v>
      </c>
      <c r="F59" t="s">
        <v>34</v>
      </c>
      <c r="G59">
        <v>7</v>
      </c>
      <c r="H59" s="19" t="s">
        <v>124</v>
      </c>
      <c r="I59" s="19" t="s">
        <v>126</v>
      </c>
      <c r="J59" t="s">
        <v>30</v>
      </c>
      <c r="K59" t="s">
        <v>32</v>
      </c>
      <c r="M59" s="14" t="s">
        <v>168</v>
      </c>
      <c r="P59" s="14" t="s">
        <v>36</v>
      </c>
    </row>
    <row r="60" spans="1:16" s="14" customFormat="1" ht="28" hidden="1" x14ac:dyDescent="0.15">
      <c r="A60" s="36">
        <v>1057</v>
      </c>
      <c r="B60" t="s">
        <v>37</v>
      </c>
      <c r="C60" t="s">
        <v>38</v>
      </c>
      <c r="D60" s="24" t="s">
        <v>39</v>
      </c>
      <c r="E60">
        <v>406</v>
      </c>
      <c r="F60" t="s">
        <v>34</v>
      </c>
      <c r="G60">
        <v>8</v>
      </c>
      <c r="H60" s="19" t="s">
        <v>124</v>
      </c>
      <c r="I60" s="19" t="s">
        <v>127</v>
      </c>
      <c r="J60" t="s">
        <v>30</v>
      </c>
      <c r="K60" t="s">
        <v>32</v>
      </c>
      <c r="M60" s="14" t="s">
        <v>168</v>
      </c>
      <c r="P60" s="14" t="s">
        <v>36</v>
      </c>
    </row>
    <row r="61" spans="1:16" s="14" customFormat="1" ht="56" hidden="1" x14ac:dyDescent="0.15">
      <c r="A61" s="36">
        <v>1058</v>
      </c>
      <c r="B61" t="s">
        <v>37</v>
      </c>
      <c r="C61" t="s">
        <v>38</v>
      </c>
      <c r="D61" s="24" t="s">
        <v>39</v>
      </c>
      <c r="E61">
        <v>410</v>
      </c>
      <c r="F61">
        <v>9.3000000000000007</v>
      </c>
      <c r="G61">
        <v>5</v>
      </c>
      <c r="H61" s="19" t="s">
        <v>128</v>
      </c>
      <c r="I61" s="19" t="s">
        <v>129</v>
      </c>
      <c r="J61" t="s">
        <v>30</v>
      </c>
      <c r="K61" t="s">
        <v>32</v>
      </c>
      <c r="M61" s="14" t="s">
        <v>168</v>
      </c>
      <c r="P61" s="14" t="s">
        <v>36</v>
      </c>
    </row>
    <row r="62" spans="1:16" s="14" customFormat="1" ht="14" hidden="1" x14ac:dyDescent="0.15">
      <c r="A62" s="36">
        <v>1059</v>
      </c>
      <c r="B62" t="s">
        <v>37</v>
      </c>
      <c r="C62" t="s">
        <v>38</v>
      </c>
      <c r="D62" s="24" t="s">
        <v>39</v>
      </c>
      <c r="E62">
        <v>410</v>
      </c>
      <c r="F62" t="s">
        <v>130</v>
      </c>
      <c r="G62">
        <v>8</v>
      </c>
      <c r="H62" s="19" t="s">
        <v>128</v>
      </c>
      <c r="I62" s="19" t="s">
        <v>131</v>
      </c>
      <c r="J62" t="s">
        <v>30</v>
      </c>
      <c r="K62" t="s">
        <v>32</v>
      </c>
      <c r="M62" s="14" t="s">
        <v>168</v>
      </c>
      <c r="P62" s="14" t="s">
        <v>36</v>
      </c>
    </row>
    <row r="63" spans="1:16" s="14" customFormat="1" ht="28" hidden="1" x14ac:dyDescent="0.15">
      <c r="A63" s="36">
        <v>1060</v>
      </c>
      <c r="B63" t="s">
        <v>37</v>
      </c>
      <c r="C63" t="s">
        <v>38</v>
      </c>
      <c r="D63" s="24" t="s">
        <v>39</v>
      </c>
      <c r="E63">
        <v>410</v>
      </c>
      <c r="F63" t="s">
        <v>81</v>
      </c>
      <c r="G63">
        <v>9</v>
      </c>
      <c r="H63" s="19" t="s">
        <v>128</v>
      </c>
      <c r="I63" s="19" t="s">
        <v>132</v>
      </c>
      <c r="J63" t="s">
        <v>30</v>
      </c>
      <c r="K63" t="s">
        <v>32</v>
      </c>
      <c r="M63" s="14" t="s">
        <v>168</v>
      </c>
      <c r="P63" s="14" t="s">
        <v>36</v>
      </c>
    </row>
    <row r="64" spans="1:16" s="14" customFormat="1" ht="28" hidden="1" x14ac:dyDescent="0.15">
      <c r="A64" s="36">
        <v>1061</v>
      </c>
      <c r="B64" t="s">
        <v>37</v>
      </c>
      <c r="C64" t="s">
        <v>38</v>
      </c>
      <c r="D64" s="24" t="s">
        <v>39</v>
      </c>
      <c r="E64">
        <v>410</v>
      </c>
      <c r="F64" t="s">
        <v>81</v>
      </c>
      <c r="G64">
        <v>10</v>
      </c>
      <c r="H64" s="19" t="s">
        <v>124</v>
      </c>
      <c r="I64" s="19" t="s">
        <v>133</v>
      </c>
      <c r="J64" t="s">
        <v>30</v>
      </c>
      <c r="K64" t="s">
        <v>32</v>
      </c>
      <c r="M64" s="14" t="s">
        <v>168</v>
      </c>
      <c r="P64" s="14" t="s">
        <v>36</v>
      </c>
    </row>
    <row r="65" spans="1:16" s="14" customFormat="1" ht="28" hidden="1" x14ac:dyDescent="0.15">
      <c r="A65" s="36">
        <v>1062</v>
      </c>
      <c r="B65" t="s">
        <v>37</v>
      </c>
      <c r="C65" t="s">
        <v>38</v>
      </c>
      <c r="D65" s="24" t="s">
        <v>39</v>
      </c>
      <c r="E65">
        <v>410</v>
      </c>
      <c r="F65" t="s">
        <v>81</v>
      </c>
      <c r="G65">
        <v>11.5</v>
      </c>
      <c r="H65" s="19" t="s">
        <v>124</v>
      </c>
      <c r="I65" s="19" t="s">
        <v>134</v>
      </c>
      <c r="J65" t="s">
        <v>30</v>
      </c>
      <c r="K65" t="s">
        <v>32</v>
      </c>
      <c r="M65" s="14" t="s">
        <v>168</v>
      </c>
      <c r="P65" s="14" t="s">
        <v>36</v>
      </c>
    </row>
    <row r="66" spans="1:16" s="14" customFormat="1" ht="28" hidden="1" x14ac:dyDescent="0.15">
      <c r="A66" s="36">
        <v>1063</v>
      </c>
      <c r="B66" t="s">
        <v>37</v>
      </c>
      <c r="C66" t="s">
        <v>38</v>
      </c>
      <c r="D66" s="24" t="s">
        <v>39</v>
      </c>
      <c r="E66">
        <v>410</v>
      </c>
      <c r="F66" t="s">
        <v>135</v>
      </c>
      <c r="G66">
        <v>19</v>
      </c>
      <c r="H66" s="19" t="s">
        <v>128</v>
      </c>
      <c r="I66" s="19" t="s">
        <v>136</v>
      </c>
      <c r="J66" t="s">
        <v>30</v>
      </c>
      <c r="K66" t="s">
        <v>32</v>
      </c>
      <c r="M66" s="14" t="s">
        <v>168</v>
      </c>
      <c r="P66" s="14" t="s">
        <v>36</v>
      </c>
    </row>
    <row r="67" spans="1:16" s="14" customFormat="1" ht="28" hidden="1" x14ac:dyDescent="0.15">
      <c r="A67" s="36">
        <v>1064</v>
      </c>
      <c r="B67" t="s">
        <v>37</v>
      </c>
      <c r="C67" t="s">
        <v>38</v>
      </c>
      <c r="D67" s="24" t="s">
        <v>39</v>
      </c>
      <c r="E67">
        <v>410</v>
      </c>
      <c r="F67" t="s">
        <v>135</v>
      </c>
      <c r="G67">
        <v>20.5</v>
      </c>
      <c r="H67" s="19" t="s">
        <v>124</v>
      </c>
      <c r="I67" s="19" t="s">
        <v>137</v>
      </c>
      <c r="J67" t="s">
        <v>30</v>
      </c>
      <c r="K67" t="s">
        <v>32</v>
      </c>
      <c r="M67" s="14" t="s">
        <v>168</v>
      </c>
      <c r="P67" s="14" t="s">
        <v>36</v>
      </c>
    </row>
    <row r="68" spans="1:16" s="14" customFormat="1" ht="28" hidden="1" x14ac:dyDescent="0.15">
      <c r="A68" s="36">
        <v>1065</v>
      </c>
      <c r="B68" t="s">
        <v>37</v>
      </c>
      <c r="C68" t="s">
        <v>38</v>
      </c>
      <c r="D68" s="24" t="s">
        <v>39</v>
      </c>
      <c r="E68">
        <v>411</v>
      </c>
      <c r="F68" t="s">
        <v>138</v>
      </c>
      <c r="G68">
        <v>8</v>
      </c>
      <c r="H68" s="19" t="s">
        <v>128</v>
      </c>
      <c r="I68" s="19" t="s">
        <v>139</v>
      </c>
      <c r="J68" t="s">
        <v>30</v>
      </c>
      <c r="K68" t="s">
        <v>32</v>
      </c>
      <c r="M68" s="14" t="s">
        <v>168</v>
      </c>
      <c r="P68" s="14" t="s">
        <v>36</v>
      </c>
    </row>
    <row r="69" spans="1:16" s="14" customFormat="1" ht="28" hidden="1" x14ac:dyDescent="0.15">
      <c r="A69" s="36">
        <v>1066</v>
      </c>
      <c r="B69" t="s">
        <v>37</v>
      </c>
      <c r="C69" t="s">
        <v>38</v>
      </c>
      <c r="D69" s="24" t="s">
        <v>39</v>
      </c>
      <c r="E69">
        <v>411</v>
      </c>
      <c r="F69" t="s">
        <v>138</v>
      </c>
      <c r="G69">
        <v>9</v>
      </c>
      <c r="H69" s="19" t="s">
        <v>124</v>
      </c>
      <c r="I69" s="19" t="s">
        <v>140</v>
      </c>
      <c r="J69" t="s">
        <v>30</v>
      </c>
      <c r="K69" t="s">
        <v>32</v>
      </c>
      <c r="M69" s="14" t="s">
        <v>168</v>
      </c>
      <c r="P69" s="14" t="s">
        <v>36</v>
      </c>
    </row>
    <row r="70" spans="1:16" s="14" customFormat="1" ht="28" hidden="1" x14ac:dyDescent="0.15">
      <c r="A70" s="36">
        <v>1067</v>
      </c>
      <c r="B70" t="s">
        <v>37</v>
      </c>
      <c r="C70" t="s">
        <v>38</v>
      </c>
      <c r="D70" s="24" t="s">
        <v>39</v>
      </c>
      <c r="E70">
        <v>411</v>
      </c>
      <c r="F70" t="s">
        <v>138</v>
      </c>
      <c r="G70">
        <v>10.5</v>
      </c>
      <c r="H70" s="19" t="s">
        <v>124</v>
      </c>
      <c r="I70" s="19" t="s">
        <v>141</v>
      </c>
      <c r="J70" t="s">
        <v>30</v>
      </c>
      <c r="K70" t="s">
        <v>32</v>
      </c>
      <c r="M70" s="14" t="s">
        <v>168</v>
      </c>
      <c r="P70" s="14" t="s">
        <v>36</v>
      </c>
    </row>
    <row r="71" spans="1:16" s="14" customFormat="1" ht="14" hidden="1" x14ac:dyDescent="0.15">
      <c r="A71" s="36">
        <v>1068</v>
      </c>
      <c r="B71" t="s">
        <v>37</v>
      </c>
      <c r="C71" t="s">
        <v>38</v>
      </c>
      <c r="D71" s="24" t="s">
        <v>39</v>
      </c>
      <c r="E71">
        <v>411</v>
      </c>
      <c r="F71" t="s">
        <v>142</v>
      </c>
      <c r="G71">
        <v>18</v>
      </c>
      <c r="H71" s="19" t="s">
        <v>128</v>
      </c>
      <c r="I71" s="19" t="s">
        <v>143</v>
      </c>
      <c r="J71" t="s">
        <v>30</v>
      </c>
      <c r="K71" t="s">
        <v>32</v>
      </c>
      <c r="M71" s="14" t="s">
        <v>168</v>
      </c>
      <c r="P71" s="14" t="s">
        <v>36</v>
      </c>
    </row>
    <row r="72" spans="1:16" s="14" customFormat="1" ht="126" hidden="1" x14ac:dyDescent="0.15">
      <c r="A72" s="36">
        <v>1069</v>
      </c>
      <c r="B72" t="s">
        <v>37</v>
      </c>
      <c r="C72" t="s">
        <v>38</v>
      </c>
      <c r="D72" s="24" t="s">
        <v>39</v>
      </c>
      <c r="E72">
        <v>411</v>
      </c>
      <c r="F72" t="s">
        <v>142</v>
      </c>
      <c r="G72" t="s">
        <v>144</v>
      </c>
      <c r="H72" s="19" t="s">
        <v>128</v>
      </c>
      <c r="I72" s="19" t="s">
        <v>145</v>
      </c>
      <c r="J72" t="s">
        <v>30</v>
      </c>
      <c r="K72" t="s">
        <v>32</v>
      </c>
      <c r="M72" s="14" t="s">
        <v>168</v>
      </c>
      <c r="P72" s="14" t="s">
        <v>36</v>
      </c>
    </row>
    <row r="73" spans="1:16" s="14" customFormat="1" ht="126" hidden="1" x14ac:dyDescent="0.15">
      <c r="A73" s="36">
        <v>1070</v>
      </c>
      <c r="B73" t="s">
        <v>37</v>
      </c>
      <c r="C73" t="s">
        <v>38</v>
      </c>
      <c r="D73" s="24" t="s">
        <v>39</v>
      </c>
      <c r="E73">
        <v>411</v>
      </c>
      <c r="F73" t="s">
        <v>142</v>
      </c>
      <c r="G73" t="s">
        <v>146</v>
      </c>
      <c r="H73" s="19" t="s">
        <v>128</v>
      </c>
      <c r="I73" s="19" t="s">
        <v>147</v>
      </c>
      <c r="J73" t="s">
        <v>30</v>
      </c>
      <c r="K73" t="s">
        <v>32</v>
      </c>
      <c r="M73" s="14" t="s">
        <v>168</v>
      </c>
      <c r="P73" s="14" t="s">
        <v>36</v>
      </c>
    </row>
    <row r="74" spans="1:16" s="14" customFormat="1" ht="28" hidden="1" x14ac:dyDescent="0.15">
      <c r="A74" s="36">
        <v>1071</v>
      </c>
      <c r="B74" t="s">
        <v>37</v>
      </c>
      <c r="C74" t="s">
        <v>38</v>
      </c>
      <c r="D74" s="24" t="s">
        <v>39</v>
      </c>
      <c r="E74">
        <v>412</v>
      </c>
      <c r="F74" t="s">
        <v>148</v>
      </c>
      <c r="G74">
        <v>1</v>
      </c>
      <c r="H74" s="19" t="s">
        <v>128</v>
      </c>
      <c r="I74" s="19" t="s">
        <v>149</v>
      </c>
      <c r="J74" t="s">
        <v>30</v>
      </c>
      <c r="K74" t="s">
        <v>32</v>
      </c>
      <c r="M74" s="14" t="s">
        <v>168</v>
      </c>
      <c r="P74" s="14" t="s">
        <v>36</v>
      </c>
    </row>
    <row r="75" spans="1:16" s="14" customFormat="1" ht="28" hidden="1" x14ac:dyDescent="0.15">
      <c r="A75" s="36">
        <v>1072</v>
      </c>
      <c r="B75" t="s">
        <v>37</v>
      </c>
      <c r="C75" t="s">
        <v>38</v>
      </c>
      <c r="D75" s="24" t="s">
        <v>39</v>
      </c>
      <c r="E75">
        <v>412</v>
      </c>
      <c r="F75" t="s">
        <v>148</v>
      </c>
      <c r="G75">
        <v>2</v>
      </c>
      <c r="H75" s="19" t="s">
        <v>128</v>
      </c>
      <c r="I75" s="19" t="s">
        <v>150</v>
      </c>
      <c r="J75" t="s">
        <v>30</v>
      </c>
      <c r="K75" t="s">
        <v>32</v>
      </c>
      <c r="M75" s="14" t="s">
        <v>168</v>
      </c>
      <c r="P75" s="14" t="s">
        <v>36</v>
      </c>
    </row>
    <row r="76" spans="1:16" s="14" customFormat="1" ht="42" hidden="1" x14ac:dyDescent="0.15">
      <c r="A76" s="36">
        <v>1073</v>
      </c>
      <c r="B76" t="s">
        <v>37</v>
      </c>
      <c r="C76" t="s">
        <v>38</v>
      </c>
      <c r="D76" s="24" t="s">
        <v>39</v>
      </c>
      <c r="E76">
        <v>412</v>
      </c>
      <c r="F76" t="s">
        <v>151</v>
      </c>
      <c r="G76" t="s">
        <v>152</v>
      </c>
      <c r="H76" s="19" t="s">
        <v>153</v>
      </c>
      <c r="I76" s="19" t="s">
        <v>154</v>
      </c>
      <c r="J76" t="s">
        <v>30</v>
      </c>
      <c r="K76" t="s">
        <v>32</v>
      </c>
      <c r="M76" s="14" t="s">
        <v>168</v>
      </c>
      <c r="P76" s="14" t="s">
        <v>36</v>
      </c>
    </row>
    <row r="77" spans="1:16" s="14" customFormat="1" ht="28" hidden="1" x14ac:dyDescent="0.15">
      <c r="A77" s="36">
        <v>1074</v>
      </c>
      <c r="B77" t="s">
        <v>37</v>
      </c>
      <c r="C77" t="s">
        <v>38</v>
      </c>
      <c r="D77" s="24" t="s">
        <v>39</v>
      </c>
      <c r="E77">
        <v>412</v>
      </c>
      <c r="F77" t="s">
        <v>155</v>
      </c>
      <c r="G77">
        <v>14</v>
      </c>
      <c r="H77" s="19" t="s">
        <v>128</v>
      </c>
      <c r="I77" s="19" t="s">
        <v>156</v>
      </c>
      <c r="J77" t="s">
        <v>30</v>
      </c>
      <c r="K77" t="s">
        <v>32</v>
      </c>
      <c r="M77" s="14" t="s">
        <v>168</v>
      </c>
      <c r="P77" s="14" t="s">
        <v>36</v>
      </c>
    </row>
    <row r="78" spans="1:16" s="14" customFormat="1" ht="28" hidden="1" x14ac:dyDescent="0.15">
      <c r="A78" s="36">
        <v>1075</v>
      </c>
      <c r="B78" t="s">
        <v>37</v>
      </c>
      <c r="C78" t="s">
        <v>38</v>
      </c>
      <c r="D78" s="24" t="s">
        <v>39</v>
      </c>
      <c r="E78">
        <v>412</v>
      </c>
      <c r="F78" t="s">
        <v>157</v>
      </c>
      <c r="G78">
        <v>17</v>
      </c>
      <c r="H78" s="19" t="s">
        <v>128</v>
      </c>
      <c r="I78" s="19" t="s">
        <v>156</v>
      </c>
      <c r="J78" t="s">
        <v>30</v>
      </c>
      <c r="K78" t="s">
        <v>32</v>
      </c>
      <c r="M78" s="14" t="s">
        <v>168</v>
      </c>
      <c r="P78" s="14" t="s">
        <v>36</v>
      </c>
    </row>
    <row r="79" spans="1:16" s="14" customFormat="1" ht="42" hidden="1" x14ac:dyDescent="0.15">
      <c r="A79" s="36">
        <v>1076</v>
      </c>
      <c r="B79" t="s">
        <v>37</v>
      </c>
      <c r="C79" t="s">
        <v>38</v>
      </c>
      <c r="D79" s="24" t="s">
        <v>39</v>
      </c>
      <c r="E79">
        <v>413</v>
      </c>
      <c r="F79" t="s">
        <v>158</v>
      </c>
      <c r="G79">
        <v>1</v>
      </c>
      <c r="H79" s="19" t="s">
        <v>128</v>
      </c>
      <c r="I79" s="19" t="s">
        <v>159</v>
      </c>
      <c r="J79" t="s">
        <v>30</v>
      </c>
      <c r="K79" t="s">
        <v>32</v>
      </c>
      <c r="M79" s="14" t="s">
        <v>168</v>
      </c>
      <c r="P79" s="14" t="s">
        <v>36</v>
      </c>
    </row>
    <row r="80" spans="1:16" s="14" customFormat="1" ht="28" hidden="1" x14ac:dyDescent="0.15">
      <c r="A80" s="36">
        <v>1077</v>
      </c>
      <c r="B80" t="s">
        <v>37</v>
      </c>
      <c r="C80" t="s">
        <v>38</v>
      </c>
      <c r="D80" s="24" t="s">
        <v>39</v>
      </c>
      <c r="E80">
        <v>413</v>
      </c>
      <c r="F80" t="s">
        <v>158</v>
      </c>
      <c r="G80">
        <v>2</v>
      </c>
      <c r="H80" s="19" t="s">
        <v>128</v>
      </c>
      <c r="I80" s="19" t="s">
        <v>160</v>
      </c>
      <c r="J80" t="s">
        <v>30</v>
      </c>
      <c r="K80" t="s">
        <v>32</v>
      </c>
      <c r="M80" s="14" t="s">
        <v>168</v>
      </c>
      <c r="P80" s="14" t="s">
        <v>36</v>
      </c>
    </row>
    <row r="81" spans="1:16" s="14" customFormat="1" ht="42" hidden="1" x14ac:dyDescent="0.15">
      <c r="A81" s="36">
        <v>1078</v>
      </c>
      <c r="B81" t="s">
        <v>37</v>
      </c>
      <c r="C81" t="s">
        <v>38</v>
      </c>
      <c r="D81" s="24" t="s">
        <v>39</v>
      </c>
      <c r="E81">
        <v>413</v>
      </c>
      <c r="F81" t="s">
        <v>161</v>
      </c>
      <c r="G81" t="s">
        <v>152</v>
      </c>
      <c r="H81" s="19" t="s">
        <v>153</v>
      </c>
      <c r="I81" s="19" t="s">
        <v>162</v>
      </c>
      <c r="J81" t="s">
        <v>30</v>
      </c>
      <c r="K81" t="s">
        <v>32</v>
      </c>
      <c r="M81" s="14" t="s">
        <v>168</v>
      </c>
      <c r="P81" s="14" t="s">
        <v>36</v>
      </c>
    </row>
    <row r="82" spans="1:16" s="14" customFormat="1" ht="28" hidden="1" x14ac:dyDescent="0.15">
      <c r="A82" s="36">
        <v>1079</v>
      </c>
      <c r="B82" t="s">
        <v>37</v>
      </c>
      <c r="C82" t="s">
        <v>38</v>
      </c>
      <c r="D82" s="24" t="s">
        <v>39</v>
      </c>
      <c r="E82">
        <v>413</v>
      </c>
      <c r="F82" t="s">
        <v>163</v>
      </c>
      <c r="G82">
        <v>14</v>
      </c>
      <c r="H82" s="19" t="s">
        <v>128</v>
      </c>
      <c r="I82" s="19" t="s">
        <v>160</v>
      </c>
      <c r="J82" t="s">
        <v>30</v>
      </c>
      <c r="K82" t="s">
        <v>32</v>
      </c>
      <c r="M82" s="14" t="s">
        <v>168</v>
      </c>
      <c r="P82" s="14" t="s">
        <v>36</v>
      </c>
    </row>
    <row r="83" spans="1:16" s="14" customFormat="1" ht="28" hidden="1" x14ac:dyDescent="0.15">
      <c r="A83" s="36">
        <v>1080</v>
      </c>
      <c r="B83" t="s">
        <v>37</v>
      </c>
      <c r="C83" t="s">
        <v>38</v>
      </c>
      <c r="D83" s="24" t="s">
        <v>39</v>
      </c>
      <c r="E83">
        <v>416</v>
      </c>
      <c r="F83" t="s">
        <v>164</v>
      </c>
      <c r="G83"/>
      <c r="H83" s="19" t="s">
        <v>124</v>
      </c>
      <c r="I83" s="19" t="s">
        <v>165</v>
      </c>
      <c r="J83" t="s">
        <v>30</v>
      </c>
      <c r="K83" t="s">
        <v>32</v>
      </c>
      <c r="M83" s="14" t="s">
        <v>168</v>
      </c>
      <c r="P83" s="14" t="s">
        <v>36</v>
      </c>
    </row>
    <row r="84" spans="1:16" s="14" customFormat="1" ht="42" hidden="1" x14ac:dyDescent="0.15">
      <c r="A84" s="36">
        <v>1081</v>
      </c>
      <c r="B84" t="s">
        <v>37</v>
      </c>
      <c r="C84" t="s">
        <v>38</v>
      </c>
      <c r="D84" s="24" t="s">
        <v>39</v>
      </c>
      <c r="E84">
        <v>636</v>
      </c>
      <c r="F84" t="s">
        <v>166</v>
      </c>
      <c r="G84">
        <v>29</v>
      </c>
      <c r="H84" s="19" t="s">
        <v>124</v>
      </c>
      <c r="I84" s="19" t="s">
        <v>167</v>
      </c>
      <c r="J84" t="s">
        <v>30</v>
      </c>
      <c r="K84" t="s">
        <v>32</v>
      </c>
      <c r="M84" s="14" t="s">
        <v>168</v>
      </c>
      <c r="P84" s="14" t="s">
        <v>36</v>
      </c>
    </row>
    <row r="85" spans="1:16" s="14" customFormat="1" x14ac:dyDescent="0.15">
      <c r="A85" s="36"/>
      <c r="B85"/>
      <c r="C85"/>
      <c r="D85" s="24"/>
      <c r="E85"/>
      <c r="F85"/>
      <c r="G85"/>
      <c r="H85" s="19"/>
      <c r="I85" s="19"/>
      <c r="J85"/>
      <c r="K85"/>
    </row>
    <row r="86" spans="1:16" s="14" customFormat="1" x14ac:dyDescent="0.15">
      <c r="A86" s="36"/>
      <c r="B86"/>
      <c r="C86"/>
      <c r="D86" s="19"/>
      <c r="E86"/>
      <c r="F86"/>
      <c r="G86"/>
      <c r="H86" s="19"/>
      <c r="I86" s="19"/>
      <c r="J86"/>
      <c r="K86"/>
    </row>
    <row r="87" spans="1:16" s="14" customFormat="1" x14ac:dyDescent="0.15">
      <c r="A87" s="36"/>
      <c r="B87"/>
      <c r="C87"/>
      <c r="D87" s="19"/>
      <c r="E87"/>
      <c r="F87"/>
      <c r="G87"/>
      <c r="H87" s="19"/>
      <c r="I87" s="19"/>
      <c r="J87"/>
      <c r="K87"/>
    </row>
    <row r="88" spans="1:16" s="14" customFormat="1" x14ac:dyDescent="0.15">
      <c r="A88" s="36"/>
      <c r="B88"/>
      <c r="C88"/>
      <c r="D88" s="19"/>
      <c r="E88"/>
      <c r="F88"/>
      <c r="G88"/>
      <c r="H88" s="19"/>
      <c r="I88" s="19"/>
      <c r="J88"/>
      <c r="K88" s="23"/>
    </row>
    <row r="89" spans="1:16" s="14" customFormat="1" x14ac:dyDescent="0.15">
      <c r="A89" s="36"/>
      <c r="B89"/>
      <c r="C89"/>
      <c r="D89" s="19"/>
      <c r="E89"/>
      <c r="F89"/>
      <c r="G89"/>
      <c r="H89" s="19"/>
      <c r="I89" s="19"/>
      <c r="J89"/>
      <c r="K89"/>
    </row>
    <row r="90" spans="1:16" s="14" customFormat="1" x14ac:dyDescent="0.15">
      <c r="A90" s="36"/>
      <c r="B90"/>
      <c r="C90"/>
      <c r="D90" s="19"/>
      <c r="E90"/>
      <c r="F90"/>
      <c r="G90"/>
      <c r="H90" s="19"/>
      <c r="I90" s="19"/>
      <c r="J90"/>
      <c r="K90"/>
    </row>
    <row r="91" spans="1:16" s="14" customFormat="1" x14ac:dyDescent="0.15">
      <c r="A91" s="36"/>
      <c r="B91"/>
      <c r="C91"/>
      <c r="D91" s="19"/>
      <c r="E91"/>
      <c r="F91"/>
      <c r="G91"/>
      <c r="H91" s="19"/>
      <c r="I91" s="19"/>
      <c r="J91"/>
      <c r="K91"/>
    </row>
    <row r="92" spans="1:16" s="14" customFormat="1" x14ac:dyDescent="0.15">
      <c r="A92" s="36"/>
      <c r="B92"/>
      <c r="C92"/>
      <c r="D92" s="19"/>
      <c r="E92"/>
      <c r="F92"/>
      <c r="G92"/>
      <c r="H92" s="19"/>
      <c r="I92" s="19"/>
      <c r="J92"/>
      <c r="K92"/>
    </row>
    <row r="93" spans="1:16" s="14" customFormat="1" x14ac:dyDescent="0.15">
      <c r="A93" s="36"/>
      <c r="B93"/>
      <c r="C93"/>
      <c r="D93" s="19"/>
      <c r="E93"/>
      <c r="F93"/>
      <c r="G93"/>
      <c r="H93" s="19"/>
      <c r="I93" s="19"/>
      <c r="J93"/>
      <c r="K93"/>
    </row>
    <row r="94" spans="1:16" s="14" customFormat="1" x14ac:dyDescent="0.15">
      <c r="A94" s="36"/>
      <c r="B94"/>
      <c r="C94"/>
      <c r="D94" s="19"/>
      <c r="E94"/>
      <c r="F94"/>
      <c r="G94"/>
      <c r="H94" s="19"/>
      <c r="I94" s="19"/>
      <c r="J94"/>
      <c r="K94"/>
    </row>
    <row r="95" spans="1:16" s="14" customFormat="1" x14ac:dyDescent="0.15">
      <c r="A95" s="36"/>
      <c r="B95"/>
      <c r="C95"/>
      <c r="D95" s="19"/>
      <c r="E95"/>
      <c r="F95"/>
      <c r="G95"/>
      <c r="H95" s="19"/>
      <c r="I95" s="19"/>
      <c r="J95"/>
      <c r="K95"/>
    </row>
    <row r="96" spans="1:16" s="14" customFormat="1" x14ac:dyDescent="0.15">
      <c r="A96" s="36"/>
      <c r="B96"/>
      <c r="C96"/>
      <c r="D96" s="19"/>
      <c r="E96"/>
      <c r="F96"/>
      <c r="G96"/>
      <c r="H96" s="19"/>
      <c r="I96" s="19"/>
      <c r="J96"/>
      <c r="K96"/>
    </row>
    <row r="97" spans="1:11" s="14" customFormat="1" x14ac:dyDescent="0.15">
      <c r="A97" s="36"/>
      <c r="B97"/>
      <c r="C97"/>
      <c r="D97" s="19"/>
      <c r="E97"/>
      <c r="F97"/>
      <c r="G97"/>
      <c r="H97" s="19"/>
      <c r="I97" s="19"/>
      <c r="J97"/>
      <c r="K97"/>
    </row>
    <row r="98" spans="1:11" s="14" customFormat="1" x14ac:dyDescent="0.15">
      <c r="A98" s="36"/>
      <c r="B98"/>
      <c r="C98"/>
      <c r="D98" s="19"/>
      <c r="E98"/>
      <c r="F98"/>
      <c r="G98"/>
      <c r="H98" s="19"/>
      <c r="I98" s="19"/>
      <c r="J98"/>
      <c r="K98"/>
    </row>
    <row r="99" spans="1:11" s="14" customFormat="1" x14ac:dyDescent="0.15">
      <c r="A99" s="36"/>
      <c r="B99"/>
      <c r="C99"/>
      <c r="D99" s="24"/>
      <c r="E99"/>
      <c r="F99"/>
      <c r="G99"/>
      <c r="H99" s="19"/>
      <c r="I99" s="19"/>
      <c r="J99"/>
      <c r="K99"/>
    </row>
    <row r="100" spans="1:11" s="14" customFormat="1" x14ac:dyDescent="0.15">
      <c r="A100" s="36"/>
      <c r="B100"/>
      <c r="C100"/>
      <c r="D100" s="24"/>
      <c r="E100"/>
      <c r="F100"/>
      <c r="G100"/>
      <c r="H100" s="19"/>
      <c r="I100" s="19"/>
      <c r="J100"/>
      <c r="K100"/>
    </row>
    <row r="101" spans="1:11" s="14" customFormat="1" x14ac:dyDescent="0.15">
      <c r="A101" s="36"/>
      <c r="B101"/>
      <c r="C101"/>
      <c r="D101" s="24"/>
      <c r="E101"/>
      <c r="F101"/>
      <c r="G101"/>
      <c r="H101" s="19"/>
      <c r="I101" s="19"/>
      <c r="J101"/>
      <c r="K101"/>
    </row>
    <row r="102" spans="1:11" s="14" customFormat="1" x14ac:dyDescent="0.15">
      <c r="A102" s="36"/>
      <c r="B102"/>
      <c r="C102"/>
      <c r="D102" s="24"/>
      <c r="E102"/>
      <c r="F102"/>
      <c r="G102"/>
      <c r="H102" s="19"/>
      <c r="I102" s="19"/>
      <c r="J102"/>
      <c r="K102"/>
    </row>
    <row r="103" spans="1:11" s="14" customFormat="1" x14ac:dyDescent="0.15">
      <c r="A103" s="36"/>
      <c r="B103"/>
      <c r="C103"/>
      <c r="D103" s="24"/>
      <c r="E103"/>
      <c r="F103"/>
      <c r="G103"/>
      <c r="H103" s="19"/>
      <c r="I103" s="19"/>
      <c r="J103"/>
      <c r="K103"/>
    </row>
    <row r="104" spans="1:11" s="14" customFormat="1" x14ac:dyDescent="0.15">
      <c r="A104" s="36"/>
      <c r="B104"/>
      <c r="C104"/>
      <c r="D104" s="24"/>
      <c r="E104"/>
      <c r="F104"/>
      <c r="G104"/>
      <c r="H104" s="19"/>
      <c r="I104" s="19"/>
      <c r="J104"/>
      <c r="K104"/>
    </row>
    <row r="105" spans="1:11" s="14" customFormat="1" x14ac:dyDescent="0.15">
      <c r="A105" s="36"/>
      <c r="B105"/>
      <c r="C105"/>
      <c r="D105" s="24"/>
      <c r="E105"/>
      <c r="F105"/>
      <c r="G105"/>
      <c r="H105" s="19"/>
      <c r="I105" s="19"/>
      <c r="J105"/>
      <c r="K105"/>
    </row>
    <row r="106" spans="1:11" s="14" customFormat="1" x14ac:dyDescent="0.15">
      <c r="A106" s="36"/>
      <c r="B106"/>
      <c r="C106"/>
      <c r="D106" s="24"/>
      <c r="E106"/>
      <c r="F106"/>
      <c r="G106"/>
      <c r="H106" s="19"/>
      <c r="I106" s="19"/>
      <c r="J106"/>
      <c r="K106"/>
    </row>
    <row r="107" spans="1:11" s="14" customFormat="1" x14ac:dyDescent="0.15">
      <c r="A107" s="36"/>
      <c r="B107"/>
      <c r="C107"/>
      <c r="D107" s="24"/>
      <c r="E107"/>
      <c r="F107"/>
      <c r="G107"/>
      <c r="H107" s="19"/>
      <c r="I107" s="19"/>
      <c r="J107"/>
      <c r="K107"/>
    </row>
    <row r="108" spans="1:11" s="14" customFormat="1" x14ac:dyDescent="0.15">
      <c r="A108" s="36"/>
      <c r="B108"/>
      <c r="C108"/>
      <c r="D108" s="24"/>
      <c r="E108"/>
      <c r="F108"/>
      <c r="G108"/>
      <c r="H108" s="19"/>
      <c r="I108" s="19"/>
      <c r="J108"/>
      <c r="K108"/>
    </row>
    <row r="109" spans="1:11" s="14" customFormat="1" x14ac:dyDescent="0.15">
      <c r="A109" s="36"/>
      <c r="B109"/>
      <c r="C109"/>
      <c r="D109" s="24"/>
      <c r="E109"/>
      <c r="F109"/>
      <c r="G109"/>
      <c r="H109" s="19"/>
      <c r="I109" s="19"/>
      <c r="J109"/>
      <c r="K109"/>
    </row>
    <row r="110" spans="1:11" s="14" customFormat="1" x14ac:dyDescent="0.15">
      <c r="A110" s="36"/>
      <c r="B110"/>
      <c r="C110"/>
      <c r="D110" s="24"/>
      <c r="E110"/>
      <c r="F110"/>
      <c r="G110"/>
      <c r="H110" s="19"/>
      <c r="I110" s="19"/>
      <c r="J110"/>
      <c r="K110"/>
    </row>
    <row r="111" spans="1:11" s="14" customFormat="1" x14ac:dyDescent="0.15">
      <c r="A111" s="36"/>
      <c r="B111"/>
      <c r="C111"/>
      <c r="D111" s="24"/>
      <c r="E111"/>
      <c r="F111"/>
      <c r="G111"/>
      <c r="H111" s="19"/>
      <c r="I111" s="19"/>
      <c r="J111"/>
      <c r="K111"/>
    </row>
    <row r="112" spans="1:11" s="14" customFormat="1" x14ac:dyDescent="0.15">
      <c r="A112" s="36"/>
      <c r="B112"/>
      <c r="C112"/>
      <c r="D112" s="24"/>
      <c r="E112"/>
      <c r="F112"/>
      <c r="G112"/>
      <c r="H112" s="19"/>
      <c r="I112" s="19"/>
      <c r="J112"/>
      <c r="K112"/>
    </row>
    <row r="113" spans="1:11" s="14" customFormat="1" x14ac:dyDescent="0.15">
      <c r="A113" s="36"/>
      <c r="B113"/>
      <c r="C113"/>
      <c r="D113" s="24"/>
      <c r="E113"/>
      <c r="F113"/>
      <c r="G113"/>
      <c r="H113" s="19"/>
      <c r="I113" s="19"/>
      <c r="J113"/>
      <c r="K113"/>
    </row>
    <row r="114" spans="1:11" s="14" customFormat="1" x14ac:dyDescent="0.15">
      <c r="A114" s="36"/>
      <c r="B114"/>
      <c r="C114"/>
      <c r="D114" s="24"/>
      <c r="E114"/>
      <c r="F114"/>
      <c r="G114"/>
      <c r="H114" s="19"/>
      <c r="I114" s="19"/>
      <c r="J114"/>
      <c r="K114"/>
    </row>
    <row r="115" spans="1:11" s="14" customFormat="1" x14ac:dyDescent="0.15">
      <c r="A115" s="36"/>
      <c r="B115"/>
      <c r="C115"/>
      <c r="D115" s="24"/>
      <c r="E115"/>
      <c r="F115"/>
      <c r="G115"/>
      <c r="H115" s="19"/>
      <c r="I115" s="19"/>
      <c r="J115"/>
      <c r="K115"/>
    </row>
    <row r="116" spans="1:11" s="14" customFormat="1" x14ac:dyDescent="0.15">
      <c r="A116" s="36"/>
      <c r="B116"/>
      <c r="C116"/>
      <c r="D116" s="24"/>
      <c r="E116"/>
      <c r="F116"/>
      <c r="G116"/>
      <c r="H116" s="19"/>
      <c r="I116" s="19"/>
      <c r="J116"/>
      <c r="K116"/>
    </row>
    <row r="117" spans="1:11" s="14" customFormat="1" x14ac:dyDescent="0.15">
      <c r="A117" s="36"/>
      <c r="B117"/>
      <c r="C117"/>
      <c r="D117" s="24"/>
      <c r="E117"/>
      <c r="F117"/>
      <c r="G117"/>
      <c r="H117" s="19"/>
      <c r="I117" s="25"/>
      <c r="J117"/>
      <c r="K117"/>
    </row>
    <row r="118" spans="1:11" s="14" customFormat="1" x14ac:dyDescent="0.15">
      <c r="A118" s="36"/>
      <c r="B118"/>
      <c r="C118"/>
      <c r="D118" s="24"/>
      <c r="E118"/>
      <c r="F118"/>
      <c r="G118"/>
      <c r="H118" s="19"/>
      <c r="I118" s="19"/>
      <c r="J118"/>
      <c r="K118"/>
    </row>
    <row r="119" spans="1:11" s="14" customFormat="1" x14ac:dyDescent="0.15">
      <c r="A119" s="36"/>
      <c r="B119"/>
      <c r="C119"/>
      <c r="D119" s="24"/>
      <c r="E119"/>
      <c r="F119"/>
      <c r="G119"/>
      <c r="H119" s="19"/>
      <c r="I119" s="19"/>
      <c r="J119"/>
      <c r="K119"/>
    </row>
    <row r="120" spans="1:11" s="14" customFormat="1" x14ac:dyDescent="0.15">
      <c r="A120" s="36"/>
      <c r="B120"/>
      <c r="C120"/>
      <c r="D120" s="24"/>
      <c r="E120"/>
      <c r="F120"/>
      <c r="G120"/>
      <c r="H120" s="19"/>
      <c r="I120" s="19"/>
      <c r="J120"/>
      <c r="K120"/>
    </row>
    <row r="121" spans="1:11" s="14" customFormat="1" x14ac:dyDescent="0.15">
      <c r="A121" s="36"/>
      <c r="B121"/>
      <c r="C121"/>
      <c r="D121" s="24"/>
      <c r="E121"/>
      <c r="F121"/>
      <c r="G121"/>
      <c r="H121" s="19"/>
      <c r="I121" s="19"/>
      <c r="J121"/>
      <c r="K121"/>
    </row>
    <row r="122" spans="1:11" s="14" customFormat="1" x14ac:dyDescent="0.15">
      <c r="A122" s="36"/>
      <c r="B122"/>
      <c r="C122"/>
      <c r="D122" s="24"/>
      <c r="E122"/>
      <c r="F122"/>
      <c r="G122"/>
      <c r="H122" s="19"/>
      <c r="I122" s="19"/>
      <c r="J122"/>
      <c r="K122"/>
    </row>
    <row r="123" spans="1:11" s="14" customFormat="1" x14ac:dyDescent="0.15">
      <c r="A123" s="36"/>
      <c r="B123"/>
      <c r="C123"/>
      <c r="D123" s="24"/>
      <c r="E123"/>
      <c r="F123"/>
      <c r="G123"/>
      <c r="H123" s="19"/>
      <c r="I123" s="19"/>
      <c r="J123"/>
      <c r="K123"/>
    </row>
    <row r="124" spans="1:11" s="14" customFormat="1" x14ac:dyDescent="0.15">
      <c r="A124" s="36"/>
      <c r="B124"/>
      <c r="C124"/>
      <c r="D124" s="24"/>
      <c r="E124"/>
      <c r="F124"/>
      <c r="G124"/>
      <c r="H124" s="19"/>
      <c r="I124" s="19"/>
      <c r="J124"/>
      <c r="K124"/>
    </row>
    <row r="125" spans="1:11" s="14" customFormat="1" x14ac:dyDescent="0.15">
      <c r="A125" s="36"/>
      <c r="B125"/>
      <c r="C125"/>
      <c r="D125" s="24"/>
      <c r="E125"/>
      <c r="F125"/>
      <c r="G125"/>
      <c r="H125" s="19"/>
      <c r="I125" s="19"/>
      <c r="J125"/>
      <c r="K125"/>
    </row>
    <row r="126" spans="1:11" s="14" customFormat="1" x14ac:dyDescent="0.15">
      <c r="A126" s="36"/>
      <c r="B126"/>
      <c r="C126"/>
      <c r="D126" s="24"/>
      <c r="E126"/>
      <c r="F126"/>
      <c r="G126"/>
      <c r="H126" s="19"/>
      <c r="I126" s="19"/>
      <c r="J126"/>
      <c r="K126"/>
    </row>
    <row r="127" spans="1:11" s="14" customFormat="1" x14ac:dyDescent="0.15">
      <c r="A127" s="36"/>
      <c r="B127"/>
      <c r="C127"/>
      <c r="D127" s="24"/>
      <c r="E127"/>
      <c r="F127"/>
      <c r="G127"/>
      <c r="H127" s="19"/>
      <c r="I127" s="19"/>
      <c r="J127"/>
      <c r="K127"/>
    </row>
    <row r="128" spans="1:11" s="14" customFormat="1" x14ac:dyDescent="0.15">
      <c r="A128" s="36"/>
      <c r="B128"/>
      <c r="C128"/>
      <c r="D128" s="24"/>
      <c r="E128"/>
      <c r="F128"/>
      <c r="G128"/>
      <c r="H128" s="19"/>
      <c r="I128" s="19"/>
      <c r="J128"/>
      <c r="K128"/>
    </row>
    <row r="129" spans="1:11" s="14" customFormat="1" x14ac:dyDescent="0.15">
      <c r="A129" s="36"/>
      <c r="B129"/>
      <c r="C129"/>
      <c r="D129" s="24"/>
      <c r="E129"/>
      <c r="F129"/>
      <c r="G129"/>
      <c r="H129" s="19"/>
      <c r="I129" s="19"/>
      <c r="J129"/>
      <c r="K129"/>
    </row>
    <row r="130" spans="1:11" s="14" customFormat="1" x14ac:dyDescent="0.15">
      <c r="A130" s="36"/>
      <c r="B130"/>
      <c r="C130"/>
      <c r="D130" s="24"/>
      <c r="E130"/>
      <c r="F130"/>
      <c r="G130"/>
      <c r="H130" s="19"/>
      <c r="I130" s="19"/>
      <c r="J130"/>
      <c r="K130"/>
    </row>
    <row r="131" spans="1:11" s="14" customFormat="1" x14ac:dyDescent="0.15">
      <c r="A131" s="36"/>
      <c r="B131"/>
      <c r="C131"/>
      <c r="D131" s="24"/>
      <c r="E131"/>
      <c r="F131"/>
      <c r="G131"/>
      <c r="H131" s="19"/>
      <c r="I131" s="19"/>
      <c r="J131"/>
      <c r="K131"/>
    </row>
    <row r="132" spans="1:11" s="14" customFormat="1" x14ac:dyDescent="0.15">
      <c r="A132" s="36"/>
      <c r="B132"/>
      <c r="C132"/>
      <c r="D132" s="24"/>
      <c r="E132"/>
      <c r="F132"/>
      <c r="G132"/>
      <c r="H132" s="19"/>
      <c r="I132" s="19"/>
      <c r="J132"/>
      <c r="K132"/>
    </row>
    <row r="133" spans="1:11" s="14" customFormat="1" x14ac:dyDescent="0.15">
      <c r="A133" s="36"/>
      <c r="B133"/>
      <c r="C133"/>
      <c r="D133" s="24"/>
      <c r="E133"/>
      <c r="F133"/>
      <c r="G133"/>
      <c r="H133" s="19"/>
      <c r="I133" s="19"/>
      <c r="J133"/>
      <c r="K133"/>
    </row>
    <row r="134" spans="1:11" s="14" customFormat="1" x14ac:dyDescent="0.15">
      <c r="A134" s="36"/>
      <c r="B134"/>
      <c r="C134"/>
      <c r="D134" s="24"/>
      <c r="E134"/>
      <c r="F134"/>
      <c r="G134"/>
      <c r="H134" s="19"/>
      <c r="I134" s="19"/>
      <c r="J134"/>
      <c r="K134"/>
    </row>
    <row r="135" spans="1:11" s="14" customFormat="1" x14ac:dyDescent="0.15">
      <c r="A135" s="36"/>
      <c r="B135"/>
      <c r="C135"/>
      <c r="D135" s="24"/>
      <c r="E135"/>
      <c r="F135"/>
      <c r="G135"/>
      <c r="H135" s="19"/>
      <c r="I135" s="19"/>
      <c r="J135"/>
      <c r="K135"/>
    </row>
    <row r="136" spans="1:11" s="14" customFormat="1" x14ac:dyDescent="0.15">
      <c r="A136" s="36"/>
      <c r="B136"/>
      <c r="C136"/>
      <c r="D136" s="24"/>
      <c r="E136"/>
      <c r="F136"/>
      <c r="G136"/>
      <c r="H136" s="19"/>
      <c r="I136" s="19"/>
      <c r="J136"/>
      <c r="K136"/>
    </row>
    <row r="137" spans="1:11" s="14" customFormat="1" x14ac:dyDescent="0.15">
      <c r="A137" s="36"/>
      <c r="B137"/>
      <c r="C137"/>
      <c r="D137" s="24"/>
      <c r="E137"/>
      <c r="F137"/>
      <c r="G137"/>
      <c r="H137" s="19"/>
      <c r="I137" s="19"/>
      <c r="J137"/>
      <c r="K137"/>
    </row>
    <row r="138" spans="1:11" s="14" customFormat="1" x14ac:dyDescent="0.15">
      <c r="A138" s="36"/>
      <c r="B138"/>
      <c r="C138"/>
      <c r="D138" s="24"/>
      <c r="E138"/>
      <c r="F138"/>
      <c r="G138"/>
      <c r="H138" s="19"/>
      <c r="I138" s="19"/>
      <c r="J138"/>
      <c r="K138"/>
    </row>
    <row r="139" spans="1:11" s="14" customFormat="1" x14ac:dyDescent="0.15">
      <c r="A139" s="36"/>
      <c r="B139"/>
      <c r="C139"/>
      <c r="D139" s="24"/>
      <c r="E139"/>
      <c r="F139"/>
      <c r="G139"/>
      <c r="H139" s="19"/>
      <c r="I139" s="19"/>
      <c r="J139"/>
      <c r="K139"/>
    </row>
    <row r="140" spans="1:11" s="14" customFormat="1" x14ac:dyDescent="0.15">
      <c r="A140" s="36"/>
      <c r="B140"/>
      <c r="C140"/>
      <c r="D140" s="24"/>
      <c r="E140"/>
      <c r="F140"/>
      <c r="G140"/>
      <c r="H140" s="19"/>
      <c r="I140" s="19"/>
      <c r="J140"/>
      <c r="K140"/>
    </row>
    <row r="141" spans="1:11" s="14" customFormat="1" x14ac:dyDescent="0.15">
      <c r="A141" s="36"/>
      <c r="B141"/>
      <c r="C141"/>
      <c r="D141" s="24"/>
      <c r="E141"/>
      <c r="F141"/>
      <c r="G141"/>
      <c r="H141" s="19"/>
      <c r="I141" s="19"/>
      <c r="J141"/>
      <c r="K141"/>
    </row>
    <row r="142" spans="1:11" s="14" customFormat="1" x14ac:dyDescent="0.15">
      <c r="A142" s="36"/>
      <c r="B142"/>
      <c r="C142"/>
      <c r="D142" s="24"/>
      <c r="E142"/>
      <c r="F142"/>
      <c r="G142"/>
      <c r="H142" s="19"/>
      <c r="I142" s="19"/>
      <c r="J142"/>
      <c r="K142"/>
    </row>
    <row r="143" spans="1:11" s="14" customFormat="1" x14ac:dyDescent="0.15">
      <c r="A143" s="36"/>
      <c r="B143"/>
      <c r="C143"/>
      <c r="D143" s="24"/>
      <c r="E143"/>
      <c r="F143"/>
      <c r="G143"/>
      <c r="H143" s="19"/>
      <c r="I143" s="19"/>
      <c r="J143"/>
      <c r="K143"/>
    </row>
    <row r="144" spans="1:11" s="14" customFormat="1" x14ac:dyDescent="0.15">
      <c r="A144" s="36"/>
      <c r="B144"/>
      <c r="C144"/>
      <c r="D144" s="24"/>
      <c r="E144"/>
      <c r="F144"/>
      <c r="G144"/>
      <c r="H144" s="19"/>
      <c r="I144" s="19"/>
      <c r="J144"/>
      <c r="K144"/>
    </row>
    <row r="145" spans="1:11" s="14" customFormat="1" x14ac:dyDescent="0.15">
      <c r="A145" s="36"/>
      <c r="B145"/>
      <c r="C145"/>
      <c r="D145" s="24"/>
      <c r="E145"/>
      <c r="F145"/>
      <c r="G145"/>
      <c r="H145" s="19"/>
      <c r="I145" s="19"/>
      <c r="J145"/>
      <c r="K145"/>
    </row>
    <row r="146" spans="1:11" s="14" customFormat="1" x14ac:dyDescent="0.15">
      <c r="A146" s="36"/>
      <c r="B146"/>
      <c r="C146"/>
      <c r="D146" s="24"/>
      <c r="E146"/>
      <c r="F146"/>
      <c r="G146"/>
      <c r="H146" s="19"/>
      <c r="I146" s="19"/>
      <c r="J146"/>
      <c r="K146"/>
    </row>
    <row r="147" spans="1:11" s="14" customFormat="1" x14ac:dyDescent="0.15">
      <c r="A147" s="36"/>
      <c r="B147"/>
      <c r="C147"/>
      <c r="D147" s="24"/>
      <c r="E147"/>
      <c r="F147"/>
      <c r="G147"/>
      <c r="H147" s="19"/>
      <c r="I147" s="19"/>
      <c r="J147"/>
      <c r="K147"/>
    </row>
    <row r="148" spans="1:11" s="14" customFormat="1" x14ac:dyDescent="0.15">
      <c r="A148" s="36"/>
      <c r="B148"/>
      <c r="C148"/>
      <c r="D148" s="24"/>
      <c r="E148"/>
      <c r="F148"/>
      <c r="G148"/>
      <c r="H148" s="19"/>
      <c r="I148" s="19"/>
      <c r="J148"/>
      <c r="K148"/>
    </row>
    <row r="149" spans="1:11" s="14" customFormat="1" x14ac:dyDescent="0.15">
      <c r="A149" s="36"/>
      <c r="B149"/>
      <c r="C149"/>
      <c r="D149" s="24"/>
      <c r="E149"/>
      <c r="F149"/>
      <c r="G149"/>
      <c r="H149" s="19"/>
      <c r="I149" s="19"/>
      <c r="J149"/>
      <c r="K149"/>
    </row>
    <row r="150" spans="1:11" s="14" customFormat="1" x14ac:dyDescent="0.15">
      <c r="A150" s="36"/>
      <c r="B150"/>
      <c r="C150"/>
      <c r="D150" s="24"/>
      <c r="E150"/>
      <c r="F150"/>
      <c r="G150"/>
      <c r="H150" s="19"/>
      <c r="I150" s="19"/>
      <c r="J150"/>
      <c r="K150"/>
    </row>
    <row r="151" spans="1:11" s="14" customFormat="1" x14ac:dyDescent="0.15">
      <c r="A151" s="36"/>
      <c r="B151"/>
      <c r="C151"/>
      <c r="D151" s="24"/>
      <c r="E151"/>
      <c r="F151"/>
      <c r="G151"/>
      <c r="H151" s="19"/>
      <c r="I151" s="19"/>
      <c r="J151"/>
      <c r="K151"/>
    </row>
    <row r="152" spans="1:11" s="14" customFormat="1" x14ac:dyDescent="0.15">
      <c r="A152" s="36"/>
      <c r="B152"/>
      <c r="C152"/>
      <c r="D152" s="24"/>
      <c r="E152"/>
      <c r="F152"/>
      <c r="G152"/>
      <c r="H152" s="19"/>
      <c r="I152" s="19"/>
      <c r="J152"/>
      <c r="K152"/>
    </row>
    <row r="153" spans="1:11" s="14" customFormat="1" x14ac:dyDescent="0.15">
      <c r="A153" s="36"/>
      <c r="B153"/>
      <c r="C153"/>
      <c r="D153" s="24"/>
      <c r="E153"/>
      <c r="F153"/>
      <c r="G153"/>
      <c r="H153" s="19"/>
      <c r="I153" s="19"/>
      <c r="J153"/>
      <c r="K153"/>
    </row>
    <row r="154" spans="1:11" s="14" customFormat="1" x14ac:dyDescent="0.15">
      <c r="A154" s="36"/>
      <c r="B154"/>
      <c r="C154"/>
      <c r="D154" s="24"/>
      <c r="E154"/>
      <c r="F154"/>
      <c r="G154"/>
      <c r="H154" s="19"/>
      <c r="I154" s="19"/>
      <c r="J154"/>
      <c r="K154"/>
    </row>
    <row r="155" spans="1:11" s="14" customFormat="1" x14ac:dyDescent="0.15">
      <c r="A155" s="36"/>
      <c r="B155"/>
      <c r="C155"/>
      <c r="D155" s="24"/>
      <c r="E155"/>
      <c r="F155"/>
      <c r="G155"/>
      <c r="H155" s="19"/>
      <c r="I155" s="19"/>
      <c r="J155"/>
      <c r="K155"/>
    </row>
    <row r="156" spans="1:11" s="14" customFormat="1" x14ac:dyDescent="0.15">
      <c r="A156" s="36"/>
      <c r="B156"/>
      <c r="C156"/>
      <c r="D156" s="24"/>
      <c r="E156"/>
      <c r="F156"/>
      <c r="G156"/>
      <c r="H156" s="19"/>
      <c r="I156" s="19"/>
      <c r="J156"/>
      <c r="K156"/>
    </row>
    <row r="157" spans="1:11" s="14" customFormat="1" x14ac:dyDescent="0.15">
      <c r="A157" s="36"/>
      <c r="B157"/>
      <c r="C157"/>
      <c r="D157" s="24"/>
      <c r="E157"/>
      <c r="F157"/>
      <c r="G157"/>
      <c r="H157" s="19"/>
      <c r="I157" s="19"/>
      <c r="J157"/>
      <c r="K157"/>
    </row>
    <row r="158" spans="1:11" s="14" customFormat="1" x14ac:dyDescent="0.15">
      <c r="A158" s="36"/>
      <c r="B158"/>
      <c r="C158"/>
      <c r="D158" s="24"/>
      <c r="E158"/>
      <c r="F158"/>
      <c r="G158"/>
      <c r="H158" s="19"/>
      <c r="I158" s="19"/>
      <c r="J158"/>
      <c r="K158"/>
    </row>
    <row r="159" spans="1:11" s="14" customFormat="1" x14ac:dyDescent="0.15">
      <c r="A159" s="36"/>
      <c r="B159"/>
      <c r="C159"/>
      <c r="D159" s="24"/>
      <c r="E159"/>
      <c r="F159"/>
      <c r="G159"/>
      <c r="H159" s="19"/>
      <c r="I159" s="19"/>
      <c r="J159"/>
      <c r="K159"/>
    </row>
    <row r="160" spans="1:11" s="14" customFormat="1" x14ac:dyDescent="0.15">
      <c r="A160" s="36"/>
      <c r="B160"/>
      <c r="C160"/>
      <c r="D160" s="24"/>
      <c r="E160"/>
      <c r="F160"/>
      <c r="G160"/>
      <c r="H160" s="19"/>
      <c r="I160" s="19"/>
      <c r="J160"/>
      <c r="K160"/>
    </row>
    <row r="161" spans="1:11" s="14" customFormat="1" x14ac:dyDescent="0.15">
      <c r="A161" s="36"/>
      <c r="B161"/>
      <c r="C161"/>
      <c r="D161" s="24"/>
      <c r="E161"/>
      <c r="F161"/>
      <c r="G161"/>
      <c r="H161" s="19"/>
      <c r="I161" s="19"/>
      <c r="J161"/>
      <c r="K161"/>
    </row>
    <row r="162" spans="1:11" s="14" customFormat="1" x14ac:dyDescent="0.15">
      <c r="A162" s="36"/>
      <c r="B162"/>
      <c r="C162"/>
      <c r="D162" s="24"/>
      <c r="E162"/>
      <c r="F162"/>
      <c r="G162"/>
      <c r="H162" s="19"/>
      <c r="I162" s="19"/>
      <c r="J162"/>
      <c r="K162"/>
    </row>
    <row r="163" spans="1:11" s="14" customFormat="1" x14ac:dyDescent="0.15">
      <c r="A163" s="36"/>
      <c r="B163"/>
      <c r="C163"/>
      <c r="D163" s="24"/>
      <c r="E163"/>
      <c r="F163"/>
      <c r="G163"/>
      <c r="H163" s="19"/>
      <c r="I163" s="19"/>
      <c r="J163"/>
      <c r="K163"/>
    </row>
    <row r="164" spans="1:11" s="14" customFormat="1" x14ac:dyDescent="0.15">
      <c r="A164" s="36"/>
      <c r="B164"/>
      <c r="C164"/>
      <c r="D164" s="24"/>
      <c r="E164"/>
      <c r="F164"/>
      <c r="G164"/>
      <c r="H164" s="19"/>
      <c r="I164" s="19"/>
      <c r="J164"/>
      <c r="K164"/>
    </row>
    <row r="165" spans="1:11" s="14" customFormat="1" x14ac:dyDescent="0.15">
      <c r="A165" s="36"/>
      <c r="B165"/>
      <c r="C165"/>
      <c r="D165" s="24"/>
      <c r="E165"/>
      <c r="F165"/>
      <c r="G165"/>
      <c r="H165" s="19"/>
      <c r="I165" s="19"/>
      <c r="J165"/>
      <c r="K165"/>
    </row>
    <row r="166" spans="1:11" s="14" customFormat="1" x14ac:dyDescent="0.15">
      <c r="A166" s="36"/>
      <c r="B166"/>
      <c r="C166"/>
      <c r="D166" s="24"/>
      <c r="E166"/>
      <c r="F166"/>
      <c r="G166"/>
      <c r="H166" s="19"/>
      <c r="I166" s="19"/>
      <c r="J166"/>
      <c r="K166"/>
    </row>
    <row r="167" spans="1:11" s="14" customFormat="1" x14ac:dyDescent="0.15">
      <c r="A167" s="36"/>
      <c r="B167"/>
      <c r="C167"/>
      <c r="D167" s="24"/>
      <c r="E167"/>
      <c r="F167"/>
      <c r="G167"/>
      <c r="H167" s="19"/>
      <c r="I167" s="19"/>
      <c r="J167"/>
      <c r="K167"/>
    </row>
    <row r="168" spans="1:11" s="14" customFormat="1" x14ac:dyDescent="0.15">
      <c r="A168" s="36"/>
      <c r="B168"/>
      <c r="C168"/>
      <c r="D168" s="24"/>
      <c r="E168"/>
      <c r="F168"/>
      <c r="G168"/>
      <c r="H168" s="19"/>
      <c r="I168" s="19"/>
      <c r="J168"/>
      <c r="K168"/>
    </row>
    <row r="169" spans="1:11" s="14" customFormat="1" x14ac:dyDescent="0.15">
      <c r="A169" s="36"/>
      <c r="B169"/>
      <c r="C169"/>
      <c r="D169" s="24"/>
      <c r="E169"/>
      <c r="F169"/>
      <c r="G169"/>
      <c r="H169" s="19"/>
      <c r="I169" s="19"/>
      <c r="J169"/>
      <c r="K169"/>
    </row>
    <row r="170" spans="1:11" s="14" customFormat="1" x14ac:dyDescent="0.15">
      <c r="A170" s="36"/>
      <c r="B170"/>
      <c r="C170"/>
      <c r="D170" s="24"/>
      <c r="E170"/>
      <c r="F170"/>
      <c r="G170"/>
      <c r="H170" s="19"/>
      <c r="I170" s="19"/>
      <c r="J170"/>
      <c r="K170"/>
    </row>
    <row r="171" spans="1:11" s="14" customFormat="1" x14ac:dyDescent="0.15">
      <c r="A171" s="36"/>
      <c r="B171"/>
      <c r="C171"/>
      <c r="D171" s="24"/>
      <c r="E171"/>
      <c r="F171"/>
      <c r="G171"/>
      <c r="H171" s="19"/>
      <c r="I171" s="19"/>
      <c r="J171"/>
      <c r="K171"/>
    </row>
    <row r="172" spans="1:11" s="14" customFormat="1" x14ac:dyDescent="0.15">
      <c r="A172" s="36"/>
      <c r="B172"/>
      <c r="C172"/>
      <c r="D172" s="24"/>
      <c r="E172"/>
      <c r="F172"/>
      <c r="G172"/>
      <c r="H172" s="19"/>
      <c r="I172" s="19"/>
      <c r="J172"/>
      <c r="K172"/>
    </row>
    <row r="173" spans="1:11" s="14" customFormat="1" x14ac:dyDescent="0.15">
      <c r="A173" s="36"/>
      <c r="B173"/>
      <c r="C173"/>
      <c r="D173" s="24"/>
      <c r="E173"/>
      <c r="F173"/>
      <c r="G173"/>
      <c r="H173" s="19"/>
      <c r="I173" s="19"/>
      <c r="J173"/>
      <c r="K173"/>
    </row>
    <row r="174" spans="1:11" s="14" customFormat="1" x14ac:dyDescent="0.15">
      <c r="A174" s="36"/>
      <c r="B174"/>
      <c r="C174"/>
      <c r="D174" s="24"/>
      <c r="E174"/>
      <c r="F174"/>
      <c r="G174"/>
      <c r="H174" s="19"/>
      <c r="I174" s="19"/>
      <c r="J174"/>
      <c r="K174"/>
    </row>
    <row r="175" spans="1:11" s="14" customFormat="1" x14ac:dyDescent="0.15">
      <c r="A175" s="36"/>
      <c r="B175"/>
      <c r="C175"/>
      <c r="D175" s="24"/>
      <c r="E175"/>
      <c r="F175"/>
      <c r="G175"/>
      <c r="H175" s="19"/>
      <c r="I175" s="19"/>
      <c r="J175"/>
      <c r="K175"/>
    </row>
    <row r="176" spans="1:11" s="14" customFormat="1" x14ac:dyDescent="0.15">
      <c r="A176" s="36"/>
      <c r="B176"/>
      <c r="C176"/>
      <c r="D176" s="24"/>
      <c r="E176"/>
      <c r="F176"/>
      <c r="G176"/>
      <c r="H176" s="19"/>
      <c r="I176" s="19"/>
      <c r="J176"/>
      <c r="K176"/>
    </row>
    <row r="177" spans="1:11" s="14" customFormat="1" x14ac:dyDescent="0.15">
      <c r="A177" s="36"/>
      <c r="B177"/>
      <c r="C177"/>
      <c r="D177" s="24"/>
      <c r="E177"/>
      <c r="F177"/>
      <c r="G177"/>
      <c r="H177" s="19"/>
      <c r="I177" s="19"/>
      <c r="J177"/>
      <c r="K177"/>
    </row>
    <row r="178" spans="1:11" s="14" customFormat="1" x14ac:dyDescent="0.15">
      <c r="A178" s="36"/>
      <c r="B178"/>
      <c r="C178"/>
      <c r="D178" s="24"/>
      <c r="E178"/>
      <c r="F178"/>
      <c r="G178"/>
      <c r="H178" s="19"/>
      <c r="I178" s="19"/>
      <c r="J178"/>
      <c r="K178"/>
    </row>
    <row r="179" spans="1:11" s="14" customFormat="1" x14ac:dyDescent="0.15">
      <c r="A179" s="36"/>
      <c r="B179"/>
      <c r="C179"/>
      <c r="D179" s="24"/>
      <c r="E179"/>
      <c r="F179"/>
      <c r="G179"/>
      <c r="H179" s="19"/>
      <c r="I179" s="19"/>
      <c r="J179"/>
      <c r="K179"/>
    </row>
    <row r="180" spans="1:11" s="14" customFormat="1" x14ac:dyDescent="0.15">
      <c r="A180" s="36"/>
      <c r="B180"/>
      <c r="C180"/>
      <c r="D180" s="24"/>
      <c r="E180"/>
      <c r="F180"/>
      <c r="G180"/>
      <c r="H180" s="19"/>
      <c r="I180" s="19"/>
      <c r="J180"/>
      <c r="K180"/>
    </row>
    <row r="181" spans="1:11" s="14" customFormat="1" x14ac:dyDescent="0.15">
      <c r="A181" s="36"/>
      <c r="B181"/>
      <c r="C181"/>
      <c r="D181" s="24"/>
      <c r="E181"/>
      <c r="F181"/>
      <c r="G181"/>
      <c r="H181" s="19"/>
      <c r="I181" s="19"/>
      <c r="J181"/>
      <c r="K181"/>
    </row>
    <row r="182" spans="1:11" s="14" customFormat="1" x14ac:dyDescent="0.15">
      <c r="A182" s="36"/>
      <c r="B182"/>
      <c r="C182"/>
      <c r="D182" s="24"/>
      <c r="E182"/>
      <c r="F182"/>
      <c r="G182"/>
      <c r="H182" s="19"/>
      <c r="I182" s="19"/>
      <c r="J182"/>
      <c r="K182"/>
    </row>
    <row r="183" spans="1:11" s="14" customFormat="1" x14ac:dyDescent="0.15">
      <c r="A183" s="36"/>
      <c r="B183"/>
      <c r="C183"/>
      <c r="D183" s="24"/>
      <c r="E183"/>
      <c r="F183"/>
      <c r="G183"/>
      <c r="H183" s="19"/>
      <c r="I183" s="19"/>
      <c r="J183"/>
      <c r="K183"/>
    </row>
    <row r="184" spans="1:11" s="14" customFormat="1" x14ac:dyDescent="0.15">
      <c r="A184" s="36"/>
      <c r="B184"/>
      <c r="C184"/>
      <c r="D184" s="24"/>
      <c r="E184"/>
      <c r="F184"/>
      <c r="G184"/>
      <c r="H184" s="19"/>
      <c r="I184" s="19"/>
      <c r="J184"/>
      <c r="K184"/>
    </row>
    <row r="185" spans="1:11" s="14" customFormat="1" x14ac:dyDescent="0.15">
      <c r="A185" s="36"/>
      <c r="B185"/>
      <c r="C185"/>
      <c r="D185" s="24"/>
      <c r="E185"/>
      <c r="F185"/>
      <c r="G185"/>
      <c r="H185" s="19"/>
      <c r="I185" s="19"/>
      <c r="J185"/>
      <c r="K185"/>
    </row>
    <row r="186" spans="1:11" s="14" customFormat="1" x14ac:dyDescent="0.15">
      <c r="A186" s="36"/>
      <c r="B186"/>
      <c r="C186"/>
      <c r="D186" s="24"/>
      <c r="E186"/>
      <c r="F186"/>
      <c r="G186"/>
      <c r="H186" s="19"/>
      <c r="I186" s="19"/>
      <c r="J186"/>
      <c r="K186"/>
    </row>
    <row r="187" spans="1:11" s="14" customFormat="1" x14ac:dyDescent="0.15">
      <c r="A187" s="36"/>
      <c r="B187"/>
      <c r="C187"/>
      <c r="D187" s="24"/>
      <c r="E187"/>
      <c r="F187"/>
      <c r="G187"/>
      <c r="H187" s="19"/>
      <c r="I187" s="19"/>
      <c r="J187"/>
      <c r="K187"/>
    </row>
    <row r="188" spans="1:11" s="14" customFormat="1" x14ac:dyDescent="0.15">
      <c r="A188" s="36"/>
      <c r="B188"/>
      <c r="C188"/>
      <c r="D188" s="24"/>
      <c r="E188"/>
      <c r="F188"/>
      <c r="G188"/>
      <c r="H188" s="19"/>
      <c r="I188" s="19"/>
      <c r="J188"/>
      <c r="K188"/>
    </row>
    <row r="189" spans="1:11" s="14" customFormat="1" x14ac:dyDescent="0.15">
      <c r="A189" s="36"/>
      <c r="B189"/>
      <c r="C189"/>
      <c r="D189" s="24"/>
      <c r="E189"/>
      <c r="F189"/>
      <c r="G189"/>
      <c r="H189" s="19"/>
      <c r="I189" s="19"/>
      <c r="J189"/>
      <c r="K189"/>
    </row>
    <row r="190" spans="1:11" s="14" customFormat="1" x14ac:dyDescent="0.15">
      <c r="A190" s="36"/>
      <c r="B190"/>
      <c r="C190"/>
      <c r="D190" s="24"/>
      <c r="E190"/>
      <c r="F190"/>
      <c r="G190"/>
      <c r="H190" s="19"/>
      <c r="I190" s="19"/>
      <c r="J190"/>
      <c r="K190"/>
    </row>
    <row r="191" spans="1:11" s="14" customFormat="1" x14ac:dyDescent="0.15">
      <c r="A191" s="36"/>
      <c r="B191"/>
      <c r="C191"/>
      <c r="D191" s="24"/>
      <c r="E191"/>
      <c r="F191"/>
      <c r="G191"/>
      <c r="H191" s="19"/>
      <c r="I191" s="19"/>
      <c r="J191"/>
      <c r="K191"/>
    </row>
    <row r="192" spans="1:11" s="14" customFormat="1" x14ac:dyDescent="0.15">
      <c r="A192" s="36"/>
      <c r="B192"/>
      <c r="C192"/>
      <c r="D192" s="24"/>
      <c r="E192"/>
      <c r="F192"/>
      <c r="G192"/>
      <c r="H192" s="19"/>
      <c r="I192" s="19"/>
      <c r="J192"/>
      <c r="K192"/>
    </row>
    <row r="193" spans="2:11" x14ac:dyDescent="0.15">
      <c r="B193"/>
      <c r="C193"/>
      <c r="D193" s="24"/>
      <c r="E193"/>
      <c r="F193"/>
      <c r="G193"/>
      <c r="H193" s="19"/>
      <c r="I193" s="19"/>
      <c r="J193"/>
      <c r="K193"/>
    </row>
    <row r="194" spans="2:11" x14ac:dyDescent="0.15">
      <c r="B194"/>
      <c r="C194"/>
      <c r="D194" s="24"/>
      <c r="E194"/>
      <c r="F194"/>
      <c r="G194"/>
      <c r="H194" s="19"/>
      <c r="I194" s="19"/>
      <c r="J194"/>
      <c r="K194"/>
    </row>
    <row r="195" spans="2:11" x14ac:dyDescent="0.15">
      <c r="B195"/>
      <c r="C195"/>
      <c r="D195" s="24"/>
      <c r="E195"/>
      <c r="F195"/>
      <c r="G195"/>
      <c r="H195" s="19"/>
      <c r="I195" s="19"/>
      <c r="J195"/>
      <c r="K195"/>
    </row>
    <row r="196" spans="2:11" x14ac:dyDescent="0.15">
      <c r="B196"/>
      <c r="C196"/>
      <c r="D196" s="24"/>
      <c r="E196"/>
      <c r="F196"/>
      <c r="G196"/>
      <c r="H196" s="19"/>
      <c r="I196" s="19"/>
      <c r="J196"/>
      <c r="K196"/>
    </row>
    <row r="197" spans="2:11" x14ac:dyDescent="0.15">
      <c r="B197"/>
      <c r="C197"/>
      <c r="D197" s="24"/>
      <c r="E197"/>
      <c r="F197"/>
      <c r="G197"/>
      <c r="H197" s="19"/>
      <c r="I197" s="19"/>
      <c r="J197"/>
      <c r="K197"/>
    </row>
    <row r="198" spans="2:11" x14ac:dyDescent="0.15">
      <c r="B198"/>
      <c r="C198"/>
      <c r="D198" s="24"/>
      <c r="E198"/>
      <c r="F198"/>
      <c r="G198"/>
      <c r="H198" s="19"/>
      <c r="I198" s="19"/>
      <c r="J198"/>
      <c r="K198"/>
    </row>
    <row r="199" spans="2:11" x14ac:dyDescent="0.15">
      <c r="B199"/>
      <c r="C199"/>
      <c r="D199" s="24"/>
      <c r="E199"/>
      <c r="F199"/>
      <c r="G199"/>
      <c r="H199" s="19"/>
      <c r="I199" s="19"/>
      <c r="J199"/>
      <c r="K199"/>
    </row>
    <row r="200" spans="2:11" x14ac:dyDescent="0.15">
      <c r="B200"/>
      <c r="C200"/>
      <c r="D200" s="24"/>
      <c r="E200"/>
      <c r="F200"/>
      <c r="G200"/>
      <c r="H200" s="19"/>
      <c r="I200" s="19"/>
      <c r="J200"/>
      <c r="K200"/>
    </row>
    <row r="201" spans="2:11" x14ac:dyDescent="0.15">
      <c r="B201"/>
      <c r="C201"/>
      <c r="D201" s="24"/>
      <c r="E201"/>
      <c r="F201"/>
      <c r="G201"/>
      <c r="H201" s="19"/>
      <c r="I201" s="19"/>
      <c r="J201"/>
      <c r="K201"/>
    </row>
    <row r="202" spans="2:11" x14ac:dyDescent="0.15">
      <c r="B202"/>
      <c r="C202"/>
      <c r="D202" s="24"/>
      <c r="E202"/>
      <c r="F202"/>
      <c r="G202"/>
      <c r="H202" s="19"/>
      <c r="I202" s="19"/>
      <c r="J202"/>
      <c r="K202"/>
    </row>
    <row r="203" spans="2:11" x14ac:dyDescent="0.15">
      <c r="B203"/>
      <c r="C203"/>
      <c r="D203" s="24"/>
      <c r="E203"/>
      <c r="F203"/>
      <c r="G203"/>
      <c r="H203" s="19"/>
      <c r="I203" s="19"/>
      <c r="J203"/>
      <c r="K203"/>
    </row>
    <row r="204" spans="2:11" x14ac:dyDescent="0.15">
      <c r="B204"/>
      <c r="C204"/>
      <c r="D204" s="24"/>
      <c r="E204"/>
      <c r="F204"/>
      <c r="G204"/>
      <c r="H204" s="19"/>
      <c r="I204" s="19"/>
      <c r="J204"/>
      <c r="K204"/>
    </row>
    <row r="205" spans="2:11" x14ac:dyDescent="0.15">
      <c r="B205"/>
      <c r="C205"/>
      <c r="D205" s="24"/>
      <c r="E205"/>
      <c r="F205"/>
      <c r="G205"/>
      <c r="H205" s="19"/>
      <c r="I205" s="19"/>
      <c r="J205"/>
      <c r="K205"/>
    </row>
    <row r="206" spans="2:11" x14ac:dyDescent="0.15">
      <c r="B206"/>
      <c r="C206"/>
      <c r="D206" s="24"/>
      <c r="E206"/>
      <c r="F206"/>
      <c r="G206"/>
      <c r="H206" s="19"/>
      <c r="I206" s="19"/>
      <c r="J206"/>
      <c r="K206"/>
    </row>
    <row r="207" spans="2:11" x14ac:dyDescent="0.15">
      <c r="B207"/>
      <c r="C207"/>
      <c r="D207" s="24"/>
      <c r="E207"/>
      <c r="F207"/>
      <c r="G207"/>
      <c r="H207" s="19"/>
      <c r="I207" s="19"/>
      <c r="J207"/>
      <c r="K207"/>
    </row>
    <row r="208" spans="2:11" x14ac:dyDescent="0.15">
      <c r="B208"/>
      <c r="C208"/>
      <c r="D208" s="24"/>
      <c r="E208"/>
      <c r="F208"/>
      <c r="G208"/>
      <c r="H208" s="19"/>
      <c r="I208" s="19"/>
      <c r="J208"/>
      <c r="K208"/>
    </row>
    <row r="209" spans="2:11" x14ac:dyDescent="0.15">
      <c r="B209"/>
      <c r="C209"/>
      <c r="D209" s="24"/>
      <c r="E209"/>
      <c r="F209"/>
      <c r="G209"/>
      <c r="H209" s="19"/>
      <c r="I209" s="19"/>
      <c r="J209"/>
      <c r="K209"/>
    </row>
    <row r="210" spans="2:11" x14ac:dyDescent="0.15">
      <c r="B210"/>
      <c r="C210"/>
      <c r="D210" s="24"/>
      <c r="E210"/>
      <c r="F210"/>
      <c r="G210"/>
      <c r="H210" s="19"/>
      <c r="I210" s="19"/>
      <c r="J210"/>
      <c r="K210"/>
    </row>
    <row r="211" spans="2:11" x14ac:dyDescent="0.15">
      <c r="B211"/>
      <c r="C211"/>
      <c r="D211" s="24"/>
      <c r="E211"/>
      <c r="F211"/>
      <c r="G211"/>
      <c r="H211" s="19"/>
      <c r="I211" s="19"/>
      <c r="J211"/>
      <c r="K211"/>
    </row>
    <row r="212" spans="2:11" x14ac:dyDescent="0.15">
      <c r="B212"/>
      <c r="C212"/>
      <c r="D212" s="24"/>
      <c r="E212"/>
      <c r="F212"/>
      <c r="G212"/>
      <c r="H212" s="19"/>
      <c r="I212" s="19"/>
      <c r="J212"/>
      <c r="K212"/>
    </row>
    <row r="213" spans="2:11" x14ac:dyDescent="0.15">
      <c r="B213"/>
      <c r="C213"/>
      <c r="D213" s="24"/>
      <c r="E213"/>
      <c r="F213"/>
      <c r="G213"/>
      <c r="H213" s="19"/>
      <c r="I213" s="19"/>
      <c r="J213"/>
      <c r="K213"/>
    </row>
    <row r="214" spans="2:11" x14ac:dyDescent="0.15">
      <c r="B214"/>
      <c r="C214"/>
      <c r="D214" s="24"/>
      <c r="E214"/>
      <c r="F214"/>
      <c r="G214"/>
      <c r="H214" s="19"/>
      <c r="I214" s="19"/>
      <c r="J214"/>
      <c r="K214"/>
    </row>
    <row r="215" spans="2:11" x14ac:dyDescent="0.15">
      <c r="B215"/>
      <c r="C215"/>
      <c r="D215" s="24"/>
      <c r="E215"/>
      <c r="F215"/>
      <c r="G215"/>
      <c r="H215" s="19"/>
      <c r="I215" s="19"/>
      <c r="J215"/>
      <c r="K215"/>
    </row>
    <row r="216" spans="2:11" x14ac:dyDescent="0.15">
      <c r="B216"/>
      <c r="C216"/>
      <c r="D216" s="24"/>
      <c r="E216"/>
      <c r="F216"/>
      <c r="G216"/>
      <c r="H216" s="19"/>
      <c r="I216" s="19"/>
      <c r="J216"/>
      <c r="K216"/>
    </row>
    <row r="217" spans="2:11" x14ac:dyDescent="0.15">
      <c r="B217"/>
      <c r="C217"/>
      <c r="D217" s="24"/>
      <c r="E217"/>
      <c r="F217"/>
      <c r="G217"/>
      <c r="H217" s="19"/>
      <c r="I217" s="19"/>
      <c r="J217"/>
      <c r="K217"/>
    </row>
    <row r="218" spans="2:11" x14ac:dyDescent="0.15">
      <c r="B218"/>
      <c r="C218"/>
      <c r="D218" s="24"/>
      <c r="E218"/>
      <c r="F218"/>
      <c r="G218"/>
      <c r="H218" s="19"/>
      <c r="I218" s="19"/>
      <c r="J218"/>
      <c r="K218"/>
    </row>
    <row r="219" spans="2:11" x14ac:dyDescent="0.15">
      <c r="B219"/>
      <c r="C219"/>
      <c r="D219" s="24"/>
      <c r="E219"/>
      <c r="F219"/>
      <c r="G219"/>
      <c r="H219" s="19"/>
      <c r="I219" s="19"/>
      <c r="J219"/>
      <c r="K219"/>
    </row>
    <row r="220" spans="2:11" x14ac:dyDescent="0.15">
      <c r="B220"/>
      <c r="C220"/>
      <c r="D220" s="24"/>
      <c r="E220"/>
      <c r="F220"/>
      <c r="G220"/>
      <c r="H220" s="19"/>
      <c r="I220" s="19"/>
      <c r="J220"/>
      <c r="K220"/>
    </row>
    <row r="221" spans="2:11" x14ac:dyDescent="0.15">
      <c r="B221"/>
      <c r="C221"/>
      <c r="D221" s="24"/>
      <c r="E221"/>
      <c r="F221"/>
      <c r="G221"/>
      <c r="H221" s="19"/>
      <c r="I221" s="19"/>
      <c r="J221"/>
      <c r="K221"/>
    </row>
    <row r="222" spans="2:11" x14ac:dyDescent="0.15">
      <c r="B222"/>
      <c r="C222"/>
      <c r="D222" s="24"/>
      <c r="E222"/>
      <c r="F222"/>
      <c r="G222"/>
      <c r="H222" s="19"/>
      <c r="I222" s="19"/>
      <c r="J222"/>
      <c r="K222"/>
    </row>
    <row r="223" spans="2:11" x14ac:dyDescent="0.15">
      <c r="B223"/>
      <c r="C223"/>
      <c r="D223" s="24"/>
      <c r="E223"/>
      <c r="F223"/>
      <c r="G223"/>
      <c r="H223" s="19"/>
      <c r="I223" s="19"/>
      <c r="J223"/>
      <c r="K223"/>
    </row>
    <row r="224" spans="2:11" x14ac:dyDescent="0.15">
      <c r="B224"/>
      <c r="C224"/>
      <c r="D224" s="24"/>
      <c r="E224"/>
      <c r="F224"/>
      <c r="G224"/>
      <c r="H224" s="19"/>
      <c r="I224" s="19"/>
      <c r="J224"/>
      <c r="K224"/>
    </row>
    <row r="225" spans="2:11" x14ac:dyDescent="0.15">
      <c r="B225"/>
      <c r="C225"/>
      <c r="D225" s="24"/>
      <c r="E225"/>
      <c r="F225"/>
      <c r="G225"/>
      <c r="H225" s="19"/>
      <c r="I225" s="19"/>
      <c r="J225"/>
      <c r="K225"/>
    </row>
    <row r="226" spans="2:11" x14ac:dyDescent="0.15">
      <c r="B226"/>
      <c r="C226"/>
      <c r="D226" s="24"/>
      <c r="E226"/>
      <c r="F226"/>
      <c r="G226"/>
      <c r="H226" s="19"/>
      <c r="I226" s="19"/>
      <c r="J226"/>
      <c r="K226"/>
    </row>
    <row r="227" spans="2:11" x14ac:dyDescent="0.15">
      <c r="B227"/>
      <c r="C227"/>
      <c r="D227" s="24"/>
      <c r="E227"/>
      <c r="F227"/>
      <c r="G227"/>
      <c r="H227" s="19"/>
      <c r="I227" s="19"/>
      <c r="J227"/>
      <c r="K227"/>
    </row>
    <row r="228" spans="2:11" x14ac:dyDescent="0.15">
      <c r="B228"/>
      <c r="C228"/>
      <c r="D228" s="24"/>
      <c r="E228"/>
      <c r="F228"/>
      <c r="G228"/>
      <c r="H228" s="19"/>
      <c r="I228" s="19"/>
      <c r="J228"/>
      <c r="K228"/>
    </row>
    <row r="229" spans="2:11" x14ac:dyDescent="0.15">
      <c r="B229"/>
      <c r="C229"/>
      <c r="D229" s="24"/>
      <c r="E229"/>
      <c r="F229"/>
      <c r="G229"/>
      <c r="H229" s="19"/>
      <c r="I229" s="19"/>
      <c r="J229"/>
      <c r="K229"/>
    </row>
    <row r="230" spans="2:11" x14ac:dyDescent="0.15">
      <c r="B230"/>
      <c r="C230"/>
      <c r="D230" s="24"/>
      <c r="E230"/>
      <c r="F230"/>
      <c r="G230"/>
      <c r="H230" s="19"/>
      <c r="I230" s="19"/>
      <c r="J230"/>
      <c r="K230"/>
    </row>
    <row r="231" spans="2:11" x14ac:dyDescent="0.15">
      <c r="B231"/>
      <c r="C231"/>
      <c r="D231" s="24"/>
      <c r="E231"/>
      <c r="F231"/>
      <c r="G231"/>
      <c r="H231" s="19"/>
      <c r="I231" s="19"/>
      <c r="J231"/>
      <c r="K231"/>
    </row>
    <row r="232" spans="2:11" x14ac:dyDescent="0.15">
      <c r="B232"/>
      <c r="C232"/>
      <c r="D232" s="24"/>
      <c r="E232"/>
      <c r="F232"/>
      <c r="G232"/>
      <c r="H232" s="19"/>
      <c r="I232" s="19"/>
      <c r="J232"/>
      <c r="K232"/>
    </row>
    <row r="233" spans="2:11" x14ac:dyDescent="0.15">
      <c r="B233"/>
      <c r="C233"/>
      <c r="D233" s="24"/>
      <c r="E233"/>
      <c r="F233"/>
      <c r="G233"/>
      <c r="H233" s="19"/>
      <c r="I233" s="19"/>
      <c r="J233"/>
      <c r="K233"/>
    </row>
    <row r="234" spans="2:11" x14ac:dyDescent="0.15">
      <c r="B234"/>
      <c r="C234"/>
      <c r="D234" s="18"/>
      <c r="E234"/>
      <c r="F234"/>
      <c r="G234"/>
      <c r="H234" s="19"/>
      <c r="I234" s="19"/>
      <c r="J234"/>
      <c r="K234"/>
    </row>
    <row r="1048576" spans="1:16" x14ac:dyDescent="0.15">
      <c r="A1048576" s="35" t="s">
        <v>188</v>
      </c>
      <c r="P1048576" s="15" t="s">
        <v>188</v>
      </c>
    </row>
  </sheetData>
  <autoFilter ref="A2:P85" xr:uid="{C8AAA3F7-5DC9-3F44-9BB9-B1902936D85F}">
    <filterColumn colId="12">
      <filters blank="1">
        <filter val="Defer"/>
      </filters>
    </filterColumn>
  </autoFilter>
  <mergeCells count="1">
    <mergeCell ref="B1:K1"/>
  </mergeCells>
  <hyperlinks>
    <hyperlink ref="D15" r:id="rId1" xr:uid="{2C347124-68DC-4B4F-9CA5-2329D617C97A}"/>
    <hyperlink ref="D3" r:id="rId2" xr:uid="{1EDB8955-53EB-D844-B18F-06E5EEEE7A28}"/>
    <hyperlink ref="D4" r:id="rId3" xr:uid="{BE4316FC-649D-CC43-960E-E07286E10492}"/>
    <hyperlink ref="D5" r:id="rId4" xr:uid="{F672A95E-DC10-0749-BC5C-91B5DB83ED0C}"/>
    <hyperlink ref="D6" r:id="rId5" xr:uid="{CE2E2D25-A841-0F45-8C43-FA1F9F12C099}"/>
    <hyperlink ref="D7" r:id="rId6" xr:uid="{F1BCE83F-17C5-814A-ADB4-F012D6F5D13A}"/>
    <hyperlink ref="D9" r:id="rId7" xr:uid="{0F59A9FB-CF47-3E41-A619-612A0C3DEC94}"/>
    <hyperlink ref="D10" r:id="rId8" xr:uid="{6C2433A3-C90C-F548-ACFC-25A8E5B64F2A}"/>
    <hyperlink ref="D11" r:id="rId9" xr:uid="{C92FEC0F-7FA2-A746-BCF8-656AB87FD6CD}"/>
    <hyperlink ref="D12" r:id="rId10" xr:uid="{2DF0A4E8-DD4B-6C4E-BD9D-DC39E15D2985}"/>
    <hyperlink ref="D13" r:id="rId11" xr:uid="{870F0E00-D4D7-8548-91EC-BE082D7E489B}"/>
    <hyperlink ref="D47" r:id="rId12" xr:uid="{66C0A724-9C9E-FC44-8AD9-B484A895DD21}"/>
    <hyperlink ref="D14" r:id="rId13" xr:uid="{53858A9B-AD47-CD42-92A3-390AC5BE730E}"/>
    <hyperlink ref="D8" r:id="rId14" xr:uid="{3416553E-894D-344C-89A4-58EDE7531EA1}"/>
    <hyperlink ref="D49" r:id="rId15" xr:uid="{7DC953B1-B6D0-614A-BFB2-32A688D226B4}"/>
    <hyperlink ref="D50" r:id="rId16" xr:uid="{53196E92-BCA6-1941-96CA-46078E894E4F}"/>
    <hyperlink ref="D25" r:id="rId17" xr:uid="{64732609-541C-7741-9BF4-219F2CCFA319}"/>
    <hyperlink ref="D26" r:id="rId18" xr:uid="{7941F93C-5AB6-034C-BBC4-A3D818C83B8F}"/>
    <hyperlink ref="D58" r:id="rId19" xr:uid="{C829570C-8F61-CF49-A020-FE6089563F01}"/>
    <hyperlink ref="D59" r:id="rId20" xr:uid="{7CB9A14D-BC40-0D46-8FA1-58C326754122}"/>
    <hyperlink ref="D60" r:id="rId21" xr:uid="{3C261BFD-AEC3-1540-866B-1BFF3647C3F6}"/>
    <hyperlink ref="D61" r:id="rId22" xr:uid="{56C0BED7-5699-3048-B34F-22523373B6B1}"/>
    <hyperlink ref="D62" r:id="rId23" xr:uid="{3ACBA9DD-AFB3-0C41-89CD-F4CE36AFFAA1}"/>
    <hyperlink ref="D63" r:id="rId24" xr:uid="{9EA0A483-50B9-A645-9984-6A530E0D00C9}"/>
    <hyperlink ref="D64" r:id="rId25" xr:uid="{8F4C6BCC-1F14-6F4F-A648-114920426F76}"/>
    <hyperlink ref="D65" r:id="rId26" xr:uid="{002BEA77-DA23-7642-BE0F-5EDFCCCEA26F}"/>
    <hyperlink ref="D66" r:id="rId27" xr:uid="{A0752CBE-DC20-C845-8DA6-09CF09E899E1}"/>
    <hyperlink ref="D67" r:id="rId28" xr:uid="{E90B8736-A452-4A44-8533-A026C9CB6290}"/>
    <hyperlink ref="D68" r:id="rId29" xr:uid="{FC1BB11A-4E6E-A84A-B3B3-8E0BCB82AC1E}"/>
    <hyperlink ref="D69" r:id="rId30" xr:uid="{33E5E0A4-C399-5E40-9A0F-57E5A97A96B5}"/>
    <hyperlink ref="D70" r:id="rId31" xr:uid="{6BE288CA-2CCA-C54D-BBFD-497825ACA528}"/>
    <hyperlink ref="D71" r:id="rId32" xr:uid="{AEAFCDAF-024F-1945-A6CD-C75194DBEA1C}"/>
    <hyperlink ref="D72" r:id="rId33" xr:uid="{C180ADF5-4F10-7845-9A46-3A709ED2B1D9}"/>
    <hyperlink ref="D73" r:id="rId34" xr:uid="{3E9E4225-2459-834A-9495-9956954BC7AC}"/>
    <hyperlink ref="D74" r:id="rId35" xr:uid="{1CBB6082-D278-F447-BA4D-B3B5F816AF1A}"/>
    <hyperlink ref="D75" r:id="rId36" xr:uid="{C972A357-125F-BC4F-8C53-87BA56E0074A}"/>
    <hyperlink ref="D76" r:id="rId37" xr:uid="{257B584A-97B4-BC4B-90AC-52E6070F6751}"/>
    <hyperlink ref="D77" r:id="rId38" xr:uid="{3B0A8522-C4DE-F541-9926-C11BC129C768}"/>
    <hyperlink ref="D78" r:id="rId39" xr:uid="{C7A14597-46E8-614E-935F-CA0EB03B880C}"/>
    <hyperlink ref="D79" r:id="rId40" xr:uid="{5239CFF4-85F7-374E-8B62-E9633BD57357}"/>
    <hyperlink ref="D80" r:id="rId41" xr:uid="{3DF1D419-2F5D-2C42-BA8D-80E38AA903E5}"/>
    <hyperlink ref="D81" r:id="rId42" xr:uid="{5D413056-0914-2842-849A-0B3C0A652A89}"/>
    <hyperlink ref="D82" r:id="rId43" xr:uid="{6A77F597-944E-B844-BAD0-3F1AE76BF8CC}"/>
    <hyperlink ref="D83" r:id="rId44" xr:uid="{C0511B4B-856C-B64D-BBF8-4921F516CFD0}"/>
    <hyperlink ref="D84" r:id="rId45" xr:uid="{19563F88-3A0F-C342-A8EF-46A8829C6912}"/>
    <hyperlink ref="D17" r:id="rId46" xr:uid="{45873313-482D-B041-ACB0-F54295608969}"/>
    <hyperlink ref="D18" r:id="rId47" xr:uid="{FE777C03-AA4E-714F-A488-247BFEEF76DE}"/>
    <hyperlink ref="D20" r:id="rId48" xr:uid="{5CDCA95E-35D5-2140-9B40-A1533ECAE4CC}"/>
    <hyperlink ref="D21" r:id="rId49" xr:uid="{A89206EF-312D-314E-AC95-015C812A7137}"/>
    <hyperlink ref="D22" r:id="rId50" xr:uid="{FCEF2870-CDBB-BA4A-835D-7BBA3800C865}"/>
    <hyperlink ref="D23" r:id="rId51" xr:uid="{B9A3FC22-C7C0-AE45-9386-81B28197DC7D}"/>
    <hyperlink ref="D24" r:id="rId52" xr:uid="{603C9DB9-06F9-4740-B86E-DC4180A85605}"/>
    <hyperlink ref="D28" r:id="rId53" xr:uid="{B8FAA817-3077-BB47-8354-8B631BD651B6}"/>
    <hyperlink ref="D29" r:id="rId54" xr:uid="{212C800C-A4E8-CB43-BD2E-3D2771BA90CA}"/>
    <hyperlink ref="D30" r:id="rId55" xr:uid="{DE08471F-6895-6042-BEB1-64690CEA235A}"/>
    <hyperlink ref="D31" r:id="rId56" xr:uid="{11823320-EF43-2349-9856-1201A570BFF5}"/>
    <hyperlink ref="D32" r:id="rId57" xr:uid="{2DB8C168-DD4C-DD4D-9BCA-D715BFB19021}"/>
    <hyperlink ref="D34" r:id="rId58" xr:uid="{0520AD74-14AF-114B-B322-4BC3B300AE37}"/>
    <hyperlink ref="D35" r:id="rId59" xr:uid="{F351045F-78AA-BD4E-B234-1713B340AAB2}"/>
    <hyperlink ref="D36" r:id="rId60" xr:uid="{707E8A68-1EF8-1446-8993-6FF064210850}"/>
    <hyperlink ref="D37" r:id="rId61" xr:uid="{A6DDE61E-AEB0-1E4B-B647-FD7B206CDBB9}"/>
    <hyperlink ref="D39" r:id="rId62" xr:uid="{37A848DA-AB5C-EA4C-955F-DC680E626E4A}"/>
    <hyperlink ref="D40" r:id="rId63" xr:uid="{CAB00B62-1868-6547-B720-D121D91937D4}"/>
    <hyperlink ref="D42" r:id="rId64" xr:uid="{122F7866-4D73-D04B-984E-7D4A4E73FAEE}"/>
    <hyperlink ref="D45" r:id="rId65" xr:uid="{1746D407-A13A-9747-8EE3-13D70C31940F}"/>
    <hyperlink ref="D16" r:id="rId66" xr:uid="{9B7E719A-EB7D-1D47-B72C-3704CE50D3DE}"/>
    <hyperlink ref="D19" r:id="rId67" xr:uid="{DF355678-C630-A244-9362-13FFCB416B7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Stats</vt:lpstr>
      <vt:lpstr>LB179 Comments</vt:lpstr>
      <vt:lpstr>Rogue Comments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Don Sturek</cp:lastModifiedBy>
  <dcterms:created xsi:type="dcterms:W3CDTF">2012-07-21T16:42:55Z</dcterms:created>
  <dcterms:modified xsi:type="dcterms:W3CDTF">2020-10-13T21:12:46Z</dcterms:modified>
</cp:coreProperties>
</file>