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C7974747-7893-1A4D-9513-497675CEB958}" xr6:coauthVersionLast="45" xr6:coauthVersionMax="45" xr10:uidLastSave="{00000000-0000-0000-0000-000000000000}"/>
  <bookViews>
    <workbookView xWindow="640" yWindow="2680" windowWidth="38680" windowHeight="16080" activeTab="2" xr2:uid="{00000000-000D-0000-FFFF-FFFF00000000}"/>
  </bookViews>
  <sheets>
    <sheet name="IEEE_Cover" sheetId="1" r:id="rId1"/>
    <sheet name="Stats" sheetId="5" state="hidden" r:id="rId2"/>
    <sheet name="LB179 Comments" sheetId="2" r:id="rId3"/>
    <sheet name="Rogue Comments" sheetId="3" r:id="rId4"/>
  </sheets>
  <definedNames>
    <definedName name="_xlnm._FilterDatabase" localSheetId="2" hidden="1">'LB179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<sst xmlns="http://schemas.openxmlformats.org/spreadsheetml/2006/main" count="978" uniqueCount="283">
  <si>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</si>
  <si>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</si>
  <si>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</si>
  <si>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</si>
  <si>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</si>
  <si>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</si>
  <si>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</si>
  <si>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</si>
  <si>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</si>
  <si>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</si>
  <si>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</si>
  <si>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</si>
  <si>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</si>
  <si>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</si>
  <si>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</si>
  <si>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</si>
  <si>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</si>
  <si>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</si>
  <si>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</si>
  <si>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</si>
  <si>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</si>
  <si>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</si>
  <si>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</si>
  <si>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</si>
  <si>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</si>
  <si>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</si>
  <si>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</si>
  <si>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6.2.5.1</t>
  </si>
  <si>
    <t>6.5.4</t>
  </si>
  <si>
    <t>T</t>
  </si>
  <si>
    <t>E</t>
  </si>
  <si>
    <t>6.7.2</t>
  </si>
  <si>
    <t>Yes</t>
  </si>
  <si>
    <t>No</t>
  </si>
  <si>
    <t>9.2.3</t>
  </si>
  <si>
    <t>Don Sturek</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</si>
  <si>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</si>
  <si>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</si>
  <si>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</si>
  <si>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</si>
  <si>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</si>
  <si>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</si>
  <si>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</si>
  <si>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</si>
  <si>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</si>
  <si>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</si>
  <si>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</si>
  <si>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</si>
  <si>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</si>
  <si>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</si>
  <si>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</si>
  <si>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</si>
  <si>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</si>
  <si>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</si>
  <si>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</si>
  <si>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</si>
  <si>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</si>
  <si>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</si>
  <si>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</si>
  <si>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</si>
  <si>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</si>
  <si>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</si>
  <si>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</si>
  <si>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</si>
  <si>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</si>
  <si>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</si>
  <si>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</si>
  <si>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</si>
  <si>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</si>
  <si>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</si>
  <si>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</si>
  <si>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</si>
  <si>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</si>
  <si>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</si>
  <si>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</si>
  <si>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</si>
  <si>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</si>
  <si>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</si>
  <si>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</si>
  <si>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</si>
  <si>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</si>
  <si>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</si>
  <si>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</si>
  <si>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</si>
  <si>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</si>
  <si>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</si>
  <si>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</si>
  <si>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</si>
  <si>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</si>
  <si>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</si>
  <si>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</si>
  <si>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</si>
  <si>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</si>
  <si>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</si>
  <si>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</si>
  <si>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</si>
  <si>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</si>
  <si>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</si>
  <si>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</si>
  <si>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</si>
  <si>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</si>
  <si>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</si>
  <si>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</si>
  <si>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</si>
  <si>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</si>
  <si>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</si>
  <si>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</si>
  <si>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</si>
  <si>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</si>
  <si>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</si>
  <si>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</si>
  <si>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</si>
  <si>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</si>
  <si>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</si>
  <si>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</si>
  <si>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</si>
  <si>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</si>
  <si>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</si>
  <si>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</si>
  <si>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</si>
  <si>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</si>
  <si>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</si>
  <si>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</si>
  <si>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</si>
  <si>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</si>
  <si>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</si>
  <si>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</si>
  <si>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</si>
  <si>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</si>
  <si>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</si>
  <si>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</si>
  <si>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</si>
  <si>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</si>
  <si>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</si>
  <si>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</si>
  <si>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</si>
  <si>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</si>
  <si>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</si>
  <si>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</si>
  <si>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</si>
  <si>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</si>
  <si>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</si>
  <si>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</si>
  <si>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</si>
  <si>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</si>
  <si>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</si>
  <si>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</si>
  <si>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</si>
  <si>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</si>
  <si>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</si>
  <si>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</si>
  <si>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</si>
  <si>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</si>
  <si>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</si>
  <si>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</si>
  <si>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</si>
  <si>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</si>
  <si>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</si>
  <si>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</si>
  <si>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</si>
  <si>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</si>
  <si>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</si>
  <si>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</si>
  <si>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</si>
  <si>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</si>
  <si>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</si>
  <si>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</si>
  <si>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</si>
  <si>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</si>
  <si>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</si>
  <si>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</si>
  <si>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</si>
  <si>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</si>
  <si>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</si>
  <si>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</si>
  <si>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</si>
  <si>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</si>
  <si>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</si>
  <si>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</si>
  <si>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</si>
  <si>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</si>
  <si>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</si>
  <si>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</si>
  <si>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</si>
  <si>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</si>
  <si>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</si>
  <si>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</si>
  <si>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</si>
  <si>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</si>
  <si>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</si>
  <si>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</si>
  <si>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</si>
  <si>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</si>
  <si>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</si>
  <si>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</si>
  <si>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</si>
  <si>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</si>
  <si>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</si>
  <si>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</si>
  <si>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</si>
  <si>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</si>
  <si>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</si>
  <si>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</si>
  <si>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</si>
  <si>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</si>
  <si>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</si>
  <si>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</si>
  <si>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</si>
  <si>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</si>
  <si>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</si>
  <si>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</si>
  <si>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</si>
  <si>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</si>
  <si>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</si>
  <si>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</si>
  <si>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</si>
  <si>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</si>
  <si>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</si>
  <si>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</si>
  <si>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</si>
  <si>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</si>
  <si>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</si>
  <si>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</si>
  <si>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</si>
  <si>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</si>
  <si>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</si>
  <si>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</si>
  <si>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</si>
  <si>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</si>
  <si>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</si>
  <si>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Table 9-15</t>
  </si>
  <si>
    <t>Kunal Shah</t>
  </si>
  <si>
    <t>kunal.shah@itron.com</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</si>
  <si>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</si>
  <si>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</si>
  <si>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</si>
  <si>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</si>
  <si>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</si>
  <si>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</si>
  <si>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</si>
  <si>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</si>
  <si>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</si>
  <si>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</si>
  <si>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</si>
  <si>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[This document is used to submit comments for an 802.15.4y -draft.]</t>
  </si>
  <si>
    <t>October 2020</t>
  </si>
  <si>
    <t>Sef</t>
  </si>
  <si>
    <t>Partisipant</t>
  </si>
  <si>
    <t>The Technical Editor is marked as Open, should be marked to indicate the editor.</t>
  </si>
  <si>
    <t>Change Open to the name of editor.</t>
  </si>
  <si>
    <t xml:space="preserve">Pdf page number 11 is marked to be page 0 in the standard. </t>
  </si>
  <si>
    <t>Change pdf and bottom of the page numbers match.</t>
  </si>
  <si>
    <t>9.2.8</t>
  </si>
  <si>
    <t>The secExempt is PIB entry, it should be italics.</t>
  </si>
  <si>
    <r>
      <rPr>
        <sz val="10"/>
        <rFont val="Arial"/>
        <family val="2"/>
      </rPr>
      <t xml:space="preserve">Change “and the secExempt of the DeviceDescriptor” to </t>
    </r>
    <r>
      <rPr>
        <sz val="10"/>
        <rFont val="Arial"/>
        <family val="2"/>
      </rPr>
      <t xml:space="preserve">“and the </t>
    </r>
    <r>
      <rPr>
        <i/>
        <sz val="10"/>
        <rFont val="Arial"/>
        <family val="2"/>
      </rPr>
      <t>secExempt</t>
    </r>
    <r>
      <rPr>
        <sz val="10"/>
        <rFont val="Arial"/>
        <family val="2"/>
      </rPr>
      <t xml:space="preserve"> of the DeviceDescriptor” </t>
    </r>
  </si>
  <si>
    <t>9.2.10</t>
  </si>
  <si>
    <r>
      <rPr>
        <sz val="10"/>
        <rFont val="Arial"/>
        <family val="2"/>
      </rPr>
      <t>The first editing instructions already renumber all the items in the 2</t>
    </r>
    <r>
      <rPr>
        <vertAlign val="superscript"/>
        <sz val="10"/>
        <rFont val="Arial"/>
        <family val="2"/>
        <charset val="1"/>
      </rPr>
      <t>nd</t>
    </r>
    <r>
      <rPr>
        <sz val="10"/>
        <rFont val="Arial"/>
        <family val="2"/>
      </rPr>
      <t xml:space="preserve"> paragraph, so there is no need to do separate editing instruction to renumber the last one.</t>
    </r>
  </si>
  <si>
    <t>Remove “In the second paragraph, renumber d) to c).” editing instruction.</t>
  </si>
  <si>
    <t>B.2.3</t>
  </si>
  <si>
    <r>
      <rPr>
        <sz val="10"/>
        <rFont val="Arial"/>
        <family val="2"/>
      </rPr>
      <t>In the “B.</t>
    </r>
    <r>
      <rPr>
        <strike/>
        <sz val="10"/>
        <rFont val="Arial"/>
        <family val="2"/>
        <charset val="1"/>
      </rPr>
      <t>3</t>
    </r>
    <r>
      <rPr>
        <sz val="10"/>
        <rFont val="Arial"/>
        <family val="2"/>
      </rPr>
      <t>2.3 Mode of Operation” the 2 should be underlined.</t>
    </r>
  </si>
  <si>
    <r>
      <rPr>
        <sz val="10"/>
        <rFont val="Arial"/>
        <family val="2"/>
      </rPr>
      <t xml:space="preserve">Change </t>
    </r>
    <r>
      <rPr>
        <sz val="10"/>
        <rFont val="Arial"/>
        <family val="2"/>
      </rPr>
      <t>“B.</t>
    </r>
    <r>
      <rPr>
        <strike/>
        <sz val="10"/>
        <rFont val="Arial"/>
        <family val="2"/>
      </rPr>
      <t>3</t>
    </r>
    <r>
      <rPr>
        <sz val="10"/>
        <rFont val="Arial"/>
        <family val="2"/>
      </rPr>
      <t>2.3 Mode of Operation” to “B.</t>
    </r>
    <r>
      <rPr>
        <strike/>
        <sz val="10"/>
        <rFont val="Arial"/>
        <family val="2"/>
      </rPr>
      <t>3</t>
    </r>
    <r>
      <rPr>
        <u/>
        <sz val="10"/>
        <rFont val="Arial"/>
        <family val="2"/>
      </rPr>
      <t>2</t>
    </r>
    <r>
      <rPr>
        <sz val="10"/>
        <rFont val="Arial"/>
        <family val="2"/>
      </rPr>
      <t>.3 Mode of Operation”</t>
    </r>
  </si>
  <si>
    <t>Itron Inc.</t>
  </si>
  <si>
    <t>PDF page numbers and bottom page number are not matching.</t>
  </si>
  <si>
    <t>Start the page numbers from page 1.</t>
  </si>
  <si>
    <t>9.2.4</t>
  </si>
  <si>
    <t xml:space="preserve">The title of the clause is not matching with the base standanrd. </t>
  </si>
  <si>
    <r>
      <t xml:space="preserve">Match the title as per the Standard or update the last part of the title to "Security Enabled field </t>
    </r>
    <r>
      <rPr>
        <u/>
        <sz val="10"/>
        <rFont val="Arial"/>
        <family val="2"/>
      </rPr>
      <t xml:space="preserve">is </t>
    </r>
    <r>
      <rPr>
        <sz val="10"/>
        <rFont val="Arial"/>
        <family val="2"/>
      </rPr>
      <t>set to one</t>
    </r>
  </si>
  <si>
    <t>This sentence is not required, as it is already covered by line 31.</t>
  </si>
  <si>
    <t>Delete the sentence.</t>
  </si>
  <si>
    <t xml:space="preserve">Extra empty line. </t>
  </si>
  <si>
    <t>Delete the extra empty line.</t>
  </si>
  <si>
    <t>Table 9-8a each row spacing format needs to be align with other table as part of the Standard.</t>
  </si>
  <si>
    <t>Make the table format consistent throughout the draft.</t>
  </si>
  <si>
    <t>Is there a change to title B.2. It looks the same as in the existing 15.4-2020 standard. If the only change is to the numbering, then the line 24 should take care of the renumbering of the sub-clause.</t>
  </si>
  <si>
    <t>If no change to the title, then no need to include the sentences on line 25 to 27.</t>
  </si>
  <si>
    <t>Itron</t>
  </si>
  <si>
    <t>don.sturek@itron.com</t>
  </si>
  <si>
    <t xml:space="preserve">As noted </t>
  </si>
  <si>
    <t>The name of the project should be P802.15.4y(TM)/D2</t>
  </si>
  <si>
    <t>Added Don Sturek as Technical Editor</t>
  </si>
  <si>
    <t>Fixed in draft</t>
  </si>
  <si>
    <t>Revise</t>
  </si>
  <si>
    <t>Deleted 25 and 27, left line 26 as the section number for the next editing instruction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</si>
</sst>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font>
    <font>
      <i/>
      <sz val="10"/>
      <name val="Arial"/>
      <family val="2"/>
    </font>
    <font>
      <vertAlign val="superscript"/>
      <sz val="10"/>
      <name val="Arial"/>
      <family val="2"/>
      <charset val="1"/>
    </font>
    <font>
      <strike/>
      <sz val="10"/>
      <name val="Arial"/>
      <family val="2"/>
    </font>
  </fonts>
  <fills count="6">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0">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mailto:kunal.shah@itron.com" TargetMode="External"/><Relationship Id="rId3" Type="http://schemas.openxmlformats.org/officeDocument/2006/relationships/hyperlink" Target="mailto:kivinen@iki.fi" TargetMode="External"/><Relationship Id="rId7" Type="http://schemas.openxmlformats.org/officeDocument/2006/relationships/hyperlink" Target="mailto:kunal.shah@itron.com" TargetMode="External"/><Relationship Id="rId12" Type="http://schemas.openxmlformats.org/officeDocument/2006/relationships/printerSettings" Target="../printerSettings/printerSettings1.bin"/><Relationship Id="rId2" Type="http://schemas.openxmlformats.org/officeDocument/2006/relationships/hyperlink" Target="mailto:kivinen@iki.fi" TargetMode="External"/><Relationship Id="rId1" Type="http://schemas.openxmlformats.org/officeDocument/2006/relationships/hyperlink" Target="mailto:kivinen@iki.fi" TargetMode="External"/><Relationship Id="rId6" Type="http://schemas.openxmlformats.org/officeDocument/2006/relationships/hyperlink" Target="mailto:kunal.shah@itron.com" TargetMode="External"/><Relationship Id="rId11" Type="http://schemas.openxmlformats.org/officeDocument/2006/relationships/hyperlink" Target="mailto:kunal.shah@itron.com" TargetMode="External"/><Relationship Id="rId5" Type="http://schemas.openxmlformats.org/officeDocument/2006/relationships/hyperlink" Target="mailto:kivinen@iki.fi" TargetMode="External"/><Relationship Id="rId10" Type="http://schemas.openxmlformats.org/officeDocument/2006/relationships/hyperlink" Target="mailto:kunal.shah@itron.com" TargetMode="External"/><Relationship Id="rId4" Type="http://schemas.openxmlformats.org/officeDocument/2006/relationships/hyperlink" Target="mailto:kivinen@iki.fi" TargetMode="External"/><Relationship Id="rId9" Type="http://schemas.openxmlformats.org/officeDocument/2006/relationships/hyperlink" Target="mailto:kunal.shah@itron.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34"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don.sturek@itron.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8" sqref="E8"/>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245</v>
      </c>
      <c r="C1" s="3"/>
      <c r="D1" s="4" t="s">
        <v>225</v>
      </c>
    </row>
    <row r="3" spans="2:4" ht="18" x14ac:dyDescent="0.2">
      <c r="C3" s="5" t="s">
        <v>0</v>
      </c>
    </row>
    <row r="4" spans="2:4" ht="18" x14ac:dyDescent="0.2">
      <c r="C4" s="5" t="s">
        <v>23</v>
      </c>
    </row>
    <row r="5" spans="2:4" ht="18" x14ac:dyDescent="0.2">
      <c r="B5" s="5"/>
    </row>
    <row r="6" spans="2:4" ht="14.75" customHeight="1" x14ac:dyDescent="0.15">
      <c r="B6" s="6" t="s">
        <v>1</v>
      </c>
      <c r="C6" s="60" t="s">
        <v>24</v>
      </c>
      <c r="D6" s="60"/>
    </row>
    <row r="7" spans="2:4" ht="17.25" customHeight="1" x14ac:dyDescent="0.15">
      <c r="B7" s="6" t="s">
        <v>2</v>
      </c>
      <c r="C7" s="61" t="s">
        <v>226</v>
      </c>
      <c r="D7" s="61"/>
    </row>
    <row r="8" spans="2:4" ht="17" x14ac:dyDescent="0.15">
      <c r="B8" s="6" t="s">
        <v>3</v>
      </c>
      <c r="C8" s="62">
        <v>44109</v>
      </c>
      <c r="D8" s="62"/>
    </row>
    <row r="9" spans="2:4" ht="14.75" customHeight="1" x14ac:dyDescent="0.15">
      <c r="B9" s="60" t="s">
        <v>4</v>
      </c>
      <c r="C9" s="6" t="s">
        <v>35</v>
      </c>
      <c r="D9" s="6" t="s">
        <v>227</v>
      </c>
    </row>
    <row r="10" spans="2:4" ht="17" x14ac:dyDescent="0.15">
      <c r="B10" s="60"/>
      <c r="C10" s="8" t="s">
        <v>25</v>
      </c>
      <c r="D10" s="8"/>
    </row>
    <row r="11" spans="2:4" ht="17" x14ac:dyDescent="0.15">
      <c r="B11" s="60"/>
      <c r="C11" s="8" t="s">
        <v>26</v>
      </c>
      <c r="D11" s="8" t="s">
        <v>228</v>
      </c>
    </row>
    <row r="12" spans="2:4" ht="16" x14ac:dyDescent="0.15">
      <c r="B12" s="60"/>
      <c r="C12" s="9"/>
      <c r="D12" s="10"/>
    </row>
    <row r="13" spans="2:4" ht="14.75" customHeight="1" x14ac:dyDescent="0.2">
      <c r="B13" s="60" t="s">
        <v>5</v>
      </c>
      <c r="C13" s="11"/>
      <c r="D13" s="6"/>
    </row>
    <row r="14" spans="2:4" ht="16" x14ac:dyDescent="0.2">
      <c r="B14" s="60"/>
      <c r="C14" s="12"/>
    </row>
    <row r="15" spans="2:4" ht="14.75" customHeight="1" x14ac:dyDescent="0.15">
      <c r="B15" s="6" t="s">
        <v>6</v>
      </c>
      <c r="C15" s="60" t="s">
        <v>229</v>
      </c>
      <c r="D15" s="60"/>
    </row>
    <row r="16" spans="2:4" s="13" customFormat="1" ht="20.25" customHeight="1" x14ac:dyDescent="0.15">
      <c r="B16" s="6" t="s">
        <v>7</v>
      </c>
      <c r="C16" s="60" t="s">
        <v>244</v>
      </c>
      <c r="D16" s="60"/>
    </row>
    <row r="17" spans="2:4" s="13" customFormat="1" ht="84" customHeight="1" x14ac:dyDescent="0.15">
      <c r="B17" s="7" t="s">
        <v>8</v>
      </c>
      <c r="C17" s="60" t="s">
        <v>9</v>
      </c>
      <c r="D17" s="60"/>
    </row>
    <row r="18" spans="2:4" s="13" customFormat="1" ht="36.75" customHeight="1" x14ac:dyDescent="0.15">
      <c r="B18" s="9" t="s">
        <v>10</v>
      </c>
      <c r="C18" s="60" t="s">
        <v>11</v>
      </c>
      <c r="D18" s="6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6" t="s">
        <v>175</v>
      </c>
      <c r="C5" s="67"/>
      <c r="D5" s="67"/>
      <c r="E5" s="68"/>
      <c r="G5" s="66" t="s">
        <v>176</v>
      </c>
      <c r="H5" s="67"/>
      <c r="I5" s="67"/>
      <c r="J5" s="68"/>
      <c r="L5" s="66" t="s">
        <v>179</v>
      </c>
      <c r="M5" s="67"/>
      <c r="N5" s="68"/>
    </row>
    <row r="6" spans="2:14" ht="14" thickBot="1" x14ac:dyDescent="0.2">
      <c r="B6" s="42"/>
      <c r="C6" s="43" t="s">
        <v>169</v>
      </c>
      <c r="D6" s="43" t="s">
        <v>170</v>
      </c>
      <c r="E6" s="44" t="s">
        <v>174</v>
      </c>
      <c r="G6" s="42"/>
      <c r="H6" s="45" t="s">
        <v>169</v>
      </c>
      <c r="I6" s="45" t="s">
        <v>170</v>
      </c>
      <c r="J6" s="46" t="s">
        <v>174</v>
      </c>
      <c r="L6" s="42"/>
      <c r="M6" s="43" t="s">
        <v>169</v>
      </c>
      <c r="N6" s="44" t="s">
        <v>170</v>
      </c>
    </row>
    <row r="7" spans="2:14" x14ac:dyDescent="0.15">
      <c r="B7" s="39" t="s">
        <v>171</v>
      </c>
      <c r="C7" s="40">
        <f>COUNTIFS('LB179 Comments'!J2:J300, "E",'LB179 Comments'!N2:N300, "Accept")</f>
        <v>10</v>
      </c>
      <c r="D7" s="40">
        <f>COUNTIFS('LB179 Comments'!J2:J300, "T",'LB179 Comments'!N2:N300,"Accept")</f>
        <v>0</v>
      </c>
      <c r="E7" s="41">
        <f>SUM(C7:D7)</f>
        <v>10</v>
      </c>
      <c r="G7" s="39" t="s">
        <v>171</v>
      </c>
      <c r="H7" s="40">
        <f>COUNTIFS('Rogue Comments'!J2:J85, "E", 'Rogue Comments'!M2:M85, "Accept")</f>
        <v>36</v>
      </c>
      <c r="I7" s="40">
        <f>COUNTIFS('Rogue Comments'!J2:J85, "T", 'Rogue Comments'!M2:M85, "Accept")</f>
        <v>2</v>
      </c>
      <c r="J7" s="41">
        <f>SUM(H7:I7)</f>
        <v>38</v>
      </c>
      <c r="L7" s="39" t="s">
        <v>171</v>
      </c>
      <c r="M7" s="40">
        <f t="shared" ref="M7:N12" si="0">SUM(C7+H7)</f>
        <v>46</v>
      </c>
      <c r="N7" s="41">
        <f t="shared" si="0"/>
        <v>2</v>
      </c>
    </row>
    <row r="8" spans="2:14" x14ac:dyDescent="0.15">
      <c r="B8" s="39" t="s">
        <v>100</v>
      </c>
      <c r="C8" s="40">
        <f>COUNTIFS('LB179 Comments'!J2:J237,"E",'LB179 Comments'!N2:N237,"Revised")</f>
        <v>0</v>
      </c>
      <c r="D8" s="40">
        <f>COUNTIFS('LB179 Comments'!J2:J300, "T",'LB179 Comments'!N2:N300, "Revised")</f>
        <v>0</v>
      </c>
      <c r="E8" s="41">
        <f t="shared" ref="E8:E13" si="1">SUM(C8:D8)</f>
        <v>0</v>
      </c>
      <c r="G8" s="39" t="s">
        <v>100</v>
      </c>
      <c r="H8" s="40">
        <f>COUNTIFS('Rogue Comments'!J2:J85, "E", 'Rogue Comments'!M2:M85, "Revised")</f>
        <v>12</v>
      </c>
      <c r="I8" s="40">
        <f>COUNTIFS('Rogue Comments'!J2:J85, "T", 'Rogue Comments'!M2:M85, "Revised")</f>
        <v>5</v>
      </c>
      <c r="J8" s="41">
        <f t="shared" ref="J8:J13" si="2">SUM(H8:I8)</f>
        <v>17</v>
      </c>
      <c r="L8" s="39" t="s">
        <v>100</v>
      </c>
      <c r="M8" s="40">
        <f t="shared" si="0"/>
        <v>12</v>
      </c>
      <c r="N8" s="41">
        <f t="shared" si="0"/>
        <v>5</v>
      </c>
    </row>
    <row r="9" spans="2:14" x14ac:dyDescent="0.15">
      <c r="B9" s="39" t="s">
        <v>172</v>
      </c>
      <c r="C9" s="40">
        <f>COUNTIFS('LB179 Comments'!J3:J237,"E",'LB179 Comments'!N3:N237,"Reject")</f>
        <v>0</v>
      </c>
      <c r="D9" s="40">
        <f>COUNTIFS('LB179 Comments'!J3:J237,"T",'LB179 Comments'!N3:N237,"Reject")</f>
        <v>0</v>
      </c>
      <c r="E9" s="41">
        <f t="shared" si="1"/>
        <v>0</v>
      </c>
      <c r="G9" s="39" t="s">
        <v>172</v>
      </c>
      <c r="H9" s="40">
        <f>COUNTIFS('Rogue Comments'!J2:J102, "E", 'Rogue Comments'!M2:M102, "Reject")</f>
        <v>6</v>
      </c>
      <c r="I9" s="40">
        <f>COUNTIFS('Rogue Comments'!J2:J85, "T", 'Rogue Comments'!M2:M85, "Reject")</f>
        <v>5</v>
      </c>
      <c r="J9" s="41">
        <f t="shared" si="2"/>
        <v>11</v>
      </c>
      <c r="L9" s="39" t="s">
        <v>172</v>
      </c>
      <c r="M9" s="40">
        <f t="shared" si="0"/>
        <v>6</v>
      </c>
      <c r="N9" s="41">
        <f t="shared" si="0"/>
        <v>5</v>
      </c>
    </row>
    <row r="10" spans="2:14" x14ac:dyDescent="0.15">
      <c r="B10" s="39" t="s">
        <v>173</v>
      </c>
      <c r="C10" s="40">
        <f>COUNTIFS('LB179 Comments'!J3:J237,"E",'LB179 Comments'!N3:N237,"Withdrawn")</f>
        <v>0</v>
      </c>
      <c r="D10" s="40">
        <f>COUNTIFS('LB179 Comments'!J3:J237,"T",'LB179 Comments'!N3:N237,"Withdrawn")</f>
        <v>0</v>
      </c>
      <c r="E10" s="41">
        <f t="shared" si="1"/>
        <v>0</v>
      </c>
      <c r="G10" s="39" t="s">
        <v>173</v>
      </c>
      <c r="H10" s="40">
        <f>COUNTIFS('Rogue Comments'!J2:J103, "E", 'Rogue Comments'!M2:M103, "Withdrawn")</f>
        <v>0</v>
      </c>
      <c r="I10" s="40">
        <f>COUNTIFS('Rogue Comments'!J2:J85, "T", 'Rogue Comments'!M2:M85, "Withdrawn")</f>
        <v>0</v>
      </c>
      <c r="J10" s="41">
        <f t="shared" si="2"/>
        <v>0</v>
      </c>
      <c r="L10" s="39" t="s">
        <v>173</v>
      </c>
      <c r="M10" s="40">
        <f t="shared" si="0"/>
        <v>0</v>
      </c>
      <c r="N10" s="41">
        <f t="shared" si="0"/>
        <v>0</v>
      </c>
    </row>
    <row r="11" spans="2:14" x14ac:dyDescent="0.15">
      <c r="B11" s="39" t="s">
        <v>123</v>
      </c>
      <c r="C11" s="40">
        <f>COUNTIFS('LB179 Comments'!J3:J237,"E",'LB179 Comments'!N3:N237,"Defer")</f>
        <v>0</v>
      </c>
      <c r="D11" s="50">
        <f>COUNTIFS('LB179 Comments'!J3:J237,"T",'LB179 Comments'!N3:N237,"Defer")</f>
        <v>0</v>
      </c>
      <c r="E11" s="41">
        <f t="shared" si="1"/>
        <v>0</v>
      </c>
      <c r="G11" s="39" t="s">
        <v>123</v>
      </c>
      <c r="H11" s="40">
        <f>COUNTIFS('Rogue Comments'!J2:J104, "E", 'Rogue Comments'!M2:M104, "Defer")</f>
        <v>0</v>
      </c>
      <c r="I11" s="50">
        <f>COUNTIFS('Rogue Comments'!J2:J85, "T", 'Rogue Comments'!M2:M85, "Defer")</f>
        <v>0</v>
      </c>
      <c r="J11" s="41">
        <f t="shared" si="2"/>
        <v>0</v>
      </c>
      <c r="L11" s="39" t="s">
        <v>123</v>
      </c>
      <c r="M11" s="40">
        <f t="shared" si="0"/>
        <v>0</v>
      </c>
      <c r="N11" s="51">
        <f t="shared" si="0"/>
        <v>0</v>
      </c>
    </row>
    <row r="12" spans="2:14" ht="14" thickBot="1" x14ac:dyDescent="0.2">
      <c r="B12" s="39" t="s">
        <v>178</v>
      </c>
      <c r="C12" s="40">
        <f>COUNTIFS('LB179 Comments'!J3:J237,"E",'LB179 Comments'!N3:N237,"")</f>
        <v>0</v>
      </c>
      <c r="D12" s="40">
        <f>COUNTIFS('LB179 Comments'!J3:J237,"T",'LB179 Comments'!N3:N237,"")</f>
        <v>0</v>
      </c>
      <c r="E12" s="41">
        <f t="shared" si="1"/>
        <v>0</v>
      </c>
      <c r="G12" s="39" t="s">
        <v>178</v>
      </c>
      <c r="H12" s="40">
        <f>COUNTIFS('Rogue Comments'!J2:J105, "E", 'Rogue Comments'!M2:M105, "")</f>
        <v>0</v>
      </c>
      <c r="I12" s="50">
        <f>COUNTIFS('Rogue Comments'!J2:J85, "T", 'Rogue Comments'!M2:M85, "")</f>
        <v>0</v>
      </c>
      <c r="J12" s="41">
        <f t="shared" si="2"/>
        <v>0</v>
      </c>
      <c r="L12" s="39" t="s">
        <v>178</v>
      </c>
      <c r="M12" s="40">
        <f t="shared" si="0"/>
        <v>0</v>
      </c>
      <c r="N12" s="51">
        <f t="shared" si="0"/>
        <v>0</v>
      </c>
    </row>
    <row r="13" spans="2:14" ht="14" thickBot="1" x14ac:dyDescent="0.2">
      <c r="B13" s="38" t="s">
        <v>174</v>
      </c>
      <c r="C13" s="48">
        <f>SUM(C7:C12)</f>
        <v>10</v>
      </c>
      <c r="D13" s="48">
        <f>SUM(D7:D12)</f>
        <v>0</v>
      </c>
      <c r="E13" s="47">
        <f t="shared" si="1"/>
        <v>10</v>
      </c>
      <c r="G13" s="38" t="s">
        <v>174</v>
      </c>
      <c r="H13" s="48">
        <f>SUM(H7:H12)</f>
        <v>54</v>
      </c>
      <c r="I13" s="48">
        <f>SUM(I7:I12)</f>
        <v>12</v>
      </c>
      <c r="J13" s="47">
        <f t="shared" si="2"/>
        <v>66</v>
      </c>
      <c r="L13" s="38" t="s">
        <v>174</v>
      </c>
      <c r="M13" s="48">
        <f>SUM(M7:M12)</f>
        <v>64</v>
      </c>
      <c r="N13" s="47">
        <f>SUM(N7:N12)</f>
        <v>12</v>
      </c>
    </row>
    <row r="14" spans="2:14" ht="14" thickBot="1" x14ac:dyDescent="0.2">
      <c r="L14" s="49" t="s">
        <v>177</v>
      </c>
      <c r="M14" s="64">
        <f>SUM(M13:N13)</f>
        <v>76</v>
      </c>
      <c r="N14" s="65"/>
    </row>
    <row r="16" spans="2:14" ht="14" thickBot="1" x14ac:dyDescent="0.2"/>
    <row r="17" spans="3:19" ht="14" thickBot="1" x14ac:dyDescent="0.2">
      <c r="C17" s="66" t="s">
        <v>195</v>
      </c>
      <c r="D17" s="67"/>
      <c r="E17" s="67"/>
      <c r="F17" s="68"/>
    </row>
    <row r="18" spans="3:19" ht="14" thickBot="1" x14ac:dyDescent="0.2">
      <c r="C18" s="42"/>
      <c r="D18" s="42" t="s">
        <v>170</v>
      </c>
      <c r="E18" s="46" t="s">
        <v>186</v>
      </c>
      <c r="F18" s="46" t="s">
        <v>178</v>
      </c>
    </row>
    <row r="19" spans="3:19" ht="14" thickBot="1" x14ac:dyDescent="0.2">
      <c r="C19" s="39" t="s">
        <v>180</v>
      </c>
      <c r="D19" s="40">
        <f>COUNTIFS('LB179 Comments'!J2:J311, "T",'LB179 Comments'!M2:M311,"Band designation")</f>
        <v>0</v>
      </c>
      <c r="E19" s="40">
        <f>COUNTIFS('LB179 Comments'!J2:J311, "T",'LB179 Comments'!M2:M311,"Band designation", 'LB179 Comments'!R2:R311, "C")</f>
        <v>0</v>
      </c>
      <c r="F19" s="41">
        <f>COUNTIFS('LB179 Comments'!J2:J311, "T",'LB179 Comments'!M2:M311,"Band designation", 'LB179 Comments'!R2:R311, "O")</f>
        <v>0</v>
      </c>
      <c r="P19" s="53"/>
      <c r="Q19" s="54" t="s">
        <v>206</v>
      </c>
      <c r="R19" s="54" t="s">
        <v>170</v>
      </c>
      <c r="S19" s="54" t="s">
        <v>178</v>
      </c>
    </row>
    <row r="20" spans="3:19" ht="14" thickBot="1" x14ac:dyDescent="0.2">
      <c r="C20" s="39" t="s">
        <v>89</v>
      </c>
      <c r="D20" s="40">
        <f>COUNTIFS('LB179 Comments'!J2:J312, "T",'LB179 Comments'!M2:M312,"CCA")</f>
        <v>0</v>
      </c>
      <c r="E20" s="40">
        <f>COUNTIFS('LB179 Comments'!J2:J312, "T",'LB179 Comments'!M2:M312,"CCA", 'LB179 Comments'!R2:R312, "C")</f>
        <v>0</v>
      </c>
      <c r="F20" s="41">
        <f>COUNTIFS('LB179 Comments'!J2:J312, "T",'LB179 Comments'!M2:M312,"CCA", 'LB179 Comments'!R2:R312, "O")</f>
        <v>0</v>
      </c>
      <c r="H20" s="66" t="s">
        <v>196</v>
      </c>
      <c r="I20" s="67"/>
      <c r="J20" s="67"/>
      <c r="K20" s="68"/>
      <c r="P20" s="54" t="s">
        <v>205</v>
      </c>
      <c r="Q20" s="53">
        <v>108</v>
      </c>
      <c r="R20" s="53">
        <f>D13</f>
        <v>0</v>
      </c>
      <c r="S20" s="53">
        <f>D11+D12</f>
        <v>0</v>
      </c>
    </row>
    <row r="21" spans="3:19" ht="14" thickBot="1" x14ac:dyDescent="0.2">
      <c r="C21" s="39" t="s">
        <v>90</v>
      </c>
      <c r="D21" s="40">
        <f>COUNTIFS('LB179 Comments'!J2:J313, "T",'LB179 Comments'!M2:M313,"MAC Commands")</f>
        <v>0</v>
      </c>
      <c r="E21" s="40">
        <f>COUNTIFS('LB179 Comments'!J2:J313, "T",'LB179 Comments'!M2:M313,"MAC Commands", 'LB179 Comments'!R2:R313, "C")</f>
        <v>0</v>
      </c>
      <c r="F21" s="41">
        <f>COUNTIFS('LB179 Comments'!J2:J313, "T",'LB179 Comments'!M2:M313,"MAC Commands", 'LB179 Comments'!R2:R313, "O")</f>
        <v>0</v>
      </c>
      <c r="H21" s="42"/>
      <c r="I21" s="42" t="s">
        <v>170</v>
      </c>
      <c r="J21" s="46" t="s">
        <v>186</v>
      </c>
      <c r="K21" s="46" t="s">
        <v>178</v>
      </c>
      <c r="P21" s="54" t="s">
        <v>207</v>
      </c>
      <c r="Q21" s="53">
        <v>37</v>
      </c>
      <c r="R21" s="53">
        <f>I13</f>
        <v>12</v>
      </c>
      <c r="S21" s="53">
        <f>SUM(I11:I12)</f>
        <v>0</v>
      </c>
    </row>
    <row r="22" spans="3:19" x14ac:dyDescent="0.15">
      <c r="C22" s="39" t="s">
        <v>84</v>
      </c>
      <c r="D22" s="40">
        <f>COUNTIFS('LB179 Comments'!J2:J314, "T",'LB179 Comments'!M2:M314,"MAC Frame")</f>
        <v>0</v>
      </c>
      <c r="E22" s="40">
        <f>COUNTIFS('LB179 Comments'!J2:J314, "T",'LB179 Comments'!M2:M314,"MAC Frame", 'LB179 Comments'!R2:R314, "C")</f>
        <v>0</v>
      </c>
      <c r="F22" s="41">
        <f>COUNTIFS('LB179 Comments'!J2:J314, "T",'LB179 Comments'!M2:M314,"MAC Frame", 'LB179 Comments'!R2:R314, "O")</f>
        <v>0</v>
      </c>
      <c r="H22" s="39" t="s">
        <v>94</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174</v>
      </c>
      <c r="Q22" s="53">
        <f>SUM(Q20:Q21)</f>
        <v>145</v>
      </c>
      <c r="R22" s="53">
        <f>SUM(R20:R21)</f>
        <v>12</v>
      </c>
      <c r="S22" s="55">
        <f>SUM(S20:S21)</f>
        <v>0</v>
      </c>
    </row>
    <row r="23" spans="3:19" x14ac:dyDescent="0.15">
      <c r="C23" s="39" t="s">
        <v>85</v>
      </c>
      <c r="D23" s="40">
        <f>COUNTIFS('LB179 Comments'!J2:J315, "T",'LB179 Comments'!M2:M315,"MAC IE")</f>
        <v>0</v>
      </c>
      <c r="E23" s="40">
        <f>COUNTIFS('LB179 Comments'!J2:J315, "T",'LB179 Comments'!M2:M315,"MAC IE", 'LB179 Comments'!R2:R315, "C")</f>
        <v>0</v>
      </c>
      <c r="F23" s="41">
        <f>COUNTIFS('LB179 Comments'!J2:J315, "T",'LB179 Comments'!M2:M315,"MAC IE", 'LB179 Comments'!R2:R315, "O")</f>
        <v>0</v>
      </c>
      <c r="H23" s="39" t="s">
        <v>85</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177</v>
      </c>
      <c r="Q23" s="63">
        <f>SUM(Q22:R22)</f>
        <v>157</v>
      </c>
      <c r="R23" s="63"/>
      <c r="S23" s="56">
        <f>S22</f>
        <v>0</v>
      </c>
    </row>
    <row r="24" spans="3:19" x14ac:dyDescent="0.15">
      <c r="C24" s="39" t="s">
        <v>181</v>
      </c>
      <c r="D24" s="40">
        <f>COUNTIFS('LB179 Comments'!J2:J316, "T",'LB179 Comments'!M2:M316,"MAC primitives")</f>
        <v>0</v>
      </c>
      <c r="E24" s="40">
        <f>COUNTIFS('LB179 Comments'!J2:J316, "T",'LB179 Comments'!M2:M316,"MAC primitives", 'LB179 Comments'!R2:R316, "C")</f>
        <v>0</v>
      </c>
      <c r="F24" s="41">
        <f>COUNTIFS('LB179 Comments'!J2:J316, "T",'LB179 Comments'!M2:M316,"MAC primitives", 'LB179 Comments'!R2:R316, "O")</f>
        <v>0</v>
      </c>
      <c r="H24" s="39" t="s">
        <v>86</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182</v>
      </c>
      <c r="D25" s="40">
        <f>COUNTIFS('LB179 Comments'!J2:J317, "T",'LB179 Comments'!M2:M317,"PHY deprecation")</f>
        <v>0</v>
      </c>
      <c r="E25" s="40">
        <f>COUNTIFS('LB179 Comments'!J2:J317, "T",'LB179 Comments'!M2:M317,"PHY deprecation", 'LB179 Comments'!R2:R317, "C")</f>
        <v>0</v>
      </c>
      <c r="F25" s="41">
        <f>COUNTIFS('LB179 Comments'!J2:J317, "T",'LB179 Comments'!M2:M317,"PHY deprecation", 'LB179 Comments'!R2:R317, "O")</f>
        <v>0</v>
      </c>
      <c r="H25" s="39" t="s">
        <v>93</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183</v>
      </c>
      <c r="D26" s="40">
        <f>COUNTIFS('LB179 Comments'!J2:J318, "T",'LB179 Comments'!M2:M318,"PHY modes")</f>
        <v>0</v>
      </c>
      <c r="E26" s="40">
        <f>COUNTIFS('LB179 Comments'!J2:J318, "T",'LB179 Comments'!M2:M318,"PHY modes", 'LB179 Comments'!R2:R318, "C")</f>
        <v>0</v>
      </c>
      <c r="F26" s="41">
        <f>COUNTIFS('LB179 Comments'!J2:J318, "T",'LB179 Comments'!M2:M318,"PHY modes", 'LB179 Comments'!R2:R318, "O")</f>
        <v>0</v>
      </c>
      <c r="H26" s="39" t="s">
        <v>87</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184</v>
      </c>
      <c r="D27" s="40">
        <f>COUNTIFS('LB179 Comments'!J2:J319, "T",'LB179 Comments'!M2:M319,"Radio spec")</f>
        <v>0</v>
      </c>
      <c r="E27" s="40">
        <f>COUNTIFS('LB179 Comments'!J2:J319, "T",'LB179 Comments'!M2:M319,"Radio spec", 'LB179 Comments'!R2:R319, "C")</f>
        <v>0</v>
      </c>
      <c r="F27" s="41">
        <f>COUNTIFS('LB179 Comments'!J2:J319, "T",'LB179 Comments'!M2:M319,"Radio spec", 'LB179 Comments'!R2:R319, "O")</f>
        <v>0</v>
      </c>
      <c r="H27" s="39" t="s">
        <v>91</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87</v>
      </c>
      <c r="D28" s="40">
        <f>COUNTIFS('LB179 Comments'!J2:J320, "T",'LB179 Comments'!M2:M320,"Security")</f>
        <v>0</v>
      </c>
      <c r="E28" s="40">
        <f>COUNTIFS('LB179 Comments'!J2:J320, "T",'LB179 Comments'!M2:M320,"Security", 'LB179 Comments'!R2:R320, "C")</f>
        <v>0</v>
      </c>
      <c r="F28" s="41">
        <f>COUNTIFS('LB179 Comments'!J2:J320, "T",'LB179 Comments'!M2:M320,"Security", 'LB179 Comments'!R2:R320, "O")</f>
        <v>0</v>
      </c>
      <c r="H28" s="39" t="s">
        <v>83</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92</v>
      </c>
      <c r="D29" s="40">
        <f>COUNTIFS('LB179 Comments'!J2:J321, "T",'LB179 Comments'!M2:M321,"SRM")</f>
        <v>0</v>
      </c>
      <c r="E29" s="40">
        <f>COUNTIFS('LB179 Comments'!J2:J321, "T",'LB179 Comments'!M2:M321,"SRM", 'LB179 Comments'!R2:R321, "C")</f>
        <v>0</v>
      </c>
      <c r="F29" s="41">
        <f>COUNTIFS('LB179 Comments'!J2:J321, "T",'LB179 Comments'!M2:M321,"SRM", 'LB179 Comments'!R2:R321, "O")</f>
        <v>0</v>
      </c>
      <c r="H29" s="39" t="s">
        <v>185</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91</v>
      </c>
      <c r="D30" s="40">
        <f>COUNTIFS('LB179 Comments'!J2:J322, "T",'LB179 Comments'!M2:M322,"SUN PHY")</f>
        <v>0</v>
      </c>
      <c r="E30" s="40">
        <f>COUNTIFS('LB179 Comments'!J2:J322, "T",'LB179 Comments'!M2:M322,"SUN PHY", 'LB179 Comments'!R2:R322, "C")</f>
        <v>0</v>
      </c>
      <c r="F30" s="41">
        <f>COUNTIFS('LB179 Comments'!J2:J322, "T",'LB179 Comments'!M2:M322,"SUN PHY", 'LB179 Comments'!R2:R322, "O")</f>
        <v>0</v>
      </c>
      <c r="H30" s="38" t="s">
        <v>174</v>
      </c>
      <c r="I30" s="48">
        <f>SUM(I22:I29)</f>
        <v>12</v>
      </c>
      <c r="J30" s="48">
        <f>SUM(J22:J29)</f>
        <v>11</v>
      </c>
      <c r="K30" s="47">
        <f>SUM(K22:K29)</f>
        <v>1</v>
      </c>
    </row>
    <row r="31" spans="3:19" x14ac:dyDescent="0.15">
      <c r="C31" s="39" t="s">
        <v>83</v>
      </c>
      <c r="D31" s="40">
        <f>COUNTIFS('LB179 Comments'!J2:J323, "T",'LB179 Comments'!M2:M323,"TSCH")</f>
        <v>0</v>
      </c>
      <c r="E31" s="40">
        <f>COUNTIFS('LB179 Comments'!J2:J323, "T",'LB179 Comments'!M2:M323,"TSCH", 'LB179 Comments'!R2:R323, "C")</f>
        <v>0</v>
      </c>
      <c r="F31" s="41">
        <f>COUNTIFS('LB179 Comments'!J2:J323, "T",'LB179 Comments'!M2:M323,"TSCH", 'LB179 Comments'!R2:R323, "O")</f>
        <v>0</v>
      </c>
    </row>
    <row r="32" spans="3:19" x14ac:dyDescent="0.15">
      <c r="C32" s="39" t="s">
        <v>88</v>
      </c>
      <c r="D32" s="40">
        <f>COUNTIFS('LB179 Comments'!J2:J324, "T",'LB179 Comments'!M2:M324,"UWB")</f>
        <v>0</v>
      </c>
      <c r="E32" s="40">
        <f>COUNTIFS('LB179 Comments'!J2:J324, "T",'LB179 Comments'!M2:M324,"UWB", 'LB179 Comments'!R2:R324, "C")</f>
        <v>0</v>
      </c>
      <c r="F32" s="41">
        <f>COUNTIFS('LB179 Comments'!J2:J324, "T",'LB179 Comments'!M2:M324,"UWB", 'LB179 Comments'!R2:R324, "O")</f>
        <v>0</v>
      </c>
    </row>
    <row r="33" spans="3:6" ht="14" thickBot="1" x14ac:dyDescent="0.2">
      <c r="C33" s="39" t="s">
        <v>185</v>
      </c>
      <c r="D33" s="40">
        <f>COUNTIFS('LB179 Comments'!J2:J325, "T",'LB179 Comments'!M2:M325,"")</f>
        <v>0</v>
      </c>
      <c r="E33" s="40">
        <f>COUNTIFS('LB179 Comments'!J2:J325, "T",'LB179 Comments'!M2:M325,"", 'LB179 Comments'!R2:R325, "C")</f>
        <v>0</v>
      </c>
      <c r="F33" s="41">
        <f>COUNTIFS('LB179 Comments'!J2:J325, "T",'LB179 Comments'!M2:M325,"", 'LB179 Comments'!R2:R325, "O")</f>
        <v>0</v>
      </c>
    </row>
    <row r="34" spans="3:6" ht="14" thickBot="1" x14ac:dyDescent="0.2">
      <c r="C34" s="38" t="s">
        <v>174</v>
      </c>
      <c r="D34" s="48">
        <f>SUM(D19:D33)</f>
        <v>0</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8576"/>
  <sheetViews>
    <sheetView tabSelected="1" topLeftCell="A2" zoomScale="115" zoomScaleNormal="115" workbookViewId="0">
      <pane xSplit="1" ySplit="1" topLeftCell="C3" activePane="bottomRight" state="frozen"/>
      <selection activeCell="A2" sqref="A2"/>
      <selection pane="topRight" activeCell="B2" sqref="B2"/>
      <selection pane="bottomLeft" activeCell="A3" sqref="A3"/>
      <selection pane="bottomRight" activeCell="C3" sqref="C3"/>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69" t="s">
        <v>22</v>
      </c>
      <c r="C1" s="69"/>
      <c r="D1" s="69"/>
      <c r="E1" s="69"/>
      <c r="F1" s="69"/>
      <c r="G1" s="69"/>
      <c r="H1" s="69"/>
      <c r="I1" s="69"/>
      <c r="J1" s="69"/>
      <c r="K1" s="69"/>
      <c r="L1" s="57"/>
      <c r="P1" s="15"/>
    </row>
    <row r="2" spans="1:19" ht="26" customHeight="1" x14ac:dyDescent="0.15">
      <c r="A2" s="35" t="s">
        <v>99</v>
      </c>
      <c r="B2" s="16" t="s">
        <v>12</v>
      </c>
      <c r="C2" s="16" t="s">
        <v>13</v>
      </c>
      <c r="D2" s="16" t="s">
        <v>14</v>
      </c>
      <c r="E2" s="16" t="s">
        <v>15</v>
      </c>
      <c r="F2" s="16" t="s">
        <v>16</v>
      </c>
      <c r="G2" s="16" t="s">
        <v>17</v>
      </c>
      <c r="H2" s="17" t="s">
        <v>18</v>
      </c>
      <c r="I2" s="17" t="s">
        <v>19</v>
      </c>
      <c r="J2" s="16" t="s">
        <v>21</v>
      </c>
      <c r="K2" s="17" t="s">
        <v>20</v>
      </c>
      <c r="L2" s="17" t="s">
        <v>20</v>
      </c>
      <c r="M2" s="15" t="s">
        <v>82</v>
      </c>
      <c r="N2" s="14" t="s">
        <v>95</v>
      </c>
      <c r="O2" s="14" t="s">
        <v>101</v>
      </c>
      <c r="P2" s="14" t="s">
        <v>96</v>
      </c>
      <c r="Q2" s="14" t="s">
        <v>98</v>
      </c>
      <c r="R2" s="15" t="s">
        <v>187</v>
      </c>
      <c r="S2" s="15" t="s">
        <v>224</v>
      </c>
    </row>
    <row r="3" spans="1:19" s="14" customFormat="1" ht="45" customHeight="1" x14ac:dyDescent="0.15">
      <c r="A3" s="36">
        <v>1</v>
      </c>
      <c r="B3" s="14" t="s">
        <v>37</v>
      </c>
      <c r="C3" s="14" t="s">
        <v>246</v>
      </c>
      <c r="D3" s="59" t="s">
        <v>39</v>
      </c>
      <c r="E3" s="14">
        <v>7</v>
      </c>
      <c r="F3" s="14" t="s">
        <v>247</v>
      </c>
      <c r="G3" s="14">
        <v>13</v>
      </c>
      <c r="H3" s="14" t="s">
        <v>248</v>
      </c>
      <c r="I3" s="14" t="s">
        <v>249</v>
      </c>
      <c r="J3" s="14" t="s">
        <v>30</v>
      </c>
      <c r="K3" s="14" t="s">
        <v>33</v>
      </c>
      <c r="L3" s="14" t="s">
        <v>33</v>
      </c>
      <c r="N3" s="14" t="s">
        <v>168</v>
      </c>
      <c r="O3" s="14" t="s">
        <v>279</v>
      </c>
    </row>
    <row r="4" spans="1:19" s="14" customFormat="1" ht="24" customHeight="1" x14ac:dyDescent="0.15">
      <c r="A4" s="36">
        <v>2</v>
      </c>
      <c r="B4" s="14" t="s">
        <v>37</v>
      </c>
      <c r="C4" s="14" t="s">
        <v>246</v>
      </c>
      <c r="D4" s="59" t="s">
        <v>39</v>
      </c>
      <c r="E4" s="14">
        <v>11</v>
      </c>
      <c r="F4" s="14">
        <v>1</v>
      </c>
      <c r="G4" s="14">
        <v>26</v>
      </c>
      <c r="H4" s="14" t="s">
        <v>250</v>
      </c>
      <c r="I4" s="14" t="s">
        <v>251</v>
      </c>
      <c r="J4" s="14" t="s">
        <v>30</v>
      </c>
      <c r="K4" s="14" t="s">
        <v>33</v>
      </c>
      <c r="L4" s="14" t="s">
        <v>33</v>
      </c>
      <c r="N4" s="14" t="s">
        <v>168</v>
      </c>
      <c r="O4" s="14" t="s">
        <v>280</v>
      </c>
    </row>
    <row r="5" spans="1:19" s="14" customFormat="1" ht="28" x14ac:dyDescent="0.15">
      <c r="A5" s="36">
        <v>3</v>
      </c>
      <c r="B5" s="14" t="s">
        <v>37</v>
      </c>
      <c r="C5" s="14" t="s">
        <v>246</v>
      </c>
      <c r="D5" s="59" t="s">
        <v>39</v>
      </c>
      <c r="E5" s="14">
        <v>13</v>
      </c>
      <c r="F5" s="14" t="s">
        <v>252</v>
      </c>
      <c r="G5" s="14">
        <v>26</v>
      </c>
      <c r="H5" s="14" t="s">
        <v>253</v>
      </c>
      <c r="I5" s="14" t="s">
        <v>254</v>
      </c>
      <c r="J5" s="14" t="s">
        <v>30</v>
      </c>
      <c r="K5" s="14" t="s">
        <v>33</v>
      </c>
      <c r="L5" s="14" t="s">
        <v>33</v>
      </c>
      <c r="N5" s="14" t="s">
        <v>168</v>
      </c>
      <c r="O5" s="14" t="s">
        <v>280</v>
      </c>
    </row>
    <row r="6" spans="1:19" s="14" customFormat="1" ht="52" customHeight="1" x14ac:dyDescent="0.15">
      <c r="A6" s="36">
        <v>4</v>
      </c>
      <c r="B6" s="14" t="s">
        <v>37</v>
      </c>
      <c r="C6" s="14" t="s">
        <v>246</v>
      </c>
      <c r="D6" s="59" t="s">
        <v>39</v>
      </c>
      <c r="E6" s="14">
        <v>13</v>
      </c>
      <c r="F6" s="14" t="s">
        <v>255</v>
      </c>
      <c r="G6" s="14">
        <v>44</v>
      </c>
      <c r="H6" s="14" t="s">
        <v>256</v>
      </c>
      <c r="I6" s="14" t="s">
        <v>257</v>
      </c>
      <c r="J6" s="14" t="s">
        <v>30</v>
      </c>
      <c r="K6" s="14" t="s">
        <v>33</v>
      </c>
      <c r="L6" s="14" t="s">
        <v>33</v>
      </c>
      <c r="N6" s="14" t="s">
        <v>168</v>
      </c>
      <c r="O6" s="14" t="s">
        <v>280</v>
      </c>
    </row>
    <row r="7" spans="1:19" s="14" customFormat="1" ht="37" customHeight="1" x14ac:dyDescent="0.15">
      <c r="A7" s="36">
        <v>5</v>
      </c>
      <c r="B7" s="14" t="s">
        <v>37</v>
      </c>
      <c r="C7" s="14" t="s">
        <v>246</v>
      </c>
      <c r="D7" s="59" t="s">
        <v>39</v>
      </c>
      <c r="E7" s="14">
        <v>18</v>
      </c>
      <c r="F7" s="14" t="s">
        <v>258</v>
      </c>
      <c r="G7" s="14">
        <v>5</v>
      </c>
      <c r="H7" s="14" t="s">
        <v>259</v>
      </c>
      <c r="I7" s="14" t="s">
        <v>260</v>
      </c>
      <c r="J7" s="14" t="s">
        <v>30</v>
      </c>
      <c r="K7" s="14" t="s">
        <v>33</v>
      </c>
      <c r="L7" s="14" t="s">
        <v>33</v>
      </c>
      <c r="N7" s="14" t="s">
        <v>168</v>
      </c>
      <c r="O7" s="14" t="s">
        <v>280</v>
      </c>
    </row>
    <row r="8" spans="1:19" s="14" customFormat="1" ht="23" customHeight="1" x14ac:dyDescent="0.15">
      <c r="A8" s="36">
        <v>6</v>
      </c>
      <c r="B8" s="14" t="s">
        <v>231</v>
      </c>
      <c r="C8" s="14" t="s">
        <v>261</v>
      </c>
      <c r="D8" s="58" t="s">
        <v>232</v>
      </c>
      <c r="E8" s="14">
        <v>1</v>
      </c>
      <c r="F8" s="14" t="s">
        <v>185</v>
      </c>
      <c r="H8" s="14" t="s">
        <v>262</v>
      </c>
      <c r="I8" s="14" t="s">
        <v>263</v>
      </c>
      <c r="J8" s="14" t="s">
        <v>30</v>
      </c>
      <c r="N8" s="14" t="s">
        <v>168</v>
      </c>
    </row>
    <row r="9" spans="1:19" s="14" customFormat="1" ht="28" x14ac:dyDescent="0.15">
      <c r="A9" s="36">
        <v>7</v>
      </c>
      <c r="B9" s="14" t="s">
        <v>231</v>
      </c>
      <c r="C9" s="14" t="s">
        <v>261</v>
      </c>
      <c r="D9" s="58" t="s">
        <v>232</v>
      </c>
      <c r="E9" s="14">
        <v>1</v>
      </c>
      <c r="F9" s="14" t="s">
        <v>264</v>
      </c>
      <c r="G9" s="14">
        <v>31</v>
      </c>
      <c r="H9" s="14" t="s">
        <v>265</v>
      </c>
      <c r="I9" s="14" t="s">
        <v>266</v>
      </c>
      <c r="J9" s="14" t="s">
        <v>30</v>
      </c>
      <c r="N9" s="14" t="s">
        <v>168</v>
      </c>
    </row>
    <row r="10" spans="1:19" s="14" customFormat="1" ht="24" customHeight="1" x14ac:dyDescent="0.15">
      <c r="A10" s="36">
        <v>8</v>
      </c>
      <c r="B10" s="14" t="s">
        <v>231</v>
      </c>
      <c r="C10" s="14" t="s">
        <v>261</v>
      </c>
      <c r="D10" s="58" t="s">
        <v>232</v>
      </c>
      <c r="E10" s="14">
        <v>2</v>
      </c>
      <c r="F10" s="14" t="s">
        <v>255</v>
      </c>
      <c r="G10" s="14">
        <v>44</v>
      </c>
      <c r="H10" s="14" t="s">
        <v>267</v>
      </c>
      <c r="I10" s="14" t="s">
        <v>268</v>
      </c>
      <c r="J10" s="14" t="s">
        <v>30</v>
      </c>
      <c r="K10"/>
      <c r="M10" s="15"/>
      <c r="N10" s="14" t="s">
        <v>168</v>
      </c>
    </row>
    <row r="11" spans="1:19" s="14" customFormat="1" ht="24" customHeight="1" x14ac:dyDescent="0.15">
      <c r="A11" s="36">
        <v>9</v>
      </c>
      <c r="B11" s="14" t="s">
        <v>231</v>
      </c>
      <c r="C11" s="14" t="s">
        <v>261</v>
      </c>
      <c r="D11" s="58" t="s">
        <v>232</v>
      </c>
      <c r="E11" s="14">
        <v>3</v>
      </c>
      <c r="F11" s="14" t="s">
        <v>142</v>
      </c>
      <c r="G11" s="14">
        <v>29</v>
      </c>
      <c r="H11" s="14" t="s">
        <v>269</v>
      </c>
      <c r="I11" s="14" t="s">
        <v>270</v>
      </c>
      <c r="J11" s="14" t="s">
        <v>30</v>
      </c>
      <c r="N11" s="14" t="s">
        <v>168</v>
      </c>
    </row>
    <row r="12" spans="1:19" s="14" customFormat="1" ht="41" customHeight="1" x14ac:dyDescent="0.15">
      <c r="A12" s="36">
        <v>10</v>
      </c>
      <c r="B12" s="14" t="s">
        <v>231</v>
      </c>
      <c r="C12" s="14" t="s">
        <v>261</v>
      </c>
      <c r="D12" s="58" t="s">
        <v>232</v>
      </c>
      <c r="E12" s="14">
        <v>4</v>
      </c>
      <c r="F12" s="14">
        <v>9.5</v>
      </c>
      <c r="G12" s="14">
        <v>5</v>
      </c>
      <c r="H12" s="14" t="s">
        <v>271</v>
      </c>
      <c r="I12" s="14" t="s">
        <v>272</v>
      </c>
      <c r="J12" s="14" t="s">
        <v>30</v>
      </c>
      <c r="N12" s="14" t="s">
        <v>168</v>
      </c>
      <c r="R12" s="15"/>
      <c r="S12" s="15"/>
    </row>
    <row r="13" spans="1:19" s="14" customFormat="1" ht="42" x14ac:dyDescent="0.15">
      <c r="A13" s="36">
        <v>11</v>
      </c>
      <c r="B13" s="14" t="s">
        <v>231</v>
      </c>
      <c r="C13" s="14" t="s">
        <v>261</v>
      </c>
      <c r="D13" s="58" t="s">
        <v>232</v>
      </c>
      <c r="E13" s="14">
        <v>6</v>
      </c>
      <c r="F13" s="14" t="s">
        <v>234</v>
      </c>
      <c r="G13" s="14">
        <v>25</v>
      </c>
      <c r="H13" s="14" t="s">
        <v>273</v>
      </c>
      <c r="I13" s="14" t="s">
        <v>274</v>
      </c>
      <c r="J13" s="14" t="s">
        <v>30</v>
      </c>
      <c r="N13" s="14" t="s">
        <v>281</v>
      </c>
      <c r="O13" s="14" t="s">
        <v>282</v>
      </c>
      <c r="R13" s="15"/>
      <c r="S13" s="15"/>
    </row>
    <row r="14" spans="1:19" s="14" customFormat="1" x14ac:dyDescent="0.15">
      <c r="A14" s="36"/>
      <c r="D14" s="58"/>
      <c r="K14"/>
      <c r="M14" s="15"/>
    </row>
    <row r="15" spans="1:19" s="14" customFormat="1" x14ac:dyDescent="0.15">
      <c r="A15" s="36"/>
      <c r="R15" s="15"/>
      <c r="S15" s="15"/>
    </row>
    <row r="16" spans="1:19" s="14" customFormat="1" x14ac:dyDescent="0.15">
      <c r="A16" s="36"/>
      <c r="D16" s="59"/>
    </row>
    <row r="17" spans="1:19" s="14" customFormat="1" x14ac:dyDescent="0.15">
      <c r="A17" s="36"/>
      <c r="D17" s="58"/>
    </row>
    <row r="18" spans="1:19" s="14" customFormat="1" x14ac:dyDescent="0.15">
      <c r="A18" s="36"/>
      <c r="D18" s="58"/>
    </row>
    <row r="19" spans="1:19" s="14" customFormat="1" x14ac:dyDescent="0.15">
      <c r="A19" s="36"/>
      <c r="R19" s="15"/>
      <c r="S19" s="15"/>
    </row>
    <row r="20" spans="1:19" s="14" customFormat="1" x14ac:dyDescent="0.15">
      <c r="A20" s="36"/>
      <c r="D20" s="59"/>
    </row>
    <row r="21" spans="1:19" s="14" customFormat="1" x14ac:dyDescent="0.15">
      <c r="A21" s="36"/>
      <c r="D21" s="58"/>
    </row>
    <row r="22" spans="1:19" s="14" customFormat="1" x14ac:dyDescent="0.15">
      <c r="A22" s="36"/>
      <c r="D22" s="58"/>
      <c r="K22"/>
      <c r="M22" s="15"/>
    </row>
    <row r="23" spans="1:19" s="14" customFormat="1" x14ac:dyDescent="0.15">
      <c r="A23" s="36"/>
      <c r="R23" s="15"/>
      <c r="S23" s="15"/>
    </row>
    <row r="24" spans="1:19" s="14" customFormat="1" x14ac:dyDescent="0.15">
      <c r="A24" s="36"/>
    </row>
    <row r="25" spans="1:19" s="14" customFormat="1" x14ac:dyDescent="0.15">
      <c r="A25" s="36"/>
      <c r="D25" s="59"/>
    </row>
    <row r="26" spans="1:19" s="14" customFormat="1" x14ac:dyDescent="0.15">
      <c r="A26" s="36"/>
      <c r="D26" s="58"/>
    </row>
    <row r="27" spans="1:19" s="14" customFormat="1" x14ac:dyDescent="0.15">
      <c r="A27" s="36"/>
      <c r="D27" s="58"/>
      <c r="K27"/>
      <c r="M27" s="15"/>
    </row>
    <row r="28" spans="1:19" s="14" customFormat="1" x14ac:dyDescent="0.15">
      <c r="A28" s="36"/>
    </row>
    <row r="29" spans="1:19" s="14" customFormat="1" x14ac:dyDescent="0.15">
      <c r="A29" s="36"/>
      <c r="D29" s="59"/>
    </row>
    <row r="30" spans="1:19" s="14" customFormat="1" x14ac:dyDescent="0.15">
      <c r="A30" s="36"/>
      <c r="D30" s="58"/>
    </row>
    <row r="31" spans="1:19" s="14" customFormat="1" ht="139" customHeight="1" x14ac:dyDescent="0.15">
      <c r="A31" s="36"/>
      <c r="D31" s="58"/>
    </row>
    <row r="32" spans="1:19" s="14" customFormat="1" x14ac:dyDescent="0.15">
      <c r="A32" s="36"/>
      <c r="D32" s="58"/>
    </row>
    <row r="33" spans="1:19" s="14" customFormat="1" ht="173" customHeight="1" x14ac:dyDescent="0.15">
      <c r="A33" s="36"/>
    </row>
    <row r="34" spans="1:19" s="14" customFormat="1" ht="29" customHeight="1" x14ac:dyDescent="0.15">
      <c r="A34" s="36"/>
      <c r="D34" s="58"/>
    </row>
    <row r="35" spans="1:19" s="14" customFormat="1" ht="13" customHeight="1" x14ac:dyDescent="0.15">
      <c r="A35" s="36"/>
      <c r="D35" s="58"/>
    </row>
    <row r="36" spans="1:19" s="14" customFormat="1" ht="38" customHeight="1" x14ac:dyDescent="0.15">
      <c r="A36" s="36"/>
      <c r="D36" s="59"/>
    </row>
    <row r="37" spans="1:19" s="14" customFormat="1" x14ac:dyDescent="0.15">
      <c r="A37" s="36"/>
      <c r="D37" s="58"/>
      <c r="K37"/>
    </row>
    <row r="38" spans="1:19" s="14" customFormat="1" x14ac:dyDescent="0.15">
      <c r="A38" s="36"/>
      <c r="D38" s="58"/>
    </row>
    <row r="39" spans="1:19" s="14" customFormat="1" x14ac:dyDescent="0.15">
      <c r="A39" s="36"/>
      <c r="D39" s="58"/>
    </row>
    <row r="40" spans="1:19" s="14" customFormat="1" x14ac:dyDescent="0.15">
      <c r="A40" s="36"/>
      <c r="D40" s="58"/>
    </row>
    <row r="41" spans="1:19" s="14" customFormat="1" x14ac:dyDescent="0.15">
      <c r="A41" s="36"/>
    </row>
    <row r="42" spans="1:19" s="14" customFormat="1" x14ac:dyDescent="0.15">
      <c r="A42" s="36"/>
      <c r="D42" s="59"/>
    </row>
    <row r="43" spans="1:19" s="14" customFormat="1" x14ac:dyDescent="0.15">
      <c r="A43" s="36"/>
      <c r="D43" s="59"/>
    </row>
    <row r="44" spans="1:19" s="14" customFormat="1" x14ac:dyDescent="0.15">
      <c r="A44" s="36"/>
      <c r="D44" s="58"/>
    </row>
    <row r="45" spans="1:19" s="14" customFormat="1" x14ac:dyDescent="0.15">
      <c r="A45" s="36"/>
      <c r="D45" s="58"/>
    </row>
    <row r="46" spans="1:19" s="14" customFormat="1" x14ac:dyDescent="0.15">
      <c r="A46" s="36"/>
      <c r="D46" s="58"/>
      <c r="K46"/>
    </row>
    <row r="47" spans="1:19" s="14" customFormat="1" x14ac:dyDescent="0.15">
      <c r="A47" s="36"/>
      <c r="R47" s="15"/>
      <c r="S47" s="15"/>
    </row>
    <row r="48" spans="1:19" s="14" customFormat="1" x14ac:dyDescent="0.15">
      <c r="A48" s="36"/>
      <c r="D48" s="58"/>
    </row>
    <row r="49" spans="1:19" s="14" customFormat="1" x14ac:dyDescent="0.15">
      <c r="A49" s="36"/>
      <c r="D49" s="59"/>
    </row>
    <row r="50" spans="1:19" s="14" customFormat="1" x14ac:dyDescent="0.15">
      <c r="A50" s="36"/>
      <c r="D50" s="58"/>
    </row>
    <row r="51" spans="1:19" s="14" customFormat="1" x14ac:dyDescent="0.15">
      <c r="A51" s="36"/>
      <c r="D51" s="59"/>
    </row>
    <row r="52" spans="1:19" s="14" customFormat="1" x14ac:dyDescent="0.15">
      <c r="A52" s="36"/>
      <c r="D52" s="58"/>
    </row>
    <row r="53" spans="1:19" s="14" customFormat="1" x14ac:dyDescent="0.15">
      <c r="A53" s="36"/>
      <c r="D53" s="58"/>
    </row>
    <row r="54" spans="1:19" s="14" customFormat="1" x14ac:dyDescent="0.15">
      <c r="A54" s="36"/>
      <c r="D54" s="59"/>
    </row>
    <row r="55" spans="1:19" s="14" customFormat="1" x14ac:dyDescent="0.15">
      <c r="A55" s="36"/>
    </row>
    <row r="56" spans="1:19" s="14" customFormat="1" x14ac:dyDescent="0.15">
      <c r="A56" s="36"/>
      <c r="D56" s="59"/>
    </row>
    <row r="57" spans="1:19" s="14" customFormat="1" x14ac:dyDescent="0.15">
      <c r="A57" s="36"/>
      <c r="R57" s="15"/>
      <c r="S57" s="15"/>
    </row>
    <row r="58" spans="1:19" s="14" customFormat="1" x14ac:dyDescent="0.15">
      <c r="A58" s="36"/>
      <c r="R58" s="15"/>
      <c r="S58" s="15"/>
    </row>
    <row r="59" spans="1:19" s="14" customFormat="1" x14ac:dyDescent="0.15">
      <c r="A59" s="36"/>
      <c r="D59" s="59"/>
    </row>
    <row r="60" spans="1:19" s="14" customFormat="1" x14ac:dyDescent="0.15">
      <c r="A60" s="36"/>
      <c r="R60" s="15"/>
      <c r="S60" s="15"/>
    </row>
    <row r="61" spans="1:19" s="14" customFormat="1" x14ac:dyDescent="0.15">
      <c r="A61" s="36"/>
      <c r="D61" s="59"/>
    </row>
    <row r="62" spans="1:19" s="14" customFormat="1" x14ac:dyDescent="0.15">
      <c r="A62" s="36"/>
      <c r="D62" s="58"/>
    </row>
    <row r="63" spans="1:19" s="14" customFormat="1" x14ac:dyDescent="0.15">
      <c r="A63" s="36"/>
      <c r="R63" s="15"/>
      <c r="S63" s="15"/>
    </row>
    <row r="64" spans="1:19" s="14" customFormat="1" x14ac:dyDescent="0.15">
      <c r="A64" s="36"/>
      <c r="R64" s="15"/>
      <c r="S64" s="15"/>
    </row>
    <row r="65" spans="1:19" s="14" customFormat="1" x14ac:dyDescent="0.15">
      <c r="A65" s="36"/>
      <c r="D65" s="58"/>
    </row>
    <row r="66" spans="1:19" s="14" customFormat="1" x14ac:dyDescent="0.15">
      <c r="A66" s="36"/>
      <c r="D66" s="59"/>
    </row>
    <row r="67" spans="1:19" s="14" customFormat="1" x14ac:dyDescent="0.15">
      <c r="A67" s="36"/>
      <c r="D67" s="58"/>
    </row>
    <row r="68" spans="1:19" s="14" customFormat="1" x14ac:dyDescent="0.15">
      <c r="A68" s="36"/>
      <c r="R68" s="15"/>
      <c r="S68" s="15"/>
    </row>
    <row r="69" spans="1:19" s="14" customFormat="1" x14ac:dyDescent="0.15">
      <c r="A69" s="36"/>
      <c r="D69" s="58"/>
      <c r="K69"/>
    </row>
    <row r="70" spans="1:19" s="14" customFormat="1" x14ac:dyDescent="0.15">
      <c r="A70" s="36"/>
      <c r="D70" s="58"/>
    </row>
    <row r="71" spans="1:19" s="14" customFormat="1" x14ac:dyDescent="0.15">
      <c r="A71" s="36"/>
      <c r="R71" s="15"/>
      <c r="S71" s="15"/>
    </row>
    <row r="72" spans="1:19" s="14" customFormat="1" x14ac:dyDescent="0.15">
      <c r="A72" s="36"/>
      <c r="D72" s="58"/>
    </row>
    <row r="73" spans="1:19" s="14" customFormat="1" x14ac:dyDescent="0.15">
      <c r="A73" s="36"/>
      <c r="R73" s="15"/>
      <c r="S73" s="15"/>
    </row>
    <row r="74" spans="1:19" s="14" customFormat="1" x14ac:dyDescent="0.15">
      <c r="A74" s="36"/>
      <c r="D74" s="58"/>
      <c r="K74"/>
      <c r="M74" s="15"/>
    </row>
    <row r="75" spans="1:19" s="14" customFormat="1" x14ac:dyDescent="0.15">
      <c r="A75" s="36"/>
      <c r="D75" s="58"/>
    </row>
    <row r="76" spans="1:19" s="14" customFormat="1" x14ac:dyDescent="0.15">
      <c r="A76" s="36"/>
      <c r="R76" s="15"/>
      <c r="S76" s="15"/>
    </row>
    <row r="77" spans="1:19" s="14" customFormat="1" x14ac:dyDescent="0.15">
      <c r="A77" s="36"/>
      <c r="D77" s="59"/>
    </row>
    <row r="78" spans="1:19" s="14" customFormat="1" x14ac:dyDescent="0.15">
      <c r="A78" s="36"/>
      <c r="D78" s="58"/>
    </row>
    <row r="79" spans="1:19" s="14" customFormat="1" x14ac:dyDescent="0.15">
      <c r="A79" s="36"/>
      <c r="D79" s="59"/>
    </row>
    <row r="80" spans="1:19" s="14" customFormat="1" x14ac:dyDescent="0.15">
      <c r="A80" s="36"/>
      <c r="D80" s="59"/>
    </row>
    <row r="81" spans="1:19" s="14" customFormat="1" x14ac:dyDescent="0.15">
      <c r="A81" s="36"/>
      <c r="D81" s="58"/>
    </row>
    <row r="82" spans="1:19" s="14" customFormat="1" x14ac:dyDescent="0.15">
      <c r="A82" s="36"/>
      <c r="R82" s="15"/>
      <c r="S82" s="15"/>
    </row>
    <row r="83" spans="1:19" s="14" customFormat="1" x14ac:dyDescent="0.15">
      <c r="A83" s="36"/>
      <c r="R83" s="15"/>
      <c r="S83" s="15"/>
    </row>
    <row r="84" spans="1:19" s="14" customFormat="1" x14ac:dyDescent="0.15">
      <c r="A84" s="36"/>
      <c r="D84" s="58"/>
    </row>
    <row r="85" spans="1:19" s="14" customFormat="1" x14ac:dyDescent="0.15">
      <c r="A85" s="36"/>
      <c r="D85" s="59"/>
    </row>
    <row r="86" spans="1:19" s="14" customFormat="1" x14ac:dyDescent="0.15">
      <c r="A86" s="36"/>
      <c r="D86" s="59"/>
    </row>
    <row r="87" spans="1:19" s="14" customFormat="1" x14ac:dyDescent="0.15">
      <c r="A87" s="36"/>
      <c r="R87" s="15"/>
      <c r="S87" s="15"/>
    </row>
    <row r="88" spans="1:19" s="14" customFormat="1" x14ac:dyDescent="0.15">
      <c r="A88" s="36"/>
      <c r="D88" s="58"/>
    </row>
    <row r="89" spans="1:19" s="14" customFormat="1" x14ac:dyDescent="0.15">
      <c r="A89" s="36"/>
      <c r="D89" s="59"/>
    </row>
    <row r="90" spans="1:19" s="14" customFormat="1" x14ac:dyDescent="0.15">
      <c r="A90" s="36"/>
      <c r="R90" s="15"/>
      <c r="S90" s="15"/>
    </row>
    <row r="91" spans="1:19" s="14" customFormat="1" x14ac:dyDescent="0.15">
      <c r="A91" s="36"/>
      <c r="D91" s="58"/>
    </row>
    <row r="92" spans="1:19" s="14" customFormat="1" x14ac:dyDescent="0.15">
      <c r="A92" s="36"/>
      <c r="D92" s="58"/>
    </row>
    <row r="93" spans="1:19" s="14" customFormat="1" x14ac:dyDescent="0.15">
      <c r="A93" s="36"/>
      <c r="D93" s="58"/>
      <c r="K93"/>
    </row>
    <row r="94" spans="1:19" s="14" customFormat="1" x14ac:dyDescent="0.15">
      <c r="A94" s="36"/>
      <c r="D94" s="58"/>
      <c r="K94"/>
      <c r="N94" s="15"/>
    </row>
    <row r="95" spans="1:19" s="14" customFormat="1" x14ac:dyDescent="0.15">
      <c r="A95" s="36"/>
      <c r="R95" s="15"/>
      <c r="S95" s="15"/>
    </row>
    <row r="96" spans="1:19" s="14" customFormat="1" x14ac:dyDescent="0.15">
      <c r="A96" s="36"/>
      <c r="D96" s="59"/>
    </row>
    <row r="97" spans="1:19" s="14" customFormat="1" x14ac:dyDescent="0.15">
      <c r="A97" s="36"/>
      <c r="D97" s="59"/>
    </row>
    <row r="98" spans="1:19" s="14" customFormat="1" x14ac:dyDescent="0.15">
      <c r="A98" s="36"/>
      <c r="D98" s="59"/>
    </row>
    <row r="99" spans="1:19" s="14" customFormat="1" x14ac:dyDescent="0.15">
      <c r="A99" s="36"/>
      <c r="R99" s="15"/>
      <c r="S99" s="15"/>
    </row>
    <row r="100" spans="1:19" s="14" customFormat="1" x14ac:dyDescent="0.15">
      <c r="A100" s="36"/>
      <c r="D100" s="59"/>
      <c r="O100" s="37"/>
    </row>
    <row r="101" spans="1:19" s="14" customFormat="1" ht="184" customHeight="1" x14ac:dyDescent="0.15">
      <c r="A101" s="36"/>
      <c r="D101" s="58"/>
    </row>
    <row r="102" spans="1:19" s="14" customFormat="1" x14ac:dyDescent="0.15">
      <c r="A102" s="36"/>
      <c r="D102" s="58"/>
      <c r="K102"/>
    </row>
    <row r="103" spans="1:19" s="14" customFormat="1" x14ac:dyDescent="0.15">
      <c r="A103" s="36"/>
      <c r="R103" s="15"/>
      <c r="S103" s="15"/>
    </row>
    <row r="104" spans="1:19" s="14" customFormat="1" x14ac:dyDescent="0.15">
      <c r="A104" s="36"/>
      <c r="R104" s="15"/>
      <c r="S104" s="15"/>
    </row>
    <row r="105" spans="1:19" s="14" customFormat="1" x14ac:dyDescent="0.15">
      <c r="A105" s="36"/>
      <c r="D105" s="59"/>
    </row>
    <row r="106" spans="1:19" s="14" customFormat="1" x14ac:dyDescent="0.15">
      <c r="A106" s="36"/>
      <c r="D106" s="59"/>
    </row>
    <row r="107" spans="1:19" s="14" customFormat="1" x14ac:dyDescent="0.15">
      <c r="A107" s="36"/>
      <c r="R107" s="15"/>
      <c r="S107" s="15"/>
    </row>
    <row r="108" spans="1:19" s="14" customFormat="1" x14ac:dyDescent="0.15">
      <c r="A108" s="36"/>
      <c r="D108" s="59"/>
    </row>
    <row r="109" spans="1:19" s="14" customFormat="1" x14ac:dyDescent="0.15">
      <c r="A109" s="36"/>
      <c r="D109" s="58"/>
    </row>
    <row r="110" spans="1:19" s="14" customFormat="1" x14ac:dyDescent="0.15">
      <c r="A110" s="36"/>
      <c r="D110" s="59"/>
    </row>
    <row r="111" spans="1:19" s="14" customFormat="1" x14ac:dyDescent="0.15">
      <c r="A111" s="36"/>
      <c r="D111" s="59"/>
    </row>
    <row r="112" spans="1:19" s="14" customFormat="1" x14ac:dyDescent="0.15">
      <c r="A112" s="36"/>
      <c r="D112" s="59"/>
    </row>
    <row r="113" spans="1:19" s="14" customFormat="1" x14ac:dyDescent="0.15">
      <c r="A113" s="36"/>
      <c r="D113" s="59"/>
    </row>
    <row r="114" spans="1:19" s="14" customFormat="1" x14ac:dyDescent="0.15">
      <c r="A114" s="36"/>
      <c r="R114" s="15"/>
      <c r="S114" s="15"/>
    </row>
    <row r="115" spans="1:19" s="14" customFormat="1" x14ac:dyDescent="0.15">
      <c r="A115" s="36"/>
      <c r="D115" s="58"/>
    </row>
    <row r="116" spans="1:19" s="14" customFormat="1" x14ac:dyDescent="0.15">
      <c r="A116" s="36"/>
      <c r="D116" s="58"/>
    </row>
    <row r="117" spans="1:19" s="14" customFormat="1" x14ac:dyDescent="0.15">
      <c r="A117" s="36"/>
      <c r="D117" s="58"/>
    </row>
    <row r="118" spans="1:19" s="14" customFormat="1" x14ac:dyDescent="0.15">
      <c r="A118" s="36"/>
      <c r="D118" s="59"/>
    </row>
    <row r="119" spans="1:19" s="14" customFormat="1" x14ac:dyDescent="0.15">
      <c r="A119" s="36"/>
      <c r="D119" s="58"/>
    </row>
    <row r="120" spans="1:19" s="14" customFormat="1" x14ac:dyDescent="0.15">
      <c r="A120" s="36"/>
      <c r="R120" s="15"/>
      <c r="S120" s="15"/>
    </row>
    <row r="121" spans="1:19" s="14" customFormat="1" x14ac:dyDescent="0.15">
      <c r="A121" s="36"/>
      <c r="D121" s="58"/>
      <c r="K121"/>
      <c r="N121" s="15"/>
      <c r="Q121" s="15"/>
    </row>
    <row r="122" spans="1:19" s="14" customFormat="1" x14ac:dyDescent="0.15">
      <c r="A122" s="36"/>
      <c r="D122" s="58"/>
      <c r="K122"/>
      <c r="N122" s="15"/>
      <c r="Q122" s="15"/>
    </row>
    <row r="123" spans="1:19" s="14" customFormat="1" x14ac:dyDescent="0.15">
      <c r="A123" s="36"/>
      <c r="D123" s="59"/>
    </row>
    <row r="124" spans="1:19" s="14" customFormat="1" x14ac:dyDescent="0.15">
      <c r="A124" s="36"/>
      <c r="D124" s="58"/>
      <c r="M124" s="15"/>
    </row>
    <row r="125" spans="1:19" s="14" customFormat="1" x14ac:dyDescent="0.15">
      <c r="A125" s="36"/>
      <c r="D125" s="58"/>
    </row>
    <row r="126" spans="1:19" s="14" customFormat="1" x14ac:dyDescent="0.15">
      <c r="A126" s="36"/>
      <c r="D126" s="58"/>
    </row>
    <row r="127" spans="1:19" s="14" customFormat="1" x14ac:dyDescent="0.15">
      <c r="A127" s="36"/>
      <c r="D127" s="58"/>
    </row>
    <row r="128" spans="1:19" s="14" customFormat="1" x14ac:dyDescent="0.15">
      <c r="A128" s="36"/>
      <c r="D128" s="59"/>
    </row>
    <row r="129" spans="1:19" s="14" customFormat="1" x14ac:dyDescent="0.15">
      <c r="A129" s="36"/>
      <c r="D129" s="58"/>
      <c r="K129"/>
      <c r="N129" s="15"/>
      <c r="Q129" s="15"/>
    </row>
    <row r="130" spans="1:19" s="14" customFormat="1" x14ac:dyDescent="0.15">
      <c r="A130" s="36"/>
      <c r="D130" s="59"/>
    </row>
    <row r="131" spans="1:19" s="14" customFormat="1" x14ac:dyDescent="0.15">
      <c r="A131" s="36"/>
      <c r="D131" s="59"/>
    </row>
    <row r="132" spans="1:19" s="14" customFormat="1" x14ac:dyDescent="0.15">
      <c r="A132" s="36"/>
      <c r="D132" s="58"/>
    </row>
    <row r="133" spans="1:19" s="14" customFormat="1" x14ac:dyDescent="0.15">
      <c r="A133" s="36"/>
      <c r="D133" s="59"/>
    </row>
    <row r="134" spans="1:19" s="14" customFormat="1" x14ac:dyDescent="0.15">
      <c r="A134" s="36"/>
      <c r="D134" s="58"/>
    </row>
    <row r="135" spans="1:19" s="14" customFormat="1" x14ac:dyDescent="0.15">
      <c r="A135" s="36"/>
      <c r="R135" s="15"/>
      <c r="S135" s="15"/>
    </row>
    <row r="136" spans="1:19" s="14" customFormat="1" ht="28" customHeight="1" x14ac:dyDescent="0.15">
      <c r="A136" s="36"/>
      <c r="D136" s="58"/>
    </row>
    <row r="137" spans="1:19" s="14" customFormat="1" ht="113" customHeight="1" x14ac:dyDescent="0.15">
      <c r="A137" s="36"/>
      <c r="D137" s="58"/>
    </row>
    <row r="138" spans="1:19" s="14" customFormat="1" x14ac:dyDescent="0.15">
      <c r="A138" s="36"/>
      <c r="D138" s="58"/>
    </row>
    <row r="139" spans="1:19" s="14" customFormat="1" x14ac:dyDescent="0.15">
      <c r="A139" s="36"/>
      <c r="D139" s="59"/>
    </row>
    <row r="140" spans="1:19" s="14" customFormat="1" x14ac:dyDescent="0.15">
      <c r="A140" s="36"/>
      <c r="D140" s="59"/>
    </row>
    <row r="141" spans="1:19" s="14" customFormat="1" x14ac:dyDescent="0.15">
      <c r="A141" s="36"/>
      <c r="D141" s="59"/>
    </row>
    <row r="142" spans="1:19" s="14" customFormat="1" ht="28" customHeight="1" x14ac:dyDescent="0.15">
      <c r="A142" s="36"/>
      <c r="D142" s="58"/>
    </row>
    <row r="143" spans="1:19" s="14" customFormat="1" x14ac:dyDescent="0.15">
      <c r="A143" s="36"/>
      <c r="D143" s="59"/>
    </row>
    <row r="144" spans="1:19" s="14" customFormat="1" x14ac:dyDescent="0.15">
      <c r="A144" s="36"/>
      <c r="D144" s="58"/>
    </row>
    <row r="145" spans="1:18" s="14" customFormat="1" x14ac:dyDescent="0.15">
      <c r="A145" s="36"/>
      <c r="D145" s="59"/>
    </row>
    <row r="146" spans="1:18" s="14" customFormat="1" x14ac:dyDescent="0.15">
      <c r="A146" s="36"/>
      <c r="D146" s="59"/>
    </row>
    <row r="147" spans="1:18" s="14" customFormat="1" x14ac:dyDescent="0.15">
      <c r="A147" s="36"/>
      <c r="D147" s="58"/>
    </row>
    <row r="148" spans="1:18" s="14" customFormat="1" x14ac:dyDescent="0.15">
      <c r="A148" s="36"/>
      <c r="D148" s="58"/>
    </row>
    <row r="149" spans="1:18" s="14" customFormat="1" x14ac:dyDescent="0.15">
      <c r="A149" s="36"/>
      <c r="D149" s="59"/>
    </row>
    <row r="150" spans="1:18" s="14" customFormat="1" x14ac:dyDescent="0.15">
      <c r="A150" s="36"/>
      <c r="D150" s="58"/>
    </row>
    <row r="151" spans="1:18" s="14" customFormat="1" x14ac:dyDescent="0.15">
      <c r="A151" s="36"/>
      <c r="D151" s="59"/>
    </row>
    <row r="152" spans="1:18" s="14" customFormat="1" x14ac:dyDescent="0.15">
      <c r="A152" s="36"/>
      <c r="D152" s="58"/>
      <c r="R152" s="52"/>
    </row>
    <row r="153" spans="1:18" s="14" customFormat="1" x14ac:dyDescent="0.15">
      <c r="A153" s="36"/>
      <c r="D153" s="59"/>
    </row>
    <row r="154" spans="1:18" s="14" customFormat="1" x14ac:dyDescent="0.15">
      <c r="A154" s="36"/>
      <c r="D154" s="59"/>
    </row>
    <row r="155" spans="1:18" s="14" customFormat="1" x14ac:dyDescent="0.15">
      <c r="A155" s="36"/>
      <c r="D155" s="58"/>
      <c r="R155" s="52"/>
    </row>
    <row r="156" spans="1:18" s="14" customFormat="1" x14ac:dyDescent="0.15">
      <c r="A156" s="36"/>
      <c r="D156" s="59"/>
    </row>
    <row r="157" spans="1:18" s="14" customFormat="1" x14ac:dyDescent="0.15">
      <c r="A157" s="36"/>
      <c r="D157" s="59"/>
    </row>
    <row r="158" spans="1:18" s="14" customFormat="1" x14ac:dyDescent="0.15">
      <c r="A158" s="36"/>
      <c r="D158" s="59"/>
    </row>
    <row r="159" spans="1:18" s="14" customFormat="1" x14ac:dyDescent="0.15">
      <c r="A159" s="36"/>
      <c r="D159" s="59"/>
    </row>
    <row r="160" spans="1:18" s="14" customFormat="1" x14ac:dyDescent="0.15">
      <c r="A160" s="36"/>
      <c r="D160" s="58"/>
    </row>
    <row r="161" spans="1:19" s="14" customFormat="1" x14ac:dyDescent="0.15">
      <c r="A161" s="36"/>
      <c r="D161" s="59"/>
    </row>
    <row r="162" spans="1:19" s="14" customFormat="1" x14ac:dyDescent="0.15">
      <c r="A162" s="36"/>
      <c r="D162" s="58"/>
    </row>
    <row r="163" spans="1:19" s="14" customFormat="1" x14ac:dyDescent="0.15">
      <c r="A163" s="36"/>
      <c r="D163" s="59"/>
    </row>
    <row r="164" spans="1:19" s="14" customFormat="1" x14ac:dyDescent="0.15">
      <c r="A164" s="36"/>
      <c r="D164" s="58"/>
    </row>
    <row r="165" spans="1:19" s="14" customFormat="1" x14ac:dyDescent="0.15">
      <c r="A165" s="36"/>
      <c r="D165" s="58"/>
    </row>
    <row r="166" spans="1:19" s="14" customFormat="1" x14ac:dyDescent="0.15">
      <c r="A166" s="36"/>
      <c r="R166" s="15"/>
      <c r="S166" s="15"/>
    </row>
    <row r="167" spans="1:19" s="14" customFormat="1" x14ac:dyDescent="0.15">
      <c r="A167" s="36"/>
      <c r="D167" s="58"/>
    </row>
    <row r="168" spans="1:19" s="14" customFormat="1" x14ac:dyDescent="0.15">
      <c r="A168" s="36"/>
      <c r="D168" s="58"/>
    </row>
    <row r="169" spans="1:19" s="14" customFormat="1" x14ac:dyDescent="0.15">
      <c r="A169" s="36"/>
      <c r="D169" s="58"/>
    </row>
    <row r="170" spans="1:19" s="14" customFormat="1" x14ac:dyDescent="0.15">
      <c r="A170" s="36"/>
      <c r="D170" s="58"/>
    </row>
    <row r="171" spans="1:19" s="14" customFormat="1" x14ac:dyDescent="0.15">
      <c r="A171" s="36"/>
      <c r="D171" s="58"/>
      <c r="R171" s="52"/>
    </row>
    <row r="172" spans="1:19" s="14" customFormat="1" x14ac:dyDescent="0.15">
      <c r="A172" s="36"/>
      <c r="D172" s="58"/>
    </row>
    <row r="173" spans="1:19" s="14" customFormat="1" x14ac:dyDescent="0.15">
      <c r="A173" s="36"/>
      <c r="D173" s="58"/>
    </row>
    <row r="174" spans="1:19" s="14" customFormat="1" x14ac:dyDescent="0.15">
      <c r="A174" s="36"/>
      <c r="D174" s="58"/>
      <c r="N174" s="15"/>
    </row>
    <row r="175" spans="1:19" s="14" customFormat="1" x14ac:dyDescent="0.15">
      <c r="A175" s="36"/>
      <c r="D175" s="58"/>
    </row>
    <row r="176" spans="1:19" s="14" customFormat="1" x14ac:dyDescent="0.15">
      <c r="A176" s="36"/>
      <c r="R176" s="15"/>
      <c r="S176" s="15"/>
    </row>
    <row r="177" spans="1:19" s="14" customFormat="1" x14ac:dyDescent="0.15">
      <c r="A177" s="36"/>
      <c r="D177" s="58"/>
    </row>
    <row r="178" spans="1:19" s="14" customFormat="1" x14ac:dyDescent="0.15">
      <c r="A178" s="36"/>
      <c r="D178" s="58"/>
    </row>
    <row r="179" spans="1:19" s="14" customFormat="1" x14ac:dyDescent="0.15">
      <c r="A179" s="36"/>
      <c r="D179" s="58"/>
    </row>
    <row r="180" spans="1:19" s="14" customFormat="1" x14ac:dyDescent="0.15">
      <c r="A180" s="36"/>
      <c r="R180" s="15"/>
      <c r="S180" s="15"/>
    </row>
    <row r="181" spans="1:19" s="14" customFormat="1" x14ac:dyDescent="0.15">
      <c r="A181" s="36"/>
      <c r="D181" s="58"/>
    </row>
    <row r="182" spans="1:19" s="14" customFormat="1" x14ac:dyDescent="0.15">
      <c r="A182" s="36"/>
      <c r="D182" s="58"/>
      <c r="K182"/>
      <c r="M182" s="15"/>
    </row>
    <row r="183" spans="1:19" s="14" customFormat="1" x14ac:dyDescent="0.15">
      <c r="A183" s="36"/>
      <c r="D183" s="58"/>
      <c r="N183" s="15"/>
    </row>
    <row r="184" spans="1:19" s="14" customFormat="1" x14ac:dyDescent="0.15">
      <c r="A184" s="36"/>
      <c r="D184" s="58"/>
    </row>
    <row r="185" spans="1:19" s="14" customFormat="1" x14ac:dyDescent="0.15">
      <c r="A185" s="36"/>
      <c r="D185" s="58"/>
    </row>
    <row r="186" spans="1:19" s="14" customFormat="1" x14ac:dyDescent="0.15">
      <c r="A186" s="36"/>
      <c r="D186" s="58"/>
      <c r="R186" s="15"/>
      <c r="S186" s="15"/>
    </row>
    <row r="187" spans="1:19" s="14" customFormat="1" x14ac:dyDescent="0.15">
      <c r="A187" s="36"/>
      <c r="D187" s="59"/>
    </row>
    <row r="188" spans="1:19" s="14" customFormat="1" x14ac:dyDescent="0.15">
      <c r="A188" s="36"/>
      <c r="D188" s="59"/>
    </row>
    <row r="189" spans="1:19" s="14" customFormat="1" x14ac:dyDescent="0.15">
      <c r="A189" s="36"/>
      <c r="D189" s="59"/>
    </row>
    <row r="190" spans="1:19" s="14" customFormat="1" x14ac:dyDescent="0.15">
      <c r="A190" s="36"/>
      <c r="B190"/>
      <c r="C190"/>
      <c r="D190" s="24"/>
      <c r="E190"/>
      <c r="F190"/>
      <c r="G190"/>
      <c r="H190" s="19"/>
      <c r="I190" s="19"/>
      <c r="J190" s="35"/>
      <c r="K190"/>
      <c r="M190" s="15"/>
    </row>
    <row r="191" spans="1:19" s="14" customFormat="1" x14ac:dyDescent="0.15">
      <c r="A191" s="36"/>
      <c r="B191"/>
      <c r="C191"/>
      <c r="D191" s="24"/>
      <c r="E191"/>
      <c r="F191"/>
      <c r="G191"/>
      <c r="H191" s="19"/>
      <c r="I191" s="19"/>
      <c r="J191"/>
      <c r="K191"/>
      <c r="M191" s="15"/>
    </row>
    <row r="192" spans="1:19" s="14" customFormat="1" x14ac:dyDescent="0.15">
      <c r="A192" s="36"/>
      <c r="B192"/>
      <c r="C192"/>
      <c r="D192" s="24"/>
      <c r="E192"/>
      <c r="F192"/>
      <c r="G192"/>
      <c r="H192" s="19"/>
      <c r="I192" s="19"/>
      <c r="J192"/>
      <c r="K192"/>
      <c r="M192" s="15"/>
    </row>
    <row r="193" spans="1:19" s="14" customFormat="1" x14ac:dyDescent="0.15">
      <c r="A193" s="36"/>
      <c r="B193"/>
      <c r="C193"/>
      <c r="D193" s="24"/>
      <c r="E193"/>
      <c r="F193"/>
      <c r="G193"/>
      <c r="H193" s="19"/>
      <c r="I193" s="19"/>
      <c r="J193"/>
      <c r="K193"/>
      <c r="M193" s="15"/>
    </row>
    <row r="194" spans="1:19" s="14" customFormat="1" ht="14" x14ac:dyDescent="0.15">
      <c r="A194" s="36"/>
      <c r="B194"/>
      <c r="C194"/>
      <c r="D194" s="24"/>
      <c r="E194"/>
      <c r="F194"/>
      <c r="G194"/>
      <c r="H194" s="19"/>
      <c r="I194" s="19"/>
      <c r="J194"/>
      <c r="K194"/>
      <c r="N194" s="15"/>
      <c r="R194" s="14" t="s">
        <v>198</v>
      </c>
    </row>
    <row r="195" spans="1:19" s="14" customFormat="1" ht="14" x14ac:dyDescent="0.15">
      <c r="A195" s="36"/>
      <c r="B195"/>
      <c r="C195"/>
      <c r="D195" s="24"/>
      <c r="E195"/>
      <c r="F195"/>
      <c r="G195"/>
      <c r="H195" s="19"/>
      <c r="I195" s="19"/>
      <c r="J195"/>
      <c r="K195"/>
      <c r="N195" s="15"/>
      <c r="Q195" s="15"/>
      <c r="R195" s="14" t="s">
        <v>198</v>
      </c>
    </row>
    <row r="196" spans="1:19" ht="14" x14ac:dyDescent="0.15">
      <c r="A196" s="36"/>
      <c r="B196"/>
      <c r="C196"/>
      <c r="D196" s="24"/>
      <c r="E196"/>
      <c r="F196"/>
      <c r="G196"/>
      <c r="H196" s="19"/>
      <c r="I196" s="25"/>
      <c r="J196" s="35"/>
      <c r="K196"/>
      <c r="M196" s="14"/>
      <c r="N196" s="14"/>
      <c r="R196" s="14" t="s">
        <v>198</v>
      </c>
      <c r="S196" s="14"/>
    </row>
    <row r="197" spans="1:19" ht="14" x14ac:dyDescent="0.15">
      <c r="A197" s="36"/>
      <c r="B197"/>
      <c r="C197"/>
      <c r="D197" s="24"/>
      <c r="E197"/>
      <c r="F197"/>
      <c r="G197"/>
      <c r="H197" s="19"/>
      <c r="I197" s="19"/>
      <c r="J197" s="35"/>
      <c r="K197"/>
      <c r="R197" s="14" t="s">
        <v>198</v>
      </c>
      <c r="S197" s="14"/>
    </row>
    <row r="198" spans="1:19" ht="14" x14ac:dyDescent="0.15">
      <c r="A198" s="36"/>
      <c r="B198"/>
      <c r="C198"/>
      <c r="D198" s="24"/>
      <c r="E198"/>
      <c r="F198"/>
      <c r="G198"/>
      <c r="H198" s="19"/>
      <c r="I198" s="19"/>
      <c r="J198" s="35"/>
      <c r="K198"/>
      <c r="R198" s="14" t="s">
        <v>198</v>
      </c>
      <c r="S198" s="14"/>
    </row>
    <row r="199" spans="1:19" ht="14" x14ac:dyDescent="0.15">
      <c r="A199" s="36"/>
      <c r="B199"/>
      <c r="C199"/>
      <c r="D199" s="24"/>
      <c r="E199"/>
      <c r="F199"/>
      <c r="G199"/>
      <c r="H199" s="19"/>
      <c r="I199" s="19"/>
      <c r="J199"/>
      <c r="K199"/>
      <c r="R199" s="14" t="s">
        <v>198</v>
      </c>
      <c r="S199" s="14"/>
    </row>
    <row r="200" spans="1:19" ht="14" x14ac:dyDescent="0.15">
      <c r="A200" s="36"/>
      <c r="B200"/>
      <c r="C200"/>
      <c r="D200" s="24"/>
      <c r="E200"/>
      <c r="F200"/>
      <c r="G200"/>
      <c r="H200" s="19"/>
      <c r="I200" s="19"/>
      <c r="J200"/>
      <c r="K200"/>
      <c r="R200" s="14" t="s">
        <v>198</v>
      </c>
      <c r="S200" s="14"/>
    </row>
    <row r="201" spans="1:19" x14ac:dyDescent="0.15">
      <c r="A201" s="36"/>
      <c r="B201"/>
      <c r="C201"/>
      <c r="D201" s="24"/>
      <c r="E201"/>
      <c r="F201"/>
      <c r="G201"/>
      <c r="H201" s="19"/>
      <c r="I201" s="19"/>
      <c r="J201"/>
      <c r="K201"/>
      <c r="N201" s="14"/>
      <c r="R201" s="14"/>
      <c r="S201" s="14"/>
    </row>
    <row r="202" spans="1:19" ht="14" x14ac:dyDescent="0.15">
      <c r="A202" s="36"/>
      <c r="B202"/>
      <c r="C202"/>
      <c r="D202" s="24"/>
      <c r="E202"/>
      <c r="F202"/>
      <c r="G202"/>
      <c r="H202" s="19"/>
      <c r="I202" s="19"/>
      <c r="J202"/>
      <c r="K202"/>
      <c r="M202" s="14"/>
      <c r="Q202" s="15"/>
      <c r="R202" s="14" t="s">
        <v>198</v>
      </c>
      <c r="S202" s="14"/>
    </row>
    <row r="203" spans="1:19" ht="14" x14ac:dyDescent="0.15">
      <c r="A203" s="36"/>
      <c r="B203"/>
      <c r="C203"/>
      <c r="D203" s="24"/>
      <c r="E203"/>
      <c r="F203"/>
      <c r="G203"/>
      <c r="H203" s="19"/>
      <c r="I203" s="19"/>
      <c r="J203"/>
      <c r="K203"/>
      <c r="M203" s="14"/>
      <c r="R203" s="14" t="s">
        <v>198</v>
      </c>
      <c r="S203" s="14"/>
    </row>
    <row r="204" spans="1:19" ht="14" x14ac:dyDescent="0.15">
      <c r="A204" s="36"/>
      <c r="B204"/>
      <c r="C204"/>
      <c r="D204" s="24"/>
      <c r="E204"/>
      <c r="F204"/>
      <c r="G204"/>
      <c r="H204" s="19"/>
      <c r="I204" s="19"/>
      <c r="J204"/>
      <c r="K204"/>
      <c r="R204" s="14" t="s">
        <v>198</v>
      </c>
      <c r="S204" s="14"/>
    </row>
    <row r="205" spans="1:19" ht="14" x14ac:dyDescent="0.15">
      <c r="A205" s="36"/>
      <c r="B205"/>
      <c r="C205"/>
      <c r="D205" s="24"/>
      <c r="E205"/>
      <c r="F205"/>
      <c r="G205"/>
      <c r="H205" s="19"/>
      <c r="I205" s="19"/>
      <c r="J205"/>
      <c r="K205"/>
      <c r="N205" s="14"/>
      <c r="R205" s="14" t="s">
        <v>198</v>
      </c>
      <c r="S205" s="14"/>
    </row>
    <row r="206" spans="1:19" x14ac:dyDescent="0.15">
      <c r="A206" s="36"/>
      <c r="B206"/>
      <c r="C206"/>
      <c r="D206" s="24"/>
      <c r="E206"/>
      <c r="F206"/>
      <c r="G206"/>
      <c r="H206" s="19"/>
      <c r="I206" s="19"/>
      <c r="J206"/>
      <c r="K206"/>
      <c r="M206" s="14"/>
      <c r="Q206" s="15"/>
      <c r="R206" s="14"/>
      <c r="S206" s="14"/>
    </row>
    <row r="207" spans="1:19" x14ac:dyDescent="0.15">
      <c r="A207" s="36"/>
      <c r="B207"/>
      <c r="C207"/>
      <c r="D207" s="24"/>
      <c r="E207"/>
      <c r="F207"/>
      <c r="G207"/>
      <c r="H207" s="19"/>
      <c r="I207" s="19"/>
      <c r="J207"/>
      <c r="K207"/>
      <c r="M207" s="14"/>
      <c r="Q207" s="15"/>
      <c r="R207" s="14"/>
      <c r="S207" s="14"/>
    </row>
    <row r="208" spans="1:19" x14ac:dyDescent="0.15">
      <c r="A208" s="36"/>
      <c r="B208"/>
      <c r="C208"/>
      <c r="D208" s="24"/>
      <c r="E208"/>
      <c r="F208"/>
      <c r="G208"/>
      <c r="H208" s="19"/>
      <c r="I208" s="19"/>
      <c r="J208"/>
      <c r="K208"/>
      <c r="R208" s="14"/>
      <c r="S208" s="14"/>
    </row>
    <row r="209" spans="1:19" x14ac:dyDescent="0.15">
      <c r="A209" s="36"/>
      <c r="B209"/>
      <c r="C209"/>
      <c r="D209" s="24"/>
      <c r="E209"/>
      <c r="F209"/>
      <c r="G209"/>
      <c r="H209" s="19"/>
      <c r="I209" s="19"/>
      <c r="J209"/>
      <c r="K209"/>
      <c r="M209" s="14"/>
      <c r="Q209" s="15"/>
      <c r="R209" s="14"/>
      <c r="S209" s="14"/>
    </row>
    <row r="210" spans="1:19" x14ac:dyDescent="0.15">
      <c r="A210" s="36"/>
      <c r="B210"/>
      <c r="C210"/>
      <c r="D210" s="24"/>
      <c r="E210"/>
      <c r="F210"/>
      <c r="G210"/>
      <c r="H210" s="19"/>
      <c r="I210" s="19"/>
      <c r="J210"/>
      <c r="K210"/>
      <c r="M210" s="14"/>
      <c r="Q210" s="15"/>
      <c r="R210" s="14"/>
      <c r="S210" s="14"/>
    </row>
    <row r="211" spans="1:19" x14ac:dyDescent="0.15">
      <c r="A211" s="36"/>
      <c r="B211"/>
      <c r="C211"/>
      <c r="D211" s="24"/>
      <c r="E211"/>
      <c r="F211"/>
      <c r="G211"/>
      <c r="H211" s="19"/>
      <c r="I211" s="19"/>
      <c r="J211"/>
      <c r="K211"/>
      <c r="M211" s="14"/>
      <c r="N211" s="14"/>
      <c r="P211" s="36"/>
      <c r="R211" s="14"/>
      <c r="S211" s="14"/>
    </row>
    <row r="212" spans="1:19" x14ac:dyDescent="0.15">
      <c r="A212" s="36"/>
      <c r="B212"/>
      <c r="C212"/>
      <c r="D212" s="24"/>
      <c r="E212"/>
      <c r="F212"/>
      <c r="G212"/>
      <c r="H212" s="19"/>
      <c r="I212" s="19"/>
      <c r="J212"/>
      <c r="K212"/>
      <c r="M212" s="14"/>
      <c r="N212" s="14"/>
      <c r="R212" s="14"/>
      <c r="S212" s="14"/>
    </row>
    <row r="213" spans="1:19" x14ac:dyDescent="0.15">
      <c r="A213" s="36"/>
      <c r="B213" s="14"/>
      <c r="C213" s="14"/>
      <c r="D213" s="14"/>
      <c r="E213" s="14"/>
      <c r="F213" s="14"/>
      <c r="G213" s="14"/>
      <c r="J213" s="14"/>
      <c r="K213" s="14"/>
      <c r="M213" s="14"/>
      <c r="N213" s="14"/>
      <c r="R213" s="14"/>
      <c r="S213" s="14"/>
    </row>
    <row r="214" spans="1:19" x14ac:dyDescent="0.15">
      <c r="A214" s="36"/>
      <c r="B214"/>
      <c r="C214"/>
      <c r="D214" s="24"/>
      <c r="E214"/>
      <c r="F214"/>
      <c r="G214"/>
      <c r="H214" s="19"/>
      <c r="I214" s="19"/>
      <c r="J214"/>
      <c r="K214"/>
      <c r="M214" s="14"/>
      <c r="N214" s="14"/>
      <c r="R214" s="14"/>
      <c r="S214" s="14"/>
    </row>
    <row r="215" spans="1:19" x14ac:dyDescent="0.15">
      <c r="A215" s="36"/>
      <c r="B215"/>
      <c r="C215"/>
      <c r="D215" s="24"/>
      <c r="E215"/>
      <c r="F215"/>
      <c r="G215"/>
      <c r="H215" s="19"/>
      <c r="I215" s="19"/>
      <c r="J215"/>
      <c r="K215"/>
      <c r="M215" s="14"/>
      <c r="N215" s="14"/>
      <c r="R215" s="14"/>
      <c r="S215" s="14"/>
    </row>
    <row r="216" spans="1:19" x14ac:dyDescent="0.15">
      <c r="A216" s="36"/>
      <c r="B216"/>
      <c r="C216"/>
      <c r="D216" s="24"/>
      <c r="E216"/>
      <c r="F216"/>
      <c r="G216"/>
      <c r="H216" s="19"/>
      <c r="I216" s="19"/>
      <c r="J216"/>
      <c r="K216"/>
      <c r="R216" s="14"/>
      <c r="S216" s="14"/>
    </row>
    <row r="217" spans="1:19" x14ac:dyDescent="0.15">
      <c r="A217" s="36"/>
      <c r="B217"/>
      <c r="C217"/>
      <c r="D217" s="24"/>
      <c r="E217"/>
      <c r="F217"/>
      <c r="G217"/>
      <c r="H217" s="19"/>
      <c r="I217" s="19"/>
      <c r="J217"/>
      <c r="K217"/>
      <c r="R217" s="14"/>
      <c r="S217" s="14"/>
    </row>
    <row r="218" spans="1:19" x14ac:dyDescent="0.15">
      <c r="A218" s="36"/>
      <c r="B218"/>
      <c r="C218"/>
      <c r="D218" s="24"/>
      <c r="E218"/>
      <c r="F218"/>
      <c r="G218"/>
      <c r="H218" s="19"/>
      <c r="I218" s="19"/>
      <c r="J218" s="35"/>
      <c r="K218"/>
      <c r="R218" s="14"/>
      <c r="S218" s="14"/>
    </row>
    <row r="219" spans="1:19" x14ac:dyDescent="0.15">
      <c r="A219" s="36"/>
      <c r="B219"/>
      <c r="C219"/>
      <c r="D219" s="24"/>
      <c r="E219"/>
      <c r="F219"/>
      <c r="G219"/>
      <c r="H219" s="19"/>
      <c r="I219" s="19"/>
      <c r="J219"/>
      <c r="K219"/>
      <c r="R219" s="14"/>
      <c r="S219" s="14"/>
    </row>
    <row r="220" spans="1:19" x14ac:dyDescent="0.15">
      <c r="A220" s="36"/>
      <c r="B220"/>
      <c r="C220"/>
      <c r="D220" s="24"/>
      <c r="E220"/>
      <c r="F220"/>
      <c r="G220"/>
      <c r="H220" s="19"/>
      <c r="I220" s="19"/>
      <c r="J220" s="35"/>
      <c r="K220"/>
      <c r="P220" s="15"/>
      <c r="Q220" s="15"/>
      <c r="R220" s="14"/>
      <c r="S220" s="14"/>
    </row>
    <row r="221" spans="1:19" x14ac:dyDescent="0.15">
      <c r="A221" s="36"/>
      <c r="B221"/>
      <c r="C221"/>
      <c r="D221" s="24"/>
      <c r="E221"/>
      <c r="F221"/>
      <c r="G221"/>
      <c r="H221" s="19"/>
      <c r="I221" s="19"/>
      <c r="J221" s="35"/>
      <c r="K221"/>
      <c r="M221" s="14"/>
      <c r="P221" s="15"/>
      <c r="Q221" s="15"/>
      <c r="R221" s="14"/>
      <c r="S221" s="14"/>
    </row>
    <row r="222" spans="1:19" x14ac:dyDescent="0.15">
      <c r="A222" s="36"/>
      <c r="B222"/>
      <c r="C222"/>
      <c r="D222" s="24"/>
      <c r="E222"/>
      <c r="F222"/>
      <c r="G222"/>
      <c r="H222" s="19"/>
      <c r="I222" s="19"/>
      <c r="J222"/>
      <c r="K222"/>
      <c r="M222" s="14"/>
      <c r="Q222" s="15"/>
      <c r="R222" s="14"/>
      <c r="S222" s="14"/>
    </row>
    <row r="223" spans="1:19" x14ac:dyDescent="0.15">
      <c r="A223" s="36"/>
      <c r="B223"/>
      <c r="C223"/>
      <c r="D223" s="24"/>
      <c r="E223"/>
      <c r="F223"/>
      <c r="G223"/>
      <c r="H223" s="19"/>
      <c r="I223" s="19"/>
      <c r="J223"/>
      <c r="K223"/>
      <c r="M223" s="14"/>
      <c r="Q223" s="15"/>
      <c r="R223" s="14"/>
      <c r="S223" s="14"/>
    </row>
    <row r="224" spans="1:19" x14ac:dyDescent="0.15">
      <c r="A224" s="36"/>
      <c r="B224"/>
      <c r="C224"/>
      <c r="D224" s="24"/>
      <c r="E224"/>
      <c r="F224"/>
      <c r="G224"/>
      <c r="H224" s="19"/>
      <c r="I224" s="19"/>
      <c r="J224"/>
      <c r="K224"/>
      <c r="M224" s="14"/>
      <c r="Q224" s="15"/>
      <c r="R224" s="14"/>
      <c r="S224" s="14"/>
    </row>
    <row r="225" spans="1:19" x14ac:dyDescent="0.15">
      <c r="A225" s="36"/>
      <c r="B225" s="14"/>
      <c r="C225" s="14"/>
      <c r="D225" s="14"/>
      <c r="E225" s="14"/>
      <c r="F225" s="14"/>
      <c r="G225" s="14"/>
      <c r="J225" s="14"/>
      <c r="K225" s="14"/>
      <c r="M225" s="14"/>
      <c r="N225" s="14"/>
      <c r="R225" s="14"/>
      <c r="S225" s="14"/>
    </row>
    <row r="226" spans="1:19" x14ac:dyDescent="0.15">
      <c r="A226" s="36"/>
      <c r="B226"/>
      <c r="C226"/>
      <c r="D226" s="18"/>
      <c r="E226"/>
      <c r="F226"/>
      <c r="G226"/>
      <c r="H226" s="19"/>
      <c r="I226" s="19"/>
      <c r="J226"/>
      <c r="K226"/>
      <c r="M226" s="14"/>
      <c r="N226" s="14"/>
    </row>
    <row r="227" spans="1:19" x14ac:dyDescent="0.15">
      <c r="A227" s="36"/>
      <c r="B227"/>
      <c r="C227"/>
      <c r="D227" s="24"/>
      <c r="E227"/>
      <c r="F227"/>
      <c r="G227"/>
      <c r="H227" s="19"/>
      <c r="I227" s="19"/>
      <c r="J227"/>
      <c r="K227"/>
      <c r="M227" s="14"/>
      <c r="N227" s="14"/>
    </row>
    <row r="228" spans="1:19" x14ac:dyDescent="0.15">
      <c r="A228" s="36"/>
      <c r="B228"/>
      <c r="C228"/>
      <c r="D228" s="24"/>
      <c r="E228"/>
      <c r="F228"/>
      <c r="G228"/>
      <c r="H228" s="19"/>
      <c r="I228" s="19"/>
      <c r="J228"/>
      <c r="K228"/>
      <c r="M228" s="14"/>
    </row>
    <row r="229" spans="1:19" x14ac:dyDescent="0.15">
      <c r="A229" s="36"/>
      <c r="B229"/>
      <c r="C229"/>
      <c r="D229" s="24"/>
      <c r="E229"/>
      <c r="F229"/>
      <c r="G229"/>
      <c r="H229" s="19"/>
      <c r="I229" s="19"/>
      <c r="J229"/>
      <c r="K229"/>
      <c r="M229" s="14"/>
    </row>
    <row r="230" spans="1:19" x14ac:dyDescent="0.15">
      <c r="A230" s="36"/>
      <c r="B230" s="14"/>
      <c r="C230" s="14"/>
      <c r="D230" s="14"/>
      <c r="E230" s="14"/>
      <c r="F230" s="14"/>
      <c r="G230" s="14"/>
      <c r="J230" s="14"/>
      <c r="K230" s="14"/>
      <c r="M230" s="14"/>
    </row>
    <row r="231" spans="1:19" x14ac:dyDescent="0.15">
      <c r="A231" s="36"/>
      <c r="B231"/>
      <c r="C231"/>
      <c r="D231" s="18"/>
      <c r="E231"/>
      <c r="F231"/>
      <c r="G231"/>
      <c r="H231" s="19"/>
      <c r="I231" s="19"/>
      <c r="J231"/>
      <c r="K231"/>
      <c r="M231" s="14"/>
      <c r="N231" s="14"/>
    </row>
    <row r="232" spans="1:19" x14ac:dyDescent="0.15">
      <c r="A232" s="36"/>
      <c r="B232"/>
      <c r="C232"/>
      <c r="D232" s="24"/>
      <c r="E232"/>
      <c r="F232"/>
      <c r="G232"/>
      <c r="H232" s="19"/>
      <c r="I232" s="19"/>
      <c r="J232"/>
      <c r="K232"/>
      <c r="M232" s="14"/>
      <c r="N232" s="14"/>
    </row>
    <row r="233" spans="1:19" ht="34" customHeight="1" x14ac:dyDescent="0.2">
      <c r="A233" s="36"/>
      <c r="B233"/>
      <c r="C233"/>
      <c r="D233" s="18"/>
      <c r="E233"/>
      <c r="F233"/>
      <c r="G233"/>
      <c r="H233" s="22"/>
      <c r="I233" s="19"/>
      <c r="J233"/>
      <c r="K233"/>
      <c r="M233" s="14"/>
      <c r="N233" s="14"/>
    </row>
    <row r="234" spans="1:19" x14ac:dyDescent="0.15">
      <c r="A234" s="36"/>
      <c r="B234"/>
      <c r="C234"/>
      <c r="D234" s="24"/>
      <c r="E234"/>
      <c r="F234"/>
      <c r="G234"/>
      <c r="H234" s="19"/>
      <c r="I234" s="19"/>
      <c r="J234"/>
      <c r="K234"/>
      <c r="M234" s="14"/>
    </row>
    <row r="235" spans="1:19" x14ac:dyDescent="0.15">
      <c r="A235" s="36"/>
      <c r="B235"/>
      <c r="C235"/>
      <c r="D235" s="24"/>
      <c r="E235"/>
      <c r="F235"/>
      <c r="G235"/>
      <c r="H235" s="19"/>
      <c r="I235" s="19"/>
      <c r="J235"/>
      <c r="K235"/>
      <c r="M235" s="14"/>
      <c r="N235" s="14"/>
    </row>
    <row r="236" spans="1:19" x14ac:dyDescent="0.15">
      <c r="A236" s="36"/>
      <c r="B236"/>
      <c r="C236"/>
      <c r="D236" s="24"/>
      <c r="E236"/>
      <c r="F236"/>
      <c r="G236"/>
      <c r="H236" s="19"/>
      <c r="I236" s="19"/>
      <c r="J236"/>
      <c r="K236"/>
      <c r="M236" s="14"/>
    </row>
    <row r="237" spans="1:19" x14ac:dyDescent="0.15">
      <c r="A237" s="36"/>
      <c r="B237"/>
      <c r="C237"/>
      <c r="D237" s="18"/>
      <c r="E237"/>
      <c r="F237"/>
      <c r="G237"/>
      <c r="H237" s="19"/>
      <c r="I237" s="19"/>
      <c r="J237"/>
      <c r="K237"/>
      <c r="M237" s="14"/>
      <c r="R237" s="14"/>
      <c r="S237" s="14"/>
    </row>
    <row r="1048576" spans="18:18" x14ac:dyDescent="0.15">
      <c r="R1048576" s="15" t="s">
        <v>188</v>
      </c>
    </row>
  </sheetData>
  <sheetProtection selectLockedCells="1" selectUnlockedCells="1"/>
  <autoFilter ref="A2:S237" xr:uid="{1F3C9863-BBF2-BD44-B270-B3BDD908E64D}"/>
  <sortState xmlns:xlrd2="http://schemas.microsoft.com/office/spreadsheetml/2017/richdata2" ref="A3:S237">
    <sortCondition ref="E3:E237"/>
    <sortCondition ref="G3:G237"/>
  </sortState>
  <mergeCells count="1">
    <mergeCell ref="B1:K1"/>
  </mergeCells>
  <phoneticPr fontId="0" type="noConversion"/>
  <hyperlinks>
    <hyperlink ref="D3" r:id="rId1" xr:uid="{D331773E-71D6-7040-8753-6E379E0BC958}"/>
    <hyperlink ref="D4" r:id="rId2" xr:uid="{2D4A6769-B9BE-8649-B871-2006E9CB161C}"/>
    <hyperlink ref="D5" r:id="rId3" xr:uid="{A3D4626E-05A5-6742-9735-DAA2724B8D00}"/>
    <hyperlink ref="D6" r:id="rId4" xr:uid="{B6382F26-C841-1F49-9B77-C6A1C4FD7FD5}"/>
    <hyperlink ref="D7" r:id="rId5" xr:uid="{C325B1A9-881D-F04F-A7C6-0EC4B1F248F2}"/>
    <hyperlink ref="D8" r:id="rId6" xr:uid="{2B39157E-EFEF-3C4B-8949-B131D00FF04C}"/>
    <hyperlink ref="D9" r:id="rId7" xr:uid="{E422456E-4C63-0049-B5FA-D5827AF9AEA6}"/>
    <hyperlink ref="D10" r:id="rId8" xr:uid="{7724BDE1-46B8-8C4A-8893-9DC478A8A83D}"/>
    <hyperlink ref="D11" r:id="rId9" xr:uid="{EB1B4ECA-DA3A-C14F-A258-31B6C12CE01D}"/>
    <hyperlink ref="D12" r:id="rId10" xr:uid="{BE55AEC3-C974-9A4E-9986-C7C0E765FD5E}"/>
    <hyperlink ref="D13" r:id="rId11" xr:uid="{53576A03-E0A8-0240-8785-F7D4154D40BF}"/>
  </hyperlinks>
  <pageMargins left="0.78740157499999996" right="0.78740157499999996" top="0.984251969" bottom="0.984251969" header="0.51180555555555551" footer="0.51180555555555551"/>
  <pageSetup firstPageNumber="0" orientation="portrait" horizontalDpi="300" verticalDpi="300" r:id="rId1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R1048576"/>
  <sheetViews>
    <sheetView topLeftCell="A2" zoomScale="125" zoomScaleNormal="125" workbookViewId="0">
      <pane xSplit="1" topLeftCell="C1" activePane="topRight" state="frozen"/>
      <selection activeCell="A2" sqref="A2"/>
      <selection pane="topRight" activeCell="N16" sqref="N1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8" ht="137" hidden="1" customHeight="1" x14ac:dyDescent="0.15">
      <c r="B1" s="69" t="s">
        <v>22</v>
      </c>
      <c r="C1" s="69"/>
      <c r="D1" s="69"/>
      <c r="E1" s="69"/>
      <c r="F1" s="69"/>
      <c r="G1" s="69"/>
      <c r="H1" s="69"/>
      <c r="I1" s="69"/>
      <c r="J1" s="69"/>
      <c r="K1" s="69"/>
    </row>
    <row r="2" spans="1:18" ht="98" x14ac:dyDescent="0.15">
      <c r="A2" s="35" t="s">
        <v>99</v>
      </c>
      <c r="B2" s="16" t="s">
        <v>12</v>
      </c>
      <c r="C2" s="16" t="s">
        <v>13</v>
      </c>
      <c r="D2" s="16" t="s">
        <v>14</v>
      </c>
      <c r="E2" s="16" t="s">
        <v>15</v>
      </c>
      <c r="F2" s="16" t="s">
        <v>16</v>
      </c>
      <c r="G2" s="16" t="s">
        <v>17</v>
      </c>
      <c r="H2" s="17" t="s">
        <v>18</v>
      </c>
      <c r="I2" s="17" t="s">
        <v>19</v>
      </c>
      <c r="J2" s="16" t="s">
        <v>21</v>
      </c>
      <c r="K2" s="17" t="s">
        <v>20</v>
      </c>
      <c r="L2" s="15" t="s">
        <v>82</v>
      </c>
      <c r="M2" s="14" t="s">
        <v>120</v>
      </c>
      <c r="N2" s="14" t="s">
        <v>119</v>
      </c>
      <c r="O2" s="15" t="s">
        <v>96</v>
      </c>
      <c r="P2" s="15" t="s">
        <v>189</v>
      </c>
      <c r="Q2" s="15" t="s">
        <v>98</v>
      </c>
      <c r="R2" s="15" t="s">
        <v>187</v>
      </c>
    </row>
    <row r="3" spans="1:18" s="14" customFormat="1" ht="56" hidden="1" x14ac:dyDescent="0.15">
      <c r="A3" s="36">
        <v>1000</v>
      </c>
      <c r="B3" s="26" t="s">
        <v>42</v>
      </c>
      <c r="C3" s="26" t="s">
        <v>43</v>
      </c>
      <c r="D3" s="27" t="s">
        <v>44</v>
      </c>
      <c r="E3" s="28">
        <v>59</v>
      </c>
      <c r="F3" s="28" t="s">
        <v>45</v>
      </c>
      <c r="G3" s="26">
        <v>26</v>
      </c>
      <c r="H3" s="29" t="s">
        <v>46</v>
      </c>
      <c r="I3" s="29" t="s">
        <v>47</v>
      </c>
      <c r="J3" s="26" t="s">
        <v>29</v>
      </c>
      <c r="K3" s="26" t="s">
        <v>32</v>
      </c>
      <c r="L3" s="14" t="s">
        <v>83</v>
      </c>
      <c r="M3" s="14" t="s">
        <v>102</v>
      </c>
      <c r="N3" s="14" t="s">
        <v>191</v>
      </c>
      <c r="P3" s="14" t="s">
        <v>36</v>
      </c>
    </row>
    <row r="4" spans="1:18" s="14" customFormat="1" ht="84" hidden="1" x14ac:dyDescent="0.15">
      <c r="A4" s="36">
        <v>1001</v>
      </c>
      <c r="B4" s="26" t="s">
        <v>42</v>
      </c>
      <c r="C4" s="26" t="s">
        <v>43</v>
      </c>
      <c r="D4" s="27" t="s">
        <v>44</v>
      </c>
      <c r="E4" s="28">
        <v>70</v>
      </c>
      <c r="F4" s="28" t="s">
        <v>40</v>
      </c>
      <c r="G4" s="26">
        <v>18</v>
      </c>
      <c r="H4" s="29" t="s">
        <v>48</v>
      </c>
      <c r="I4" s="29" t="s">
        <v>49</v>
      </c>
      <c r="J4" s="26" t="s">
        <v>29</v>
      </c>
      <c r="K4" s="26" t="s">
        <v>32</v>
      </c>
      <c r="L4" s="14" t="s">
        <v>83</v>
      </c>
      <c r="M4" s="14" t="s">
        <v>102</v>
      </c>
      <c r="N4" s="14" t="s">
        <v>192</v>
      </c>
      <c r="P4" s="14" t="s">
        <v>36</v>
      </c>
    </row>
    <row r="5" spans="1:18" s="14" customFormat="1" ht="409.6" hidden="1" x14ac:dyDescent="0.15">
      <c r="A5" s="36">
        <v>1002</v>
      </c>
      <c r="B5" s="26" t="s">
        <v>42</v>
      </c>
      <c r="C5" s="26" t="s">
        <v>43</v>
      </c>
      <c r="D5" s="27" t="s">
        <v>44</v>
      </c>
      <c r="E5" s="28">
        <v>71</v>
      </c>
      <c r="F5" s="28" t="s">
        <v>41</v>
      </c>
      <c r="G5" s="26">
        <v>1</v>
      </c>
      <c r="H5" s="29" t="s">
        <v>50</v>
      </c>
      <c r="I5" s="29" t="s">
        <v>51</v>
      </c>
      <c r="J5" s="26" t="s">
        <v>29</v>
      </c>
      <c r="K5" s="26" t="s">
        <v>32</v>
      </c>
      <c r="L5" s="14" t="s">
        <v>83</v>
      </c>
      <c r="M5" s="14" t="s">
        <v>100</v>
      </c>
      <c r="N5" s="14" t="s">
        <v>193</v>
      </c>
      <c r="P5" s="14" t="s">
        <v>36</v>
      </c>
    </row>
    <row r="6" spans="1:18" s="14" customFormat="1" ht="42" hidden="1" x14ac:dyDescent="0.15">
      <c r="A6" s="36">
        <v>1003</v>
      </c>
      <c r="B6" s="26" t="s">
        <v>42</v>
      </c>
      <c r="C6" s="26" t="s">
        <v>43</v>
      </c>
      <c r="D6" s="27" t="s">
        <v>44</v>
      </c>
      <c r="E6" s="28">
        <v>71</v>
      </c>
      <c r="F6" s="28" t="s">
        <v>41</v>
      </c>
      <c r="G6" s="26">
        <v>1</v>
      </c>
      <c r="H6" s="29" t="s">
        <v>52</v>
      </c>
      <c r="I6" s="29" t="s">
        <v>53</v>
      </c>
      <c r="J6" s="26" t="s">
        <v>29</v>
      </c>
      <c r="K6" s="26" t="s">
        <v>32</v>
      </c>
      <c r="L6" s="14" t="s">
        <v>83</v>
      </c>
      <c r="M6" s="14" t="s">
        <v>168</v>
      </c>
      <c r="P6" s="14" t="s">
        <v>36</v>
      </c>
    </row>
    <row r="7" spans="1:18" s="14" customFormat="1" ht="42" hidden="1" x14ac:dyDescent="0.15">
      <c r="A7" s="36">
        <v>1004</v>
      </c>
      <c r="B7" s="26" t="s">
        <v>42</v>
      </c>
      <c r="C7" s="26" t="s">
        <v>43</v>
      </c>
      <c r="D7" s="27" t="s">
        <v>44</v>
      </c>
      <c r="E7" s="28">
        <v>71</v>
      </c>
      <c r="F7" s="28" t="s">
        <v>41</v>
      </c>
      <c r="G7" s="26">
        <v>1</v>
      </c>
      <c r="H7" s="29" t="s">
        <v>54</v>
      </c>
      <c r="I7" s="29" t="s">
        <v>55</v>
      </c>
      <c r="J7" s="26" t="s">
        <v>29</v>
      </c>
      <c r="K7" s="26" t="s">
        <v>32</v>
      </c>
      <c r="L7" s="14" t="s">
        <v>83</v>
      </c>
      <c r="M7" s="14" t="s">
        <v>100</v>
      </c>
      <c r="N7" s="14" t="s">
        <v>194</v>
      </c>
      <c r="P7" s="14" t="s">
        <v>36</v>
      </c>
    </row>
    <row r="8" spans="1:18" s="14" customFormat="1" ht="14" hidden="1" x14ac:dyDescent="0.15">
      <c r="A8" s="36">
        <v>1005</v>
      </c>
      <c r="B8" t="s">
        <v>103</v>
      </c>
      <c r="C8" t="s">
        <v>104</v>
      </c>
      <c r="D8" s="18" t="s">
        <v>105</v>
      </c>
      <c r="E8">
        <v>71</v>
      </c>
      <c r="F8" t="s">
        <v>27</v>
      </c>
      <c r="G8">
        <v>19</v>
      </c>
      <c r="H8" t="s">
        <v>106</v>
      </c>
      <c r="I8" t="s">
        <v>107</v>
      </c>
      <c r="J8" t="s">
        <v>30</v>
      </c>
      <c r="K8" t="s">
        <v>33</v>
      </c>
      <c r="M8" s="14" t="s">
        <v>168</v>
      </c>
      <c r="P8" s="14" t="s">
        <v>36</v>
      </c>
    </row>
    <row r="9" spans="1:18" s="14" customFormat="1" ht="70" hidden="1" x14ac:dyDescent="0.15">
      <c r="A9" s="36">
        <v>1006</v>
      </c>
      <c r="B9" s="26" t="s">
        <v>42</v>
      </c>
      <c r="C9" s="26" t="s">
        <v>43</v>
      </c>
      <c r="D9" s="27" t="s">
        <v>44</v>
      </c>
      <c r="E9" s="28">
        <v>92</v>
      </c>
      <c r="F9" s="28" t="s">
        <v>56</v>
      </c>
      <c r="G9" s="26">
        <v>26</v>
      </c>
      <c r="H9" s="29" t="s">
        <v>57</v>
      </c>
      <c r="I9" s="29" t="s">
        <v>58</v>
      </c>
      <c r="J9" s="26" t="s">
        <v>29</v>
      </c>
      <c r="K9" s="26" t="s">
        <v>32</v>
      </c>
      <c r="L9" s="14" t="s">
        <v>83</v>
      </c>
      <c r="M9" s="14" t="s">
        <v>102</v>
      </c>
      <c r="N9" s="14" t="s">
        <v>208</v>
      </c>
      <c r="P9" s="14" t="s">
        <v>36</v>
      </c>
    </row>
    <row r="10" spans="1:18" s="14" customFormat="1" ht="42" hidden="1" x14ac:dyDescent="0.15">
      <c r="A10" s="36">
        <v>1007</v>
      </c>
      <c r="B10" s="26" t="s">
        <v>42</v>
      </c>
      <c r="C10" s="26" t="s">
        <v>43</v>
      </c>
      <c r="D10" s="27" t="s">
        <v>44</v>
      </c>
      <c r="E10" s="28">
        <v>101</v>
      </c>
      <c r="F10" s="28" t="s">
        <v>28</v>
      </c>
      <c r="G10" s="26">
        <v>13</v>
      </c>
      <c r="H10" s="29" t="s">
        <v>59</v>
      </c>
      <c r="I10" s="29" t="s">
        <v>60</v>
      </c>
      <c r="J10" s="26" t="s">
        <v>29</v>
      </c>
      <c r="K10" s="26" t="s">
        <v>32</v>
      </c>
      <c r="L10" s="14" t="s">
        <v>83</v>
      </c>
      <c r="M10" s="14" t="s">
        <v>100</v>
      </c>
      <c r="N10" s="14" t="s">
        <v>190</v>
      </c>
      <c r="P10" s="14" t="s">
        <v>36</v>
      </c>
      <c r="Q10" s="14" t="s">
        <v>209</v>
      </c>
    </row>
    <row r="11" spans="1:18" s="14" customFormat="1" ht="42" hidden="1" x14ac:dyDescent="0.15">
      <c r="A11" s="36">
        <v>1008</v>
      </c>
      <c r="B11" s="26" t="s">
        <v>42</v>
      </c>
      <c r="C11" s="26" t="s">
        <v>43</v>
      </c>
      <c r="D11" s="27" t="s">
        <v>44</v>
      </c>
      <c r="E11" s="28">
        <v>101</v>
      </c>
      <c r="F11" s="28" t="s">
        <v>28</v>
      </c>
      <c r="G11" s="26">
        <v>14</v>
      </c>
      <c r="H11" s="29" t="s">
        <v>61</v>
      </c>
      <c r="I11" s="29" t="s">
        <v>62</v>
      </c>
      <c r="J11" s="26" t="s">
        <v>29</v>
      </c>
      <c r="K11" s="26" t="s">
        <v>32</v>
      </c>
      <c r="L11" s="14" t="s">
        <v>83</v>
      </c>
      <c r="M11" s="14" t="s">
        <v>100</v>
      </c>
      <c r="N11" s="14" t="s">
        <v>210</v>
      </c>
      <c r="P11" s="14" t="s">
        <v>36</v>
      </c>
    </row>
    <row r="12" spans="1:18" s="14" customFormat="1" ht="98" hidden="1" x14ac:dyDescent="0.15">
      <c r="A12" s="36">
        <v>1009</v>
      </c>
      <c r="B12" s="26" t="s">
        <v>42</v>
      </c>
      <c r="C12" s="26" t="s">
        <v>43</v>
      </c>
      <c r="D12" s="27" t="s">
        <v>44</v>
      </c>
      <c r="E12" s="28">
        <v>101</v>
      </c>
      <c r="F12" s="28" t="s">
        <v>28</v>
      </c>
      <c r="G12" s="26">
        <v>16</v>
      </c>
      <c r="H12" s="29" t="s">
        <v>63</v>
      </c>
      <c r="I12" s="29" t="s">
        <v>64</v>
      </c>
      <c r="J12" s="26" t="s">
        <v>29</v>
      </c>
      <c r="K12" s="26" t="s">
        <v>32</v>
      </c>
      <c r="L12" s="14" t="s">
        <v>83</v>
      </c>
      <c r="M12" s="14" t="s">
        <v>102</v>
      </c>
      <c r="N12" s="14" t="s">
        <v>211</v>
      </c>
      <c r="P12" s="14" t="s">
        <v>36</v>
      </c>
    </row>
    <row r="13" spans="1:18" s="14" customFormat="1" ht="56" hidden="1" x14ac:dyDescent="0.15">
      <c r="A13" s="36">
        <v>1010</v>
      </c>
      <c r="B13" s="26" t="s">
        <v>42</v>
      </c>
      <c r="C13" s="26" t="s">
        <v>43</v>
      </c>
      <c r="D13" s="27" t="s">
        <v>44</v>
      </c>
      <c r="E13" s="28">
        <v>103</v>
      </c>
      <c r="F13" s="28" t="s">
        <v>65</v>
      </c>
      <c r="G13" s="26">
        <v>19</v>
      </c>
      <c r="H13" s="29" t="s">
        <v>66</v>
      </c>
      <c r="I13" s="29" t="s">
        <v>67</v>
      </c>
      <c r="J13" s="26" t="s">
        <v>29</v>
      </c>
      <c r="K13" s="26" t="s">
        <v>32</v>
      </c>
      <c r="L13" s="14" t="s">
        <v>83</v>
      </c>
      <c r="M13" s="14" t="s">
        <v>100</v>
      </c>
      <c r="N13" s="14" t="s">
        <v>212</v>
      </c>
      <c r="P13" s="14" t="s">
        <v>36</v>
      </c>
    </row>
    <row r="14" spans="1:18" s="14" customFormat="1" ht="28" hidden="1" x14ac:dyDescent="0.15">
      <c r="A14" s="36">
        <v>1011</v>
      </c>
      <c r="B14" t="s">
        <v>76</v>
      </c>
      <c r="C14" t="s">
        <v>77</v>
      </c>
      <c r="D14" s="18" t="s">
        <v>78</v>
      </c>
      <c r="E14">
        <v>108</v>
      </c>
      <c r="F14" t="s">
        <v>31</v>
      </c>
      <c r="G14">
        <v>9</v>
      </c>
      <c r="H14" s="34" t="s">
        <v>79</v>
      </c>
      <c r="I14" s="19" t="s">
        <v>80</v>
      </c>
      <c r="J14" t="s">
        <v>29</v>
      </c>
      <c r="K14" t="s">
        <v>32</v>
      </c>
      <c r="M14" s="14" t="s">
        <v>168</v>
      </c>
      <c r="P14" s="14" t="s">
        <v>36</v>
      </c>
    </row>
    <row r="15" spans="1:18" s="14" customFormat="1" ht="98" hidden="1" x14ac:dyDescent="0.15">
      <c r="A15" s="36">
        <v>1012</v>
      </c>
      <c r="B15" s="26" t="s">
        <v>68</v>
      </c>
      <c r="C15" s="26" t="s">
        <v>43</v>
      </c>
      <c r="D15" s="30" t="s">
        <v>69</v>
      </c>
      <c r="E15" s="28">
        <v>109</v>
      </c>
      <c r="F15" s="31" t="s">
        <v>70</v>
      </c>
      <c r="G15" s="26">
        <v>36</v>
      </c>
      <c r="H15" s="29" t="s">
        <v>71</v>
      </c>
      <c r="I15" s="29" t="s">
        <v>72</v>
      </c>
      <c r="J15" s="26" t="s">
        <v>29</v>
      </c>
      <c r="K15" s="26"/>
      <c r="M15" s="14" t="s">
        <v>102</v>
      </c>
      <c r="N15" s="14" t="s">
        <v>197</v>
      </c>
      <c r="O15" s="14" t="s">
        <v>198</v>
      </c>
      <c r="P15" s="14" t="s">
        <v>188</v>
      </c>
    </row>
    <row r="16" spans="1:18" s="14" customFormat="1" ht="28" x14ac:dyDescent="0.15">
      <c r="A16" s="36">
        <v>1000</v>
      </c>
      <c r="B16" s="14" t="s">
        <v>35</v>
      </c>
      <c r="C16" s="14" t="s">
        <v>275</v>
      </c>
      <c r="D16" s="58" t="s">
        <v>276</v>
      </c>
      <c r="E16" s="14" t="s">
        <v>2</v>
      </c>
      <c r="H16" s="14" t="s">
        <v>278</v>
      </c>
      <c r="I16" s="14" t="s">
        <v>277</v>
      </c>
      <c r="J16" s="14" t="s">
        <v>30</v>
      </c>
      <c r="K16" s="14" t="s">
        <v>33</v>
      </c>
      <c r="L16" s="52"/>
      <c r="M16" s="14" t="s">
        <v>168</v>
      </c>
      <c r="R16" s="14" t="s">
        <v>36</v>
      </c>
    </row>
    <row r="17" spans="1:18" s="14" customFormat="1" ht="28" hidden="1" x14ac:dyDescent="0.15">
      <c r="A17" s="36">
        <v>1014</v>
      </c>
      <c r="B17" s="14" t="s">
        <v>103</v>
      </c>
      <c r="C17" s="14" t="s">
        <v>104</v>
      </c>
      <c r="D17" s="58" t="s">
        <v>105</v>
      </c>
      <c r="E17" s="14">
        <v>9</v>
      </c>
      <c r="F17" s="14" t="s">
        <v>234</v>
      </c>
      <c r="G17" s="14">
        <v>1</v>
      </c>
      <c r="H17" s="14" t="s">
        <v>235</v>
      </c>
      <c r="I17" s="14" t="s">
        <v>236</v>
      </c>
      <c r="J17" s="14" t="s">
        <v>30</v>
      </c>
      <c r="K17" s="14" t="s">
        <v>233</v>
      </c>
      <c r="M17" s="14" t="s">
        <v>100</v>
      </c>
      <c r="N17" s="14" t="s">
        <v>221</v>
      </c>
      <c r="O17" s="14" t="s">
        <v>222</v>
      </c>
      <c r="P17" s="14" t="s">
        <v>36</v>
      </c>
    </row>
    <row r="18" spans="1:18" s="14" customFormat="1" ht="140" hidden="1" x14ac:dyDescent="0.15">
      <c r="A18" s="36">
        <v>1015</v>
      </c>
      <c r="B18" s="14" t="s">
        <v>103</v>
      </c>
      <c r="C18" s="14" t="s">
        <v>104</v>
      </c>
      <c r="D18" s="58" t="s">
        <v>105</v>
      </c>
      <c r="E18" s="14">
        <v>9</v>
      </c>
      <c r="F18" s="14" t="s">
        <v>234</v>
      </c>
      <c r="G18" s="14">
        <v>13</v>
      </c>
      <c r="H18" s="14" t="s">
        <v>237</v>
      </c>
      <c r="I18" s="14" t="s">
        <v>238</v>
      </c>
      <c r="J18" s="14" t="s">
        <v>30</v>
      </c>
      <c r="K18" s="14" t="s">
        <v>233</v>
      </c>
      <c r="L18" s="14" t="s">
        <v>94</v>
      </c>
      <c r="M18" s="14" t="s">
        <v>100</v>
      </c>
      <c r="N18" s="14" t="s">
        <v>200</v>
      </c>
      <c r="P18" s="14" t="s">
        <v>36</v>
      </c>
    </row>
    <row r="19" spans="1:18" s="14" customFormat="1" ht="14" x14ac:dyDescent="0.15">
      <c r="A19" s="36"/>
      <c r="D19" s="58"/>
      <c r="R19" s="14" t="s">
        <v>36</v>
      </c>
    </row>
    <row r="20" spans="1:18" s="14" customFormat="1" ht="126" hidden="1" x14ac:dyDescent="0.15">
      <c r="A20" s="36">
        <v>1017</v>
      </c>
      <c r="B20" s="14" t="s">
        <v>103</v>
      </c>
      <c r="C20" s="14" t="s">
        <v>104</v>
      </c>
      <c r="D20" s="58" t="s">
        <v>105</v>
      </c>
      <c r="E20" s="14">
        <v>9</v>
      </c>
      <c r="F20" s="14" t="s">
        <v>234</v>
      </c>
      <c r="G20" s="14">
        <v>1</v>
      </c>
      <c r="H20" s="14" t="s">
        <v>235</v>
      </c>
      <c r="I20" s="14" t="s">
        <v>236</v>
      </c>
      <c r="J20" s="14" t="s">
        <v>30</v>
      </c>
      <c r="K20" s="14" t="s">
        <v>233</v>
      </c>
      <c r="L20" s="14" t="s">
        <v>94</v>
      </c>
      <c r="M20" s="14" t="s">
        <v>100</v>
      </c>
      <c r="N20" s="14" t="s">
        <v>201</v>
      </c>
      <c r="P20" s="14" t="s">
        <v>36</v>
      </c>
    </row>
    <row r="21" spans="1:18" s="14" customFormat="1" ht="56" hidden="1" x14ac:dyDescent="0.15">
      <c r="A21" s="36">
        <v>1018</v>
      </c>
      <c r="B21" s="14" t="s">
        <v>103</v>
      </c>
      <c r="C21" s="14" t="s">
        <v>104</v>
      </c>
      <c r="D21" s="58" t="s">
        <v>105</v>
      </c>
      <c r="E21" s="14">
        <v>9</v>
      </c>
      <c r="F21" s="14" t="s">
        <v>234</v>
      </c>
      <c r="G21" s="14">
        <v>13</v>
      </c>
      <c r="H21" s="14" t="s">
        <v>237</v>
      </c>
      <c r="I21" s="14" t="s">
        <v>238</v>
      </c>
      <c r="J21" s="14" t="s">
        <v>30</v>
      </c>
      <c r="K21" s="14" t="s">
        <v>233</v>
      </c>
      <c r="L21" s="14" t="s">
        <v>94</v>
      </c>
      <c r="M21" s="14" t="s">
        <v>100</v>
      </c>
      <c r="N21" s="14" t="s">
        <v>202</v>
      </c>
      <c r="P21" s="14" t="s">
        <v>36</v>
      </c>
    </row>
    <row r="22" spans="1:18" s="14" customFormat="1" ht="126" hidden="1" x14ac:dyDescent="0.15">
      <c r="A22" s="36">
        <v>1019</v>
      </c>
      <c r="B22" s="14" t="s">
        <v>103</v>
      </c>
      <c r="C22" s="14" t="s">
        <v>104</v>
      </c>
      <c r="D22" s="58" t="s">
        <v>105</v>
      </c>
      <c r="E22" s="14">
        <v>9</v>
      </c>
      <c r="F22" s="14" t="s">
        <v>234</v>
      </c>
      <c r="G22" s="14">
        <v>13</v>
      </c>
      <c r="H22" s="14" t="s">
        <v>237</v>
      </c>
      <c r="I22" s="14" t="s">
        <v>239</v>
      </c>
      <c r="J22" s="14" t="s">
        <v>30</v>
      </c>
      <c r="K22" s="14" t="s">
        <v>233</v>
      </c>
      <c r="L22" s="14" t="s">
        <v>94</v>
      </c>
      <c r="M22" s="14" t="s">
        <v>100</v>
      </c>
      <c r="N22" s="14" t="s">
        <v>203</v>
      </c>
      <c r="P22" s="14" t="s">
        <v>36</v>
      </c>
    </row>
    <row r="23" spans="1:18" s="14" customFormat="1" ht="126" hidden="1" x14ac:dyDescent="0.15">
      <c r="A23" s="36">
        <v>1020</v>
      </c>
      <c r="B23" s="14" t="s">
        <v>103</v>
      </c>
      <c r="C23" s="14" t="s">
        <v>104</v>
      </c>
      <c r="D23" s="58" t="s">
        <v>105</v>
      </c>
      <c r="E23" s="14">
        <v>7</v>
      </c>
      <c r="F23" s="14" t="s">
        <v>230</v>
      </c>
      <c r="G23" s="14">
        <v>0</v>
      </c>
      <c r="H23" s="14" t="s">
        <v>240</v>
      </c>
      <c r="I23" s="14" t="s">
        <v>241</v>
      </c>
      <c r="J23" s="14" t="s">
        <v>30</v>
      </c>
      <c r="K23" s="14" t="s">
        <v>233</v>
      </c>
      <c r="L23" s="14" t="s">
        <v>94</v>
      </c>
      <c r="M23" s="14" t="s">
        <v>100</v>
      </c>
      <c r="N23" s="14" t="s">
        <v>203</v>
      </c>
      <c r="P23" s="14" t="s">
        <v>36</v>
      </c>
    </row>
    <row r="24" spans="1:18" s="14" customFormat="1" ht="56" hidden="1" customHeight="1" x14ac:dyDescent="0.15">
      <c r="A24" s="36">
        <v>1021</v>
      </c>
      <c r="B24" s="14" t="s">
        <v>103</v>
      </c>
      <c r="C24" s="14" t="s">
        <v>104</v>
      </c>
      <c r="D24" s="58" t="s">
        <v>105</v>
      </c>
      <c r="E24" s="14">
        <v>7</v>
      </c>
      <c r="F24" s="14" t="s">
        <v>230</v>
      </c>
      <c r="G24" s="14">
        <v>0</v>
      </c>
      <c r="H24" s="14" t="s">
        <v>242</v>
      </c>
      <c r="I24" s="14" t="s">
        <v>243</v>
      </c>
      <c r="J24" s="14" t="s">
        <v>30</v>
      </c>
      <c r="K24" s="14" t="s">
        <v>233</v>
      </c>
      <c r="L24" s="14" t="s">
        <v>94</v>
      </c>
      <c r="M24" s="14" t="s">
        <v>102</v>
      </c>
      <c r="N24" s="14" t="s">
        <v>199</v>
      </c>
      <c r="P24" s="14" t="s">
        <v>36</v>
      </c>
    </row>
    <row r="25" spans="1:18" s="14" customFormat="1" ht="14" hidden="1" x14ac:dyDescent="0.15">
      <c r="A25" s="36">
        <v>1022</v>
      </c>
      <c r="B25" t="s">
        <v>103</v>
      </c>
      <c r="C25" t="s">
        <v>104</v>
      </c>
      <c r="D25" s="18" t="s">
        <v>105</v>
      </c>
      <c r="E25">
        <v>150</v>
      </c>
      <c r="F25" t="s">
        <v>108</v>
      </c>
      <c r="G25">
        <v>2</v>
      </c>
      <c r="H25" t="s">
        <v>109</v>
      </c>
      <c r="I25" t="s">
        <v>110</v>
      </c>
      <c r="J25" t="s">
        <v>30</v>
      </c>
      <c r="K25" t="s">
        <v>33</v>
      </c>
      <c r="M25" s="14" t="s">
        <v>168</v>
      </c>
      <c r="P25" s="14" t="s">
        <v>36</v>
      </c>
    </row>
    <row r="26" spans="1:18" s="14" customFormat="1" ht="14" hidden="1" x14ac:dyDescent="0.15">
      <c r="A26" s="36">
        <v>1023</v>
      </c>
      <c r="B26" t="s">
        <v>103</v>
      </c>
      <c r="C26" t="s">
        <v>104</v>
      </c>
      <c r="D26" s="18" t="s">
        <v>105</v>
      </c>
      <c r="E26">
        <v>151</v>
      </c>
      <c r="F26" t="s">
        <v>108</v>
      </c>
      <c r="G26">
        <v>5</v>
      </c>
      <c r="H26" t="s">
        <v>111</v>
      </c>
      <c r="I26" t="s">
        <v>112</v>
      </c>
      <c r="J26" t="s">
        <v>30</v>
      </c>
      <c r="K26" t="s">
        <v>33</v>
      </c>
      <c r="M26" s="14" t="s">
        <v>168</v>
      </c>
      <c r="P26" s="14" t="s">
        <v>36</v>
      </c>
    </row>
    <row r="27" spans="1:18" s="14" customFormat="1" ht="14" x14ac:dyDescent="0.15">
      <c r="A27" s="36"/>
      <c r="D27" s="58"/>
      <c r="R27" s="14" t="s">
        <v>36</v>
      </c>
    </row>
    <row r="28" spans="1:18" s="14" customFormat="1" ht="98" hidden="1" x14ac:dyDescent="0.15">
      <c r="A28" s="36">
        <v>1025</v>
      </c>
      <c r="B28" s="14" t="s">
        <v>103</v>
      </c>
      <c r="C28" s="14" t="s">
        <v>104</v>
      </c>
      <c r="D28" s="58" t="s">
        <v>105</v>
      </c>
      <c r="E28" s="14">
        <v>9</v>
      </c>
      <c r="F28" s="14" t="s">
        <v>234</v>
      </c>
      <c r="G28" s="14">
        <v>1</v>
      </c>
      <c r="H28" s="14" t="s">
        <v>235</v>
      </c>
      <c r="I28" s="14" t="s">
        <v>236</v>
      </c>
      <c r="J28" s="14" t="s">
        <v>30</v>
      </c>
      <c r="K28" s="14" t="s">
        <v>233</v>
      </c>
      <c r="L28" s="14" t="s">
        <v>83</v>
      </c>
      <c r="M28" s="14" t="s">
        <v>100</v>
      </c>
      <c r="N28" s="14" t="s">
        <v>213</v>
      </c>
      <c r="P28" s="14" t="s">
        <v>36</v>
      </c>
      <c r="Q28" s="14" t="s">
        <v>214</v>
      </c>
    </row>
    <row r="29" spans="1:18" s="14" customFormat="1" ht="56" hidden="1" x14ac:dyDescent="0.15">
      <c r="A29" s="36">
        <v>1026</v>
      </c>
      <c r="B29" s="14" t="s">
        <v>103</v>
      </c>
      <c r="C29" s="14" t="s">
        <v>104</v>
      </c>
      <c r="D29" s="58" t="s">
        <v>105</v>
      </c>
      <c r="E29" s="14">
        <v>9</v>
      </c>
      <c r="F29" s="14" t="s">
        <v>234</v>
      </c>
      <c r="G29" s="14">
        <v>13</v>
      </c>
      <c r="H29" s="14" t="s">
        <v>237</v>
      </c>
      <c r="I29" s="14" t="s">
        <v>238</v>
      </c>
      <c r="J29" s="14" t="s">
        <v>30</v>
      </c>
      <c r="K29" s="14" t="s">
        <v>233</v>
      </c>
      <c r="L29" s="14" t="s">
        <v>83</v>
      </c>
      <c r="M29" s="14" t="s">
        <v>100</v>
      </c>
      <c r="N29" s="14" t="s">
        <v>215</v>
      </c>
      <c r="P29" s="14" t="s">
        <v>36</v>
      </c>
    </row>
    <row r="30" spans="1:18" s="14" customFormat="1" ht="98" hidden="1" x14ac:dyDescent="0.15">
      <c r="A30" s="36">
        <v>1027</v>
      </c>
      <c r="B30" s="14" t="s">
        <v>103</v>
      </c>
      <c r="C30" s="14" t="s">
        <v>104</v>
      </c>
      <c r="D30" s="58" t="s">
        <v>105</v>
      </c>
      <c r="E30" s="14">
        <v>9</v>
      </c>
      <c r="F30" s="14" t="s">
        <v>234</v>
      </c>
      <c r="G30" s="14">
        <v>13</v>
      </c>
      <c r="H30" s="14" t="s">
        <v>237</v>
      </c>
      <c r="I30" s="14" t="s">
        <v>239</v>
      </c>
      <c r="J30" s="14" t="s">
        <v>30</v>
      </c>
      <c r="K30" s="14" t="s">
        <v>233</v>
      </c>
      <c r="L30" s="14" t="s">
        <v>83</v>
      </c>
      <c r="M30" s="14" t="s">
        <v>102</v>
      </c>
      <c r="N30" s="14" t="s">
        <v>216</v>
      </c>
      <c r="P30" s="14" t="s">
        <v>36</v>
      </c>
    </row>
    <row r="31" spans="1:18" s="14" customFormat="1" ht="98" hidden="1" x14ac:dyDescent="0.15">
      <c r="A31" s="36">
        <v>1028</v>
      </c>
      <c r="B31" s="14" t="s">
        <v>103</v>
      </c>
      <c r="C31" s="14" t="s">
        <v>104</v>
      </c>
      <c r="D31" s="58" t="s">
        <v>105</v>
      </c>
      <c r="E31" s="14">
        <v>7</v>
      </c>
      <c r="F31" s="14" t="s">
        <v>230</v>
      </c>
      <c r="G31" s="14">
        <v>0</v>
      </c>
      <c r="H31" s="14" t="s">
        <v>240</v>
      </c>
      <c r="I31" s="14" t="s">
        <v>241</v>
      </c>
      <c r="J31" s="14" t="s">
        <v>30</v>
      </c>
      <c r="K31" s="14" t="s">
        <v>233</v>
      </c>
      <c r="L31" s="14" t="s">
        <v>83</v>
      </c>
      <c r="M31" s="14" t="s">
        <v>102</v>
      </c>
      <c r="N31" s="14" t="s">
        <v>217</v>
      </c>
      <c r="P31" s="14" t="s">
        <v>36</v>
      </c>
    </row>
    <row r="32" spans="1:18" s="14" customFormat="1" ht="56" hidden="1" x14ac:dyDescent="0.15">
      <c r="A32" s="36">
        <v>1029</v>
      </c>
      <c r="B32" s="14" t="s">
        <v>103</v>
      </c>
      <c r="C32" s="14" t="s">
        <v>104</v>
      </c>
      <c r="D32" s="58" t="s">
        <v>105</v>
      </c>
      <c r="E32" s="14">
        <v>7</v>
      </c>
      <c r="F32" s="14" t="s">
        <v>230</v>
      </c>
      <c r="G32" s="14">
        <v>0</v>
      </c>
      <c r="H32" s="14" t="s">
        <v>242</v>
      </c>
      <c r="I32" s="14" t="s">
        <v>243</v>
      </c>
      <c r="J32" s="14" t="s">
        <v>30</v>
      </c>
      <c r="K32" s="14" t="s">
        <v>233</v>
      </c>
      <c r="L32" s="14" t="s">
        <v>83</v>
      </c>
      <c r="M32" s="14" t="s">
        <v>100</v>
      </c>
      <c r="N32" s="14" t="s">
        <v>218</v>
      </c>
      <c r="P32" s="14" t="s">
        <v>36</v>
      </c>
    </row>
    <row r="33" spans="1:18" s="14" customFormat="1" ht="14" x14ac:dyDescent="0.15">
      <c r="A33" s="36"/>
      <c r="D33" s="58"/>
      <c r="R33" s="14" t="s">
        <v>36</v>
      </c>
    </row>
    <row r="34" spans="1:18" s="14" customFormat="1" ht="28" hidden="1" x14ac:dyDescent="0.15">
      <c r="A34" s="36">
        <v>1031</v>
      </c>
      <c r="B34" s="14" t="s">
        <v>103</v>
      </c>
      <c r="C34" s="14" t="s">
        <v>104</v>
      </c>
      <c r="D34" s="58" t="s">
        <v>105</v>
      </c>
      <c r="E34" s="14">
        <v>9</v>
      </c>
      <c r="F34" s="14" t="s">
        <v>234</v>
      </c>
      <c r="G34" s="14">
        <v>1</v>
      </c>
      <c r="H34" s="14" t="s">
        <v>235</v>
      </c>
      <c r="I34" s="14" t="s">
        <v>236</v>
      </c>
      <c r="J34" s="14" t="s">
        <v>30</v>
      </c>
      <c r="K34" s="14" t="s">
        <v>233</v>
      </c>
      <c r="M34" s="14" t="s">
        <v>100</v>
      </c>
      <c r="N34" s="14" t="s">
        <v>121</v>
      </c>
      <c r="P34" s="14" t="s">
        <v>36</v>
      </c>
    </row>
    <row r="35" spans="1:18" s="14" customFormat="1" ht="28" hidden="1" x14ac:dyDescent="0.15">
      <c r="A35" s="36">
        <v>1032</v>
      </c>
      <c r="B35" s="14" t="s">
        <v>103</v>
      </c>
      <c r="C35" s="14" t="s">
        <v>104</v>
      </c>
      <c r="D35" s="58" t="s">
        <v>105</v>
      </c>
      <c r="E35" s="14">
        <v>9</v>
      </c>
      <c r="F35" s="14" t="s">
        <v>234</v>
      </c>
      <c r="G35" s="14">
        <v>13</v>
      </c>
      <c r="H35" s="14" t="s">
        <v>237</v>
      </c>
      <c r="I35" s="14" t="s">
        <v>238</v>
      </c>
      <c r="J35" s="14" t="s">
        <v>30</v>
      </c>
      <c r="K35" s="14" t="s">
        <v>233</v>
      </c>
      <c r="M35" s="14" t="s">
        <v>102</v>
      </c>
      <c r="N35" s="14" t="s">
        <v>122</v>
      </c>
      <c r="P35" s="14" t="s">
        <v>36</v>
      </c>
    </row>
    <row r="36" spans="1:18" s="14" customFormat="1" ht="28" hidden="1" x14ac:dyDescent="0.15">
      <c r="A36" s="36">
        <v>1033</v>
      </c>
      <c r="B36" s="14" t="s">
        <v>103</v>
      </c>
      <c r="C36" s="14" t="s">
        <v>104</v>
      </c>
      <c r="D36" s="58" t="s">
        <v>105</v>
      </c>
      <c r="E36" s="14">
        <v>9</v>
      </c>
      <c r="F36" s="14" t="s">
        <v>234</v>
      </c>
      <c r="G36" s="14">
        <v>13</v>
      </c>
      <c r="H36" s="14" t="s">
        <v>237</v>
      </c>
      <c r="I36" s="14" t="s">
        <v>239</v>
      </c>
      <c r="J36" s="14" t="s">
        <v>30</v>
      </c>
      <c r="K36" s="14" t="s">
        <v>233</v>
      </c>
      <c r="M36" s="14" t="s">
        <v>168</v>
      </c>
      <c r="P36" s="14" t="s">
        <v>36</v>
      </c>
    </row>
    <row r="37" spans="1:18" s="14" customFormat="1" ht="42" hidden="1" x14ac:dyDescent="0.15">
      <c r="A37" s="36">
        <v>1034</v>
      </c>
      <c r="B37" s="14" t="s">
        <v>103</v>
      </c>
      <c r="C37" s="14" t="s">
        <v>104</v>
      </c>
      <c r="D37" s="58" t="s">
        <v>105</v>
      </c>
      <c r="E37" s="14">
        <v>7</v>
      </c>
      <c r="F37" s="14" t="s">
        <v>230</v>
      </c>
      <c r="G37" s="14">
        <v>0</v>
      </c>
      <c r="H37" s="14" t="s">
        <v>240</v>
      </c>
      <c r="I37" s="14" t="s">
        <v>241</v>
      </c>
      <c r="J37" s="14" t="s">
        <v>30</v>
      </c>
      <c r="K37" s="14" t="s">
        <v>233</v>
      </c>
      <c r="M37" s="14" t="s">
        <v>102</v>
      </c>
      <c r="N37" s="14" t="s">
        <v>223</v>
      </c>
      <c r="P37" s="14" t="s">
        <v>36</v>
      </c>
    </row>
    <row r="38" spans="1:18" s="14" customFormat="1" ht="14" x14ac:dyDescent="0.15">
      <c r="A38" s="36"/>
      <c r="D38" s="58"/>
      <c r="R38" s="14" t="s">
        <v>36</v>
      </c>
    </row>
    <row r="39" spans="1:18" s="14" customFormat="1" ht="56" hidden="1" x14ac:dyDescent="0.15">
      <c r="A39" s="36">
        <v>1036</v>
      </c>
      <c r="B39" s="14" t="s">
        <v>103</v>
      </c>
      <c r="C39" s="14" t="s">
        <v>104</v>
      </c>
      <c r="D39" s="58" t="s">
        <v>105</v>
      </c>
      <c r="E39" s="14">
        <v>9</v>
      </c>
      <c r="F39" s="14" t="s">
        <v>234</v>
      </c>
      <c r="G39" s="14">
        <v>1</v>
      </c>
      <c r="H39" s="14" t="s">
        <v>235</v>
      </c>
      <c r="I39" s="14" t="s">
        <v>236</v>
      </c>
      <c r="J39" s="14" t="s">
        <v>30</v>
      </c>
      <c r="K39" s="14" t="s">
        <v>233</v>
      </c>
      <c r="L39" s="14" t="s">
        <v>83</v>
      </c>
      <c r="M39" s="14" t="s">
        <v>100</v>
      </c>
      <c r="N39" s="14" t="s">
        <v>219</v>
      </c>
      <c r="P39" s="14" t="s">
        <v>36</v>
      </c>
    </row>
    <row r="40" spans="1:18" s="14" customFormat="1" ht="28" hidden="1" x14ac:dyDescent="0.15">
      <c r="A40" s="36">
        <v>1037</v>
      </c>
      <c r="B40" s="14" t="s">
        <v>103</v>
      </c>
      <c r="C40" s="14" t="s">
        <v>104</v>
      </c>
      <c r="D40" s="58" t="s">
        <v>105</v>
      </c>
      <c r="E40" s="14">
        <v>9</v>
      </c>
      <c r="F40" s="14" t="s">
        <v>234</v>
      </c>
      <c r="G40" s="14">
        <v>13</v>
      </c>
      <c r="H40" s="14" t="s">
        <v>237</v>
      </c>
      <c r="I40" s="14" t="s">
        <v>238</v>
      </c>
      <c r="J40" s="14" t="s">
        <v>30</v>
      </c>
      <c r="K40" s="14" t="s">
        <v>233</v>
      </c>
      <c r="L40" s="14" t="s">
        <v>83</v>
      </c>
      <c r="M40" s="14" t="s">
        <v>102</v>
      </c>
      <c r="N40" s="14" t="s">
        <v>220</v>
      </c>
      <c r="P40" s="14" t="s">
        <v>36</v>
      </c>
    </row>
    <row r="41" spans="1:18" s="14" customFormat="1" ht="14" x14ac:dyDescent="0.15">
      <c r="A41" s="36"/>
      <c r="D41" s="58"/>
      <c r="R41" s="14" t="s">
        <v>36</v>
      </c>
    </row>
    <row r="42" spans="1:18" s="14" customFormat="1" ht="42" hidden="1" x14ac:dyDescent="0.15">
      <c r="A42" s="36">
        <v>1039</v>
      </c>
      <c r="B42" s="14" t="s">
        <v>103</v>
      </c>
      <c r="C42" s="14" t="s">
        <v>104</v>
      </c>
      <c r="D42" s="58" t="s">
        <v>105</v>
      </c>
      <c r="E42" s="14">
        <v>9</v>
      </c>
      <c r="F42" s="14" t="s">
        <v>234</v>
      </c>
      <c r="G42" s="14">
        <v>1</v>
      </c>
      <c r="H42" s="14" t="s">
        <v>235</v>
      </c>
      <c r="I42" s="14" t="s">
        <v>236</v>
      </c>
      <c r="J42" s="14" t="s">
        <v>30</v>
      </c>
      <c r="K42" s="14" t="s">
        <v>233</v>
      </c>
      <c r="L42" s="14" t="s">
        <v>94</v>
      </c>
      <c r="M42" s="14" t="s">
        <v>100</v>
      </c>
      <c r="N42" s="14" t="s">
        <v>204</v>
      </c>
      <c r="P42" s="14" t="s">
        <v>36</v>
      </c>
    </row>
    <row r="43" spans="1:18" s="14" customFormat="1" ht="14" x14ac:dyDescent="0.15">
      <c r="A43" s="36"/>
      <c r="D43" s="58"/>
      <c r="R43" s="14" t="s">
        <v>36</v>
      </c>
    </row>
    <row r="44" spans="1:18" s="14" customFormat="1" ht="14" x14ac:dyDescent="0.15">
      <c r="A44" s="36"/>
      <c r="D44" s="58"/>
      <c r="R44" s="14" t="s">
        <v>36</v>
      </c>
    </row>
    <row r="45" spans="1:18" s="14" customFormat="1" ht="42" hidden="1" x14ac:dyDescent="0.15">
      <c r="A45" s="36">
        <v>1042</v>
      </c>
      <c r="B45" s="14" t="s">
        <v>103</v>
      </c>
      <c r="C45" s="14" t="s">
        <v>104</v>
      </c>
      <c r="D45" s="58" t="s">
        <v>105</v>
      </c>
      <c r="E45" s="14">
        <v>7</v>
      </c>
      <c r="F45" s="14" t="s">
        <v>230</v>
      </c>
      <c r="G45" s="14">
        <v>0</v>
      </c>
      <c r="H45" s="14" t="s">
        <v>240</v>
      </c>
      <c r="I45" s="14" t="s">
        <v>241</v>
      </c>
      <c r="J45" s="14" t="s">
        <v>30</v>
      </c>
      <c r="K45" s="14" t="s">
        <v>233</v>
      </c>
      <c r="M45" s="14" t="s">
        <v>168</v>
      </c>
      <c r="P45" s="14" t="s">
        <v>36</v>
      </c>
    </row>
    <row r="46" spans="1:18" s="14" customFormat="1" ht="14" x14ac:dyDescent="0.15">
      <c r="A46" s="36"/>
      <c r="D46" s="58"/>
      <c r="R46" s="14" t="s">
        <v>36</v>
      </c>
    </row>
    <row r="47" spans="1:18" s="14" customFormat="1" ht="28" hidden="1" x14ac:dyDescent="0.15">
      <c r="A47" s="36">
        <v>1044</v>
      </c>
      <c r="B47" s="26" t="s">
        <v>42</v>
      </c>
      <c r="C47" s="26" t="s">
        <v>43</v>
      </c>
      <c r="D47" s="27" t="s">
        <v>44</v>
      </c>
      <c r="E47" s="28">
        <v>384</v>
      </c>
      <c r="F47" s="28">
        <v>9.5</v>
      </c>
      <c r="G47" s="26">
        <v>1</v>
      </c>
      <c r="H47" s="29" t="s">
        <v>74</v>
      </c>
      <c r="I47" s="29" t="s">
        <v>75</v>
      </c>
      <c r="J47" s="26" t="s">
        <v>30</v>
      </c>
      <c r="K47" s="26" t="s">
        <v>33</v>
      </c>
      <c r="M47" s="14" t="s">
        <v>168</v>
      </c>
      <c r="O47" s="14" t="s">
        <v>97</v>
      </c>
      <c r="P47" s="14" t="s">
        <v>36</v>
      </c>
    </row>
    <row r="48" spans="1:18" s="14" customFormat="1" x14ac:dyDescent="0.15">
      <c r="A48" s="36"/>
      <c r="B48" s="26"/>
      <c r="C48" s="26"/>
      <c r="D48" s="27"/>
      <c r="E48" s="28"/>
      <c r="F48" s="28"/>
      <c r="G48" s="26"/>
      <c r="H48" s="29"/>
      <c r="I48" s="29"/>
      <c r="J48" s="26"/>
      <c r="K48" s="26"/>
    </row>
    <row r="49" spans="1:16" s="14" customFormat="1" ht="14" hidden="1" x14ac:dyDescent="0.15">
      <c r="A49" s="36">
        <v>1046</v>
      </c>
      <c r="B49" t="s">
        <v>103</v>
      </c>
      <c r="C49" t="s">
        <v>104</v>
      </c>
      <c r="D49" s="18" t="s">
        <v>105</v>
      </c>
      <c r="E49">
        <v>388</v>
      </c>
      <c r="F49" t="s">
        <v>113</v>
      </c>
      <c r="G49">
        <v>2</v>
      </c>
      <c r="H49" t="s">
        <v>114</v>
      </c>
      <c r="I49" t="s">
        <v>115</v>
      </c>
      <c r="J49" t="s">
        <v>30</v>
      </c>
      <c r="K49" t="s">
        <v>33</v>
      </c>
      <c r="M49" s="14" t="s">
        <v>168</v>
      </c>
      <c r="P49" s="14" t="s">
        <v>36</v>
      </c>
    </row>
    <row r="50" spans="1:16" s="14" customFormat="1" ht="28" hidden="1" x14ac:dyDescent="0.15">
      <c r="A50" s="36">
        <v>1047</v>
      </c>
      <c r="B50" t="s">
        <v>103</v>
      </c>
      <c r="C50" t="s">
        <v>104</v>
      </c>
      <c r="D50" s="18" t="s">
        <v>105</v>
      </c>
      <c r="E50">
        <v>396</v>
      </c>
      <c r="F50" t="s">
        <v>116</v>
      </c>
      <c r="G50">
        <v>0</v>
      </c>
      <c r="H50" s="19" t="s">
        <v>117</v>
      </c>
      <c r="I50" t="s">
        <v>118</v>
      </c>
      <c r="J50" t="s">
        <v>30</v>
      </c>
      <c r="K50" t="s">
        <v>33</v>
      </c>
      <c r="M50" s="14" t="s">
        <v>168</v>
      </c>
      <c r="P50" s="14" t="s">
        <v>36</v>
      </c>
    </row>
    <row r="51" spans="1:16" s="14" customFormat="1" x14ac:dyDescent="0.15">
      <c r="A51" s="36"/>
      <c r="B51"/>
      <c r="C51"/>
      <c r="D51" s="18"/>
      <c r="E51"/>
      <c r="F51"/>
      <c r="G51"/>
      <c r="H51" s="19"/>
      <c r="I51" s="19"/>
      <c r="J51"/>
      <c r="K51"/>
    </row>
    <row r="52" spans="1:16" s="14" customFormat="1" x14ac:dyDescent="0.15">
      <c r="A52" s="36"/>
      <c r="B52"/>
      <c r="C52"/>
      <c r="D52" s="18"/>
      <c r="E52"/>
      <c r="F52"/>
      <c r="G52"/>
      <c r="H52" s="19"/>
      <c r="I52" s="19"/>
      <c r="J52"/>
      <c r="K52"/>
    </row>
    <row r="53" spans="1:16" s="14" customFormat="1" x14ac:dyDescent="0.15">
      <c r="A53" s="36"/>
      <c r="B53"/>
      <c r="C53"/>
      <c r="D53" s="18"/>
      <c r="E53"/>
      <c r="F53"/>
      <c r="G53"/>
      <c r="H53" s="19"/>
      <c r="I53" s="19"/>
      <c r="J53"/>
      <c r="K53"/>
    </row>
    <row r="54" spans="1:16" s="14" customFormat="1" x14ac:dyDescent="0.15">
      <c r="A54" s="36"/>
      <c r="B54" s="26"/>
      <c r="C54" s="26"/>
      <c r="D54" s="32"/>
      <c r="E54" s="28"/>
      <c r="F54" s="28"/>
      <c r="G54" s="26"/>
      <c r="H54" s="33"/>
      <c r="I54" s="33"/>
      <c r="J54" s="26"/>
      <c r="K54" s="26"/>
    </row>
    <row r="55" spans="1:16" s="14" customFormat="1" x14ac:dyDescent="0.15">
      <c r="A55" s="36"/>
      <c r="B55"/>
      <c r="C55"/>
      <c r="D55" s="18"/>
      <c r="E55"/>
      <c r="F55"/>
      <c r="G55"/>
      <c r="H55" s="19"/>
      <c r="I55" s="19"/>
      <c r="J55"/>
      <c r="K55"/>
    </row>
    <row r="56" spans="1:16" s="14" customFormat="1" x14ac:dyDescent="0.15">
      <c r="A56" s="36"/>
      <c r="B56"/>
      <c r="C56"/>
      <c r="D56" s="18"/>
      <c r="E56"/>
      <c r="F56" s="20"/>
      <c r="G56"/>
      <c r="H56" s="19"/>
      <c r="I56" s="19"/>
      <c r="J56" s="26"/>
      <c r="K56"/>
    </row>
    <row r="57" spans="1:16" s="14" customFormat="1" x14ac:dyDescent="0.15">
      <c r="A57" s="36"/>
      <c r="B57" s="19"/>
      <c r="C57" s="19"/>
      <c r="D57" s="21"/>
      <c r="E57" s="19"/>
      <c r="F57" s="20"/>
      <c r="G57"/>
      <c r="H57" s="19"/>
      <c r="I57" s="19"/>
      <c r="J57" s="19"/>
      <c r="K57" s="19"/>
    </row>
    <row r="58" spans="1:16" s="14" customFormat="1" ht="28" hidden="1" x14ac:dyDescent="0.15">
      <c r="A58" s="36">
        <v>1055</v>
      </c>
      <c r="B58" t="s">
        <v>37</v>
      </c>
      <c r="C58" t="s">
        <v>38</v>
      </c>
      <c r="D58" s="24" t="s">
        <v>39</v>
      </c>
      <c r="E58">
        <v>403</v>
      </c>
      <c r="F58" t="s">
        <v>73</v>
      </c>
      <c r="G58">
        <v>34</v>
      </c>
      <c r="H58" s="19" t="s">
        <v>124</v>
      </c>
      <c r="I58" s="19" t="s">
        <v>125</v>
      </c>
      <c r="J58" t="s">
        <v>30</v>
      </c>
      <c r="K58" t="s">
        <v>32</v>
      </c>
      <c r="M58" s="14" t="s">
        <v>168</v>
      </c>
      <c r="P58" s="14" t="s">
        <v>36</v>
      </c>
    </row>
    <row r="59" spans="1:16" s="14" customFormat="1" ht="28" hidden="1" x14ac:dyDescent="0.15">
      <c r="A59" s="36">
        <v>1056</v>
      </c>
      <c r="B59" t="s">
        <v>37</v>
      </c>
      <c r="C59" t="s">
        <v>38</v>
      </c>
      <c r="D59" s="24" t="s">
        <v>39</v>
      </c>
      <c r="E59">
        <v>406</v>
      </c>
      <c r="F59" t="s">
        <v>34</v>
      </c>
      <c r="G59">
        <v>7</v>
      </c>
      <c r="H59" s="19" t="s">
        <v>124</v>
      </c>
      <c r="I59" s="19" t="s">
        <v>126</v>
      </c>
      <c r="J59" t="s">
        <v>30</v>
      </c>
      <c r="K59" t="s">
        <v>32</v>
      </c>
      <c r="M59" s="14" t="s">
        <v>168</v>
      </c>
      <c r="P59" s="14" t="s">
        <v>36</v>
      </c>
    </row>
    <row r="60" spans="1:16" s="14" customFormat="1" ht="28" hidden="1" x14ac:dyDescent="0.15">
      <c r="A60" s="36">
        <v>1057</v>
      </c>
      <c r="B60" t="s">
        <v>37</v>
      </c>
      <c r="C60" t="s">
        <v>38</v>
      </c>
      <c r="D60" s="24" t="s">
        <v>39</v>
      </c>
      <c r="E60">
        <v>406</v>
      </c>
      <c r="F60" t="s">
        <v>34</v>
      </c>
      <c r="G60">
        <v>8</v>
      </c>
      <c r="H60" s="19" t="s">
        <v>124</v>
      </c>
      <c r="I60" s="19" t="s">
        <v>127</v>
      </c>
      <c r="J60" t="s">
        <v>30</v>
      </c>
      <c r="K60" t="s">
        <v>32</v>
      </c>
      <c r="M60" s="14" t="s">
        <v>168</v>
      </c>
      <c r="P60" s="14" t="s">
        <v>36</v>
      </c>
    </row>
    <row r="61" spans="1:16" s="14" customFormat="1" ht="56" hidden="1" x14ac:dyDescent="0.15">
      <c r="A61" s="36">
        <v>1058</v>
      </c>
      <c r="B61" t="s">
        <v>37</v>
      </c>
      <c r="C61" t="s">
        <v>38</v>
      </c>
      <c r="D61" s="24" t="s">
        <v>39</v>
      </c>
      <c r="E61">
        <v>410</v>
      </c>
      <c r="F61">
        <v>9.3000000000000007</v>
      </c>
      <c r="G61">
        <v>5</v>
      </c>
      <c r="H61" s="19" t="s">
        <v>128</v>
      </c>
      <c r="I61" s="19" t="s">
        <v>129</v>
      </c>
      <c r="J61" t="s">
        <v>30</v>
      </c>
      <c r="K61" t="s">
        <v>32</v>
      </c>
      <c r="M61" s="14" t="s">
        <v>168</v>
      </c>
      <c r="P61" s="14" t="s">
        <v>36</v>
      </c>
    </row>
    <row r="62" spans="1:16" s="14" customFormat="1" ht="14" hidden="1" x14ac:dyDescent="0.15">
      <c r="A62" s="36">
        <v>1059</v>
      </c>
      <c r="B62" t="s">
        <v>37</v>
      </c>
      <c r="C62" t="s">
        <v>38</v>
      </c>
      <c r="D62" s="24" t="s">
        <v>39</v>
      </c>
      <c r="E62">
        <v>410</v>
      </c>
      <c r="F62" t="s">
        <v>130</v>
      </c>
      <c r="G62">
        <v>8</v>
      </c>
      <c r="H62" s="19" t="s">
        <v>128</v>
      </c>
      <c r="I62" s="19" t="s">
        <v>131</v>
      </c>
      <c r="J62" t="s">
        <v>30</v>
      </c>
      <c r="K62" t="s">
        <v>32</v>
      </c>
      <c r="M62" s="14" t="s">
        <v>168</v>
      </c>
      <c r="P62" s="14" t="s">
        <v>36</v>
      </c>
    </row>
    <row r="63" spans="1:16" s="14" customFormat="1" ht="28" hidden="1" x14ac:dyDescent="0.15">
      <c r="A63" s="36">
        <v>1060</v>
      </c>
      <c r="B63" t="s">
        <v>37</v>
      </c>
      <c r="C63" t="s">
        <v>38</v>
      </c>
      <c r="D63" s="24" t="s">
        <v>39</v>
      </c>
      <c r="E63">
        <v>410</v>
      </c>
      <c r="F63" t="s">
        <v>81</v>
      </c>
      <c r="G63">
        <v>9</v>
      </c>
      <c r="H63" s="19" t="s">
        <v>128</v>
      </c>
      <c r="I63" s="19" t="s">
        <v>132</v>
      </c>
      <c r="J63" t="s">
        <v>30</v>
      </c>
      <c r="K63" t="s">
        <v>32</v>
      </c>
      <c r="M63" s="14" t="s">
        <v>168</v>
      </c>
      <c r="P63" s="14" t="s">
        <v>36</v>
      </c>
    </row>
    <row r="64" spans="1:16" s="14" customFormat="1" ht="28" hidden="1" x14ac:dyDescent="0.15">
      <c r="A64" s="36">
        <v>1061</v>
      </c>
      <c r="B64" t="s">
        <v>37</v>
      </c>
      <c r="C64" t="s">
        <v>38</v>
      </c>
      <c r="D64" s="24" t="s">
        <v>39</v>
      </c>
      <c r="E64">
        <v>410</v>
      </c>
      <c r="F64" t="s">
        <v>81</v>
      </c>
      <c r="G64">
        <v>10</v>
      </c>
      <c r="H64" s="19" t="s">
        <v>124</v>
      </c>
      <c r="I64" s="19" t="s">
        <v>133</v>
      </c>
      <c r="J64" t="s">
        <v>30</v>
      </c>
      <c r="K64" t="s">
        <v>32</v>
      </c>
      <c r="M64" s="14" t="s">
        <v>168</v>
      </c>
      <c r="P64" s="14" t="s">
        <v>36</v>
      </c>
    </row>
    <row r="65" spans="1:16" s="14" customFormat="1" ht="28" hidden="1" x14ac:dyDescent="0.15">
      <c r="A65" s="36">
        <v>1062</v>
      </c>
      <c r="B65" t="s">
        <v>37</v>
      </c>
      <c r="C65" t="s">
        <v>38</v>
      </c>
      <c r="D65" s="24" t="s">
        <v>39</v>
      </c>
      <c r="E65">
        <v>410</v>
      </c>
      <c r="F65" t="s">
        <v>81</v>
      </c>
      <c r="G65">
        <v>11.5</v>
      </c>
      <c r="H65" s="19" t="s">
        <v>124</v>
      </c>
      <c r="I65" s="19" t="s">
        <v>134</v>
      </c>
      <c r="J65" t="s">
        <v>30</v>
      </c>
      <c r="K65" t="s">
        <v>32</v>
      </c>
      <c r="M65" s="14" t="s">
        <v>168</v>
      </c>
      <c r="P65" s="14" t="s">
        <v>36</v>
      </c>
    </row>
    <row r="66" spans="1:16" s="14" customFormat="1" ht="28" hidden="1" x14ac:dyDescent="0.15">
      <c r="A66" s="36">
        <v>1063</v>
      </c>
      <c r="B66" t="s">
        <v>37</v>
      </c>
      <c r="C66" t="s">
        <v>38</v>
      </c>
      <c r="D66" s="24" t="s">
        <v>39</v>
      </c>
      <c r="E66">
        <v>410</v>
      </c>
      <c r="F66" t="s">
        <v>135</v>
      </c>
      <c r="G66">
        <v>19</v>
      </c>
      <c r="H66" s="19" t="s">
        <v>128</v>
      </c>
      <c r="I66" s="19" t="s">
        <v>136</v>
      </c>
      <c r="J66" t="s">
        <v>30</v>
      </c>
      <c r="K66" t="s">
        <v>32</v>
      </c>
      <c r="M66" s="14" t="s">
        <v>168</v>
      </c>
      <c r="P66" s="14" t="s">
        <v>36</v>
      </c>
    </row>
    <row r="67" spans="1:16" s="14" customFormat="1" ht="28" hidden="1" x14ac:dyDescent="0.15">
      <c r="A67" s="36">
        <v>1064</v>
      </c>
      <c r="B67" t="s">
        <v>37</v>
      </c>
      <c r="C67" t="s">
        <v>38</v>
      </c>
      <c r="D67" s="24" t="s">
        <v>39</v>
      </c>
      <c r="E67">
        <v>410</v>
      </c>
      <c r="F67" t="s">
        <v>135</v>
      </c>
      <c r="G67">
        <v>20.5</v>
      </c>
      <c r="H67" s="19" t="s">
        <v>124</v>
      </c>
      <c r="I67" s="19" t="s">
        <v>137</v>
      </c>
      <c r="J67" t="s">
        <v>30</v>
      </c>
      <c r="K67" t="s">
        <v>32</v>
      </c>
      <c r="M67" s="14" t="s">
        <v>168</v>
      </c>
      <c r="P67" s="14" t="s">
        <v>36</v>
      </c>
    </row>
    <row r="68" spans="1:16" s="14" customFormat="1" ht="28" hidden="1" x14ac:dyDescent="0.15">
      <c r="A68" s="36">
        <v>1065</v>
      </c>
      <c r="B68" t="s">
        <v>37</v>
      </c>
      <c r="C68" t="s">
        <v>38</v>
      </c>
      <c r="D68" s="24" t="s">
        <v>39</v>
      </c>
      <c r="E68">
        <v>411</v>
      </c>
      <c r="F68" t="s">
        <v>138</v>
      </c>
      <c r="G68">
        <v>8</v>
      </c>
      <c r="H68" s="19" t="s">
        <v>128</v>
      </c>
      <c r="I68" s="19" t="s">
        <v>139</v>
      </c>
      <c r="J68" t="s">
        <v>30</v>
      </c>
      <c r="K68" t="s">
        <v>32</v>
      </c>
      <c r="M68" s="14" t="s">
        <v>168</v>
      </c>
      <c r="P68" s="14" t="s">
        <v>36</v>
      </c>
    </row>
    <row r="69" spans="1:16" s="14" customFormat="1" ht="28" hidden="1" x14ac:dyDescent="0.15">
      <c r="A69" s="36">
        <v>1066</v>
      </c>
      <c r="B69" t="s">
        <v>37</v>
      </c>
      <c r="C69" t="s">
        <v>38</v>
      </c>
      <c r="D69" s="24" t="s">
        <v>39</v>
      </c>
      <c r="E69">
        <v>411</v>
      </c>
      <c r="F69" t="s">
        <v>138</v>
      </c>
      <c r="G69">
        <v>9</v>
      </c>
      <c r="H69" s="19" t="s">
        <v>124</v>
      </c>
      <c r="I69" s="19" t="s">
        <v>140</v>
      </c>
      <c r="J69" t="s">
        <v>30</v>
      </c>
      <c r="K69" t="s">
        <v>32</v>
      </c>
      <c r="M69" s="14" t="s">
        <v>168</v>
      </c>
      <c r="P69" s="14" t="s">
        <v>36</v>
      </c>
    </row>
    <row r="70" spans="1:16" s="14" customFormat="1" ht="28" hidden="1" x14ac:dyDescent="0.15">
      <c r="A70" s="36">
        <v>1067</v>
      </c>
      <c r="B70" t="s">
        <v>37</v>
      </c>
      <c r="C70" t="s">
        <v>38</v>
      </c>
      <c r="D70" s="24" t="s">
        <v>39</v>
      </c>
      <c r="E70">
        <v>411</v>
      </c>
      <c r="F70" t="s">
        <v>138</v>
      </c>
      <c r="G70">
        <v>10.5</v>
      </c>
      <c r="H70" s="19" t="s">
        <v>124</v>
      </c>
      <c r="I70" s="19" t="s">
        <v>141</v>
      </c>
      <c r="J70" t="s">
        <v>30</v>
      </c>
      <c r="K70" t="s">
        <v>32</v>
      </c>
      <c r="M70" s="14" t="s">
        <v>168</v>
      </c>
      <c r="P70" s="14" t="s">
        <v>36</v>
      </c>
    </row>
    <row r="71" spans="1:16" s="14" customFormat="1" ht="14" hidden="1" x14ac:dyDescent="0.15">
      <c r="A71" s="36">
        <v>1068</v>
      </c>
      <c r="B71" t="s">
        <v>37</v>
      </c>
      <c r="C71" t="s">
        <v>38</v>
      </c>
      <c r="D71" s="24" t="s">
        <v>39</v>
      </c>
      <c r="E71">
        <v>411</v>
      </c>
      <c r="F71" t="s">
        <v>142</v>
      </c>
      <c r="G71">
        <v>18</v>
      </c>
      <c r="H71" s="19" t="s">
        <v>128</v>
      </c>
      <c r="I71" s="19" t="s">
        <v>143</v>
      </c>
      <c r="J71" t="s">
        <v>30</v>
      </c>
      <c r="K71" t="s">
        <v>32</v>
      </c>
      <c r="M71" s="14" t="s">
        <v>168</v>
      </c>
      <c r="P71" s="14" t="s">
        <v>36</v>
      </c>
    </row>
    <row r="72" spans="1:16" s="14" customFormat="1" ht="126" hidden="1" x14ac:dyDescent="0.15">
      <c r="A72" s="36">
        <v>1069</v>
      </c>
      <c r="B72" t="s">
        <v>37</v>
      </c>
      <c r="C72" t="s">
        <v>38</v>
      </c>
      <c r="D72" s="24" t="s">
        <v>39</v>
      </c>
      <c r="E72">
        <v>411</v>
      </c>
      <c r="F72" t="s">
        <v>142</v>
      </c>
      <c r="G72" t="s">
        <v>144</v>
      </c>
      <c r="H72" s="19" t="s">
        <v>128</v>
      </c>
      <c r="I72" s="19" t="s">
        <v>145</v>
      </c>
      <c r="J72" t="s">
        <v>30</v>
      </c>
      <c r="K72" t="s">
        <v>32</v>
      </c>
      <c r="M72" s="14" t="s">
        <v>168</v>
      </c>
      <c r="P72" s="14" t="s">
        <v>36</v>
      </c>
    </row>
    <row r="73" spans="1:16" s="14" customFormat="1" ht="126" hidden="1" x14ac:dyDescent="0.15">
      <c r="A73" s="36">
        <v>1070</v>
      </c>
      <c r="B73" t="s">
        <v>37</v>
      </c>
      <c r="C73" t="s">
        <v>38</v>
      </c>
      <c r="D73" s="24" t="s">
        <v>39</v>
      </c>
      <c r="E73">
        <v>411</v>
      </c>
      <c r="F73" t="s">
        <v>142</v>
      </c>
      <c r="G73" t="s">
        <v>146</v>
      </c>
      <c r="H73" s="19" t="s">
        <v>128</v>
      </c>
      <c r="I73" s="19" t="s">
        <v>147</v>
      </c>
      <c r="J73" t="s">
        <v>30</v>
      </c>
      <c r="K73" t="s">
        <v>32</v>
      </c>
      <c r="M73" s="14" t="s">
        <v>168</v>
      </c>
      <c r="P73" s="14" t="s">
        <v>36</v>
      </c>
    </row>
    <row r="74" spans="1:16" s="14" customFormat="1" ht="28" hidden="1" x14ac:dyDescent="0.15">
      <c r="A74" s="36">
        <v>1071</v>
      </c>
      <c r="B74" t="s">
        <v>37</v>
      </c>
      <c r="C74" t="s">
        <v>38</v>
      </c>
      <c r="D74" s="24" t="s">
        <v>39</v>
      </c>
      <c r="E74">
        <v>412</v>
      </c>
      <c r="F74" t="s">
        <v>148</v>
      </c>
      <c r="G74">
        <v>1</v>
      </c>
      <c r="H74" s="19" t="s">
        <v>128</v>
      </c>
      <c r="I74" s="19" t="s">
        <v>149</v>
      </c>
      <c r="J74" t="s">
        <v>30</v>
      </c>
      <c r="K74" t="s">
        <v>32</v>
      </c>
      <c r="M74" s="14" t="s">
        <v>168</v>
      </c>
      <c r="P74" s="14" t="s">
        <v>36</v>
      </c>
    </row>
    <row r="75" spans="1:16" s="14" customFormat="1" ht="28" hidden="1" x14ac:dyDescent="0.15">
      <c r="A75" s="36">
        <v>1072</v>
      </c>
      <c r="B75" t="s">
        <v>37</v>
      </c>
      <c r="C75" t="s">
        <v>38</v>
      </c>
      <c r="D75" s="24" t="s">
        <v>39</v>
      </c>
      <c r="E75">
        <v>412</v>
      </c>
      <c r="F75" t="s">
        <v>148</v>
      </c>
      <c r="G75">
        <v>2</v>
      </c>
      <c r="H75" s="19" t="s">
        <v>128</v>
      </c>
      <c r="I75" s="19" t="s">
        <v>150</v>
      </c>
      <c r="J75" t="s">
        <v>30</v>
      </c>
      <c r="K75" t="s">
        <v>32</v>
      </c>
      <c r="M75" s="14" t="s">
        <v>168</v>
      </c>
      <c r="P75" s="14" t="s">
        <v>36</v>
      </c>
    </row>
    <row r="76" spans="1:16" s="14" customFormat="1" ht="42" hidden="1" x14ac:dyDescent="0.15">
      <c r="A76" s="36">
        <v>1073</v>
      </c>
      <c r="B76" t="s">
        <v>37</v>
      </c>
      <c r="C76" t="s">
        <v>38</v>
      </c>
      <c r="D76" s="24" t="s">
        <v>39</v>
      </c>
      <c r="E76">
        <v>412</v>
      </c>
      <c r="F76" t="s">
        <v>151</v>
      </c>
      <c r="G76" t="s">
        <v>152</v>
      </c>
      <c r="H76" s="19" t="s">
        <v>153</v>
      </c>
      <c r="I76" s="19" t="s">
        <v>154</v>
      </c>
      <c r="J76" t="s">
        <v>30</v>
      </c>
      <c r="K76" t="s">
        <v>32</v>
      </c>
      <c r="M76" s="14" t="s">
        <v>168</v>
      </c>
      <c r="P76" s="14" t="s">
        <v>36</v>
      </c>
    </row>
    <row r="77" spans="1:16" s="14" customFormat="1" ht="28" hidden="1" x14ac:dyDescent="0.15">
      <c r="A77" s="36">
        <v>1074</v>
      </c>
      <c r="B77" t="s">
        <v>37</v>
      </c>
      <c r="C77" t="s">
        <v>38</v>
      </c>
      <c r="D77" s="24" t="s">
        <v>39</v>
      </c>
      <c r="E77">
        <v>412</v>
      </c>
      <c r="F77" t="s">
        <v>155</v>
      </c>
      <c r="G77">
        <v>14</v>
      </c>
      <c r="H77" s="19" t="s">
        <v>128</v>
      </c>
      <c r="I77" s="19" t="s">
        <v>156</v>
      </c>
      <c r="J77" t="s">
        <v>30</v>
      </c>
      <c r="K77" t="s">
        <v>32</v>
      </c>
      <c r="M77" s="14" t="s">
        <v>168</v>
      </c>
      <c r="P77" s="14" t="s">
        <v>36</v>
      </c>
    </row>
    <row r="78" spans="1:16" s="14" customFormat="1" ht="28" hidden="1" x14ac:dyDescent="0.15">
      <c r="A78" s="36">
        <v>1075</v>
      </c>
      <c r="B78" t="s">
        <v>37</v>
      </c>
      <c r="C78" t="s">
        <v>38</v>
      </c>
      <c r="D78" s="24" t="s">
        <v>39</v>
      </c>
      <c r="E78">
        <v>412</v>
      </c>
      <c r="F78" t="s">
        <v>157</v>
      </c>
      <c r="G78">
        <v>17</v>
      </c>
      <c r="H78" s="19" t="s">
        <v>128</v>
      </c>
      <c r="I78" s="19" t="s">
        <v>156</v>
      </c>
      <c r="J78" t="s">
        <v>30</v>
      </c>
      <c r="K78" t="s">
        <v>32</v>
      </c>
      <c r="M78" s="14" t="s">
        <v>168</v>
      </c>
      <c r="P78" s="14" t="s">
        <v>36</v>
      </c>
    </row>
    <row r="79" spans="1:16" s="14" customFormat="1" ht="42" hidden="1" x14ac:dyDescent="0.15">
      <c r="A79" s="36">
        <v>1076</v>
      </c>
      <c r="B79" t="s">
        <v>37</v>
      </c>
      <c r="C79" t="s">
        <v>38</v>
      </c>
      <c r="D79" s="24" t="s">
        <v>39</v>
      </c>
      <c r="E79">
        <v>413</v>
      </c>
      <c r="F79" t="s">
        <v>158</v>
      </c>
      <c r="G79">
        <v>1</v>
      </c>
      <c r="H79" s="19" t="s">
        <v>128</v>
      </c>
      <c r="I79" s="19" t="s">
        <v>159</v>
      </c>
      <c r="J79" t="s">
        <v>30</v>
      </c>
      <c r="K79" t="s">
        <v>32</v>
      </c>
      <c r="M79" s="14" t="s">
        <v>168</v>
      </c>
      <c r="P79" s="14" t="s">
        <v>36</v>
      </c>
    </row>
    <row r="80" spans="1:16" s="14" customFormat="1" ht="28" hidden="1" x14ac:dyDescent="0.15">
      <c r="A80" s="36">
        <v>1077</v>
      </c>
      <c r="B80" t="s">
        <v>37</v>
      </c>
      <c r="C80" t="s">
        <v>38</v>
      </c>
      <c r="D80" s="24" t="s">
        <v>39</v>
      </c>
      <c r="E80">
        <v>413</v>
      </c>
      <c r="F80" t="s">
        <v>158</v>
      </c>
      <c r="G80">
        <v>2</v>
      </c>
      <c r="H80" s="19" t="s">
        <v>128</v>
      </c>
      <c r="I80" s="19" t="s">
        <v>160</v>
      </c>
      <c r="J80" t="s">
        <v>30</v>
      </c>
      <c r="K80" t="s">
        <v>32</v>
      </c>
      <c r="M80" s="14" t="s">
        <v>168</v>
      </c>
      <c r="P80" s="14" t="s">
        <v>36</v>
      </c>
    </row>
    <row r="81" spans="1:16" s="14" customFormat="1" ht="42" hidden="1" x14ac:dyDescent="0.15">
      <c r="A81" s="36">
        <v>1078</v>
      </c>
      <c r="B81" t="s">
        <v>37</v>
      </c>
      <c r="C81" t="s">
        <v>38</v>
      </c>
      <c r="D81" s="24" t="s">
        <v>39</v>
      </c>
      <c r="E81">
        <v>413</v>
      </c>
      <c r="F81" t="s">
        <v>161</v>
      </c>
      <c r="G81" t="s">
        <v>152</v>
      </c>
      <c r="H81" s="19" t="s">
        <v>153</v>
      </c>
      <c r="I81" s="19" t="s">
        <v>162</v>
      </c>
      <c r="J81" t="s">
        <v>30</v>
      </c>
      <c r="K81" t="s">
        <v>32</v>
      </c>
      <c r="M81" s="14" t="s">
        <v>168</v>
      </c>
      <c r="P81" s="14" t="s">
        <v>36</v>
      </c>
    </row>
    <row r="82" spans="1:16" s="14" customFormat="1" ht="28" hidden="1" x14ac:dyDescent="0.15">
      <c r="A82" s="36">
        <v>1079</v>
      </c>
      <c r="B82" t="s">
        <v>37</v>
      </c>
      <c r="C82" t="s">
        <v>38</v>
      </c>
      <c r="D82" s="24" t="s">
        <v>39</v>
      </c>
      <c r="E82">
        <v>413</v>
      </c>
      <c r="F82" t="s">
        <v>163</v>
      </c>
      <c r="G82">
        <v>14</v>
      </c>
      <c r="H82" s="19" t="s">
        <v>128</v>
      </c>
      <c r="I82" s="19" t="s">
        <v>160</v>
      </c>
      <c r="J82" t="s">
        <v>30</v>
      </c>
      <c r="K82" t="s">
        <v>32</v>
      </c>
      <c r="M82" s="14" t="s">
        <v>168</v>
      </c>
      <c r="P82" s="14" t="s">
        <v>36</v>
      </c>
    </row>
    <row r="83" spans="1:16" s="14" customFormat="1" ht="28" hidden="1" x14ac:dyDescent="0.15">
      <c r="A83" s="36">
        <v>1080</v>
      </c>
      <c r="B83" t="s">
        <v>37</v>
      </c>
      <c r="C83" t="s">
        <v>38</v>
      </c>
      <c r="D83" s="24" t="s">
        <v>39</v>
      </c>
      <c r="E83">
        <v>416</v>
      </c>
      <c r="F83" t="s">
        <v>164</v>
      </c>
      <c r="G83"/>
      <c r="H83" s="19" t="s">
        <v>124</v>
      </c>
      <c r="I83" s="19" t="s">
        <v>165</v>
      </c>
      <c r="J83" t="s">
        <v>30</v>
      </c>
      <c r="K83" t="s">
        <v>32</v>
      </c>
      <c r="M83" s="14" t="s">
        <v>168</v>
      </c>
      <c r="P83" s="14" t="s">
        <v>36</v>
      </c>
    </row>
    <row r="84" spans="1:16" s="14" customFormat="1" ht="42" hidden="1" x14ac:dyDescent="0.15">
      <c r="A84" s="36">
        <v>1081</v>
      </c>
      <c r="B84" t="s">
        <v>37</v>
      </c>
      <c r="C84" t="s">
        <v>38</v>
      </c>
      <c r="D84" s="24" t="s">
        <v>39</v>
      </c>
      <c r="E84">
        <v>636</v>
      </c>
      <c r="F84" t="s">
        <v>166</v>
      </c>
      <c r="G84">
        <v>29</v>
      </c>
      <c r="H84" s="19" t="s">
        <v>124</v>
      </c>
      <c r="I84" s="19" t="s">
        <v>167</v>
      </c>
      <c r="J84" t="s">
        <v>30</v>
      </c>
      <c r="K84" t="s">
        <v>32</v>
      </c>
      <c r="M84" s="14" t="s">
        <v>168</v>
      </c>
      <c r="P84" s="14" t="s">
        <v>36</v>
      </c>
    </row>
    <row r="85" spans="1:16" s="14" customFormat="1" x14ac:dyDescent="0.15">
      <c r="A85" s="36"/>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188</v>
      </c>
      <c r="P1048576" s="15" t="s">
        <v>188</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7" r:id="rId46" xr:uid="{45873313-482D-B041-ACB0-F54295608969}"/>
    <hyperlink ref="D18" r:id="rId47" xr:uid="{FE777C03-AA4E-714F-A488-247BFEEF76DE}"/>
    <hyperlink ref="D20" r:id="rId48" xr:uid="{5CDCA95E-35D5-2140-9B40-A1533ECAE4CC}"/>
    <hyperlink ref="D21" r:id="rId49" xr:uid="{A89206EF-312D-314E-AC95-015C812A7137}"/>
    <hyperlink ref="D22" r:id="rId50" xr:uid="{FCEF2870-CDBB-BA4A-835D-7BBA3800C865}"/>
    <hyperlink ref="D23" r:id="rId51" xr:uid="{B9A3FC22-C7C0-AE45-9386-81B28197DC7D}"/>
    <hyperlink ref="D24" r:id="rId52" xr:uid="{603C9DB9-06F9-4740-B86E-DC4180A85605}"/>
    <hyperlink ref="D28" r:id="rId53" xr:uid="{B8FAA817-3077-BB47-8354-8B631BD651B6}"/>
    <hyperlink ref="D29" r:id="rId54" xr:uid="{212C800C-A4E8-CB43-BD2E-3D2771BA90CA}"/>
    <hyperlink ref="D30" r:id="rId55" xr:uid="{DE08471F-6895-6042-BEB1-64690CEA235A}"/>
    <hyperlink ref="D31" r:id="rId56" xr:uid="{11823320-EF43-2349-9856-1201A570BFF5}"/>
    <hyperlink ref="D32" r:id="rId57" xr:uid="{2DB8C168-DD4C-DD4D-9BCA-D715BFB19021}"/>
    <hyperlink ref="D34" r:id="rId58" xr:uid="{0520AD74-14AF-114B-B322-4BC3B300AE37}"/>
    <hyperlink ref="D35" r:id="rId59" xr:uid="{F351045F-78AA-BD4E-B234-1713B340AAB2}"/>
    <hyperlink ref="D36" r:id="rId60" xr:uid="{707E8A68-1EF8-1446-8993-6FF064210850}"/>
    <hyperlink ref="D37" r:id="rId61" xr:uid="{A6DDE61E-AEB0-1E4B-B647-FD7B206CDBB9}"/>
    <hyperlink ref="D39" r:id="rId62" xr:uid="{37A848DA-AB5C-EA4C-955F-DC680E626E4A}"/>
    <hyperlink ref="D40" r:id="rId63" xr:uid="{CAB00B62-1868-6547-B720-D121D91937D4}"/>
    <hyperlink ref="D42" r:id="rId64" xr:uid="{122F7866-4D73-D04B-984E-7D4A4E73FAEE}"/>
    <hyperlink ref="D45" r:id="rId65" xr:uid="{1746D407-A13A-9747-8EE3-13D70C31940F}"/>
    <hyperlink ref="D16" r:id="rId66" xr:uid="{9B7E719A-EB7D-1D47-B72C-3704CE50D3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LB179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2020-10-06T21:50:45Z</dcterms:modified>
</cp:coreProperties>
</file>