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OneDrive - Itron/SSN Folder/SSN/IEEE/"/>
    </mc:Choice>
  </mc:AlternateContent>
  <xr:revisionPtr revIDLastSave="0" documentId="13_ncr:1_{154931E9-9D14-DB4A-81E3-CBA324BAC28A}" xr6:coauthVersionLast="45" xr6:coauthVersionMax="45" xr10:uidLastSave="{00000000-0000-0000-0000-000000000000}"/>
  <bookViews>
    <workbookView xWindow="300" yWindow="1320" windowWidth="38400" windowHeight="19320" activeTab="2" xr2:uid="{00000000-000D-0000-FFFF-FFFF00000000}"/>
  </bookViews>
  <sheets>
    <sheet name="IEEE_Cover" sheetId="1" r:id="rId1"/>
    <sheet name="Stats" sheetId="5" state="hidden" r:id="rId2"/>
    <sheet name="LB167 Comments" sheetId="2" r:id="rId3"/>
    <sheet name="Rogue Comments" sheetId="3" r:id="rId4"/>
  </sheets>
  <definedNames>
    <definedName name="_xlnm._FilterDatabase" localSheetId="2" hidden="1">'LB167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E19" i="2"/>
  <c r="E18" i="2"/>
  <c r="E17" i="2"/>
  <c r="E16" i="2"/>
  <c r="F65" i="2" l="1"/>
  <c r="F49" i="2"/>
  <c r="F34" i="2"/>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<sst xmlns="http://schemas.openxmlformats.org/spreadsheetml/2006/main" count="2672" uniqueCount="660">
  <si>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</si>
  <si>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</si>
  <si>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</si>
  <si>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</si>
  <si>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</si>
  <si>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</si>
  <si>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</si>
  <si>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</si>
  <si>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</si>
  <si>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</si>
  <si>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</si>
  <si>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</si>
  <si>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</si>
  <si>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</si>
  <si>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</si>
  <si>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</si>
  <si>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</si>
  <si>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</si>
  <si>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</si>
  <si>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</si>
  <si>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</si>
  <si>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</si>
  <si>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</si>
  <si>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</si>
  <si>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</si>
  <si>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</si>
  <si>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</si>
  <si>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Billy Verso</t>
  </si>
  <si>
    <t>6.2.5.1</t>
  </si>
  <si>
    <t>6.5.4</t>
  </si>
  <si>
    <t>T</t>
  </si>
  <si>
    <t>E</t>
  </si>
  <si>
    <t>6.7.2</t>
  </si>
  <si>
    <t>Yes</t>
  </si>
  <si>
    <t>No</t>
  </si>
  <si>
    <t>9.2.3</t>
  </si>
  <si>
    <t>Annex A</t>
  </si>
  <si>
    <t>Y</t>
  </si>
  <si>
    <t>Don Sturek</t>
  </si>
  <si>
    <t>Itron</t>
  </si>
  <si>
    <t>don.sturek@itron.com</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</si>
  <si>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</si>
  <si>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</si>
  <si>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</si>
  <si>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</si>
  <si>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</si>
  <si>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</si>
  <si>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</si>
  <si>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</si>
  <si>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</si>
  <si>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</si>
  <si>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</si>
  <si>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</si>
  <si>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</si>
  <si>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</si>
  <si>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</si>
  <si>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</si>
  <si>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</si>
  <si>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</si>
  <si>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</si>
  <si>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</si>
  <si>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</si>
  <si>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</si>
  <si>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</si>
  <si>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</si>
  <si>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</si>
  <si>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</si>
  <si>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</si>
  <si>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</si>
  <si>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</si>
  <si>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</si>
  <si>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</si>
  <si>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</si>
  <si>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</si>
  <si>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</si>
  <si>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</si>
  <si>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</si>
  <si>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</si>
  <si>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</si>
  <si>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</si>
  <si>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</si>
  <si>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</si>
  <si>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</si>
  <si>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</si>
  <si>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</si>
  <si>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</si>
  <si>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</si>
  <si>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</si>
  <si>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</si>
  <si>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</si>
  <si>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</si>
  <si>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</si>
  <si>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</si>
  <si>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</si>
  <si>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</si>
  <si>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</si>
  <si>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</si>
  <si>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</si>
  <si>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</si>
  <si>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</si>
  <si>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</si>
  <si>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</si>
  <si>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</si>
  <si>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</si>
  <si>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</si>
  <si>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</si>
  <si>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</si>
  <si>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</si>
  <si>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</si>
  <si>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</si>
  <si>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</si>
  <si>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</si>
  <si>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</si>
  <si>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</si>
  <si>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</si>
  <si>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</si>
  <si>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</si>
  <si>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</si>
  <si>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</si>
  <si>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</si>
  <si>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</si>
  <si>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</si>
  <si>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</si>
  <si>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</si>
  <si>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</si>
  <si>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</si>
  <si>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</si>
  <si>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</si>
  <si>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</si>
  <si>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</si>
  <si>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</si>
  <si>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</si>
  <si>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</si>
  <si>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</si>
  <si>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</si>
  <si>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</si>
  <si>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</si>
  <si>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</si>
  <si>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</si>
  <si>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</si>
  <si>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</si>
  <si>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</si>
  <si>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</si>
  <si>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</si>
  <si>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</si>
  <si>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</si>
  <si>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</si>
  <si>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</si>
  <si>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</si>
  <si>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</si>
  <si>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</si>
  <si>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</si>
  <si>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</si>
  <si>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</si>
  <si>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</si>
  <si>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</si>
  <si>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</si>
  <si>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</si>
  <si>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</si>
  <si>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</si>
  <si>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</si>
  <si>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</si>
  <si>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</si>
  <si>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</si>
  <si>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</si>
  <si>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</si>
  <si>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</si>
  <si>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</si>
  <si>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</si>
  <si>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</si>
  <si>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</si>
  <si>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</si>
  <si>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</si>
  <si>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</si>
  <si>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</si>
  <si>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</si>
  <si>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</si>
  <si>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</si>
  <si>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</si>
  <si>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</si>
  <si>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</si>
  <si>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</si>
  <si>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</si>
  <si>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</si>
  <si>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</si>
  <si>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</si>
  <si>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</si>
  <si>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</si>
  <si>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</si>
  <si>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</si>
  <si>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</si>
  <si>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</si>
  <si>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</si>
  <si>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</si>
  <si>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</si>
  <si>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</si>
  <si>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</si>
  <si>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</si>
  <si>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</si>
  <si>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</si>
  <si>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</si>
  <si>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</si>
  <si>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</si>
  <si>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</si>
  <si>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</si>
  <si>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</si>
  <si>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</si>
  <si>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</si>
  <si>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</si>
  <si>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</si>
  <si>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</si>
  <si>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</si>
  <si>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</si>
  <si>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</si>
  <si>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</si>
  <si>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</si>
  <si>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</si>
  <si>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</si>
  <si>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</si>
  <si>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</si>
  <si>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</si>
  <si>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</si>
  <si>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</si>
  <si>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</si>
  <si>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</si>
  <si>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</si>
  <si>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</si>
  <si>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</si>
  <si>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</si>
  <si>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</si>
  <si>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</si>
  <si>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</si>
  <si>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</si>
  <si>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</si>
  <si>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</si>
  <si>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Joerg ROBERT</t>
  </si>
  <si>
    <t>FAU Erlangen-Nuernberg</t>
  </si>
  <si>
    <t>joerg.robert@fau.de</t>
  </si>
  <si>
    <t>What does "Store frame counter." mean?</t>
  </si>
  <si>
    <t>Remove it</t>
  </si>
  <si>
    <t>Is the grammer correct?</t>
  </si>
  <si>
    <t>…and the status UNSUPPORTED_ALGORITHM returned…</t>
  </si>
  <si>
    <t>What is modified? Nothing is underlined?</t>
  </si>
  <si>
    <t>Change to insert or marked the modified text</t>
  </si>
  <si>
    <t>Table 9-8a</t>
  </si>
  <si>
    <t>Value for AES-128-CCM* is not cemtered</t>
  </si>
  <si>
    <t>Correct positon of the "0"</t>
  </si>
  <si>
    <t>Table 9-10</t>
  </si>
  <si>
    <t>Range for secKey is not changed, therefore it should not be underlined</t>
  </si>
  <si>
    <t>Remove underline</t>
  </si>
  <si>
    <t>Reference [B20] in IEEE 802.15.4 needs to be updated to reflect the Security related MAC PIB attributes</t>
  </si>
  <si>
    <t>Update reference {B20] to reflect the addition of Table 9-8a and the changes to Tables 9-10, 9-15 and 9-16</t>
  </si>
  <si>
    <t>Ruben Salazar</t>
  </si>
  <si>
    <t>Landis+Gyr AG</t>
  </si>
  <si>
    <t>ruben.salazar@landisgyr.com</t>
  </si>
  <si>
    <r>
      <t>Document says: "...transformation process defined in 9.3.4.</t>
    </r>
    <r>
      <rPr>
        <b/>
        <sz val="10"/>
        <rFont val="Arial"/>
        <family val="2"/>
      </rPr>
      <t>Store frame counter</t>
    </r>
    <r>
      <rPr>
        <sz val="10"/>
        <rFont val="Arial"/>
        <family val="2"/>
      </rPr>
      <t>." There must be a left over to remove, otherwise this is unclear.</t>
    </r>
  </si>
  <si>
    <r>
      <t>Remove "</t>
    </r>
    <r>
      <rPr>
        <b/>
        <sz val="10"/>
        <rFont val="Arial"/>
        <family val="2"/>
      </rPr>
      <t>Store frame counter.</t>
    </r>
    <r>
      <rPr>
        <sz val="10"/>
        <rFont val="Arial"/>
        <family val="2"/>
      </rPr>
      <t>" from sentence.</t>
    </r>
  </si>
  <si>
    <t>Document says: 
"Modify section 9.3.2 to read:" Given the extensive change to this section, shouldn't it be better to "Replace" instead of "Modify"?</t>
  </si>
  <si>
    <t xml:space="preserve">Document should say:
"Replace section 9.3.2 to read:"
</t>
  </si>
  <si>
    <t>The document says: 
 "...of two strings x and y (over the same alphabet) of length m and n, respectively (notation: x || y),…" is confusing since the lengths m and n don’t appear in the "notation". The sentence could be rephrased.</t>
  </si>
  <si>
    <t>The document should say:
"... of two strings x and y (over the same alphabet), -notation: x || y-, of length m and n, respectively …"</t>
  </si>
  <si>
    <t>Document says:
"9.3.3. AEAD prerequisites" . The same section in original 802.15.4-2015 has a different name, and should be updated here.</t>
  </si>
  <si>
    <t xml:space="preserve">Document should say:
"Replace section title from:
 &lt;9.3.3 CCM* prerequisites&gt; to &lt;9.3.3 AEAD prerequisites&gt;" </t>
  </si>
  <si>
    <t>y</t>
  </si>
  <si>
    <t>Document says:
"9.3.4 AEAD transformation data representation". The same section in original 802.15.4-2015 has a different name, and should be updated here.</t>
  </si>
  <si>
    <t xml:space="preserve">Document should say:
"Replace section title from:
 &lt;9.3.4 CCM* transformation data representation&gt; to &lt;9.3.4 AEAD transformation data representation&gt; </t>
  </si>
  <si>
    <t>B.1</t>
  </si>
  <si>
    <t>Document says:
"...cipher block chaining message, authentication code (CBC-MAC)." I think there is a comma in the wrong place.</t>
  </si>
  <si>
    <t>Document should say:
"...cipher block chaining, message authentication code (CBC-MAC). "</t>
  </si>
  <si>
    <t>B.3.2</t>
  </si>
  <si>
    <t>Document says:
 "…the generic CCM* or CCM mode of operation…" The text is confusing.</t>
  </si>
  <si>
    <t>Document should say:
 "…the generic either CCM* or CCM mode of operation…"</t>
  </si>
  <si>
    <t>Decawave</t>
  </si>
  <si>
    <t>Billy.Verso @ qorvo.com</t>
  </si>
  <si>
    <t>page (i), Title in the draft (PDF p1) does not match the title in the PAR</t>
  </si>
  <si>
    <t>Make them match</t>
  </si>
  <si>
    <t>page (ii) Abstract seems completely wrong.</t>
  </si>
  <si>
    <t>Insert a more appropriate abstract</t>
  </si>
  <si>
    <t>Keywords</t>
  </si>
  <si>
    <t>page (ii) Seems insufficient given this amendment is about security I would expect to see some security relevant keywords</t>
  </si>
  <si>
    <t>Add more relevant keywords</t>
  </si>
  <si>
    <t>Title in the draft (PDF p10) does not match the title in the PAR</t>
  </si>
  <si>
    <t>Lots of extra numbered blank lines.</t>
  </si>
  <si>
    <t>Remove lines 26 to 30</t>
  </si>
  <si>
    <t>The page numbers bottom of page do not match the page numbers in the PDF, i.e. this draft p1 is p10 in the PDF.  If they are the same it makes life easier for everyone, saving time in generating comments and for the CRG resolving comments.  Add this to the final editor checklist before each recirculation, to manually make page numbers continue from previous section and not start from 1 again.</t>
  </si>
  <si>
    <t>Make the page numbers in the draft match the page numbers in the PDF.</t>
  </si>
  <si>
    <t>"On page 38, after line 34 add:"  is an incorrect editorial instruction should say "Insert", also not normal to use page and line to refer to base standard, and will be hard to maintain through any further drafts and final IEEE editorial stages of the revision.</t>
  </si>
  <si>
    <t>change text to "Insert the following new acronym(s)/abbreviation(s):"</t>
  </si>
  <si>
    <t>8.2.2</t>
  </si>
  <si>
    <t xml:space="preserve">"In paragraph #3, after line #6 on page 272, add:" is not the correct form of editorial instruction, use "INSERT" instead of "ADD" also not normal to use page and line numbers, and will be hard to maintain through any further drafts and final IEEE editorial stages. </t>
  </si>
  <si>
    <t>Replace editorial instruction on lines 9 and 12 by a single editorial instruction on line 9 saying "Insert the following new generic security errors alphabetically in the list that follows paragraph 3."</t>
  </si>
  <si>
    <t>Missing "." at the end of the line, if following style in D4 of Revision</t>
  </si>
  <si>
    <t>add "." at end of line</t>
  </si>
  <si>
    <t>"Add" is not correct editorial instruction, also page and line numbers too hard to maintain, especially as IEEE final editorial will most likely change them.</t>
  </si>
  <si>
    <t>See comment on line 9</t>
  </si>
  <si>
    <t>Missing "is" before "returned".</t>
  </si>
  <si>
    <t>change "returned" to "is returned"</t>
  </si>
  <si>
    <t>Extraneous bold "Store frame counter." at the end of the line/paragraph</t>
  </si>
  <si>
    <t>delete "Store frame counter."</t>
  </si>
  <si>
    <t>9.2.7</t>
  </si>
  <si>
    <t>"Remove" is not correct editorial instruction (according to p1 line 21) also for clarity this should refer to step (c)(1).</t>
  </si>
  <si>
    <t>change to "Delete step (c)(1):"</t>
  </si>
  <si>
    <t>For clarity this should be called step (c)(2).</t>
  </si>
  <si>
    <t>change "step 2" to "step (c)(2)"</t>
  </si>
  <si>
    <t xml:space="preserve">If the SecurityLevel tuple is part of the secAeadAlgorithm then this phrasing is not correct, it should say "secAeadAlgorithm's SecurityLevel tuple" without the comma, but that is odd because secAeadAlgorithm is a PIB value that is a enumeration and does not have any such sub elements.  Maybe it should say the "AEAD algorthm's SecurityLevel tuple", although perhaps good to have the secAeadAlgorithm attribute still used, as per suggested change. </t>
  </si>
  <si>
    <t>Change "check whether the secAeadAlgorithm, SecurityLevel
tuple is equal to any of the elements" to "check whether the SecurityLevel tuple associated with the secAeadAlgorithm selection is equal to any of the elements"</t>
  </si>
  <si>
    <t>For clarity this should be referring to sub steps of step (c).</t>
  </si>
  <si>
    <t>change to "Renumber step (c)(3) to (c)(2)."</t>
  </si>
  <si>
    <t>9.2.9</t>
  </si>
  <si>
    <t>"Remove" is not the correct editorial instruction (according to p1 line 21) .</t>
  </si>
  <si>
    <t>change to "Delete"</t>
  </si>
  <si>
    <t>Poor phrasing, unclear in meaning.</t>
  </si>
  <si>
    <t>Change "check whether the secAeadAlgorithm, SecurityLevel
tuple is equal to any of the elements" to "check whether the SecurityLevel tuple associated with the selected secAeadAlgorithm is equal to any of the elements"</t>
  </si>
  <si>
    <t>"Modify" is not the correct editorial (according to p1 line 19) .</t>
  </si>
  <si>
    <t>Change "Modify" to "Change"</t>
  </si>
  <si>
    <t>The text here that runs through to p5 line 8, seems to be newly inserted text, but there is a pre-existing text in the base standard clause 9.3.2… what happens to it?  If this is a "CHANGE" the new text should be indicated by underline font, and removed text indicated by strikeout font.  Otherwise this should be an "INSERT" editorial instruction and the new clauses should have new numbers not conflicting with the base standard.</t>
  </si>
  <si>
    <t>Make it clear what is being done here.</t>
  </si>
  <si>
    <t>A string is not a number so does not have most significant or least significant parts.</t>
  </si>
  <si>
    <t>Delete "(most significant)" and "(least significant)"</t>
  </si>
  <si>
    <t>"Modify paragraph #1 to read:" is not correct editorial instruction.</t>
  </si>
  <si>
    <t>change to "Change paragraph one as shown:"</t>
  </si>
  <si>
    <t>This is not correctly showing the change to the existing text in the base standard.  Removed text should be included and indicated by strikeout font, with new text shown underlined.</t>
  </si>
  <si>
    <t>Revise the paragraph accordingly starting with the base standard text and showing the deletions and insertions correctly</t>
  </si>
  <si>
    <t>"13 octet nonce" should be "13-octet nonce"</t>
  </si>
  <si>
    <t xml:space="preserve">Change in all three rows of Table 9-8a where it appears </t>
  </si>
  <si>
    <t>Table 9-10 is not showing the changes correctly, for instance secKey is pre-existing but the base standard type and description text being deleted is not shown in strikeout, just newly inserted text, also the secKeyFrameCounter row in the base standard is not shown, even though other unchanged rows are shown, so not clear on the intent of whether secKeyFrameCounter to be retained or deleted as that row is the only one not shown</t>
  </si>
  <si>
    <t>Revise the table to show the changes correctly starting with the base standard text and showing the deletions strikeout and insertions underlined.</t>
  </si>
  <si>
    <t>The type for secAeadAlgorithm should not really be an enumeration, which is a set of symbolic values usually only defined and relevant between the MAC and the next higher layer who both share the symbolic definition.  This is really an unsigned integer value with specific meaning for each value as specified by Table 9.8a and the ANA for values &gt; 2.</t>
  </si>
  <si>
    <t>Change "enumeration" to "integer"</t>
  </si>
  <si>
    <t>Description of secKey is a little terse</t>
  </si>
  <si>
    <t>change "secAeadAlgorithm" to "the AEAD algorithm selected by the secAeadAlgorithm attribute."</t>
  </si>
  <si>
    <t>Again this is not showing the Table 9-15 changes correctly, for example type of secAllowedSecurityLevels is changed but deletion and insertion associated with respect to this change is not shown</t>
  </si>
  <si>
    <t>Review whole table and show the changes correctly starting with the base standard text and showing all deletions with strikeout and all insertions underlined.</t>
  </si>
  <si>
    <t>"Add" is not correct editorial instruction, also bibliography is typically sorted alphabetically.</t>
  </si>
  <si>
    <t>Change editorial instruction to "Insert the following new references in alphanumeric order:"</t>
  </si>
  <si>
    <t>Annex B</t>
  </si>
  <si>
    <t>"Remove" is not correct editorial instruction.</t>
  </si>
  <si>
    <t>Change editorial instruction to "Delete"</t>
  </si>
  <si>
    <t>B.3.1</t>
  </si>
  <si>
    <t>After deleting the sentence about keys, the following sentence mentioning "these keys" needs a rewrite to explain what keys are being referred to, or, just delete it</t>
  </si>
  <si>
    <t>Delete this sentence</t>
  </si>
  <si>
    <t>Annex Ca</t>
  </si>
  <si>
    <t>Style does not seem to be following correct paragraph spacing as per rest of amendment.</t>
  </si>
  <si>
    <t>use IEEE styles to correct.</t>
  </si>
  <si>
    <t>SecAeadAlgorithm should begin with lower case "s"</t>
  </si>
  <si>
    <t>change to "secAeadAlgorithm"</t>
  </si>
  <si>
    <t>Peter Yee</t>
  </si>
  <si>
    <t>NSA-CSD</t>
  </si>
  <si>
    <t>peter@akayla.com</t>
  </si>
  <si>
    <t>ii</t>
  </si>
  <si>
    <t>Is this the right abstract for IEEE 802.15.4y?</t>
  </si>
  <si>
    <t>Provide an abstract that's more in line with the content of the document, such as something about expanding the range of encryption algorithms beyond the existing CCM*.</t>
  </si>
  <si>
    <t>The text following "9.3.4" doesn't make sense.</t>
  </si>
  <si>
    <t>Change it to "AEAD transformation data representation" and insert some white space between that text and the section number.</t>
  </si>
  <si>
    <t>Too many "described"s.</t>
  </si>
  <si>
    <t>Change the second "described" to "specified" or something similar.</t>
  </si>
  <si>
    <t xml:space="preserve">This section number would appear to be replacing or subsume existing section 9.3.1.  </t>
  </si>
  <si>
    <t>Add instructions that indicate that section 9.3.1 should be excised.  If this is done, then this section should be renumbered to 9.3.1 as that seems more appropriate.  That will cause section number changes for the remainder of 9.3 as well.</t>
  </si>
  <si>
    <t>"mode" should be changed to "modes" somewhere in the sentence since we are now describing both CCM* and CCM.</t>
  </si>
  <si>
    <t>As the sentence doesn't read quite right currently, it should be rewritten.</t>
  </si>
  <si>
    <t>Extraneous "be the advanced" in the sentence.</t>
  </si>
  <si>
    <t>Elide the first occurrence of "be the advanced".</t>
  </si>
  <si>
    <t>"These" makes no sense without an antecedent.</t>
  </si>
  <si>
    <t>Change "these" to "the requisite".</t>
  </si>
  <si>
    <t>Ca</t>
  </si>
  <si>
    <t>Append an Oxford comma after the second appearance of "CCM".</t>
  </si>
  <si>
    <t>As stated in the comment.</t>
  </si>
  <si>
    <t>Append an Oxford comma after the first appearance of "frame".</t>
  </si>
  <si>
    <t>The enumeration should be referenced.</t>
  </si>
  <si>
    <t>Add a pointer to table 9-8a</t>
  </si>
  <si>
    <t>"encrypt only" should be hyphenated.</t>
  </si>
  <si>
    <t>Change it to "encrypt-only".</t>
  </si>
  <si>
    <t>Append an Oxford comma after "changed".</t>
  </si>
  <si>
    <t>Hyphenated "IANA defined".</t>
  </si>
  <si>
    <t>Change to "IANA-defined".</t>
  </si>
  <si>
    <t>Self</t>
  </si>
  <si>
    <t>The abstract does not seem to reflect at all about this standard. It seems to be leftover from some other document</t>
  </si>
  <si>
    <t>Replace the abstract with correct one. Something like: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
From the PAR, or copy stuff from introduction.</t>
  </si>
  <si>
    <t>The keywords is missing some terms.</t>
  </si>
  <si>
    <t>Add “Security”, “AES-128-CCM”, “AES-256-CCM”, “AEAD”, “Cryptographic algortihm agility” to keywords</t>
  </si>
  <si>
    <t>viii</t>
  </si>
  <si>
    <t>Introduction</t>
  </si>
  <si>
    <t>I think it would be important to explain in the introduction that this does not have any bits on the air changes to current standard IEEE 802.15.4, i.e., all old implementations of the standard will see frames just like any frames where they do not have key. This also means all tools like monitoring, recording, replaying etc will work with this in addition to normal IEEE 802.15.4 without any changes. Changes to existing implementations are only needed if support for new algorithm is required, meaning this change is backward compatible.</t>
  </si>
  <si>
    <t>Modify introduction accordingly.</t>
  </si>
  <si>
    <t xml:space="preserve">Editing instructions should not use page and line numbers, as those are not stable and will change when the 802.15.4-2020 is published. </t>
  </si>
  <si>
    <t>Change editing instructions to say “Insert term in correct location in the acronym list”</t>
  </si>
  <si>
    <t>Change editing instructions to say “Add two new list items to the list in 4th paragraph in alphabetical order.”</t>
  </si>
  <si>
    <t>Remove this editing instruction as it can be taken care of the editing instruction on line 9.</t>
  </si>
  <si>
    <t>Remove editing instructions on line 12.</t>
  </si>
  <si>
    <t>Add secAeadAlgorithm to the list used by the procedure.</t>
  </si>
  <si>
    <t>Change “the SecurityLevel parameter, and the secKey element” to “the SecurityLevel parameter, secAeadAlgorithm element, and the secKey element”.</t>
  </si>
  <si>
    <t>There is extra junk at the end of paragraph.</t>
  </si>
  <si>
    <t>Remove “9.3.4.Store frame counter” from line 29.</t>
  </si>
  <si>
    <t>Change “SecurityLevel, and secKey” to “SecurityLevel, secAeadAlgorithm, and secKey”.</t>
  </si>
  <si>
    <t>Explain that it is step 1 of step c we are modifying</t>
  </si>
  <si>
    <t>Change editing instructions to “Remove step 1 of step c:”.</t>
  </si>
  <si>
    <t>Explain that it is step 2 of step c we are modifying</t>
  </si>
  <si>
    <t>Change editing instructions to say “Change step 2 of step c as follows:”</t>
  </si>
  <si>
    <t>Explain that it is step 2/3 of step c we are modifying</t>
  </si>
  <si>
    <t>Change editing instructions to “Renumber 3) to 2) in step c:”.</t>
  </si>
  <si>
    <t xml:space="preserve">The section number of the base standard has been changed. </t>
  </si>
  <si>
    <t>Change “9.2.1” to “9.2.2”</t>
  </si>
  <si>
    <t>Change “9.2.3” to “9.2.4”</t>
  </si>
  <si>
    <t>Change “9.2.7” to “9.2.8”</t>
  </si>
  <si>
    <t>Change “9.2.9” to “9.2.10”</t>
  </si>
  <si>
    <t>That paragraph is now only content of new 9.3.1 section, removing that would also remove the “9.3.1 General”. That paragraph also expands the AEAD, as this is first use of it in the AEAD. I think we just need to remove the reference to the B.3.2, and leave rest of the paragraph intact.</t>
  </si>
  <si>
    <r>
      <rPr>
        <sz val="10"/>
        <rFont val="Arial"/>
        <family val="2"/>
      </rPr>
      <t>Change editing instructions to say “Modify section 9.3.1 as follows:”, and change the line 24 to say “This subclause describes the parameters for the authenticated encryption with associated data (AEAD) security operations</t>
    </r>
    <r>
      <rPr>
        <strike/>
        <sz val="10"/>
        <rFont val="Arial"/>
        <family val="2"/>
        <charset val="1"/>
      </rPr>
      <t>, as specified in B.3.3</t>
    </r>
    <r>
      <rPr>
        <sz val="10"/>
        <rFont val="Arial"/>
        <family val="2"/>
      </rPr>
      <t>” where the “, as specified in B.3.3” is striketrought.</t>
    </r>
  </si>
  <si>
    <t>The text talks about “In the context of this annex” which is wrong, as this is not annex. Change it to say “in the context of this subsection”.</t>
  </si>
  <si>
    <t xml:space="preserve">Change “of this annex” to “of this subsection”. </t>
  </si>
  <si>
    <t xml:space="preserve">I think we are not “modifying” the paragraph, as you do not give editing instructions, we are replacing the paragraph. </t>
  </si>
  <si>
    <t xml:space="preserve">Change editing instructions to say “Replace paragraph #1 with following:”. Or change the paragraph to show actual changes to the text, and change editing instructions to say “Change paragraph #1 as indicated:”. </t>
  </si>
  <si>
    <t>Change “9.3.3” to “9.3.4”</t>
  </si>
  <si>
    <t>Change “9.3.4” to “9.3.5”</t>
  </si>
  <si>
    <t>New subclause has been added, add it here too</t>
  </si>
  <si>
    <t>Add “9.3.5.1 General” subclause header on line 20.</t>
  </si>
  <si>
    <t>The value “0” on the AES-128-CCM* is not centered with other values on the column.</t>
  </si>
  <si>
    <t>Center the “0” in Value column.</t>
  </si>
  <si>
    <t>Value “1” and value “2” are underlined for some reason. This is new table so no need to underline them.</t>
  </si>
  <si>
    <t>Remove underlining from “1” and “2” on the Value column.</t>
  </si>
  <si>
    <t xml:space="preserve">We should add note, what is the difference between the AES-128-CCM* and AES-128-CCM. </t>
  </si>
  <si>
    <t>Add following to the description of the AES-128-CCM: “AES-128-CCM and AES-128-CCM* are exactly same except AES-128-CCM* allows using different MIC lengths with the same key.”</t>
  </si>
  <si>
    <t>Change editing instructions to be clear that we are adding one new item and modifying one of the others.</t>
  </si>
  <si>
    <t xml:space="preserve">Change editing instructions to say “Add item secAeadAlgorithm before secKey, and modify secKey as indicated:”. </t>
  </si>
  <si>
    <t xml:space="preserve">Remove unchanged entries from the table. </t>
  </si>
  <si>
    <t>Remove secKeyUsageList, secFrameCounterPerKey and secKeyDeviceFrameCounterList from the table, as those are not modified. We do not have all items in the table, so having extra items is just confusing.</t>
  </si>
  <si>
    <t>Table 9-15</t>
  </si>
  <si>
    <t>Remove unchanged entries from the table. Some of the references has been changed, so those would need to be modified to match base standard, so it is just better to remove them.</t>
  </si>
  <si>
    <t>Remove secFrameType, secCommandId, and secIeSecurityLevelDescriptorList items from table 9-15.</t>
  </si>
  <si>
    <t>Change editing instructions to be clear that we are removing one item and modifying two of the others.</t>
  </si>
  <si>
    <t>Change editing instructions to “Remove item secSecurityMinimum, and modify secDeviceOverrideSecurityMinumum and secAllowedSecurityLevels as indicated:”.</t>
  </si>
  <si>
    <t>Add editing markings to the type field of the secAllowedSecurityLevels.</t>
  </si>
  <si>
    <r>
      <rPr>
        <sz val="10"/>
        <rFont val="Arial"/>
        <family val="2"/>
      </rPr>
      <t xml:space="preserve">Change type field of the secAllowedSecurityLevels to “Set of </t>
    </r>
    <r>
      <rPr>
        <strike/>
        <sz val="10"/>
        <rFont val="Arial"/>
        <family val="2"/>
        <charset val="1"/>
      </rPr>
      <t>integers</t>
    </r>
    <r>
      <rPr>
        <sz val="10"/>
        <rFont val="Arial"/>
        <family val="2"/>
      </rPr>
      <t xml:space="preserve"> </t>
    </r>
    <r>
      <rPr>
        <u/>
        <sz val="10"/>
        <rFont val="Arial"/>
        <family val="2"/>
        <charset val="1"/>
      </rPr>
      <t>tuples of AeadAlgorithm, SecurityLevel</t>
    </r>
    <r>
      <rPr>
        <sz val="10"/>
        <rFont val="Arial"/>
        <family val="2"/>
      </rPr>
      <t>” where “integers” is strikethrought and “tuples of AeadAlgorithm, SecurityLevel” is underlined. Note, that I changed “secAeadAlgorithm” to “AeadAlgorithm”, as we are not talking about the security pib item here we are talking about the generic security levels and generic AEAD algorithm ids. Thats why they are not in italics.</t>
    </r>
  </si>
  <si>
    <t>Add missing editing markings to the Description field of the secAllowedSecurityLevels.</t>
  </si>
  <si>
    <r>
      <rPr>
        <sz val="10"/>
        <rFont val="Arial"/>
        <family val="2"/>
      </rPr>
      <t xml:space="preserve">The Description field is missing some editing marks from the beginning. Change first sentence to “A set of allowed </t>
    </r>
    <r>
      <rPr>
        <u/>
        <sz val="10"/>
        <rFont val="Arial"/>
        <family val="2"/>
        <charset val="1"/>
      </rPr>
      <t>algorithm identifiers and</t>
    </r>
    <r>
      <rPr>
        <sz val="10"/>
        <rFont val="Arial"/>
        <family val="2"/>
      </rPr>
      <t xml:space="preserve"> security level</t>
    </r>
    <r>
      <rPr>
        <strike/>
        <sz val="10"/>
        <rFont val="Arial"/>
        <family val="2"/>
        <charset val="1"/>
      </rPr>
      <t>s</t>
    </r>
    <r>
      <rPr>
        <sz val="10"/>
        <rFont val="Arial"/>
        <family val="2"/>
      </rPr>
      <t xml:space="preserve"> </t>
    </r>
    <r>
      <rPr>
        <u/>
        <sz val="10"/>
        <rFont val="Arial"/>
        <family val="2"/>
        <charset val="1"/>
      </rPr>
      <t>tuples,</t>
    </r>
    <r>
      <rPr>
        <sz val="10"/>
        <rFont val="Arial"/>
        <family val="2"/>
      </rPr>
      <t xml:space="preserve"> as defined in</t>
    </r>
    <r>
      <rPr>
        <u/>
        <sz val="10"/>
        <rFont val="Arial"/>
        <family val="2"/>
        <charset val="1"/>
      </rPr>
      <t xml:space="preserve"> Table 9-8a and </t>
    </r>
    <r>
      <rPr>
        <sz val="10"/>
        <rFont val="Arial"/>
        <family val="2"/>
      </rPr>
      <t xml:space="preserve">Table 9-6 </t>
    </r>
    <r>
      <rPr>
        <u/>
        <sz val="10"/>
        <rFont val="Arial"/>
        <family val="2"/>
        <charset val="1"/>
      </rPr>
      <t>respectively</t>
    </r>
    <r>
      <rPr>
        <sz val="10"/>
        <rFont val="Arial"/>
        <family val="2"/>
      </rPr>
      <t>, for incoming MAC frames with the indicated frame type, and, if present, Command ID field.” where “algorithm identifiers and”, “tuples”, and “in Table 9-8a and” are underlined, and the “s” in “levels” has strikethrough.</t>
    </r>
  </si>
  <si>
    <t>Change editing instructions to be clear that we are just removing one item.</t>
  </si>
  <si>
    <t xml:space="preserve">Change editing instructions to “Remove item secIeSecurityMinimum from Table 9-16”. </t>
  </si>
  <si>
    <t>Remove “SecIeType, secIeId, secIeDeviceOverrideSecurityMinimum and secIeAllowedSecurityLevels from the Table 9-16 as those are not changed from the base standard. Only item that is left is the secIeSecurityMinimum.</t>
  </si>
  <si>
    <t>Where is this paragraph 2? This editing instructions does not clearly indicate where the change should happen. There is no such paragraph saying just that text.</t>
  </si>
  <si>
    <t>Clarify the editing instruction where this change is supposed to happen. Is this change actually for the title of the Annex B, i.e. change the “Annex (normative) B CCM* mode of operation” to “Annex B (normative) CCM* and CCM modes of operation”? If so move it before the editing instructions on line 10 refering to the Annex B.2. Note, that the Annex title format has changed in the base standard.</t>
  </si>
  <si>
    <t>Move the editing instructions asking for removal of B.2 including B.2.1 and B.2.2 between B.1 and B.3.</t>
  </si>
  <si>
    <t>Move the editing instructions from line to the end of page 8.</t>
  </si>
  <si>
    <t>Annex B.2</t>
  </si>
  <si>
    <t>Change the B.2 to be B.3 as we are modifying B.3 here not B.2 (which got removed).</t>
  </si>
  <si>
    <t>Change “B.2 Notation and representation” to “B.3 Symmetric-key cryptographic building blocks”</t>
  </si>
  <si>
    <t>Annex B.3.1</t>
  </si>
  <si>
    <t>Change “B.3.1” to “B.3.2”</t>
  </si>
  <si>
    <t>The text to be changed does not match base standard.</t>
  </si>
  <si>
    <t>Update the text to match the base standard, and make editing markings based on that.</t>
  </si>
  <si>
    <t>Annex B.3.2</t>
  </si>
  <si>
    <t>Change “B.3.2” to “B.3.3”</t>
  </si>
  <si>
    <t>Editing markings are missing on line 12.</t>
  </si>
  <si>
    <t xml:space="preserve">I think the “as specified in B.3.1” on line 12 should have strikethrough, i.e. it is replaced with the “with a block size of 128 bits”. </t>
  </si>
  <si>
    <t xml:space="preserve">I think it would be better to refer to 9.3.2 in general, not in 9.3.2.2 directly. </t>
  </si>
  <si>
    <t xml:space="preserve">Change “9.3.2.2” to “9.3.2”. </t>
  </si>
  <si>
    <t>Annex B.4</t>
  </si>
  <si>
    <t xml:space="preserve">This changed paragraph is now in B.4.1, add subclause header for it. </t>
  </si>
  <si>
    <t>Add subclause title “B.4.1 Prerequisites” before line 19.</t>
  </si>
  <si>
    <t>Anenx B.4.1</t>
  </si>
  <si>
    <t>Change “B.4.1” to “B.4.2”</t>
  </si>
  <si>
    <t>Editing instructions are missing for the title change for B.4.1 (to be changed to B.4.2).</t>
  </si>
  <si>
    <t xml:space="preserve">Add editing instructions: “Change the title to subsection B.4.2 as indicated:” to line 21, and add editing markings to line 22 (underline “and CCM”. </t>
  </si>
  <si>
    <t>Annex B.4.1</t>
  </si>
  <si>
    <t>This is no longer paragraph #2.</t>
  </si>
  <si>
    <t xml:space="preserve">Change “paragraph #2” to “first paragraph”. </t>
  </si>
  <si>
    <t xml:space="preserve">This is no longer paragraph #5. </t>
  </si>
  <si>
    <t>Change “paragraph #5” to “last paragraph” on line 25.</t>
  </si>
  <si>
    <t>The text does not match the baseline text, as the references to annexes have been changed when they got renumbered.</t>
  </si>
  <si>
    <t>Update text to match the baseline draft, i.e., change “B.4.1.1” with “B.4.2.2” and “B.4.1.2”, with “B.4.2.3”, and “B.4.1.3” with “B.4.2.4”</t>
  </si>
  <si>
    <t>Anenx B.4.2</t>
  </si>
  <si>
    <t>Change “B.4.2” to “B.4.3”</t>
  </si>
  <si>
    <t>Annex B.4.2</t>
  </si>
  <si>
    <t xml:space="preserve">This changed paragraph is now in B.4.3.1, add subclause header for it. </t>
  </si>
  <si>
    <t>Add subclause title “B.4.3.1 Inputs” before line 3.</t>
  </si>
  <si>
    <t>Change “paragraph #2” to “last paragraph” on line 3.</t>
  </si>
  <si>
    <t>I think the first paragraph should also be changed</t>
  </si>
  <si>
    <t>Add change saying that the first paragraph is modified by chaging the “The CCM* mode inverse transformation” to “CCM* and CCM mode inverse transformations”</t>
  </si>
  <si>
    <t>Update text to match the baseline draft, i.e., change “B.4.2.1” with “B.4.3.2” and “B.4.2.2”, with “B.4.3.3”.</t>
  </si>
  <si>
    <t>Anenx B.4.3</t>
  </si>
  <si>
    <t>Change “B.4.3” to “B.4.4”</t>
  </si>
  <si>
    <t>Pat Kinney</t>
  </si>
  <si>
    <t>Kinney Consulting</t>
  </si>
  <si>
    <t>pat.kinney@kinneyconsultingllc.com</t>
  </si>
  <si>
    <t>in the sentence fragment stating "Open Payload field shall be empty." (other uses of the term 'empty'; how does the receiver 'know' what empty is?  I understand that this term is already used the the 15.4 standard, but is it defined anywhere?  Is there an example of an 'empty' field in the standard?</t>
  </si>
  <si>
    <t>define the term 'empty' and give an example of an 'empty'field'</t>
  </si>
  <si>
    <t>The use of 'returned' in this line is inconsistant with its use elsewhere where an 'is' precedes it.</t>
  </si>
  <si>
    <t>add 'is' before 'returned'</t>
  </si>
  <si>
    <t>[B25] cites a specific Operation Manual document, however it is constantly being revised.  Also the 2019 is not listed in the document number, should it be cited here?</t>
  </si>
  <si>
    <t>add a sentence stating or latest version and delete '2019'</t>
  </si>
  <si>
    <t>Benjamin Rolfe</t>
  </si>
  <si>
    <t>Blind Creek Associates</t>
  </si>
  <si>
    <t>ben@blindcreek.com</t>
  </si>
  <si>
    <t>The title of the draft and the title of the project in the PAR do not match, and in this case it matters:  the scope of the draft title might be interpreted as different than the scope of the project.  I think the title of the draft is better.  The two need not  match so long as the scope is not altered. But I think this may read to some as broader in scope so it's best to fix the PAR.</t>
  </si>
  <si>
    <t>Suggest reject the comment with resolution detail:
  "The PAR title will be updated to match the title of the draft amendment."</t>
  </si>
  <si>
    <t xml:space="preserve">On the "Participants" page, I am unfamiliar with the WG member named "Open".  Is he related to the every popular contributor to mass media "anonymous" ? </t>
  </si>
  <si>
    <t xml:space="preserve">Remove the mask and reveal the technical editor to the WG, then list the name of that person in the draft. Note this may be completed by the IEEE professional editors. </t>
  </si>
  <si>
    <t>General comment: Parts of this draft seem baselined to 802.15.4-2015, some to various versions (not the latest) of draft revision D, which make it very confusing and difficult to review and comment upon.  Especially when clause titles are being changed but not shown as changed (e.g. it *appears* that AEAD has been used in place of CMM* at least some places?);  in some cases it will line up with 2015 clause numbering, but the text being modified does not (e.g. in 8.2.2 where the bulleted list was introduced in Rev D). This may have been due to using an earlier version of Rev D but no clues as to which).  Where I have provided proposed changes including clause numbers I've tried to use what is in P802.15.4-REVd-D06 (the latest available to me today).  For comment reference I used the clause shown in P802.15.4y draft (also I used the page # that appears at the bottom of the page).</t>
  </si>
  <si>
    <t xml:space="preserve">Pick a baseline and go for it.  Also with the next ballot have a link to the baseline draft included on the ballot page to make it easier for those of us trying to help to match it up.  This will help in the event the baseline draft is turned after the ballot starts (which should be less likely now).  </t>
  </si>
  <si>
    <t>General: Many (most) editing instructions are incorrect.  Changes not correctly shown,  and invalid editing instructions are used (e.g. other than  change, delete, insert, and replace). In many places the base text is not shown correctly, that is, there are changes fro the base text that are not indicated as changes with strike-through and underlining. Because of this it is sometimes difficult to determine the intended change to the base standard, which is likely to lead to inconsistent (incorrect) interpretation by users. Thus the technical content is affected. 
 See 18.2.2 of the IEEE Standards Style Manual or read the summary on page 1 of this draft.  Using published amendments as examples is a good start.</t>
  </si>
  <si>
    <t>Review and correct editing instructions according to the correct style.  
Change shall be used when text or tables are being modified; therefore, strikethrough (for deletions) and
underscore (for insertions) should be indicated.
Insert shall be used to add new text, equations, tables, or figures in the standard.
Delete shall be used to remove existing text, equations, tables, or figures without exchanging the
information (i.e., it is not permissible to delete a paragraph and insert a new one rather than showing the
changes in the paragraph using the change instruction).
Replace shall be used only for figures and equations by removing the existing figure or equation and
replacing it with a new one. (See Annex D for examples of editorial instructions in amendments or
corrigenda.)</t>
  </si>
  <si>
    <t>the editing instruction "On page 38, after line 34 add:" is not a correct nor clear instruction.  A correct instruction would be: "Insert the following in clause 3.2 in alphanumeric order"</t>
  </si>
  <si>
    <t>Change to "Insert the following acronyms in alphabetical order"</t>
  </si>
  <si>
    <t xml:space="preserve">Incorrect editing instruction: doesn't line up with any known version of the standard being amended. It adds to an enumerated list which was introduced in draft Rev D and so the baseline for this clause appears to be Rev D (which would be appropriate at this time).  Page and line numbers are likely to change during the publication process. We avoid such easily broken reference points.  We use clause numbers and sometimes paragraph reference (e.g. "the forth paragraph of clause 8.2.2"). It is also OK to make it a "change" instruction and give context around the inserted items.  In Rev D D6 the bulleted list is the 4th paragraph of the sub-clause.   A correct instruction would look like "Insert at the end of the first bulleted list in 8.2.2" or "Change the first bulleted list in 8.2.2 as indicated" and show the entire list with the new items as insertions where you want them to appear. Relative position references like "the third paragraph of 8.2.2" or "insert after the second bulleted item in the first bullet list" or "change the third row of Table 99-1" are OK.    The IEEE Standards Style manual clause 18.2 and Annex D provide useful guidance and examples.  </t>
  </si>
  <si>
    <t xml:space="preserve">"Insert at the end of the first bulleted list in 8.2.2" or "Change the first bulleted list in 8.2.2 as indicated" and show the entire list with the new items as insertions where you want them to appear. </t>
  </si>
  <si>
    <t>Page number and line number in editing instructions are wrong, and the instruction and amending text do not match any readily identified version of the standard being amended (neither 2015 nor the current draft of Rev-D).  Line and page numbers are problematic on many levels. So we generally use relative references like "the third paragraph of 8.2.2" or "the second row of Table 99-1".  A correct instruction that maps to the base standard being amended and is clear  e.g. "insert into the end of…"</t>
  </si>
  <si>
    <t>"The secAeadAlgorithm is evaluated"  where is the procedure for evaluating the secAeadAlgorithm?  Not sure but I am guessing (yes that is bad) that this means that the value of the attribute secAeadAlgorithm must contain a value that is supported by the implementation then a status of UNSUPPORTED_ALGORITHM is returned. But this is a guess. I also would guess that it continuing to secure the frame is impossible or at least undesirable under this condition, and so we should terminate the securing operation and return the error status. The actual condition nor the actual action to be taken are specified here.</t>
  </si>
  <si>
    <t>"If the secAeadAlgorithm attribute is set to a value indicated an algorithm that is not supported the procedure shall return with a Status of UNAVAILABLE_KEY"</t>
  </si>
  <si>
    <t xml:space="preserve">The clause numbering does not match P802.15.4-REVD.  It matches 802.15.4-2015.  The indicated changes match Rev-D. Some of this draft only make sense applied to Rev-D. </t>
  </si>
  <si>
    <t>Complete updating to match Rev-D</t>
  </si>
  <si>
    <t xml:space="preserve">"Change paragraph #3, item (f) as indicated" is close to a correct editing instruction.  </t>
  </si>
  <si>
    <t>Change to "Change the third paragraph of 9.2.1 item (f) as indicated:"</t>
  </si>
  <si>
    <t xml:space="preserve">"The size of secKey is evaluated against the key length requirements of secAeadAlgorithm and KEY_LENGTH_MISMATCH is returned if the key length requirements are not  met." does not specify how to evaluate the attribute, incompletely defines the behavior if the (undefined) condition is met (which I assume is to abort the process) and leaves the reader (implementer) wondering what were the key length requirements might be specified (or worse than wondering).How to find these requirements is not clear from the definition of the attribute secAeadAlgorithm, which may in fact indicate an encryption algorithm not defined in this standard.  </t>
  </si>
  <si>
    <t xml:space="preserve">Remove added text and the KEY_LENGTH_MISMATCH status enumeration and all references thereto. </t>
  </si>
  <si>
    <t>"9.3.4.Store frame counter" should be just "9.3.4" (correct xref is just the clause number).</t>
  </si>
  <si>
    <t>delete "Store frame counter" (select "only number" when inserting xref)</t>
  </si>
  <si>
    <t xml:space="preserve">Incorrect form for editing instruction (but close). </t>
  </si>
  <si>
    <t>Change to "Change the third paragraph of 9.2.3 item (e) as indicated:"</t>
  </si>
  <si>
    <t>This has become 9.2.8 in Rev-D</t>
  </si>
  <si>
    <t>change to 9.2.8</t>
  </si>
  <si>
    <t>Editing instructions are wrong. Strikethrough is used for "change" so it would be correct as a change to the third paragraph if you show the entire third paragraph (the entire procedure) and the text for step C)1) as deleted with strikethrough.  Or it might be correct just to say "Remove step c)1) in  9.2.8" although in this case I think with multiple changes it will be more clear to be "Change the third paragraph of 9.2.8 as indicated", include the procedure steps and show what changes.</t>
  </si>
  <si>
    <t>Same as comment on 9.2.7 - fix the editing instructions to show the changes clearly. Also clause # changed to 9.2.10 in Rev-D D6</t>
  </si>
  <si>
    <t xml:space="preserve">Editing instruction:  Change second paragraph of 9.2.10 as indicated:" 
include existing text from "The incoming security level checking...." to the end of the sub-clause;
Show steps a) as strikethrough
Show b) as you have it
Show c) changed to b) and d) changed to c) like you did in b)
</t>
  </si>
  <si>
    <t>The editing instruction is incorrect (don't show text as strikethrough when the instruction is remove) and also doesn't match any version of the base standard.  Clause number matches  082.15.4-2015 but text doesn't; none of it matches D6 of Rev D; guessing it matched an earlier version of Rev D?  Anyway, for current Rev D draft...maybe?  I am not sure why this sentence (which became a subclause in Rev D) needs to go, so maybe it's easier to leave it?</t>
  </si>
  <si>
    <t>Change editing instruction to:
Remove subclause 9.3.1 (reference to Rev D) 
or
Remove the changes from the draft and leave it be</t>
  </si>
  <si>
    <t xml:space="preserve">It is really unclear what you mean here.  But whatever I guess makes it wrong. If  the intention to replace ALL of 9.3.2 (in Rev D and what was 9.3.1 in 2015) then it is repeating what is in Annex B (in both) and is not allowed. Repeating normative information violates the 2nd of the 10 commandments of 802.15 WG style requirements (see https://mentor.ieee.org/802.15/dcn/10/15-10-0324-06-0000-wg-editors-instructions.pdf).
"Modify" is not one of the 3 available instructions here.  To show this as "Change" you need to include all the base text and the changes indicated with strikethrough and  underline.  But since it would be redundant, that is still wrong (but wrong in fewer ways). Best is to keep it as is, referring to the normative annex.  </t>
  </si>
  <si>
    <t>Delete everything from "Modify Section 9.3.2 to read:" up to bit not including 9.3.3.</t>
  </si>
  <si>
    <t xml:space="preserve">Editing instruction should be "Insert the following new table (9-8a):" </t>
  </si>
  <si>
    <t>Change to "Insert the following new table (9-8a): "</t>
  </si>
  <si>
    <t xml:space="preserve">Table 9a and the changed table 9-10 do not track.  9-10 defines secAeadAlgorithm as an enumeration "as defined in Table 9-8a" but table 9-8a does not contain enumeration values. Nor does it define the attribute completely, it only provides some possible values with an implication that this controls which algorithm is used. An enumeration as used in 802.15.4 is a finite set of named values so that range is fully defined, e.g. secKeyDeviceAddr which has a range of  NONE, SHORT, EXTENDED.   Table 9-8a lists three names which *could* be the values of an enumeration...but the last row is indeterminate. So it can not really be an enumeration. It could be an integer representing an index into something.  There is an implied relationship between the value of secAeadAlgorithm in table 9-10 (that it determines the encryption algorithm and nonce used) which is not clearly stated in normative text.  </t>
  </si>
  <si>
    <t xml:space="preserve">You need to complete the specification of the attribute, change it's type to something other than Enumeration, define in normative text how the attribute is used to determine the algorithm that is used and how it is used. </t>
  </si>
  <si>
    <t xml:space="preserve">"Modify" is not a valid editing instruction. As is listed in the boilerplate text included in this draft, "Four editing instructions are used: change, delete, insert, and replace."  and "Replace" shall be used only for figures and equations. "Change" is ok;  "paragraph #1" should be "the first paragraph of".  Also the base text shown (as unchanged) does not match either 802.15.4-2015 or P802.15.4-REVd-D06 and the changes indicated make no sense (so changing "modify" to "change" is not enough).  If the intention is to replace all the text, you have to go with "Change" and show the base text as deleted and the new text as inserted. </t>
  </si>
  <si>
    <t>See comment. Alternately delete all changes to the subclause.</t>
  </si>
  <si>
    <t xml:space="preserve">Wrong editing instruction.  This needs to be shown as a change.  Editing instruction is "Change" and you need to show the base text with deletions and insertions shown accordingly.     I also suggest the TE and contributors Review the IEEE Standard Style Manual and the 802.15 WG editor's instructions.  Follow the required style for editing instructions (and everything else). Using published amendments for examples may help (some are better than others).  </t>
  </si>
  <si>
    <t>Change instruction to:
Change first paragraph of 9.3.5 
and then start with the original text from the base standard and show what is deleted and what is inserted to get what you want.</t>
  </si>
  <si>
    <t xml:space="preserve">Table 9-10: Changes shown for secKey are incorrect.   Only the new text should be shown as inserted (underlined) and the old text that is removed should be shown as deleted (strikethrough).   </t>
  </si>
  <si>
    <t>show the "16" as deleted, and "set of" as inserted; show "The value of the key." as in the base standard;  Change  "sized to the requirements of secAeadAlgorithm" to "The size of secKey is determined by the value of secAeadAlgorithm as specified in &lt;reference&gt;" shown as inserted (underlined) and cross reference to where the size is specified (this might be a new column in Table 9-8a)</t>
  </si>
  <si>
    <t xml:space="preserve">Table 9-15: Changes not shown for secAllowedSecurityLevels:  Not all the changes from the base standard are shown.  "Set of tuples of secAeadAlgorith m, SecurityLevel" is not the original text.  "algorithm identifier and security level tuples" is new text;  "in Table 9-8a and Table 9-6 respectively" is not the base text (and "respectively" is wrong - when do we know which to use?). </t>
  </si>
  <si>
    <t xml:space="preserve">Show "integers" as deleted and show "Set of tuples of
secAeadAlgorith (m, SecurityLevel)" as inserted;  In description, start with the base text and show all the deletions and insertions correctly (at least what is noted in the comment needs to be shown as changes and I may have missed something. </t>
  </si>
  <si>
    <t xml:space="preserve">"Add" is not one of the four editing instructions (change, delete, insert, and replace).  </t>
  </si>
  <si>
    <t>Change "add" to "insert"</t>
  </si>
  <si>
    <t xml:space="preserve">"Remove Annex B.2 including B.2.1 and B.2.2" is an invalid instruction.  If you change "Remove" to "Delete" it is the right word but this is the wrong thing to do.  Leave these clauses in place and delete the replication of this information in clause 9.  </t>
  </si>
  <si>
    <t>Remove instruction</t>
  </si>
  <si>
    <t>"11 Change paragraph# 2 as indicated:" Second paragraph of what? Proper form is "Change the second paragraph of B.xx" if you can identify in which clause you want to make the change. I find the unchanged text "CMM* mode of operation" in the title of Annex B, in clause B.3.3, in the title of B.4, and twice in B.4.4 (third paragraph and NOTE 2).  No idea which (if any) of these is intended. If ALL are intended to be changes you have to show EACH change.</t>
  </si>
  <si>
    <t xml:space="preserve">Withdraw the draft from balloting, complete the draft, and restart the balloting process when the draft is complete. </t>
  </si>
  <si>
    <t>"Change paragraph# 1, sentence #1 as indicated:" is not a valid editing instruction.  It may be OK to say "Change the first sentence of the first paragraph of B.1" but it may be necessary to show the entire paragraph with the changes - consult the WG Technical editor for guidance.</t>
  </si>
  <si>
    <t>Try "Change the first sentence of the first paragraph of B.1"  and see if the WG TE objects. Alternately ask the WG TE if this is adequate or if the first paragraph should be included with the indicated changes shown.</t>
  </si>
  <si>
    <t xml:space="preserve">Editing instruction should be "Change the first paragraph of " and in D6 of Rev D this is B.3.2.  Also the base text does not match what is in the base standard (there are changes not shown):  "The block cipher used in this standard shall be the advanced encryption standard (AES)-128," is in the base standard (both 2015 and Rev D), which has been replaced with "The block cipher employed with CCM* and CCM shall be the advanced be the advanced encryption standard (AES)-128 or AES-256, as specified in FIPS Pub 197. This block cipher shall be used with symmetric keys with the same as the block" is  a lot more changes than the insertions shown. </t>
  </si>
  <si>
    <t>Change to "Change the first paragraph of B.3.2 as indicated:";
Use the text from the base standard and show ALL the changes;
Update clause number to B.3.2;</t>
  </si>
  <si>
    <t xml:space="preserve">(clause is now B.3.3 in Rev D).  Another invalid editing instruction and/or changes not shown.  This needs to be "Change B.3.3 as indicated:" and show the existing text (entire subclause) with changes indicated. You've indicated changes to more than the first paragraph, as you have changes to the first three items in the list.  It will be more clear (and not much work) to show the entire list (which is thus the entire subclause). </t>
  </si>
  <si>
    <t xml:space="preserve">Change instruction to: "Change B.3.3 as indicated:" and show the existing text (entire subclause) with changes indicated. </t>
  </si>
  <si>
    <t>B.4</t>
  </si>
  <si>
    <t>IEEE standards do not have subsections.  They have clause and subclauses. And you don't need to use either word here, as "change the title of B.4 as indicated:" is sufficient (and not wrong).</t>
  </si>
  <si>
    <t>Should be "Change the title of B.4 as indicated:"</t>
  </si>
  <si>
    <t>"Change paragraph# 2 as indicated:" should be "change the first sentence of B.4.1 as indicated:"  (using clause numbering of Rev D).</t>
  </si>
  <si>
    <t>Should be "Change the first sentence of B.4.1 as indicated:"</t>
  </si>
  <si>
    <t>B.4.1</t>
  </si>
  <si>
    <t>The title does not match the title in the base standard (change to title not indicated as a change). Changes to add "and CMM" are not shown.</t>
  </si>
  <si>
    <t>Add editing instruction and show new text as insertions.</t>
  </si>
  <si>
    <t>"Change paragraph# 2 as indicated" should be "Change first sentence of B.4.2.1 as indicated:"  (using clause numbering of Rev D)</t>
  </si>
  <si>
    <t>Replace "Change paragraph# 2 as indicated" with "Change first sentence of B.4.2.1 as indicated:"  (using clause numbering of Rev D)</t>
  </si>
  <si>
    <t xml:space="preserve">Incorrect editing instruction and clause numbering needs to be updated.  This is now in B.4.2.1 </t>
  </si>
  <si>
    <t xml:space="preserve">Replace with "Change the fifth paragraph of B.4.2.1 as indicated:"  </t>
  </si>
  <si>
    <t>Update clause numbers to Rev-D:  B.4.1.1,  B.4.1.2, and  B.4.1.3 are now B.4.2.2, B.4.2.3 and B.4.2.4 respectively.</t>
  </si>
  <si>
    <t xml:space="preserve">Update clause numbers to Rev-D:  
Change B.4.1.1 to B.4.2.2 
Change B.4.1.2 to B.4.2.3 
Change B.4.1.3 to B.4.2.4 </t>
  </si>
  <si>
    <t>B.4.2</t>
  </si>
  <si>
    <t>"heading" should be "title"</t>
  </si>
  <si>
    <t xml:space="preserve">Change "heading" to "title" </t>
  </si>
  <si>
    <t>"Change paragraph# 2 as indicated:" should be "Change the last paragraph of B.4.3.1 as indicated:" (using clause numbering from Rev-D)</t>
  </si>
  <si>
    <t>Replace with "Change the last paragraph of B.4.3.1 as indicated:"</t>
  </si>
  <si>
    <t>Update clause numbers to Rev-D.</t>
  </si>
  <si>
    <t>B.4.3</t>
  </si>
  <si>
    <t>"Change paragraph# 1 as indicated" should be "Change the first paragraph of B.4.4 as indicated" (using clause numbering from P802.15.4-REVd-D06).</t>
  </si>
  <si>
    <t xml:space="preserve">Replace with "Change the first paragraph of B.4.4 as indicated"
</t>
  </si>
  <si>
    <t>"Change paragraph# 2 as indicated:" should be "Change the second paragraph of B.4.4 as indicated:" (using clause numbering from P802.15.4-REVd-D06).</t>
  </si>
  <si>
    <t>Replace with "Change the second paragraph of B.4.4 as indicated"</t>
  </si>
  <si>
    <t>"References for processing descriptions of additional security algorithms are found in [B1] as they are added to the secAeadAlgorithm enumeration." is not true as [B1] is the ANA database which provides identifiers for algorithms, not descriptions of algorithms, and the attribute secAeadAlgorithm is not an enumeration (it appears to be an index or identifier of a set of properties of an algorithm).</t>
  </si>
  <si>
    <t>Delete sentence.</t>
  </si>
  <si>
    <t>"Earlier revisions of the standard" should be "Earlier revisions of this standard" as there are many standards, but only 802.15.4 is relevant to this sentence.</t>
  </si>
  <si>
    <t>change "the" to "this"</t>
  </si>
  <si>
    <t>This paragraph seems irrelevant.  What was is was, we only need to know what is.  While this may be true it isn't really helpful. If you really think it's needed, specify what changed in which revision.</t>
  </si>
  <si>
    <t>Delete paragraph</t>
  </si>
  <si>
    <t>"The following changes were made to expand support for additional security algorithms" is unclear but what follows look to be changes made by this amendment.  I *think* it is OK to discuss in an informative annex, but it should be clear.</t>
  </si>
  <si>
    <t>"This amendment makes changes to expand support for additional security algorithms"</t>
  </si>
  <si>
    <t>secAeadAlgorithm is not an enumeration.  It is an index or identifier of a set of properties identifying an algorithm. It also *seems* like the attribute controls which algorithm is being used, but this is not at all clear how in this draft.</t>
  </si>
  <si>
    <t xml:space="preserve">Change to "added an attribute that identifies the algorithm being used" </t>
  </si>
  <si>
    <t xml:space="preserve">This standard does not have sub-sections. It has subclauses. But what you really modified are the procedural requirements for securing and unsecuring frames. </t>
  </si>
  <si>
    <t>change to "Modified procedures for securing and unsecuring frames to use the SecAeadAlgorithm in the secKeyDescriptor"</t>
  </si>
  <si>
    <t xml:space="preserve">We are defining limitations (which are requirements) for something we just said is out of scope of this standard.  The following list actually contains a suggestion, refers to processes, and some other notes probably not needed. </t>
  </si>
  <si>
    <t>Delete the annex.</t>
  </si>
  <si>
    <t xml:space="preserve">[B1] does not define algorithms. It contains assigned number identifying an algorithm.  An algorithm may be identified in [B1]. </t>
  </si>
  <si>
    <t>Delete the sentence or replace it with one that makes isn't wrong.  I don't really know what that would look like because I don't know what the author actually meant.</t>
  </si>
  <si>
    <t>Algorithms are not included in [B1].  [B24] includes a procedure to assign identifiers for algorithms and as part of that process reviewing and approving the referenced algorithm.</t>
  </si>
  <si>
    <t>(4) and (5) are repeating what is stated in clause 9 as amended.</t>
  </si>
  <si>
    <t>Delete items (4) and (5)</t>
  </si>
  <si>
    <t>Kunal Shah</t>
  </si>
  <si>
    <t>Iton Inc.</t>
  </si>
  <si>
    <t>kunal.shah@itron.com</t>
  </si>
  <si>
    <t>-</t>
  </si>
  <si>
    <t>The title of the Standard does not match with the title of the PAR.</t>
  </si>
  <si>
    <t>Include the same title as per the PAR in the Standard draft.</t>
  </si>
  <si>
    <t>Abstract defined in the Standard looks like it is not 15.4y.</t>
  </si>
  <si>
    <t>Update the abstract section to include scope for 15.4y.</t>
  </si>
  <si>
    <t>The reference to the paragraph is based on 802.15.4-2015 or any other amendment?</t>
  </si>
  <si>
    <t>If it is referering to the existing revision draft, the page number reference need to be updared</t>
  </si>
  <si>
    <t>Confirm the reference included throughout the document to align with the correct reference Standard.</t>
  </si>
  <si>
    <t>It looks like this is amendment to the existing text in the Standard. It would be better to highlight what new text is replaced with in the Standard.</t>
  </si>
  <si>
    <t>If new table 9-8a is inserted, no need to underline the text.</t>
  </si>
  <si>
    <t>Remove underlines from the table.</t>
  </si>
  <si>
    <t>This line should go after B.1.</t>
  </si>
  <si>
    <t>Not sure this paragraph refers to which sub-claus, as there is no paragraph#2 under Annex B.</t>
  </si>
  <si>
    <t>Include subclause detail where the change is needed.</t>
  </si>
  <si>
    <t>On page 8, line 10, it mentions to remove subclause B.2; however it shows the title of the clause here.</t>
  </si>
  <si>
    <t>Remove the claus title if it requires to be deleted.</t>
  </si>
  <si>
    <t>Annex ca</t>
  </si>
  <si>
    <t>The link should be added as a footnote.</t>
  </si>
  <si>
    <t>Section 9.3.2 covers the AEAD nonce, I don’t think it can be modified to 'Notation and representation for security operations".  Should we modify 9.3.1 from "Integer and octet representation" to Notation and representation for security operations."?</t>
  </si>
  <si>
    <t>Modify 9.3.1 to Notation and representation for security operations.
Remove the line, "The integer and octet representation conventions specified in B.2 are used throughout this subclause."
9.3.1.1 Strings and string operations
9.3.1.2 Integers, octets, and their representation</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</si>
  <si>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</si>
  <si>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</si>
  <si>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</si>
  <si>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</si>
  <si>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</si>
  <si>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</si>
  <si>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</si>
  <si>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</si>
  <si>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</si>
  <si>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</si>
  <si>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</si>
  <si>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March 2020</t>
  </si>
  <si>
    <t>[This document is used to submit comments for an 802.15.4y -draft.]</t>
  </si>
  <si>
    <t>To be addressed by IEEE editors</t>
  </si>
  <si>
    <t>Revise</t>
  </si>
  <si>
    <t>Get rid of Roman Numeral pages, start the page numbering with 1</t>
  </si>
  <si>
    <t>We will not refer to page numbers</t>
  </si>
  <si>
    <t xml:space="preserve">Insert at the end of the first bulleted list in 8.2.2 or "Change the first bulleted list in 8.2.2 as indicated" and show the entire list with the new items as insertions where you want them to appear. </t>
  </si>
  <si>
    <t>Align with D06 draft of IEEE 802.15.4-2020</t>
  </si>
  <si>
    <t>Remove "Store frame counter." from sentence.</t>
  </si>
  <si>
    <t>Change to "Change the third paragraph item (i) as indicated:"</t>
  </si>
  <si>
    <t>Change "as described in 9.3.5" to "as specified in 9.3.6"</t>
  </si>
  <si>
    <t>Verify all references in 4y draft against D06 draft of IEEE 802.15.4-2020</t>
  </si>
  <si>
    <t>"In paragraph 3, change step 2 of step c) as follows:"</t>
  </si>
  <si>
    <t>"In paragraph 3, renumber 3) to 2) in step c"</t>
  </si>
  <si>
    <t>Change lines 20-22 to:  "In paragraph 3, delete step 1 of step c)", delete lines 24-29 from the draft.</t>
  </si>
  <si>
    <t>Remove Page 3, line 43.  Remove Page 4, line 1.  Remove Page 4, lines 5-9.  Change page 4, line 3 to "In paragraph 2, delete step a)".  Change page 4, line 10 to:  "In paragraph 2, change step b) as follows:".   Change page 4, line 17 to:  "in paragraph 2, Renumber c) to b) and d) to c)."</t>
  </si>
  <si>
    <t>"Page 4, line 22-24, replace with":  Delete Section 9.3.1</t>
  </si>
  <si>
    <t>Page 4, line 22-24, replace with:  Delete Section 9.3.1</t>
  </si>
  <si>
    <t>Change editing instruction on line 27 to read:  "Replace section 9.3.2 with the following content:"</t>
  </si>
  <si>
    <t>Proposed change does not help attach the length of m and n to the notation with the additional "-" symbol.</t>
  </si>
  <si>
    <t>change to "Change paragraph one as shown:".  Change line 24 of page 5 to: Overstrike B.4.2 and underline the references in table 9-8a.   Add subsection number between 9.3.4 and editing instructions saying:   9.3.5.1 General.  Change line 16 of page 5 to overstrike B.4.2, underline references in table 9-8a.  Change line 17 of page 5 to overstrike B.4.3, underline references in table 9-8a.</t>
  </si>
  <si>
    <t>Change to "Insert the following new table:"</t>
  </si>
  <si>
    <t>Remove underlines under 1 and 2</t>
  </si>
  <si>
    <t>Replace ".2019" with "or latest version"</t>
  </si>
  <si>
    <t>Move page 8, lines 10 to after 17</t>
  </si>
  <si>
    <t>Change title of Annex B to read:Annex B (normative) CCM* and CCM mode of operation.   Also, add editing instruction on line 8 to say:  "Change title of Annex B as indicated:"</t>
  </si>
  <si>
    <t>Change "mode" to "modes" in 2 places in the sentence.</t>
  </si>
  <si>
    <t>Remove:"cipher block chaining  message  authentication  code  (CBC-MAC).".   In the next sentence, expand CBC-MAC since this is now the first occurrence.</t>
  </si>
  <si>
    <t>Change "B.3.1" to "B.3.2".  Add in the intervening level numbers in the editing instructions.</t>
  </si>
  <si>
    <t>Add B.4.1 from D06 base standard to line 18 plus accept the proposed change</t>
  </si>
  <si>
    <t>Add editing instructions to include the new title:   "B.4.2 CCM* and CCM modes encryption and authentication transformation"</t>
  </si>
  <si>
    <t>Add in interim subsection titles to the draft.  Change editing instructions to read:  "Change first sentence as indicated"</t>
  </si>
  <si>
    <t>There is no clause numbers in the editing instructions.  We have added intermediate levels of the subsections to make clear where the edits are to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</si>
</sst>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charset val="1"/>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0" fillId="6" borderId="0" xfId="0" applyFill="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peter@akayla.com"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pat.kinney@kinneyconsultingllc.com" TargetMode="External"/><Relationship Id="rId138" Type="http://schemas.openxmlformats.org/officeDocument/2006/relationships/hyperlink" Target="mailto:ben@blindcreek.com" TargetMode="External"/><Relationship Id="rId107" Type="http://schemas.openxmlformats.org/officeDocument/2006/relationships/hyperlink" Target="mailto:ben@blindcreek.com" TargetMode="External"/><Relationship Id="rId11" Type="http://schemas.openxmlformats.org/officeDocument/2006/relationships/hyperlink" Target="mailto:ruben.salazar@landisgyr.com"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ben@blindcreek.com" TargetMode="External"/><Relationship Id="rId149" Type="http://schemas.openxmlformats.org/officeDocument/2006/relationships/printerSettings" Target="../printerSettings/printerSettings1.bin"/><Relationship Id="rId5" Type="http://schemas.openxmlformats.org/officeDocument/2006/relationships/hyperlink" Target="mailto:joerg.robert@fau.de" TargetMode="External"/><Relationship Id="rId95" Type="http://schemas.openxmlformats.org/officeDocument/2006/relationships/hyperlink" Target="mailto:ben@blindcreek.com" TargetMode="External"/><Relationship Id="rId22" Type="http://schemas.openxmlformats.org/officeDocument/2006/relationships/hyperlink" Target="mailto:peter@akayla.com" TargetMode="External"/><Relationship Id="rId27"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ben@blindcreek.com" TargetMode="External"/><Relationship Id="rId118"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139" Type="http://schemas.openxmlformats.org/officeDocument/2006/relationships/hyperlink" Target="mailto:kunal.shah@itron.com" TargetMode="External"/><Relationship Id="rId80" Type="http://schemas.openxmlformats.org/officeDocument/2006/relationships/hyperlink" Target="mailto:kivinen@iki.fi" TargetMode="External"/><Relationship Id="rId85" Type="http://schemas.openxmlformats.org/officeDocument/2006/relationships/hyperlink" Target="mailto:pat.kinney@kinneyconsultingllc.com" TargetMode="External"/><Relationship Id="rId12" Type="http://schemas.openxmlformats.org/officeDocument/2006/relationships/hyperlink" Target="mailto:ruben.salazar@landisgyr.com" TargetMode="External"/><Relationship Id="rId17" Type="http://schemas.openxmlformats.org/officeDocument/2006/relationships/hyperlink" Target="mailto:peter@akayla.com"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ben@blindcreek.com" TargetMode="External"/><Relationship Id="rId96" Type="http://schemas.openxmlformats.org/officeDocument/2006/relationships/hyperlink" Target="mailto:ben@blindcreek.com" TargetMode="External"/><Relationship Id="rId140" Type="http://schemas.openxmlformats.org/officeDocument/2006/relationships/hyperlink" Target="mailto:kunal.shah@itron.com" TargetMode="External"/><Relationship Id="rId145" Type="http://schemas.openxmlformats.org/officeDocument/2006/relationships/hyperlink" Target="mailto:kunal.shah@itron.com" TargetMode="External"/><Relationship Id="rId1" Type="http://schemas.openxmlformats.org/officeDocument/2006/relationships/hyperlink" Target="mailto:joerg.robert@fau.de" TargetMode="External"/><Relationship Id="rId6" Type="http://schemas.openxmlformats.org/officeDocument/2006/relationships/hyperlink" Target="mailto:don.sturek@itron.com" TargetMode="External"/><Relationship Id="rId23" Type="http://schemas.openxmlformats.org/officeDocument/2006/relationships/hyperlink" Target="mailto:peter@akayla.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ben@blindcreek.com"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3" Type="http://schemas.openxmlformats.org/officeDocument/2006/relationships/hyperlink" Target="mailto:ruben.salazar@landisgyr.com" TargetMode="External"/><Relationship Id="rId18" Type="http://schemas.openxmlformats.org/officeDocument/2006/relationships/hyperlink" Target="mailto:peter@akayla.com" TargetMode="External"/><Relationship Id="rId39" Type="http://schemas.openxmlformats.org/officeDocument/2006/relationships/hyperlink" Target="mailto:kivinen@iki.fi" TargetMode="External"/><Relationship Id="rId109" Type="http://schemas.openxmlformats.org/officeDocument/2006/relationships/hyperlink" Target="mailto:ben@blindcreek.com" TargetMode="External"/><Relationship Id="rId34"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ben@blindcreek.com" TargetMode="External"/><Relationship Id="rId104" Type="http://schemas.openxmlformats.org/officeDocument/2006/relationships/hyperlink" Target="mailto:ben@blindcreek.com" TargetMode="External"/><Relationship Id="rId120"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1" Type="http://schemas.openxmlformats.org/officeDocument/2006/relationships/hyperlink" Target="mailto:kunal.shah@itron.com" TargetMode="External"/><Relationship Id="rId146" Type="http://schemas.openxmlformats.org/officeDocument/2006/relationships/hyperlink" Target="mailto:kunal.shah@itron.com" TargetMode="External"/><Relationship Id="rId7" Type="http://schemas.openxmlformats.org/officeDocument/2006/relationships/hyperlink" Target="mailto:ruben.salazar@landisgyr.com" TargetMode="External"/><Relationship Id="rId71" Type="http://schemas.openxmlformats.org/officeDocument/2006/relationships/hyperlink" Target="mailto:kivinen@iki.fi" TargetMode="External"/><Relationship Id="rId92" Type="http://schemas.openxmlformats.org/officeDocument/2006/relationships/hyperlink" Target="mailto:ben@blindcreek.com" TargetMode="External"/><Relationship Id="rId2" Type="http://schemas.openxmlformats.org/officeDocument/2006/relationships/hyperlink" Target="mailto:joerg.robert@fau.de" TargetMode="External"/><Relationship Id="rId29" Type="http://schemas.openxmlformats.org/officeDocument/2006/relationships/hyperlink" Target="mailto:kivinen@iki.fi" TargetMode="External"/><Relationship Id="rId24" Type="http://schemas.openxmlformats.org/officeDocument/2006/relationships/hyperlink" Target="mailto:peter@akayla.com"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ben@blindcreek.com" TargetMode="External"/><Relationship Id="rId110" Type="http://schemas.openxmlformats.org/officeDocument/2006/relationships/hyperlink" Target="mailto:ben@blindcreek.com" TargetMode="External"/><Relationship Id="rId115"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 Type="http://schemas.openxmlformats.org/officeDocument/2006/relationships/hyperlink" Target="mailto:peter@akayla.com" TargetMode="External"/><Relationship Id="rId14" Type="http://schemas.openxmlformats.org/officeDocument/2006/relationships/hyperlink" Target="mailto:peter@akayla.com"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kunal.shah@itron.com" TargetMode="External"/><Relationship Id="rId8" Type="http://schemas.openxmlformats.org/officeDocument/2006/relationships/hyperlink" Target="mailto:ruben.salazar@landisgyr.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ben@blindcreek.com" TargetMode="External"/><Relationship Id="rId98" Type="http://schemas.openxmlformats.org/officeDocument/2006/relationships/hyperlink" Target="mailto:ben@blindcreek.com" TargetMode="External"/><Relationship Id="rId121" Type="http://schemas.openxmlformats.org/officeDocument/2006/relationships/hyperlink" Target="mailto:ben@blindcreek.com" TargetMode="External"/><Relationship Id="rId142" Type="http://schemas.openxmlformats.org/officeDocument/2006/relationships/hyperlink" Target="mailto:kunal.shah@itron.com" TargetMode="External"/><Relationship Id="rId3" Type="http://schemas.openxmlformats.org/officeDocument/2006/relationships/hyperlink" Target="mailto:joerg.robert@fau.de" TargetMode="External"/><Relationship Id="rId25" Type="http://schemas.openxmlformats.org/officeDocument/2006/relationships/hyperlink" Target="mailto:peter@akayla.com"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20" Type="http://schemas.openxmlformats.org/officeDocument/2006/relationships/hyperlink" Target="mailto:peter@akayla.com"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pat.kinney@kinneyconsultingllc.com" TargetMode="External"/><Relationship Id="rId88" Type="http://schemas.openxmlformats.org/officeDocument/2006/relationships/hyperlink" Target="mailto:ben@blindcreek.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 Type="http://schemas.openxmlformats.org/officeDocument/2006/relationships/hyperlink" Target="mailto:peter@akayla.com"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10" Type="http://schemas.openxmlformats.org/officeDocument/2006/relationships/hyperlink" Target="mailto:ruben.salazar@landisgyr.com"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ben@blindcreek.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kunal.shah@itron.com" TargetMode="External"/><Relationship Id="rId148" Type="http://schemas.openxmlformats.org/officeDocument/2006/relationships/hyperlink" Target="mailto:kunal.shah@itron.com" TargetMode="External"/><Relationship Id="rId4" Type="http://schemas.openxmlformats.org/officeDocument/2006/relationships/hyperlink" Target="mailto:joerg.robert@fau.de" TargetMode="External"/><Relationship Id="rId9" Type="http://schemas.openxmlformats.org/officeDocument/2006/relationships/hyperlink" Target="mailto:ruben.salazar@landisgyr.com" TargetMode="External"/><Relationship Id="rId26" Type="http://schemas.openxmlformats.org/officeDocument/2006/relationships/hyperlink" Target="mailto:peter@akayla.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ben@blindcreek.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6" Type="http://schemas.openxmlformats.org/officeDocument/2006/relationships/hyperlink" Target="mailto:peter@akayla.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kunal.shah@itron.com" TargetMode="External"/><Relationship Id="rId90" Type="http://schemas.openxmlformats.org/officeDocument/2006/relationships/hyperlink" Target="mailto:ben@blindcreek.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 Id="rId34" Type="http://schemas.openxmlformats.org/officeDocument/2006/relationships/hyperlink" Target="mailto:kivinen@iki.fi"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16" sqref="E16"/>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627</v>
      </c>
      <c r="C1" s="3"/>
      <c r="D1" s="4" t="s">
        <v>230</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231</v>
      </c>
      <c r="D7" s="62"/>
    </row>
    <row r="8" spans="2:4" ht="17" x14ac:dyDescent="0.15">
      <c r="B8" s="6" t="s">
        <v>3</v>
      </c>
      <c r="C8" s="63">
        <v>43920</v>
      </c>
      <c r="D8" s="63"/>
    </row>
    <row r="9" spans="2:4" ht="14.75" customHeight="1" x14ac:dyDescent="0.15">
      <c r="B9" s="61" t="s">
        <v>4</v>
      </c>
      <c r="C9" s="6" t="s">
        <v>38</v>
      </c>
      <c r="D9" s="6" t="s">
        <v>232</v>
      </c>
    </row>
    <row r="10" spans="2:4" ht="17" x14ac:dyDescent="0.15">
      <c r="B10" s="61"/>
      <c r="C10" s="8" t="s">
        <v>25</v>
      </c>
      <c r="D10" s="8"/>
    </row>
    <row r="11" spans="2:4" ht="17" x14ac:dyDescent="0.15">
      <c r="B11" s="61"/>
      <c r="C11" s="8" t="s">
        <v>26</v>
      </c>
      <c r="D11" s="8" t="s">
        <v>233</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234</v>
      </c>
      <c r="D15" s="61"/>
    </row>
    <row r="16" spans="2:4" s="13" customFormat="1" ht="20.25" customHeight="1" x14ac:dyDescent="0.15">
      <c r="B16" s="6" t="s">
        <v>7</v>
      </c>
      <c r="C16" s="61" t="s">
        <v>628</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180</v>
      </c>
      <c r="C5" s="68"/>
      <c r="D5" s="68"/>
      <c r="E5" s="69"/>
      <c r="G5" s="67" t="s">
        <v>181</v>
      </c>
      <c r="H5" s="68"/>
      <c r="I5" s="68"/>
      <c r="J5" s="69"/>
      <c r="L5" s="67" t="s">
        <v>184</v>
      </c>
      <c r="M5" s="68"/>
      <c r="N5" s="69"/>
    </row>
    <row r="6" spans="2:14" ht="14" thickBot="1" x14ac:dyDescent="0.2">
      <c r="B6" s="42"/>
      <c r="C6" s="43" t="s">
        <v>174</v>
      </c>
      <c r="D6" s="43" t="s">
        <v>175</v>
      </c>
      <c r="E6" s="44" t="s">
        <v>179</v>
      </c>
      <c r="G6" s="42"/>
      <c r="H6" s="45" t="s">
        <v>174</v>
      </c>
      <c r="I6" s="45" t="s">
        <v>175</v>
      </c>
      <c r="J6" s="46" t="s">
        <v>179</v>
      </c>
      <c r="L6" s="42"/>
      <c r="M6" s="43" t="s">
        <v>174</v>
      </c>
      <c r="N6" s="44" t="s">
        <v>175</v>
      </c>
    </row>
    <row r="7" spans="2:14" x14ac:dyDescent="0.15">
      <c r="B7" s="39" t="s">
        <v>176</v>
      </c>
      <c r="C7" s="40">
        <f>COUNTIFS('LB167 Comments'!J2:J300, "E",'LB167 Comments'!N2:N300, "Accept")</f>
        <v>40</v>
      </c>
      <c r="D7" s="40">
        <f>COUNTIFS('LB167 Comments'!J2:J300, "T",'LB167 Comments'!N2:N300,"Accept")</f>
        <v>0</v>
      </c>
      <c r="E7" s="41">
        <f>SUM(C7:D7)</f>
        <v>40</v>
      </c>
      <c r="G7" s="39" t="s">
        <v>176</v>
      </c>
      <c r="H7" s="40">
        <f>COUNTIFS('Rogue Comments'!J2:J85, "E", 'Rogue Comments'!M2:M85, "Accept")</f>
        <v>35</v>
      </c>
      <c r="I7" s="40">
        <f>COUNTIFS('Rogue Comments'!J2:J85, "T", 'Rogue Comments'!M2:M85, "Accept")</f>
        <v>2</v>
      </c>
      <c r="J7" s="41">
        <f>SUM(H7:I7)</f>
        <v>37</v>
      </c>
      <c r="L7" s="39" t="s">
        <v>176</v>
      </c>
      <c r="M7" s="40">
        <f t="shared" ref="M7:N12" si="0">SUM(C7+H7)</f>
        <v>75</v>
      </c>
      <c r="N7" s="41">
        <f t="shared" si="0"/>
        <v>2</v>
      </c>
    </row>
    <row r="8" spans="2:14" x14ac:dyDescent="0.15">
      <c r="B8" s="39" t="s">
        <v>105</v>
      </c>
      <c r="C8" s="40">
        <f>COUNTIFS('LB167 Comments'!J2:J237,"E",'LB167 Comments'!N2:N237,"Revised")</f>
        <v>0</v>
      </c>
      <c r="D8" s="40">
        <f>COUNTIFS('LB167 Comments'!J2:J300, "T",'LB167 Comments'!N2:N300, "Revised")</f>
        <v>0</v>
      </c>
      <c r="E8" s="41">
        <f t="shared" ref="E8:E13" si="1">SUM(C8:D8)</f>
        <v>0</v>
      </c>
      <c r="G8" s="39" t="s">
        <v>105</v>
      </c>
      <c r="H8" s="40">
        <f>COUNTIFS('Rogue Comments'!J2:J85, "E", 'Rogue Comments'!M2:M85, "Revised")</f>
        <v>12</v>
      </c>
      <c r="I8" s="40">
        <f>COUNTIFS('Rogue Comments'!J2:J85, "T", 'Rogue Comments'!M2:M85, "Revised")</f>
        <v>5</v>
      </c>
      <c r="J8" s="41">
        <f t="shared" ref="J8:J13" si="2">SUM(H8:I8)</f>
        <v>17</v>
      </c>
      <c r="L8" s="39" t="s">
        <v>105</v>
      </c>
      <c r="M8" s="40">
        <f t="shared" si="0"/>
        <v>12</v>
      </c>
      <c r="N8" s="41">
        <f t="shared" si="0"/>
        <v>5</v>
      </c>
    </row>
    <row r="9" spans="2:14" x14ac:dyDescent="0.15">
      <c r="B9" s="39" t="s">
        <v>177</v>
      </c>
      <c r="C9" s="40">
        <f>COUNTIFS('LB167 Comments'!J3:J237,"E",'LB167 Comments'!N3:N237,"Reject")</f>
        <v>3</v>
      </c>
      <c r="D9" s="40">
        <f>COUNTIFS('LB167 Comments'!J3:J237,"T",'LB167 Comments'!N3:N237,"Reject")</f>
        <v>0</v>
      </c>
      <c r="E9" s="41">
        <f t="shared" si="1"/>
        <v>3</v>
      </c>
      <c r="G9" s="39" t="s">
        <v>177</v>
      </c>
      <c r="H9" s="40">
        <f>COUNTIFS('Rogue Comments'!J2:J102, "E", 'Rogue Comments'!M2:M102, "Reject")</f>
        <v>6</v>
      </c>
      <c r="I9" s="40">
        <f>COUNTIFS('Rogue Comments'!J2:J85, "T", 'Rogue Comments'!M2:M85, "Reject")</f>
        <v>5</v>
      </c>
      <c r="J9" s="41">
        <f t="shared" si="2"/>
        <v>11</v>
      </c>
      <c r="L9" s="39" t="s">
        <v>177</v>
      </c>
      <c r="M9" s="40">
        <f t="shared" si="0"/>
        <v>9</v>
      </c>
      <c r="N9" s="41">
        <f t="shared" si="0"/>
        <v>5</v>
      </c>
    </row>
    <row r="10" spans="2:14" x14ac:dyDescent="0.15">
      <c r="B10" s="39" t="s">
        <v>178</v>
      </c>
      <c r="C10" s="40">
        <f>COUNTIFS('LB167 Comments'!J3:J237,"E",'LB167 Comments'!N3:N237,"Withdrawn")</f>
        <v>0</v>
      </c>
      <c r="D10" s="40">
        <f>COUNTIFS('LB167 Comments'!J3:J237,"T",'LB167 Comments'!N3:N237,"Withdrawn")</f>
        <v>0</v>
      </c>
      <c r="E10" s="41">
        <f t="shared" si="1"/>
        <v>0</v>
      </c>
      <c r="G10" s="39" t="s">
        <v>178</v>
      </c>
      <c r="H10" s="40">
        <f>COUNTIFS('Rogue Comments'!J2:J103, "E", 'Rogue Comments'!M2:M103, "Withdrawn")</f>
        <v>0</v>
      </c>
      <c r="I10" s="40">
        <f>COUNTIFS('Rogue Comments'!J2:J85, "T", 'Rogue Comments'!M2:M85, "Withdrawn")</f>
        <v>0</v>
      </c>
      <c r="J10" s="41">
        <f t="shared" si="2"/>
        <v>0</v>
      </c>
      <c r="L10" s="39" t="s">
        <v>178</v>
      </c>
      <c r="M10" s="40">
        <f t="shared" si="0"/>
        <v>0</v>
      </c>
      <c r="N10" s="41">
        <f t="shared" si="0"/>
        <v>0</v>
      </c>
    </row>
    <row r="11" spans="2:14" x14ac:dyDescent="0.15">
      <c r="B11" s="39" t="s">
        <v>128</v>
      </c>
      <c r="C11" s="40">
        <f>COUNTIFS('LB167 Comments'!J3:J237,"E",'LB167 Comments'!N3:N237,"Defer")</f>
        <v>0</v>
      </c>
      <c r="D11" s="50">
        <f>COUNTIFS('LB167 Comments'!J3:J237,"T",'LB167 Comments'!N3:N237,"Defer")</f>
        <v>0</v>
      </c>
      <c r="E11" s="41">
        <f t="shared" si="1"/>
        <v>0</v>
      </c>
      <c r="G11" s="39" t="s">
        <v>128</v>
      </c>
      <c r="H11" s="40">
        <f>COUNTIFS('Rogue Comments'!J2:J104, "E", 'Rogue Comments'!M2:M104, "Defer")</f>
        <v>0</v>
      </c>
      <c r="I11" s="50">
        <f>COUNTIFS('Rogue Comments'!J2:J85, "T", 'Rogue Comments'!M2:M85, "Defer")</f>
        <v>0</v>
      </c>
      <c r="J11" s="41">
        <f t="shared" si="2"/>
        <v>0</v>
      </c>
      <c r="L11" s="39" t="s">
        <v>128</v>
      </c>
      <c r="M11" s="40">
        <f t="shared" si="0"/>
        <v>0</v>
      </c>
      <c r="N11" s="51">
        <f t="shared" si="0"/>
        <v>0</v>
      </c>
    </row>
    <row r="12" spans="2:14" ht="14" thickBot="1" x14ac:dyDescent="0.2">
      <c r="B12" s="39" t="s">
        <v>183</v>
      </c>
      <c r="C12" s="40">
        <f>COUNTIFS('LB167 Comments'!J3:J237,"E",'LB167 Comments'!N3:N237,"")</f>
        <v>15</v>
      </c>
      <c r="D12" s="40">
        <f>COUNTIFS('LB167 Comments'!J3:J237,"T",'LB167 Comments'!N3:N237,"")</f>
        <v>91</v>
      </c>
      <c r="E12" s="41">
        <f t="shared" si="1"/>
        <v>106</v>
      </c>
      <c r="G12" s="39" t="s">
        <v>183</v>
      </c>
      <c r="H12" s="40">
        <f>COUNTIFS('Rogue Comments'!J2:J105, "E", 'Rogue Comments'!M2:M105, "")</f>
        <v>9</v>
      </c>
      <c r="I12" s="50">
        <f>COUNTIFS('Rogue Comments'!J2:J85, "T", 'Rogue Comments'!M2:M85, "")</f>
        <v>0</v>
      </c>
      <c r="J12" s="41">
        <f t="shared" si="2"/>
        <v>9</v>
      </c>
      <c r="L12" s="39" t="s">
        <v>183</v>
      </c>
      <c r="M12" s="40">
        <f t="shared" si="0"/>
        <v>24</v>
      </c>
      <c r="N12" s="51">
        <f t="shared" si="0"/>
        <v>91</v>
      </c>
    </row>
    <row r="13" spans="2:14" ht="14" thickBot="1" x14ac:dyDescent="0.2">
      <c r="B13" s="38" t="s">
        <v>179</v>
      </c>
      <c r="C13" s="48">
        <f>SUM(C7:C12)</f>
        <v>58</v>
      </c>
      <c r="D13" s="48">
        <f>SUM(D7:D12)</f>
        <v>91</v>
      </c>
      <c r="E13" s="47">
        <f t="shared" si="1"/>
        <v>149</v>
      </c>
      <c r="G13" s="38" t="s">
        <v>179</v>
      </c>
      <c r="H13" s="48">
        <f>SUM(H7:H12)</f>
        <v>62</v>
      </c>
      <c r="I13" s="48">
        <f>SUM(I7:I12)</f>
        <v>12</v>
      </c>
      <c r="J13" s="47">
        <f t="shared" si="2"/>
        <v>74</v>
      </c>
      <c r="L13" s="38" t="s">
        <v>179</v>
      </c>
      <c r="M13" s="48">
        <f>SUM(M7:M12)</f>
        <v>120</v>
      </c>
      <c r="N13" s="47">
        <f>SUM(N7:N12)</f>
        <v>103</v>
      </c>
    </row>
    <row r="14" spans="2:14" ht="14" thickBot="1" x14ac:dyDescent="0.2">
      <c r="L14" s="49" t="s">
        <v>182</v>
      </c>
      <c r="M14" s="65">
        <f>SUM(M13:N13)</f>
        <v>223</v>
      </c>
      <c r="N14" s="66"/>
    </row>
    <row r="16" spans="2:14" ht="14" thickBot="1" x14ac:dyDescent="0.2"/>
    <row r="17" spans="3:19" ht="14" thickBot="1" x14ac:dyDescent="0.2">
      <c r="C17" s="67" t="s">
        <v>200</v>
      </c>
      <c r="D17" s="68"/>
      <c r="E17" s="68"/>
      <c r="F17" s="69"/>
    </row>
    <row r="18" spans="3:19" ht="14" thickBot="1" x14ac:dyDescent="0.2">
      <c r="C18" s="42"/>
      <c r="D18" s="42" t="s">
        <v>175</v>
      </c>
      <c r="E18" s="46" t="s">
        <v>191</v>
      </c>
      <c r="F18" s="46" t="s">
        <v>183</v>
      </c>
    </row>
    <row r="19" spans="3:19" ht="14" thickBot="1" x14ac:dyDescent="0.2">
      <c r="C19" s="39" t="s">
        <v>185</v>
      </c>
      <c r="D19" s="40">
        <f>COUNTIFS('LB167 Comments'!J2:J311, "T",'LB167 Comments'!M2:M311,"Band designation")</f>
        <v>0</v>
      </c>
      <c r="E19" s="40">
        <f>COUNTIFS('LB167 Comments'!J2:J311, "T",'LB167 Comments'!M2:M311,"Band designation", 'LB167 Comments'!R2:R311, "C")</f>
        <v>0</v>
      </c>
      <c r="F19" s="41">
        <f>COUNTIFS('LB167 Comments'!J2:J311, "T",'LB167 Comments'!M2:M311,"Band designation", 'LB167 Comments'!R2:R311, "O")</f>
        <v>0</v>
      </c>
      <c r="P19" s="53"/>
      <c r="Q19" s="54" t="s">
        <v>211</v>
      </c>
      <c r="R19" s="54" t="s">
        <v>175</v>
      </c>
      <c r="S19" s="54" t="s">
        <v>183</v>
      </c>
    </row>
    <row r="20" spans="3:19" ht="14" thickBot="1" x14ac:dyDescent="0.2">
      <c r="C20" s="39" t="s">
        <v>94</v>
      </c>
      <c r="D20" s="40">
        <f>COUNTIFS('LB167 Comments'!J2:J312, "T",'LB167 Comments'!M2:M312,"CCA")</f>
        <v>0</v>
      </c>
      <c r="E20" s="40">
        <f>COUNTIFS('LB167 Comments'!J2:J312, "T",'LB167 Comments'!M2:M312,"CCA", 'LB167 Comments'!R2:R312, "C")</f>
        <v>0</v>
      </c>
      <c r="F20" s="41">
        <f>COUNTIFS('LB167 Comments'!J2:J312, "T",'LB167 Comments'!M2:M312,"CCA", 'LB167 Comments'!R2:R312, "O")</f>
        <v>0</v>
      </c>
      <c r="H20" s="67" t="s">
        <v>201</v>
      </c>
      <c r="I20" s="68"/>
      <c r="J20" s="68"/>
      <c r="K20" s="69"/>
      <c r="P20" s="54" t="s">
        <v>210</v>
      </c>
      <c r="Q20" s="53">
        <v>108</v>
      </c>
      <c r="R20" s="53">
        <f>D13</f>
        <v>91</v>
      </c>
      <c r="S20" s="53">
        <f>D11+D12</f>
        <v>91</v>
      </c>
    </row>
    <row r="21" spans="3:19" ht="14" thickBot="1" x14ac:dyDescent="0.2">
      <c r="C21" s="39" t="s">
        <v>95</v>
      </c>
      <c r="D21" s="40">
        <f>COUNTIFS('LB167 Comments'!J2:J313, "T",'LB167 Comments'!M2:M313,"MAC Commands")</f>
        <v>0</v>
      </c>
      <c r="E21" s="40">
        <f>COUNTIFS('LB167 Comments'!J2:J313, "T",'LB167 Comments'!M2:M313,"MAC Commands", 'LB167 Comments'!R2:R313, "C")</f>
        <v>0</v>
      </c>
      <c r="F21" s="41">
        <f>COUNTIFS('LB167 Comments'!J2:J313, "T",'LB167 Comments'!M2:M313,"MAC Commands", 'LB167 Comments'!R2:R313, "O")</f>
        <v>0</v>
      </c>
      <c r="H21" s="42"/>
      <c r="I21" s="42" t="s">
        <v>175</v>
      </c>
      <c r="J21" s="46" t="s">
        <v>191</v>
      </c>
      <c r="K21" s="46" t="s">
        <v>183</v>
      </c>
      <c r="P21" s="54" t="s">
        <v>212</v>
      </c>
      <c r="Q21" s="53">
        <v>37</v>
      </c>
      <c r="R21" s="53">
        <f>I13</f>
        <v>12</v>
      </c>
      <c r="S21" s="53">
        <f>SUM(I11:I12)</f>
        <v>0</v>
      </c>
    </row>
    <row r="22" spans="3:19" x14ac:dyDescent="0.15">
      <c r="C22" s="39" t="s">
        <v>89</v>
      </c>
      <c r="D22" s="40">
        <f>COUNTIFS('LB167 Comments'!J2:J314, "T",'LB167 Comments'!M2:M314,"MAC Frame")</f>
        <v>0</v>
      </c>
      <c r="E22" s="40">
        <f>COUNTIFS('LB167 Comments'!J2:J314, "T",'LB167 Comments'!M2:M314,"MAC Frame", 'LB167 Comments'!R2:R314, "C")</f>
        <v>0</v>
      </c>
      <c r="F22" s="41">
        <f>COUNTIFS('LB167 Comments'!J2:J314, "T",'LB167 Comments'!M2:M314,"MAC Frame", 'LB167 Comments'!R2:R314, "O")</f>
        <v>0</v>
      </c>
      <c r="H22" s="39" t="s">
        <v>99</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179</v>
      </c>
      <c r="Q22" s="53">
        <f>SUM(Q20:Q21)</f>
        <v>145</v>
      </c>
      <c r="R22" s="53">
        <f>SUM(R20:R21)</f>
        <v>103</v>
      </c>
      <c r="S22" s="56">
        <f>SUM(S20:S21)</f>
        <v>91</v>
      </c>
    </row>
    <row r="23" spans="3:19" x14ac:dyDescent="0.15">
      <c r="C23" s="39" t="s">
        <v>90</v>
      </c>
      <c r="D23" s="40">
        <f>COUNTIFS('LB167 Comments'!J2:J315, "T",'LB167 Comments'!M2:M315,"MAC IE")</f>
        <v>0</v>
      </c>
      <c r="E23" s="40">
        <f>COUNTIFS('LB167 Comments'!J2:J315, "T",'LB167 Comments'!M2:M315,"MAC IE", 'LB167 Comments'!R2:R315, "C")</f>
        <v>0</v>
      </c>
      <c r="F23" s="41">
        <f>COUNTIFS('LB167 Comments'!J2:J315, "T",'LB167 Comments'!M2:M315,"MAC IE", 'LB167 Comments'!R2:R315, "O")</f>
        <v>0</v>
      </c>
      <c r="H23" s="39" t="s">
        <v>90</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182</v>
      </c>
      <c r="Q23" s="64">
        <f>SUM(Q22:R22)</f>
        <v>248</v>
      </c>
      <c r="R23" s="64"/>
      <c r="S23" s="57">
        <f>S22</f>
        <v>91</v>
      </c>
    </row>
    <row r="24" spans="3:19" x14ac:dyDescent="0.15">
      <c r="C24" s="39" t="s">
        <v>186</v>
      </c>
      <c r="D24" s="40">
        <f>COUNTIFS('LB167 Comments'!J2:J316, "T",'LB167 Comments'!M2:M316,"MAC primitives")</f>
        <v>0</v>
      </c>
      <c r="E24" s="40">
        <f>COUNTIFS('LB167 Comments'!J2:J316, "T",'LB167 Comments'!M2:M316,"MAC primitives", 'LB167 Comments'!R2:R316, "C")</f>
        <v>0</v>
      </c>
      <c r="F24" s="41">
        <f>COUNTIFS('LB167 Comments'!J2:J316, "T",'LB167 Comments'!M2:M316,"MAC primitives", 'LB167 Comments'!R2:R316, "O")</f>
        <v>0</v>
      </c>
      <c r="H24" s="39" t="s">
        <v>91</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187</v>
      </c>
      <c r="D25" s="40">
        <f>COUNTIFS('LB167 Comments'!J2:J317, "T",'LB167 Comments'!M2:M317,"PHY deprecation")</f>
        <v>0</v>
      </c>
      <c r="E25" s="40">
        <f>COUNTIFS('LB167 Comments'!J2:J317, "T",'LB167 Comments'!M2:M317,"PHY deprecation", 'LB167 Comments'!R2:R317, "C")</f>
        <v>0</v>
      </c>
      <c r="F25" s="41">
        <f>COUNTIFS('LB167 Comments'!J2:J317, "T",'LB167 Comments'!M2:M317,"PHY deprecation", 'LB167 Comments'!R2:R317, "O")</f>
        <v>0</v>
      </c>
      <c r="H25" s="39" t="s">
        <v>98</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188</v>
      </c>
      <c r="D26" s="40">
        <f>COUNTIFS('LB167 Comments'!J2:J318, "T",'LB167 Comments'!M2:M318,"PHY modes")</f>
        <v>0</v>
      </c>
      <c r="E26" s="40">
        <f>COUNTIFS('LB167 Comments'!J2:J318, "T",'LB167 Comments'!M2:M318,"PHY modes", 'LB167 Comments'!R2:R318, "C")</f>
        <v>0</v>
      </c>
      <c r="F26" s="41">
        <f>COUNTIFS('LB167 Comments'!J2:J318, "T",'LB167 Comments'!M2:M318,"PHY modes", 'LB167 Comments'!R2:R318, "O")</f>
        <v>0</v>
      </c>
      <c r="H26" s="39" t="s">
        <v>92</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189</v>
      </c>
      <c r="D27" s="40">
        <f>COUNTIFS('LB167 Comments'!J2:J319, "T",'LB167 Comments'!M2:M319,"Radio spec")</f>
        <v>0</v>
      </c>
      <c r="E27" s="40">
        <f>COUNTIFS('LB167 Comments'!J2:J319, "T",'LB167 Comments'!M2:M319,"Radio spec", 'LB167 Comments'!R2:R319, "C")</f>
        <v>0</v>
      </c>
      <c r="F27" s="41">
        <f>COUNTIFS('LB167 Comments'!J2:J319, "T",'LB167 Comments'!M2:M319,"Radio spec", 'LB167 Comments'!R2:R319, "O")</f>
        <v>0</v>
      </c>
      <c r="H27" s="39" t="s">
        <v>96</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92</v>
      </c>
      <c r="D28" s="40">
        <f>COUNTIFS('LB167 Comments'!J2:J320, "T",'LB167 Comments'!M2:M320,"Security")</f>
        <v>0</v>
      </c>
      <c r="E28" s="40">
        <f>COUNTIFS('LB167 Comments'!J2:J320, "T",'LB167 Comments'!M2:M320,"Security", 'LB167 Comments'!R2:R320, "C")</f>
        <v>0</v>
      </c>
      <c r="F28" s="41">
        <f>COUNTIFS('LB167 Comments'!J2:J320, "T",'LB167 Comments'!M2:M320,"Security", 'LB167 Comments'!R2:R320, "O")</f>
        <v>0</v>
      </c>
      <c r="H28" s="39" t="s">
        <v>88</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97</v>
      </c>
      <c r="D29" s="40">
        <f>COUNTIFS('LB167 Comments'!J2:J321, "T",'LB167 Comments'!M2:M321,"SRM")</f>
        <v>0</v>
      </c>
      <c r="E29" s="40">
        <f>COUNTIFS('LB167 Comments'!J2:J321, "T",'LB167 Comments'!M2:M321,"SRM", 'LB167 Comments'!R2:R321, "C")</f>
        <v>0</v>
      </c>
      <c r="F29" s="41">
        <f>COUNTIFS('LB167 Comments'!J2:J321, "T",'LB167 Comments'!M2:M321,"SRM", 'LB167 Comments'!R2:R321, "O")</f>
        <v>0</v>
      </c>
      <c r="H29" s="39" t="s">
        <v>190</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96</v>
      </c>
      <c r="D30" s="40">
        <f>COUNTIFS('LB167 Comments'!J2:J322, "T",'LB167 Comments'!M2:M322,"SUN PHY")</f>
        <v>0</v>
      </c>
      <c r="E30" s="40">
        <f>COUNTIFS('LB167 Comments'!J2:J322, "T",'LB167 Comments'!M2:M322,"SUN PHY", 'LB167 Comments'!R2:R322, "C")</f>
        <v>0</v>
      </c>
      <c r="F30" s="41">
        <f>COUNTIFS('LB167 Comments'!J2:J322, "T",'LB167 Comments'!M2:M322,"SUN PHY", 'LB167 Comments'!R2:R322, "O")</f>
        <v>0</v>
      </c>
      <c r="H30" s="38" t="s">
        <v>179</v>
      </c>
      <c r="I30" s="48">
        <f>SUM(I22:I29)</f>
        <v>12</v>
      </c>
      <c r="J30" s="48">
        <f>SUM(J22:J29)</f>
        <v>11</v>
      </c>
      <c r="K30" s="47">
        <f>SUM(K22:K29)</f>
        <v>1</v>
      </c>
    </row>
    <row r="31" spans="3:19" x14ac:dyDescent="0.15">
      <c r="C31" s="39" t="s">
        <v>88</v>
      </c>
      <c r="D31" s="40">
        <f>COUNTIFS('LB167 Comments'!J2:J323, "T",'LB167 Comments'!M2:M323,"TSCH")</f>
        <v>0</v>
      </c>
      <c r="E31" s="40">
        <f>COUNTIFS('LB167 Comments'!J2:J323, "T",'LB167 Comments'!M2:M323,"TSCH", 'LB167 Comments'!R2:R323, "C")</f>
        <v>0</v>
      </c>
      <c r="F31" s="41">
        <f>COUNTIFS('LB167 Comments'!J2:J323, "T",'LB167 Comments'!M2:M323,"TSCH", 'LB167 Comments'!R2:R323, "O")</f>
        <v>0</v>
      </c>
    </row>
    <row r="32" spans="3:19" x14ac:dyDescent="0.15">
      <c r="C32" s="39" t="s">
        <v>93</v>
      </c>
      <c r="D32" s="40">
        <f>COUNTIFS('LB167 Comments'!J2:J324, "T",'LB167 Comments'!M2:M324,"UWB")</f>
        <v>0</v>
      </c>
      <c r="E32" s="40">
        <f>COUNTIFS('LB167 Comments'!J2:J324, "T",'LB167 Comments'!M2:M324,"UWB", 'LB167 Comments'!R2:R324, "C")</f>
        <v>0</v>
      </c>
      <c r="F32" s="41">
        <f>COUNTIFS('LB167 Comments'!J2:J324, "T",'LB167 Comments'!M2:M324,"UWB", 'LB167 Comments'!R2:R324, "O")</f>
        <v>0</v>
      </c>
    </row>
    <row r="33" spans="3:6" ht="14" thickBot="1" x14ac:dyDescent="0.2">
      <c r="C33" s="39" t="s">
        <v>190</v>
      </c>
      <c r="D33" s="40">
        <f>COUNTIFS('LB167 Comments'!J2:J325, "T",'LB167 Comments'!M2:M325,"")</f>
        <v>91</v>
      </c>
      <c r="E33" s="40">
        <f>COUNTIFS('LB167 Comments'!J2:J325, "T",'LB167 Comments'!M2:M325,"", 'LB167 Comments'!R2:R325, "C")</f>
        <v>0</v>
      </c>
      <c r="F33" s="41">
        <f>COUNTIFS('LB167 Comments'!J2:J325, "T",'LB167 Comments'!M2:M325,"", 'LB167 Comments'!R2:R325, "O")</f>
        <v>0</v>
      </c>
    </row>
    <row r="34" spans="3:6" ht="14" thickBot="1" x14ac:dyDescent="0.2">
      <c r="C34" s="38" t="s">
        <v>179</v>
      </c>
      <c r="D34" s="48">
        <f>SUM(D19:D33)</f>
        <v>91</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1048576"/>
  <sheetViews>
    <sheetView tabSelected="1" topLeftCell="A2" zoomScale="125" zoomScaleNormal="125" workbookViewId="0">
      <pane xSplit="1" ySplit="1" topLeftCell="E156" activePane="bottomRight" state="frozen"/>
      <selection activeCell="A2" sqref="A2"/>
      <selection pane="topRight" activeCell="B2" sqref="B2"/>
      <selection pane="bottomLeft" activeCell="A3" sqref="A3"/>
      <selection pane="bottomRight" activeCell="N163" sqref="N163"/>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70" t="s">
        <v>22</v>
      </c>
      <c r="C1" s="70"/>
      <c r="D1" s="70"/>
      <c r="E1" s="70"/>
      <c r="F1" s="70"/>
      <c r="G1" s="70"/>
      <c r="H1" s="70"/>
      <c r="I1" s="70"/>
      <c r="J1" s="70"/>
      <c r="K1" s="70"/>
      <c r="L1" s="58"/>
      <c r="P1" s="15"/>
    </row>
    <row r="2" spans="1:19" ht="26" customHeight="1" x14ac:dyDescent="0.15">
      <c r="A2" s="35" t="s">
        <v>104</v>
      </c>
      <c r="B2" s="16" t="s">
        <v>12</v>
      </c>
      <c r="C2" s="16" t="s">
        <v>13</v>
      </c>
      <c r="D2" s="16" t="s">
        <v>14</v>
      </c>
      <c r="E2" s="16" t="s">
        <v>15</v>
      </c>
      <c r="F2" s="16" t="s">
        <v>16</v>
      </c>
      <c r="G2" s="16" t="s">
        <v>17</v>
      </c>
      <c r="H2" s="17" t="s">
        <v>18</v>
      </c>
      <c r="I2" s="17" t="s">
        <v>19</v>
      </c>
      <c r="J2" s="16" t="s">
        <v>21</v>
      </c>
      <c r="K2" s="17" t="s">
        <v>20</v>
      </c>
      <c r="L2" s="17" t="s">
        <v>20</v>
      </c>
      <c r="M2" s="15" t="s">
        <v>87</v>
      </c>
      <c r="N2" s="14" t="s">
        <v>100</v>
      </c>
      <c r="O2" s="14" t="s">
        <v>106</v>
      </c>
      <c r="P2" s="14" t="s">
        <v>101</v>
      </c>
      <c r="Q2" s="14" t="s">
        <v>103</v>
      </c>
      <c r="R2" s="15" t="s">
        <v>192</v>
      </c>
      <c r="S2" s="15" t="s">
        <v>229</v>
      </c>
    </row>
    <row r="3" spans="1:19" s="14" customFormat="1" ht="42" x14ac:dyDescent="0.15">
      <c r="A3" s="36">
        <v>126</v>
      </c>
      <c r="B3" s="14" t="s">
        <v>488</v>
      </c>
      <c r="C3" s="14" t="s">
        <v>489</v>
      </c>
      <c r="D3" s="59" t="s">
        <v>490</v>
      </c>
      <c r="E3" s="14">
        <v>0</v>
      </c>
      <c r="F3" s="14">
        <v>0</v>
      </c>
      <c r="G3" s="14">
        <v>0</v>
      </c>
      <c r="H3" s="14" t="s">
        <v>493</v>
      </c>
      <c r="I3" s="14" t="s">
        <v>494</v>
      </c>
      <c r="J3" s="14" t="s">
        <v>31</v>
      </c>
      <c r="K3" s="14" t="s">
        <v>33</v>
      </c>
      <c r="L3" s="14" t="s">
        <v>33</v>
      </c>
      <c r="N3" s="14" t="s">
        <v>107</v>
      </c>
      <c r="O3" s="14" t="s">
        <v>629</v>
      </c>
    </row>
    <row r="4" spans="1:19" s="14" customFormat="1" ht="14" x14ac:dyDescent="0.15">
      <c r="A4" s="36">
        <v>18</v>
      </c>
      <c r="B4" s="14" t="s">
        <v>27</v>
      </c>
      <c r="C4" s="14" t="s">
        <v>272</v>
      </c>
      <c r="D4" s="14" t="s">
        <v>273</v>
      </c>
      <c r="E4" s="14">
        <v>1</v>
      </c>
      <c r="F4" s="14">
        <v>0</v>
      </c>
      <c r="G4" s="14">
        <v>26</v>
      </c>
      <c r="H4" s="14" t="s">
        <v>282</v>
      </c>
      <c r="I4" s="14" t="s">
        <v>283</v>
      </c>
      <c r="J4" s="14" t="s">
        <v>31</v>
      </c>
      <c r="K4" s="14" t="s">
        <v>34</v>
      </c>
      <c r="L4" s="14" t="s">
        <v>34</v>
      </c>
      <c r="N4" s="14" t="s">
        <v>173</v>
      </c>
      <c r="R4" s="15"/>
      <c r="S4" s="15"/>
    </row>
    <row r="5" spans="1:19" s="14" customFormat="1" ht="98" x14ac:dyDescent="0.15">
      <c r="A5" s="36">
        <v>19</v>
      </c>
      <c r="B5" s="14" t="s">
        <v>27</v>
      </c>
      <c r="C5" s="14" t="s">
        <v>272</v>
      </c>
      <c r="D5" s="14" t="s">
        <v>273</v>
      </c>
      <c r="E5" s="14">
        <f>10-9</f>
        <v>1</v>
      </c>
      <c r="F5" s="14">
        <v>0</v>
      </c>
      <c r="G5" s="14">
        <v>31</v>
      </c>
      <c r="H5" s="14" t="s">
        <v>284</v>
      </c>
      <c r="I5" s="14" t="s">
        <v>285</v>
      </c>
      <c r="J5" s="14" t="s">
        <v>31</v>
      </c>
      <c r="K5" s="14" t="s">
        <v>34</v>
      </c>
      <c r="L5" s="14" t="s">
        <v>34</v>
      </c>
      <c r="N5" s="14" t="s">
        <v>630</v>
      </c>
      <c r="O5" s="14" t="s">
        <v>631</v>
      </c>
      <c r="R5" s="15"/>
      <c r="S5" s="15"/>
    </row>
    <row r="6" spans="1:19" s="14" customFormat="1" ht="56" x14ac:dyDescent="0.15">
      <c r="A6" s="36">
        <v>0</v>
      </c>
      <c r="B6" s="14" t="s">
        <v>27</v>
      </c>
      <c r="C6" s="14" t="s">
        <v>272</v>
      </c>
      <c r="D6" s="14" t="s">
        <v>273</v>
      </c>
      <c r="E6" s="14">
        <v>2</v>
      </c>
      <c r="F6" s="14">
        <v>3.2</v>
      </c>
      <c r="G6" s="14">
        <v>3</v>
      </c>
      <c r="H6" s="14" t="s">
        <v>286</v>
      </c>
      <c r="I6" s="14" t="s">
        <v>287</v>
      </c>
      <c r="J6" s="14" t="s">
        <v>31</v>
      </c>
      <c r="K6" s="14" t="s">
        <v>33</v>
      </c>
      <c r="L6" s="14" t="s">
        <v>33</v>
      </c>
      <c r="N6" s="14" t="s">
        <v>630</v>
      </c>
      <c r="O6" s="14" t="s">
        <v>500</v>
      </c>
      <c r="R6" s="15"/>
      <c r="S6" s="15"/>
    </row>
    <row r="7" spans="1:19" s="14" customFormat="1" ht="14" customHeight="1" x14ac:dyDescent="0.15">
      <c r="A7" s="36">
        <v>69</v>
      </c>
      <c r="B7" s="14" t="s">
        <v>42</v>
      </c>
      <c r="C7" s="14" t="s">
        <v>375</v>
      </c>
      <c r="D7" s="60" t="s">
        <v>44</v>
      </c>
      <c r="E7" s="14">
        <v>2</v>
      </c>
      <c r="F7" s="14">
        <v>3.2</v>
      </c>
      <c r="G7" s="14">
        <v>3</v>
      </c>
      <c r="H7" s="14" t="s">
        <v>384</v>
      </c>
      <c r="I7" s="14" t="s">
        <v>385</v>
      </c>
      <c r="J7" s="14" t="s">
        <v>31</v>
      </c>
      <c r="K7" s="14" t="s">
        <v>33</v>
      </c>
      <c r="L7" s="14" t="s">
        <v>33</v>
      </c>
      <c r="N7" s="14" t="s">
        <v>630</v>
      </c>
      <c r="O7" s="14" t="s">
        <v>500</v>
      </c>
    </row>
    <row r="8" spans="1:19" s="14" customFormat="1" ht="28" hidden="1" x14ac:dyDescent="0.15">
      <c r="A8" s="36">
        <v>6</v>
      </c>
      <c r="B8" s="14" t="s">
        <v>38</v>
      </c>
      <c r="C8" s="14" t="s">
        <v>39</v>
      </c>
      <c r="D8" s="59" t="s">
        <v>40</v>
      </c>
      <c r="E8" s="14">
        <v>8</v>
      </c>
      <c r="F8" s="14" t="s">
        <v>36</v>
      </c>
      <c r="G8" s="14">
        <v>5</v>
      </c>
      <c r="H8" s="14" t="s">
        <v>250</v>
      </c>
      <c r="I8" s="14" t="s">
        <v>251</v>
      </c>
      <c r="J8" s="14" t="s">
        <v>30</v>
      </c>
      <c r="K8" s="14" t="s">
        <v>33</v>
      </c>
      <c r="L8" s="14" t="s">
        <v>33</v>
      </c>
    </row>
    <row r="9" spans="1:19" s="14" customFormat="1" ht="42" x14ac:dyDescent="0.15">
      <c r="A9" s="36">
        <v>129</v>
      </c>
      <c r="B9" s="14" t="s">
        <v>488</v>
      </c>
      <c r="C9" s="14" t="s">
        <v>489</v>
      </c>
      <c r="D9" s="59" t="s">
        <v>490</v>
      </c>
      <c r="E9" s="14">
        <v>2</v>
      </c>
      <c r="F9" s="14">
        <v>3.2</v>
      </c>
      <c r="G9" s="14">
        <v>3</v>
      </c>
      <c r="H9" s="14" t="s">
        <v>499</v>
      </c>
      <c r="I9" s="14" t="s">
        <v>500</v>
      </c>
      <c r="J9" s="14" t="s">
        <v>31</v>
      </c>
      <c r="N9" s="14" t="s">
        <v>173</v>
      </c>
    </row>
    <row r="10" spans="1:19" s="14" customFormat="1" ht="56" x14ac:dyDescent="0.15">
      <c r="A10" s="36">
        <v>21</v>
      </c>
      <c r="B10" s="14" t="s">
        <v>27</v>
      </c>
      <c r="C10" s="14" t="s">
        <v>272</v>
      </c>
      <c r="D10" s="14" t="s">
        <v>273</v>
      </c>
      <c r="E10" s="14">
        <v>2</v>
      </c>
      <c r="F10" s="14" t="s">
        <v>288</v>
      </c>
      <c r="G10" s="14">
        <v>9</v>
      </c>
      <c r="H10" s="14" t="s">
        <v>289</v>
      </c>
      <c r="I10" s="14" t="s">
        <v>290</v>
      </c>
      <c r="J10" s="14" t="s">
        <v>31</v>
      </c>
      <c r="K10" s="14" t="s">
        <v>33</v>
      </c>
      <c r="L10" s="14" t="s">
        <v>33</v>
      </c>
      <c r="N10" s="14" t="s">
        <v>173</v>
      </c>
      <c r="R10" s="15"/>
      <c r="S10" s="15"/>
    </row>
    <row r="11" spans="1:19" s="14" customFormat="1" ht="84" x14ac:dyDescent="0.15">
      <c r="A11" s="36">
        <v>70</v>
      </c>
      <c r="B11" s="14" t="s">
        <v>42</v>
      </c>
      <c r="C11" s="14" t="s">
        <v>375</v>
      </c>
      <c r="D11" s="60" t="s">
        <v>44</v>
      </c>
      <c r="E11" s="14">
        <v>2</v>
      </c>
      <c r="F11" s="14" t="s">
        <v>288</v>
      </c>
      <c r="G11" s="14">
        <v>9</v>
      </c>
      <c r="H11" s="14" t="s">
        <v>384</v>
      </c>
      <c r="I11" s="14" t="s">
        <v>386</v>
      </c>
      <c r="J11" s="14" t="s">
        <v>31</v>
      </c>
      <c r="K11" s="14" t="s">
        <v>33</v>
      </c>
      <c r="L11" s="14" t="s">
        <v>33</v>
      </c>
      <c r="N11" s="14" t="s">
        <v>630</v>
      </c>
      <c r="O11" s="14" t="s">
        <v>290</v>
      </c>
    </row>
    <row r="12" spans="1:19" s="14" customFormat="1" ht="252" x14ac:dyDescent="0.15">
      <c r="A12" s="36">
        <v>130</v>
      </c>
      <c r="B12" s="14" t="s">
        <v>488</v>
      </c>
      <c r="C12" s="14" t="s">
        <v>489</v>
      </c>
      <c r="D12" s="59" t="s">
        <v>490</v>
      </c>
      <c r="E12" s="14">
        <v>2</v>
      </c>
      <c r="F12" s="14" t="s">
        <v>288</v>
      </c>
      <c r="G12" s="14">
        <v>9</v>
      </c>
      <c r="H12" s="14" t="s">
        <v>501</v>
      </c>
      <c r="I12" s="14" t="s">
        <v>502</v>
      </c>
      <c r="J12" s="14" t="s">
        <v>31</v>
      </c>
      <c r="N12" s="14" t="s">
        <v>630</v>
      </c>
      <c r="O12" s="14" t="s">
        <v>290</v>
      </c>
    </row>
    <row r="13" spans="1:19" s="14" customFormat="1" ht="28" x14ac:dyDescent="0.15">
      <c r="A13" s="36">
        <v>180</v>
      </c>
      <c r="B13" s="14" t="s">
        <v>593</v>
      </c>
      <c r="C13" s="14" t="s">
        <v>594</v>
      </c>
      <c r="D13" s="59" t="s">
        <v>595</v>
      </c>
      <c r="E13" s="14">
        <v>2</v>
      </c>
      <c r="F13" s="14" t="s">
        <v>288</v>
      </c>
      <c r="G13" s="14">
        <v>9</v>
      </c>
      <c r="H13" s="14" t="s">
        <v>601</v>
      </c>
      <c r="I13" s="14" t="s">
        <v>602</v>
      </c>
      <c r="J13" s="14" t="s">
        <v>31</v>
      </c>
      <c r="K13"/>
      <c r="M13" s="15"/>
      <c r="N13" s="14" t="s">
        <v>630</v>
      </c>
      <c r="O13" s="14" t="s">
        <v>632</v>
      </c>
    </row>
    <row r="14" spans="1:19" s="14" customFormat="1" ht="14" x14ac:dyDescent="0.15">
      <c r="A14" s="36">
        <v>22</v>
      </c>
      <c r="B14" s="14" t="s">
        <v>27</v>
      </c>
      <c r="C14" s="14" t="s">
        <v>272</v>
      </c>
      <c r="D14" s="14" t="s">
        <v>273</v>
      </c>
      <c r="E14" s="14">
        <v>2</v>
      </c>
      <c r="F14" s="14" t="s">
        <v>288</v>
      </c>
      <c r="G14" s="14">
        <v>11</v>
      </c>
      <c r="H14" s="14" t="s">
        <v>291</v>
      </c>
      <c r="I14" s="14" t="s">
        <v>292</v>
      </c>
      <c r="J14" s="14" t="s">
        <v>31</v>
      </c>
      <c r="K14" s="14" t="s">
        <v>34</v>
      </c>
      <c r="L14" s="14" t="s">
        <v>34</v>
      </c>
      <c r="N14" s="14" t="s">
        <v>173</v>
      </c>
      <c r="R14" s="15"/>
      <c r="S14" s="15"/>
    </row>
    <row r="15" spans="1:19" s="14" customFormat="1" ht="84" x14ac:dyDescent="0.15">
      <c r="A15" s="36">
        <v>23</v>
      </c>
      <c r="B15" s="14" t="s">
        <v>27</v>
      </c>
      <c r="C15" s="14" t="s">
        <v>272</v>
      </c>
      <c r="D15" s="14" t="s">
        <v>273</v>
      </c>
      <c r="E15" s="14">
        <v>2</v>
      </c>
      <c r="F15" s="14" t="s">
        <v>288</v>
      </c>
      <c r="G15" s="14">
        <v>12</v>
      </c>
      <c r="H15" s="14" t="s">
        <v>293</v>
      </c>
      <c r="I15" s="14" t="s">
        <v>294</v>
      </c>
      <c r="J15" s="14" t="s">
        <v>31</v>
      </c>
      <c r="K15" s="14" t="s">
        <v>33</v>
      </c>
      <c r="L15" s="14" t="s">
        <v>33</v>
      </c>
      <c r="N15" s="14" t="s">
        <v>630</v>
      </c>
      <c r="O15" s="14" t="s">
        <v>633</v>
      </c>
    </row>
    <row r="16" spans="1:19" s="14" customFormat="1" ht="28" hidden="1" x14ac:dyDescent="0.15">
      <c r="A16" s="36">
        <v>14</v>
      </c>
      <c r="B16" s="14" t="s">
        <v>27</v>
      </c>
      <c r="C16" s="14" t="s">
        <v>272</v>
      </c>
      <c r="D16" s="14" t="s">
        <v>273</v>
      </c>
      <c r="E16" s="14">
        <f>1-9</f>
        <v>-8</v>
      </c>
      <c r="F16" s="14">
        <v>0</v>
      </c>
      <c r="G16" s="14">
        <v>2</v>
      </c>
      <c r="H16" s="14" t="s">
        <v>274</v>
      </c>
      <c r="I16" s="14" t="s">
        <v>275</v>
      </c>
      <c r="J16" s="14" t="s">
        <v>30</v>
      </c>
      <c r="K16" s="14" t="s">
        <v>33</v>
      </c>
      <c r="L16" s="14" t="s">
        <v>33</v>
      </c>
    </row>
    <row r="17" spans="1:19" s="14" customFormat="1" ht="14" hidden="1" x14ac:dyDescent="0.15">
      <c r="A17" s="36">
        <v>15</v>
      </c>
      <c r="B17" s="14" t="s">
        <v>27</v>
      </c>
      <c r="C17" s="14" t="s">
        <v>272</v>
      </c>
      <c r="D17" s="14" t="s">
        <v>273</v>
      </c>
      <c r="E17" s="14">
        <f>2-9</f>
        <v>-7</v>
      </c>
      <c r="F17" s="14" t="s">
        <v>6</v>
      </c>
      <c r="G17" s="14">
        <v>1</v>
      </c>
      <c r="H17" s="14" t="s">
        <v>276</v>
      </c>
      <c r="I17" s="14" t="s">
        <v>277</v>
      </c>
      <c r="J17" s="14" t="s">
        <v>30</v>
      </c>
      <c r="K17" s="14" t="s">
        <v>33</v>
      </c>
      <c r="L17" s="14" t="s">
        <v>33</v>
      </c>
    </row>
    <row r="18" spans="1:19" s="14" customFormat="1" ht="28" hidden="1" x14ac:dyDescent="0.15">
      <c r="A18" s="36">
        <v>16</v>
      </c>
      <c r="B18" s="14" t="s">
        <v>27</v>
      </c>
      <c r="C18" s="14" t="s">
        <v>272</v>
      </c>
      <c r="D18" s="14" t="s">
        <v>273</v>
      </c>
      <c r="E18" s="14">
        <f>2-9</f>
        <v>-7</v>
      </c>
      <c r="F18" s="14" t="s">
        <v>278</v>
      </c>
      <c r="G18" s="14">
        <v>7</v>
      </c>
      <c r="H18" s="14" t="s">
        <v>279</v>
      </c>
      <c r="I18" s="14" t="s">
        <v>280</v>
      </c>
      <c r="J18" s="14" t="s">
        <v>30</v>
      </c>
      <c r="K18" s="14" t="s">
        <v>33</v>
      </c>
      <c r="L18" s="14" t="s">
        <v>33</v>
      </c>
    </row>
    <row r="19" spans="1:19" s="14" customFormat="1" ht="14" hidden="1" x14ac:dyDescent="0.15">
      <c r="A19" s="36">
        <v>17</v>
      </c>
      <c r="B19" s="14" t="s">
        <v>27</v>
      </c>
      <c r="C19" s="14" t="s">
        <v>272</v>
      </c>
      <c r="D19" s="14" t="s">
        <v>273</v>
      </c>
      <c r="E19" s="14">
        <f>10-9</f>
        <v>1</v>
      </c>
      <c r="F19" s="14">
        <v>0</v>
      </c>
      <c r="G19" s="14">
        <v>2</v>
      </c>
      <c r="H19" s="14" t="s">
        <v>281</v>
      </c>
      <c r="I19" s="14" t="s">
        <v>275</v>
      </c>
      <c r="J19" s="14" t="s">
        <v>30</v>
      </c>
      <c r="K19" s="14" t="s">
        <v>33</v>
      </c>
      <c r="L19" s="14" t="s">
        <v>33</v>
      </c>
    </row>
    <row r="20" spans="1:19" s="14" customFormat="1" ht="84" x14ac:dyDescent="0.15">
      <c r="A20" s="36">
        <v>71</v>
      </c>
      <c r="B20" s="14" t="s">
        <v>42</v>
      </c>
      <c r="C20" s="14" t="s">
        <v>375</v>
      </c>
      <c r="D20" s="60" t="s">
        <v>44</v>
      </c>
      <c r="E20" s="14">
        <v>2</v>
      </c>
      <c r="F20" s="14" t="s">
        <v>288</v>
      </c>
      <c r="G20" s="14">
        <v>12</v>
      </c>
      <c r="H20" s="14" t="s">
        <v>387</v>
      </c>
      <c r="I20" s="14" t="s">
        <v>388</v>
      </c>
      <c r="J20" s="14" t="s">
        <v>31</v>
      </c>
      <c r="K20" s="14" t="s">
        <v>33</v>
      </c>
      <c r="L20" s="14" t="s">
        <v>33</v>
      </c>
      <c r="N20" s="14" t="s">
        <v>630</v>
      </c>
      <c r="O20" s="14" t="s">
        <v>633</v>
      </c>
    </row>
    <row r="21" spans="1:19" s="14" customFormat="1" ht="112" x14ac:dyDescent="0.15">
      <c r="A21" s="36">
        <v>131</v>
      </c>
      <c r="B21" s="14" t="s">
        <v>488</v>
      </c>
      <c r="C21" s="14" t="s">
        <v>489</v>
      </c>
      <c r="D21" s="59" t="s">
        <v>490</v>
      </c>
      <c r="E21" s="14">
        <v>2</v>
      </c>
      <c r="F21" s="14" t="s">
        <v>288</v>
      </c>
      <c r="G21" s="14">
        <v>12</v>
      </c>
      <c r="H21" s="14" t="s">
        <v>503</v>
      </c>
      <c r="I21" s="14" t="s">
        <v>502</v>
      </c>
      <c r="J21" s="14" t="s">
        <v>31</v>
      </c>
      <c r="N21" s="14" t="s">
        <v>173</v>
      </c>
    </row>
    <row r="22" spans="1:19" s="14" customFormat="1" ht="28" x14ac:dyDescent="0.15">
      <c r="A22" s="36">
        <v>181</v>
      </c>
      <c r="B22" s="14" t="s">
        <v>593</v>
      </c>
      <c r="C22" s="14" t="s">
        <v>594</v>
      </c>
      <c r="D22" s="59" t="s">
        <v>595</v>
      </c>
      <c r="E22" s="14">
        <v>2</v>
      </c>
      <c r="F22" s="14" t="s">
        <v>288</v>
      </c>
      <c r="G22" s="14">
        <v>12</v>
      </c>
      <c r="H22" s="14" t="s">
        <v>603</v>
      </c>
      <c r="J22" s="14" t="s">
        <v>31</v>
      </c>
      <c r="K22"/>
      <c r="M22" s="15"/>
      <c r="N22" s="14" t="s">
        <v>173</v>
      </c>
      <c r="O22" s="14" t="s">
        <v>634</v>
      </c>
    </row>
    <row r="23" spans="1:19" s="14" customFormat="1" ht="14" x14ac:dyDescent="0.15">
      <c r="A23" s="36">
        <v>24</v>
      </c>
      <c r="B23" s="14" t="s">
        <v>27</v>
      </c>
      <c r="C23" s="14" t="s">
        <v>272</v>
      </c>
      <c r="D23" s="14" t="s">
        <v>273</v>
      </c>
      <c r="E23" s="14">
        <v>2</v>
      </c>
      <c r="F23" s="14" t="s">
        <v>288</v>
      </c>
      <c r="G23" s="14">
        <v>14</v>
      </c>
      <c r="H23" s="14" t="s">
        <v>291</v>
      </c>
      <c r="I23" s="14" t="s">
        <v>292</v>
      </c>
      <c r="J23" s="14" t="s">
        <v>31</v>
      </c>
      <c r="K23" s="14" t="s">
        <v>34</v>
      </c>
      <c r="L23" s="14" t="s">
        <v>34</v>
      </c>
      <c r="N23" s="14" t="s">
        <v>173</v>
      </c>
    </row>
    <row r="24" spans="1:19" s="14" customFormat="1" ht="28" x14ac:dyDescent="0.15">
      <c r="A24" s="36">
        <v>78</v>
      </c>
      <c r="B24" s="14" t="s">
        <v>42</v>
      </c>
      <c r="C24" s="14" t="s">
        <v>375</v>
      </c>
      <c r="D24" s="60" t="s">
        <v>44</v>
      </c>
      <c r="E24" s="14">
        <v>2</v>
      </c>
      <c r="F24" s="14" t="s">
        <v>78</v>
      </c>
      <c r="G24" s="14">
        <v>18</v>
      </c>
      <c r="H24" s="14" t="s">
        <v>400</v>
      </c>
      <c r="I24" s="14" t="s">
        <v>401</v>
      </c>
      <c r="J24" s="14" t="s">
        <v>31</v>
      </c>
      <c r="K24" s="14" t="s">
        <v>33</v>
      </c>
      <c r="L24" s="14" t="s">
        <v>33</v>
      </c>
      <c r="N24" s="14" t="s">
        <v>173</v>
      </c>
      <c r="O24" s="14" t="s">
        <v>634</v>
      </c>
    </row>
    <row r="25" spans="1:19" s="14" customFormat="1" ht="42" x14ac:dyDescent="0.15">
      <c r="A25" s="36">
        <v>133</v>
      </c>
      <c r="B25" s="14" t="s">
        <v>488</v>
      </c>
      <c r="C25" s="14" t="s">
        <v>489</v>
      </c>
      <c r="D25" s="59" t="s">
        <v>490</v>
      </c>
      <c r="E25" s="14">
        <v>2</v>
      </c>
      <c r="F25" s="14" t="s">
        <v>78</v>
      </c>
      <c r="G25" s="14">
        <v>18</v>
      </c>
      <c r="H25" s="14" t="s">
        <v>506</v>
      </c>
      <c r="I25" s="14" t="s">
        <v>507</v>
      </c>
      <c r="J25" s="14" t="s">
        <v>31</v>
      </c>
      <c r="K25" s="14" t="s">
        <v>33</v>
      </c>
      <c r="L25" s="14" t="s">
        <v>33</v>
      </c>
      <c r="N25" s="14" t="s">
        <v>173</v>
      </c>
      <c r="O25" s="14" t="s">
        <v>634</v>
      </c>
    </row>
    <row r="26" spans="1:19" s="14" customFormat="1" ht="28" x14ac:dyDescent="0.15">
      <c r="A26" s="36">
        <v>134</v>
      </c>
      <c r="B26" s="14" t="s">
        <v>488</v>
      </c>
      <c r="C26" s="14" t="s">
        <v>489</v>
      </c>
      <c r="D26" s="59" t="s">
        <v>490</v>
      </c>
      <c r="E26" s="14">
        <v>2</v>
      </c>
      <c r="F26" s="14" t="s">
        <v>78</v>
      </c>
      <c r="G26" s="14">
        <v>19</v>
      </c>
      <c r="H26" s="14" t="s">
        <v>508</v>
      </c>
      <c r="I26" s="14" t="s">
        <v>509</v>
      </c>
      <c r="J26" s="14" t="s">
        <v>31</v>
      </c>
      <c r="K26" s="14" t="s">
        <v>33</v>
      </c>
      <c r="L26" s="14" t="s">
        <v>33</v>
      </c>
      <c r="N26" s="14" t="s">
        <v>173</v>
      </c>
    </row>
    <row r="27" spans="1:19" s="14" customFormat="1" ht="14" x14ac:dyDescent="0.15">
      <c r="A27" s="36">
        <v>25</v>
      </c>
      <c r="B27" s="14" t="s">
        <v>27</v>
      </c>
      <c r="C27" s="14" t="s">
        <v>272</v>
      </c>
      <c r="D27" s="14" t="s">
        <v>273</v>
      </c>
      <c r="E27" s="14">
        <v>2</v>
      </c>
      <c r="F27" s="14" t="s">
        <v>78</v>
      </c>
      <c r="G27" s="14">
        <v>23</v>
      </c>
      <c r="H27" s="14" t="s">
        <v>295</v>
      </c>
      <c r="I27" s="14" t="s">
        <v>296</v>
      </c>
      <c r="J27" s="14" t="s">
        <v>31</v>
      </c>
      <c r="K27" s="14" t="s">
        <v>33</v>
      </c>
      <c r="L27" s="14" t="s">
        <v>33</v>
      </c>
      <c r="N27" s="14" t="s">
        <v>173</v>
      </c>
    </row>
    <row r="28" spans="1:19" s="14" customFormat="1" ht="28" hidden="1" x14ac:dyDescent="0.15">
      <c r="A28" s="36">
        <v>26</v>
      </c>
      <c r="B28" s="14" t="s">
        <v>27</v>
      </c>
      <c r="C28" s="14" t="s">
        <v>272</v>
      </c>
      <c r="D28" s="14" t="s">
        <v>273</v>
      </c>
      <c r="E28" s="14">
        <v>2</v>
      </c>
      <c r="F28" s="14" t="s">
        <v>78</v>
      </c>
      <c r="G28" s="14">
        <v>29</v>
      </c>
      <c r="H28" s="14" t="s">
        <v>297</v>
      </c>
      <c r="I28" s="14" t="s">
        <v>298</v>
      </c>
      <c r="J28" s="14" t="s">
        <v>30</v>
      </c>
      <c r="K28" s="14" t="s">
        <v>33</v>
      </c>
      <c r="L28" s="14" t="s">
        <v>33</v>
      </c>
    </row>
    <row r="29" spans="1:19" s="14" customFormat="1" ht="28" x14ac:dyDescent="0.15">
      <c r="A29" s="36">
        <v>123</v>
      </c>
      <c r="B29" s="14" t="s">
        <v>479</v>
      </c>
      <c r="C29" s="14" t="s">
        <v>480</v>
      </c>
      <c r="D29" s="59" t="s">
        <v>481</v>
      </c>
      <c r="E29" s="14">
        <v>2</v>
      </c>
      <c r="F29" s="14" t="s">
        <v>78</v>
      </c>
      <c r="G29" s="14">
        <v>23</v>
      </c>
      <c r="H29" s="14" t="s">
        <v>484</v>
      </c>
      <c r="I29" s="14" t="s">
        <v>485</v>
      </c>
      <c r="J29" s="14" t="s">
        <v>31</v>
      </c>
      <c r="K29" s="14" t="s">
        <v>34</v>
      </c>
      <c r="L29" s="14" t="s">
        <v>34</v>
      </c>
      <c r="N29" s="14" t="s">
        <v>173</v>
      </c>
    </row>
    <row r="30" spans="1:19" s="14" customFormat="1" ht="28" hidden="1" x14ac:dyDescent="0.15">
      <c r="A30" s="36">
        <v>28</v>
      </c>
      <c r="B30" s="14" t="s">
        <v>27</v>
      </c>
      <c r="C30" s="14" t="s">
        <v>272</v>
      </c>
      <c r="D30" s="14" t="s">
        <v>273</v>
      </c>
      <c r="E30" s="14">
        <v>3</v>
      </c>
      <c r="F30" s="14" t="s">
        <v>299</v>
      </c>
      <c r="G30" s="14">
        <v>22</v>
      </c>
      <c r="H30" s="14" t="s">
        <v>300</v>
      </c>
      <c r="I30" s="14" t="s">
        <v>301</v>
      </c>
      <c r="J30" s="14" t="s">
        <v>30</v>
      </c>
      <c r="K30" s="14" t="s">
        <v>33</v>
      </c>
      <c r="L30" s="14" t="s">
        <v>33</v>
      </c>
    </row>
    <row r="31" spans="1:19" s="14" customFormat="1" ht="14" hidden="1" x14ac:dyDescent="0.15">
      <c r="A31" s="36">
        <v>29</v>
      </c>
      <c r="B31" s="14" t="s">
        <v>27</v>
      </c>
      <c r="C31" s="14" t="s">
        <v>272</v>
      </c>
      <c r="D31" s="14" t="s">
        <v>273</v>
      </c>
      <c r="E31" s="14">
        <v>3</v>
      </c>
      <c r="F31" s="14" t="s">
        <v>299</v>
      </c>
      <c r="G31" s="14">
        <v>30</v>
      </c>
      <c r="H31" s="14" t="s">
        <v>302</v>
      </c>
      <c r="I31" s="14" t="s">
        <v>303</v>
      </c>
      <c r="J31" s="14" t="s">
        <v>30</v>
      </c>
      <c r="K31" s="14" t="s">
        <v>33</v>
      </c>
      <c r="L31" s="14" t="s">
        <v>33</v>
      </c>
      <c r="R31" s="15"/>
      <c r="S31" s="15"/>
    </row>
    <row r="32" spans="1:19" s="14" customFormat="1" ht="112" hidden="1" x14ac:dyDescent="0.15">
      <c r="A32" s="36">
        <v>30</v>
      </c>
      <c r="B32" s="14" t="s">
        <v>27</v>
      </c>
      <c r="C32" s="14" t="s">
        <v>272</v>
      </c>
      <c r="D32" s="14" t="s">
        <v>273</v>
      </c>
      <c r="E32" s="14">
        <v>3</v>
      </c>
      <c r="F32" s="14" t="s">
        <v>299</v>
      </c>
      <c r="G32" s="14">
        <v>33</v>
      </c>
      <c r="H32" s="14" t="s">
        <v>304</v>
      </c>
      <c r="I32" s="14" t="s">
        <v>305</v>
      </c>
      <c r="J32" s="14" t="s">
        <v>30</v>
      </c>
      <c r="K32" s="14" t="s">
        <v>33</v>
      </c>
      <c r="L32" s="14" t="s">
        <v>33</v>
      </c>
      <c r="R32" s="15"/>
      <c r="S32" s="15"/>
    </row>
    <row r="33" spans="1:19" s="14" customFormat="1" ht="173" hidden="1" customHeight="1" x14ac:dyDescent="0.15">
      <c r="A33" s="36">
        <v>31</v>
      </c>
      <c r="B33" s="14" t="s">
        <v>27</v>
      </c>
      <c r="C33" s="14" t="s">
        <v>272</v>
      </c>
      <c r="D33" s="14" t="s">
        <v>273</v>
      </c>
      <c r="E33" s="14">
        <v>3</v>
      </c>
      <c r="F33" s="14" t="s">
        <v>299</v>
      </c>
      <c r="G33" s="14">
        <v>38</v>
      </c>
      <c r="H33" s="14" t="s">
        <v>306</v>
      </c>
      <c r="I33" s="14" t="s">
        <v>307</v>
      </c>
      <c r="J33" s="14" t="s">
        <v>30</v>
      </c>
      <c r="K33" s="14" t="s">
        <v>33</v>
      </c>
      <c r="L33" s="14" t="s">
        <v>33</v>
      </c>
      <c r="R33" s="15"/>
      <c r="S33" s="15"/>
    </row>
    <row r="34" spans="1:19" s="14" customFormat="1" ht="28" x14ac:dyDescent="0.15">
      <c r="A34" s="36">
        <v>1</v>
      </c>
      <c r="B34" s="14" t="s">
        <v>235</v>
      </c>
      <c r="C34" s="14" t="s">
        <v>236</v>
      </c>
      <c r="D34" s="59" t="s">
        <v>237</v>
      </c>
      <c r="E34" s="14">
        <v>2</v>
      </c>
      <c r="F34" s="14" t="str">
        <f>"9.2.1 "</f>
        <v xml:space="preserve">9.2.1 </v>
      </c>
      <c r="G34" s="14">
        <v>29</v>
      </c>
      <c r="H34" s="14" t="s">
        <v>238</v>
      </c>
      <c r="I34" s="14" t="s">
        <v>239</v>
      </c>
      <c r="J34" s="14" t="s">
        <v>31</v>
      </c>
      <c r="K34"/>
      <c r="L34" s="14" t="s">
        <v>34</v>
      </c>
      <c r="N34" s="14" t="s">
        <v>173</v>
      </c>
    </row>
    <row r="35" spans="1:19" s="14" customFormat="1" ht="56" hidden="1" x14ac:dyDescent="0.15">
      <c r="A35" s="36">
        <v>33</v>
      </c>
      <c r="B35" s="14" t="s">
        <v>27</v>
      </c>
      <c r="C35" s="14" t="s">
        <v>272</v>
      </c>
      <c r="D35" s="14" t="s">
        <v>273</v>
      </c>
      <c r="E35" s="14">
        <v>4</v>
      </c>
      <c r="F35" s="14" t="s">
        <v>308</v>
      </c>
      <c r="G35" s="14">
        <v>13</v>
      </c>
      <c r="H35" s="14" t="s">
        <v>311</v>
      </c>
      <c r="I35" s="14" t="s">
        <v>312</v>
      </c>
      <c r="J35" s="14" t="s">
        <v>30</v>
      </c>
      <c r="K35" s="14" t="s">
        <v>33</v>
      </c>
      <c r="L35" s="14" t="s">
        <v>33</v>
      </c>
      <c r="R35" s="15"/>
      <c r="S35" s="15"/>
    </row>
    <row r="36" spans="1:19" s="14" customFormat="1" ht="42" x14ac:dyDescent="0.15">
      <c r="A36" s="36">
        <v>7</v>
      </c>
      <c r="B36" s="14" t="s">
        <v>252</v>
      </c>
      <c r="C36" s="14" t="s">
        <v>253</v>
      </c>
      <c r="D36" s="59" t="s">
        <v>254</v>
      </c>
      <c r="E36" s="14">
        <v>2</v>
      </c>
      <c r="F36" s="14" t="s">
        <v>78</v>
      </c>
      <c r="G36" s="14">
        <v>29</v>
      </c>
      <c r="H36" s="14" t="s">
        <v>255</v>
      </c>
      <c r="I36" s="14" t="s">
        <v>256</v>
      </c>
      <c r="J36" s="14" t="s">
        <v>31</v>
      </c>
      <c r="K36" s="14" t="s">
        <v>37</v>
      </c>
      <c r="L36" s="14" t="s">
        <v>37</v>
      </c>
      <c r="N36" s="14" t="s">
        <v>173</v>
      </c>
    </row>
    <row r="37" spans="1:19" s="14" customFormat="1" ht="42" x14ac:dyDescent="0.15">
      <c r="A37" s="36">
        <v>54</v>
      </c>
      <c r="B37" s="14" t="s">
        <v>346</v>
      </c>
      <c r="C37" s="14" t="s">
        <v>347</v>
      </c>
      <c r="D37" s="59" t="s">
        <v>348</v>
      </c>
      <c r="E37" s="14">
        <v>2</v>
      </c>
      <c r="F37" s="14" t="s">
        <v>78</v>
      </c>
      <c r="G37" s="14">
        <v>29</v>
      </c>
      <c r="H37" s="14" t="s">
        <v>352</v>
      </c>
      <c r="I37" s="14" t="s">
        <v>353</v>
      </c>
      <c r="J37" s="14" t="s">
        <v>31</v>
      </c>
      <c r="K37" s="14" t="s">
        <v>34</v>
      </c>
      <c r="L37" s="14" t="s">
        <v>34</v>
      </c>
      <c r="N37" s="14" t="s">
        <v>630</v>
      </c>
      <c r="O37" s="14" t="s">
        <v>635</v>
      </c>
    </row>
    <row r="38" spans="1:19" s="14" customFormat="1" ht="98" hidden="1" x14ac:dyDescent="0.15">
      <c r="A38" s="36">
        <v>36</v>
      </c>
      <c r="B38" s="14" t="s">
        <v>27</v>
      </c>
      <c r="C38" s="14" t="s">
        <v>272</v>
      </c>
      <c r="D38" s="14" t="s">
        <v>273</v>
      </c>
      <c r="E38" s="14">
        <v>4</v>
      </c>
      <c r="F38" s="14" t="s">
        <v>135</v>
      </c>
      <c r="G38" s="14">
        <v>29</v>
      </c>
      <c r="H38" s="14" t="s">
        <v>315</v>
      </c>
      <c r="I38" s="14" t="s">
        <v>316</v>
      </c>
      <c r="J38" s="14" t="s">
        <v>30</v>
      </c>
      <c r="K38" s="14" t="s">
        <v>33</v>
      </c>
      <c r="L38" s="14" t="s">
        <v>33</v>
      </c>
      <c r="R38" s="15"/>
      <c r="S38" s="15"/>
    </row>
    <row r="39" spans="1:19" s="14" customFormat="1" ht="28" hidden="1" x14ac:dyDescent="0.15">
      <c r="A39" s="36">
        <v>37</v>
      </c>
      <c r="B39" s="14" t="s">
        <v>27</v>
      </c>
      <c r="C39" s="14" t="s">
        <v>272</v>
      </c>
      <c r="D39" s="14" t="s">
        <v>273</v>
      </c>
      <c r="E39" s="14">
        <v>4</v>
      </c>
      <c r="F39" s="14" t="s">
        <v>86</v>
      </c>
      <c r="G39" s="14">
        <v>37</v>
      </c>
      <c r="H39" s="14" t="s">
        <v>317</v>
      </c>
      <c r="I39" s="14" t="s">
        <v>318</v>
      </c>
      <c r="J39" s="14" t="s">
        <v>30</v>
      </c>
      <c r="K39" s="14" t="s">
        <v>33</v>
      </c>
      <c r="L39" s="14" t="s">
        <v>33</v>
      </c>
      <c r="R39" s="15"/>
      <c r="S39" s="15"/>
    </row>
    <row r="40" spans="1:19" s="14" customFormat="1" ht="28" x14ac:dyDescent="0.15">
      <c r="A40" s="36">
        <v>136</v>
      </c>
      <c r="B40" s="14" t="s">
        <v>488</v>
      </c>
      <c r="C40" s="14" t="s">
        <v>489</v>
      </c>
      <c r="D40" s="59" t="s">
        <v>490</v>
      </c>
      <c r="E40" s="14">
        <v>2</v>
      </c>
      <c r="F40" s="14" t="s">
        <v>78</v>
      </c>
      <c r="G40" s="14">
        <v>29</v>
      </c>
      <c r="H40" s="14" t="s">
        <v>512</v>
      </c>
      <c r="I40" s="14" t="s">
        <v>513</v>
      </c>
      <c r="J40" s="14" t="s">
        <v>31</v>
      </c>
      <c r="K40" s="14" t="s">
        <v>33</v>
      </c>
      <c r="L40" s="14" t="s">
        <v>33</v>
      </c>
      <c r="N40" s="14" t="s">
        <v>630</v>
      </c>
      <c r="O40" s="14" t="s">
        <v>635</v>
      </c>
    </row>
    <row r="41" spans="1:19" s="14" customFormat="1" ht="42" hidden="1" x14ac:dyDescent="0.15">
      <c r="A41" s="36">
        <v>39</v>
      </c>
      <c r="B41" s="14" t="s">
        <v>27</v>
      </c>
      <c r="C41" s="14" t="s">
        <v>272</v>
      </c>
      <c r="D41" s="14" t="s">
        <v>273</v>
      </c>
      <c r="E41" s="14">
        <v>5</v>
      </c>
      <c r="F41" s="14" t="s">
        <v>147</v>
      </c>
      <c r="G41" s="14">
        <v>16</v>
      </c>
      <c r="H41" s="14" t="s">
        <v>321</v>
      </c>
      <c r="I41" s="14" t="s">
        <v>322</v>
      </c>
      <c r="J41" s="14" t="s">
        <v>30</v>
      </c>
      <c r="K41" s="14" t="s">
        <v>33</v>
      </c>
      <c r="L41" s="14" t="s">
        <v>33</v>
      </c>
      <c r="R41" s="15"/>
      <c r="S41" s="15"/>
    </row>
    <row r="42" spans="1:19" s="14" customFormat="1" ht="14" x14ac:dyDescent="0.15">
      <c r="A42" s="36">
        <v>79</v>
      </c>
      <c r="B42" s="14" t="s">
        <v>42</v>
      </c>
      <c r="C42" s="14" t="s">
        <v>375</v>
      </c>
      <c r="D42" s="60" t="s">
        <v>44</v>
      </c>
      <c r="E42" s="14">
        <v>3</v>
      </c>
      <c r="F42" s="14" t="s">
        <v>35</v>
      </c>
      <c r="G42" s="14">
        <v>1</v>
      </c>
      <c r="H42" s="14" t="s">
        <v>400</v>
      </c>
      <c r="I42" s="14" t="s">
        <v>402</v>
      </c>
      <c r="J42" s="14" t="s">
        <v>31</v>
      </c>
      <c r="K42" s="14" t="s">
        <v>33</v>
      </c>
      <c r="L42" s="14" t="s">
        <v>33</v>
      </c>
      <c r="N42" s="14" t="s">
        <v>173</v>
      </c>
    </row>
    <row r="43" spans="1:19" s="14" customFormat="1" ht="42" hidden="1" x14ac:dyDescent="0.15">
      <c r="A43" s="36">
        <v>41</v>
      </c>
      <c r="B43" s="14" t="s">
        <v>27</v>
      </c>
      <c r="C43" s="14" t="s">
        <v>272</v>
      </c>
      <c r="D43" s="14" t="s">
        <v>273</v>
      </c>
      <c r="E43" s="14">
        <v>5</v>
      </c>
      <c r="F43" s="14" t="s">
        <v>153</v>
      </c>
      <c r="G43" s="14">
        <v>23</v>
      </c>
      <c r="H43" s="14" t="s">
        <v>321</v>
      </c>
      <c r="I43" s="14" t="s">
        <v>322</v>
      </c>
      <c r="J43" s="14" t="s">
        <v>30</v>
      </c>
      <c r="K43" s="14" t="s">
        <v>33</v>
      </c>
      <c r="L43" s="14" t="s">
        <v>33</v>
      </c>
      <c r="R43" s="15"/>
      <c r="S43" s="15"/>
    </row>
    <row r="44" spans="1:19" s="14" customFormat="1" ht="28" x14ac:dyDescent="0.15">
      <c r="A44" s="36">
        <v>137</v>
      </c>
      <c r="B44" s="14" t="s">
        <v>488</v>
      </c>
      <c r="C44" s="14" t="s">
        <v>489</v>
      </c>
      <c r="D44" s="59" t="s">
        <v>490</v>
      </c>
      <c r="E44" s="14">
        <v>3</v>
      </c>
      <c r="F44" s="14" t="s">
        <v>35</v>
      </c>
      <c r="G44" s="14">
        <v>2</v>
      </c>
      <c r="H44" s="14" t="s">
        <v>514</v>
      </c>
      <c r="I44" s="14" t="s">
        <v>515</v>
      </c>
      <c r="J44" s="14" t="s">
        <v>31</v>
      </c>
      <c r="K44" s="14" t="s">
        <v>33</v>
      </c>
      <c r="L44" s="14" t="s">
        <v>33</v>
      </c>
      <c r="N44" s="14" t="s">
        <v>630</v>
      </c>
      <c r="O44" s="14" t="s">
        <v>636</v>
      </c>
    </row>
    <row r="45" spans="1:19" s="14" customFormat="1" ht="98" hidden="1" x14ac:dyDescent="0.15">
      <c r="A45" s="36">
        <v>43</v>
      </c>
      <c r="B45" s="14" t="s">
        <v>27</v>
      </c>
      <c r="C45" s="14" t="s">
        <v>272</v>
      </c>
      <c r="D45" s="14" t="s">
        <v>273</v>
      </c>
      <c r="E45" s="14">
        <v>6</v>
      </c>
      <c r="F45" s="14">
        <v>9.5</v>
      </c>
      <c r="G45" s="14">
        <v>3</v>
      </c>
      <c r="H45" s="14" t="s">
        <v>325</v>
      </c>
      <c r="I45" s="14" t="s">
        <v>326</v>
      </c>
      <c r="J45" s="14" t="s">
        <v>30</v>
      </c>
      <c r="K45" s="14" t="s">
        <v>33</v>
      </c>
      <c r="L45" s="14" t="s">
        <v>33</v>
      </c>
      <c r="R45" s="15"/>
      <c r="S45" s="15"/>
    </row>
    <row r="46" spans="1:19" s="14" customFormat="1" ht="84" hidden="1" x14ac:dyDescent="0.15">
      <c r="A46" s="36">
        <v>44</v>
      </c>
      <c r="B46" s="14" t="s">
        <v>27</v>
      </c>
      <c r="C46" s="14" t="s">
        <v>272</v>
      </c>
      <c r="D46" s="14" t="s">
        <v>273</v>
      </c>
      <c r="E46" s="14">
        <v>6</v>
      </c>
      <c r="F46" s="14">
        <v>9.5</v>
      </c>
      <c r="G46" s="14">
        <v>4.2</v>
      </c>
      <c r="H46" s="14" t="s">
        <v>327</v>
      </c>
      <c r="I46" s="14" t="s">
        <v>328</v>
      </c>
      <c r="J46" s="14" t="s">
        <v>30</v>
      </c>
      <c r="K46" s="14" t="s">
        <v>33</v>
      </c>
      <c r="L46" s="14" t="s">
        <v>33</v>
      </c>
      <c r="R46" s="15"/>
      <c r="S46" s="15"/>
    </row>
    <row r="47" spans="1:19" s="14" customFormat="1" ht="28" hidden="1" x14ac:dyDescent="0.15">
      <c r="A47" s="36">
        <v>45</v>
      </c>
      <c r="B47" s="14" t="s">
        <v>27</v>
      </c>
      <c r="C47" s="14" t="s">
        <v>272</v>
      </c>
      <c r="D47" s="14" t="s">
        <v>273</v>
      </c>
      <c r="E47" s="14">
        <v>6</v>
      </c>
      <c r="F47" s="14">
        <v>9.5</v>
      </c>
      <c r="G47" s="14">
        <v>4.3</v>
      </c>
      <c r="H47" s="14" t="s">
        <v>329</v>
      </c>
      <c r="I47" s="14" t="s">
        <v>330</v>
      </c>
      <c r="J47" s="14" t="s">
        <v>30</v>
      </c>
      <c r="K47" s="14" t="s">
        <v>34</v>
      </c>
      <c r="L47" s="14" t="s">
        <v>34</v>
      </c>
      <c r="R47" s="15"/>
      <c r="S47" s="15"/>
    </row>
    <row r="48" spans="1:19" s="14" customFormat="1" ht="42" hidden="1" x14ac:dyDescent="0.15">
      <c r="A48" s="36">
        <v>46</v>
      </c>
      <c r="B48" s="14" t="s">
        <v>27</v>
      </c>
      <c r="C48" s="14" t="s">
        <v>272</v>
      </c>
      <c r="D48" s="14" t="s">
        <v>273</v>
      </c>
      <c r="E48" s="14">
        <v>7</v>
      </c>
      <c r="F48" s="14">
        <v>9.5</v>
      </c>
      <c r="G48" s="14">
        <v>1</v>
      </c>
      <c r="H48" s="14" t="s">
        <v>331</v>
      </c>
      <c r="I48" s="14" t="s">
        <v>332</v>
      </c>
      <c r="J48" s="14" t="s">
        <v>30</v>
      </c>
      <c r="K48" s="14" t="s">
        <v>33</v>
      </c>
      <c r="L48" s="14" t="s">
        <v>33</v>
      </c>
      <c r="R48" s="15"/>
      <c r="S48" s="15"/>
    </row>
    <row r="49" spans="1:19" s="14" customFormat="1" ht="28" x14ac:dyDescent="0.15">
      <c r="A49" s="36">
        <v>2</v>
      </c>
      <c r="B49" s="14" t="s">
        <v>235</v>
      </c>
      <c r="C49" s="14" t="s">
        <v>236</v>
      </c>
      <c r="D49" s="59" t="s">
        <v>237</v>
      </c>
      <c r="E49" s="14">
        <v>3</v>
      </c>
      <c r="F49" s="14" t="str">
        <f>"9.2.3"</f>
        <v>9.2.3</v>
      </c>
      <c r="G49" s="14">
        <v>6</v>
      </c>
      <c r="H49" s="14" t="s">
        <v>240</v>
      </c>
      <c r="I49" s="14" t="s">
        <v>241</v>
      </c>
      <c r="J49" s="14" t="s">
        <v>31</v>
      </c>
      <c r="K49"/>
      <c r="L49" s="14" t="s">
        <v>34</v>
      </c>
      <c r="N49" s="14" t="s">
        <v>630</v>
      </c>
      <c r="O49" s="14" t="s">
        <v>296</v>
      </c>
    </row>
    <row r="50" spans="1:19" s="14" customFormat="1" ht="14" x14ac:dyDescent="0.15">
      <c r="A50" s="36">
        <v>27</v>
      </c>
      <c r="B50" s="14" t="s">
        <v>27</v>
      </c>
      <c r="C50" s="14" t="s">
        <v>272</v>
      </c>
      <c r="D50" s="14" t="s">
        <v>273</v>
      </c>
      <c r="E50" s="14">
        <v>3</v>
      </c>
      <c r="F50" s="14" t="s">
        <v>147</v>
      </c>
      <c r="G50" s="14">
        <v>7</v>
      </c>
      <c r="H50" s="14" t="s">
        <v>295</v>
      </c>
      <c r="I50" s="14" t="s">
        <v>296</v>
      </c>
      <c r="J50" s="14" t="s">
        <v>31</v>
      </c>
      <c r="K50" s="14" t="s">
        <v>33</v>
      </c>
      <c r="L50" s="14" t="s">
        <v>33</v>
      </c>
      <c r="N50" s="14" t="s">
        <v>173</v>
      </c>
      <c r="R50" s="15"/>
      <c r="S50" s="15"/>
    </row>
    <row r="51" spans="1:19" s="14" customFormat="1" ht="42" hidden="1" x14ac:dyDescent="0.15">
      <c r="A51" s="36">
        <v>49</v>
      </c>
      <c r="B51" s="14" t="s">
        <v>27</v>
      </c>
      <c r="C51" s="14" t="s">
        <v>272</v>
      </c>
      <c r="D51" s="14" t="s">
        <v>273</v>
      </c>
      <c r="E51" s="14">
        <v>9</v>
      </c>
      <c r="F51" s="14" t="s">
        <v>338</v>
      </c>
      <c r="G51" s="14">
        <v>6</v>
      </c>
      <c r="H51" s="14" t="s">
        <v>339</v>
      </c>
      <c r="I51" s="14" t="s">
        <v>340</v>
      </c>
      <c r="J51" s="14" t="s">
        <v>30</v>
      </c>
      <c r="K51" s="14" t="s">
        <v>33</v>
      </c>
      <c r="L51" s="14" t="s">
        <v>33</v>
      </c>
      <c r="R51" s="15"/>
      <c r="S51" s="15"/>
    </row>
    <row r="52" spans="1:19" s="14" customFormat="1" ht="28" x14ac:dyDescent="0.15">
      <c r="A52" s="36">
        <v>55</v>
      </c>
      <c r="B52" s="14" t="s">
        <v>346</v>
      </c>
      <c r="C52" s="14" t="s">
        <v>347</v>
      </c>
      <c r="D52" s="59" t="s">
        <v>348</v>
      </c>
      <c r="E52" s="14">
        <v>3</v>
      </c>
      <c r="F52" s="14" t="s">
        <v>35</v>
      </c>
      <c r="G52" s="14">
        <v>13</v>
      </c>
      <c r="H52" s="14" t="s">
        <v>354</v>
      </c>
      <c r="I52" s="14" t="s">
        <v>355</v>
      </c>
      <c r="J52" s="14" t="s">
        <v>31</v>
      </c>
      <c r="K52" s="14" t="s">
        <v>34</v>
      </c>
      <c r="L52" s="14" t="s">
        <v>34</v>
      </c>
      <c r="N52" s="14" t="s">
        <v>630</v>
      </c>
      <c r="O52" s="14" t="s">
        <v>637</v>
      </c>
    </row>
    <row r="53" spans="1:19" s="14" customFormat="1" ht="14" hidden="1" x14ac:dyDescent="0.15">
      <c r="A53" s="36">
        <v>51</v>
      </c>
      <c r="B53" s="14" t="s">
        <v>27</v>
      </c>
      <c r="C53" s="14" t="s">
        <v>272</v>
      </c>
      <c r="D53" s="14" t="s">
        <v>273</v>
      </c>
      <c r="E53" s="14">
        <v>11</v>
      </c>
      <c r="F53" s="14" t="s">
        <v>341</v>
      </c>
      <c r="G53" s="14">
        <v>14</v>
      </c>
      <c r="H53" s="14" t="s">
        <v>344</v>
      </c>
      <c r="I53" s="14" t="s">
        <v>345</v>
      </c>
      <c r="J53" s="14" t="s">
        <v>30</v>
      </c>
      <c r="K53" s="14" t="s">
        <v>37</v>
      </c>
      <c r="L53" s="14" t="s">
        <v>37</v>
      </c>
      <c r="R53" s="15"/>
      <c r="S53" s="15"/>
    </row>
    <row r="54" spans="1:19" s="14" customFormat="1" ht="14" hidden="1" x14ac:dyDescent="0.15">
      <c r="A54" s="36">
        <v>52</v>
      </c>
      <c r="B54" s="14" t="s">
        <v>27</v>
      </c>
      <c r="C54" s="14" t="s">
        <v>272</v>
      </c>
      <c r="D54" s="14" t="s">
        <v>273</v>
      </c>
      <c r="E54" s="14">
        <v>11</v>
      </c>
      <c r="F54" s="14" t="s">
        <v>341</v>
      </c>
      <c r="G54" s="14">
        <v>20</v>
      </c>
      <c r="H54" s="14" t="s">
        <v>344</v>
      </c>
      <c r="I54" s="14" t="s">
        <v>345</v>
      </c>
      <c r="J54" s="14" t="s">
        <v>30</v>
      </c>
      <c r="K54" s="14" t="s">
        <v>37</v>
      </c>
      <c r="L54" s="14" t="s">
        <v>37</v>
      </c>
      <c r="R54" s="15"/>
      <c r="S54" s="15"/>
    </row>
    <row r="55" spans="1:19" s="14" customFormat="1" ht="42" hidden="1" x14ac:dyDescent="0.15">
      <c r="A55" s="36">
        <v>53</v>
      </c>
      <c r="B55" s="14" t="s">
        <v>346</v>
      </c>
      <c r="C55" s="14" t="s">
        <v>347</v>
      </c>
      <c r="D55" s="59" t="s">
        <v>348</v>
      </c>
      <c r="E55" s="14" t="s">
        <v>349</v>
      </c>
      <c r="F55" s="14" t="s">
        <v>6</v>
      </c>
      <c r="G55" s="14">
        <v>1</v>
      </c>
      <c r="H55" s="14" t="s">
        <v>350</v>
      </c>
      <c r="I55" s="14" t="s">
        <v>351</v>
      </c>
      <c r="J55" s="14" t="s">
        <v>30</v>
      </c>
      <c r="K55" s="14" t="s">
        <v>33</v>
      </c>
      <c r="L55" s="14" t="s">
        <v>33</v>
      </c>
      <c r="R55" s="15"/>
      <c r="S55" s="15"/>
    </row>
    <row r="56" spans="1:19" s="14" customFormat="1" ht="28" x14ac:dyDescent="0.15">
      <c r="A56" s="36">
        <v>80</v>
      </c>
      <c r="B56" s="14" t="s">
        <v>42</v>
      </c>
      <c r="C56" s="14" t="s">
        <v>375</v>
      </c>
      <c r="D56" s="60" t="s">
        <v>44</v>
      </c>
      <c r="E56" s="14">
        <v>3</v>
      </c>
      <c r="F56" s="14" t="s">
        <v>299</v>
      </c>
      <c r="G56" s="14">
        <v>18</v>
      </c>
      <c r="H56" s="14" t="s">
        <v>400</v>
      </c>
      <c r="I56" s="14" t="s">
        <v>403</v>
      </c>
      <c r="J56" s="14" t="s">
        <v>31</v>
      </c>
      <c r="K56" s="14" t="s">
        <v>33</v>
      </c>
      <c r="L56" s="14" t="s">
        <v>33</v>
      </c>
      <c r="N56" s="14" t="s">
        <v>630</v>
      </c>
      <c r="O56" s="14" t="s">
        <v>638</v>
      </c>
    </row>
    <row r="57" spans="1:19" s="14" customFormat="1" ht="14" x14ac:dyDescent="0.15">
      <c r="A57" s="36">
        <v>140</v>
      </c>
      <c r="B57" s="14" t="s">
        <v>488</v>
      </c>
      <c r="C57" s="14" t="s">
        <v>489</v>
      </c>
      <c r="D57" s="59" t="s">
        <v>490</v>
      </c>
      <c r="E57" s="14">
        <v>3</v>
      </c>
      <c r="F57" s="14" t="s">
        <v>299</v>
      </c>
      <c r="G57" s="14">
        <v>18</v>
      </c>
      <c r="H57" s="14" t="s">
        <v>516</v>
      </c>
      <c r="I57" s="14" t="s">
        <v>517</v>
      </c>
      <c r="J57" s="14" t="s">
        <v>31</v>
      </c>
      <c r="K57" s="14" t="s">
        <v>33</v>
      </c>
      <c r="L57" s="14" t="s">
        <v>33</v>
      </c>
      <c r="N57" s="14" t="s">
        <v>173</v>
      </c>
    </row>
    <row r="58" spans="1:19" s="14" customFormat="1" ht="42" x14ac:dyDescent="0.15">
      <c r="A58" s="36">
        <v>75</v>
      </c>
      <c r="B58" s="14" t="s">
        <v>42</v>
      </c>
      <c r="C58" s="14" t="s">
        <v>375</v>
      </c>
      <c r="D58" s="60" t="s">
        <v>44</v>
      </c>
      <c r="E58" s="14">
        <v>3</v>
      </c>
      <c r="F58" s="14" t="s">
        <v>299</v>
      </c>
      <c r="G58" s="14">
        <v>22</v>
      </c>
      <c r="H58" s="14" t="s">
        <v>394</v>
      </c>
      <c r="I58" s="14" t="s">
        <v>395</v>
      </c>
      <c r="J58" s="14" t="s">
        <v>31</v>
      </c>
      <c r="K58" s="14" t="s">
        <v>33</v>
      </c>
      <c r="L58" s="14" t="s">
        <v>33</v>
      </c>
      <c r="N58" s="14" t="s">
        <v>630</v>
      </c>
      <c r="O58" s="14" t="s">
        <v>641</v>
      </c>
    </row>
    <row r="59" spans="1:19" s="14" customFormat="1" ht="28" x14ac:dyDescent="0.15">
      <c r="A59" s="36">
        <v>76</v>
      </c>
      <c r="B59" s="14" t="s">
        <v>42</v>
      </c>
      <c r="C59" s="14" t="s">
        <v>375</v>
      </c>
      <c r="D59" s="60" t="s">
        <v>44</v>
      </c>
      <c r="E59" s="14">
        <v>3</v>
      </c>
      <c r="F59" s="14" t="s">
        <v>299</v>
      </c>
      <c r="G59" s="14">
        <v>30</v>
      </c>
      <c r="H59" s="14" t="s">
        <v>396</v>
      </c>
      <c r="I59" s="14" t="s">
        <v>397</v>
      </c>
      <c r="J59" s="14" t="s">
        <v>31</v>
      </c>
      <c r="K59" s="14" t="s">
        <v>33</v>
      </c>
      <c r="L59" s="14" t="s">
        <v>33</v>
      </c>
      <c r="N59" s="14" t="s">
        <v>630</v>
      </c>
      <c r="O59" s="14" t="s">
        <v>639</v>
      </c>
    </row>
    <row r="60" spans="1:19" s="14" customFormat="1" ht="28" x14ac:dyDescent="0.15">
      <c r="A60" s="36">
        <v>77</v>
      </c>
      <c r="B60" s="14" t="s">
        <v>42</v>
      </c>
      <c r="C60" s="14" t="s">
        <v>375</v>
      </c>
      <c r="D60" s="60" t="s">
        <v>44</v>
      </c>
      <c r="E60" s="14">
        <v>3</v>
      </c>
      <c r="F60" s="14" t="s">
        <v>299</v>
      </c>
      <c r="G60" s="14">
        <v>38</v>
      </c>
      <c r="H60" s="14" t="s">
        <v>398</v>
      </c>
      <c r="I60" s="14" t="s">
        <v>399</v>
      </c>
      <c r="J60" s="14" t="s">
        <v>31</v>
      </c>
      <c r="K60" s="14" t="s">
        <v>33</v>
      </c>
      <c r="L60" s="14" t="s">
        <v>33</v>
      </c>
      <c r="N60" s="14" t="s">
        <v>630</v>
      </c>
      <c r="O60" s="14" t="s">
        <v>640</v>
      </c>
    </row>
    <row r="61" spans="1:19" s="14" customFormat="1" ht="14" x14ac:dyDescent="0.15">
      <c r="A61" s="36">
        <v>81</v>
      </c>
      <c r="B61" s="14" t="s">
        <v>42</v>
      </c>
      <c r="C61" s="14" t="s">
        <v>375</v>
      </c>
      <c r="D61" s="60" t="s">
        <v>44</v>
      </c>
      <c r="E61" s="14">
        <v>3</v>
      </c>
      <c r="F61" s="14" t="s">
        <v>308</v>
      </c>
      <c r="G61" s="14">
        <v>41</v>
      </c>
      <c r="H61" s="14" t="s">
        <v>400</v>
      </c>
      <c r="I61" s="14" t="s">
        <v>404</v>
      </c>
      <c r="J61" s="14" t="s">
        <v>31</v>
      </c>
      <c r="K61" s="14" t="s">
        <v>33</v>
      </c>
      <c r="L61" s="14" t="s">
        <v>33</v>
      </c>
      <c r="N61" s="14" t="s">
        <v>173</v>
      </c>
    </row>
    <row r="62" spans="1:19" s="14" customFormat="1" ht="112" x14ac:dyDescent="0.15">
      <c r="A62" s="36">
        <v>32</v>
      </c>
      <c r="B62" s="14" t="s">
        <v>27</v>
      </c>
      <c r="C62" s="14" t="s">
        <v>272</v>
      </c>
      <c r="D62" s="14" t="s">
        <v>273</v>
      </c>
      <c r="E62" s="14">
        <v>4</v>
      </c>
      <c r="F62" s="14" t="s">
        <v>308</v>
      </c>
      <c r="G62" s="14">
        <v>3</v>
      </c>
      <c r="H62" s="14" t="s">
        <v>309</v>
      </c>
      <c r="I62" s="14" t="s">
        <v>310</v>
      </c>
      <c r="J62" s="14" t="s">
        <v>31</v>
      </c>
      <c r="K62" s="14" t="s">
        <v>33</v>
      </c>
      <c r="L62" s="14" t="s">
        <v>33</v>
      </c>
      <c r="N62" s="14" t="s">
        <v>630</v>
      </c>
      <c r="O62" s="14" t="s">
        <v>642</v>
      </c>
      <c r="R62" s="15"/>
      <c r="S62" s="15"/>
    </row>
    <row r="63" spans="1:19" s="14" customFormat="1" ht="70" x14ac:dyDescent="0.15">
      <c r="A63" s="36">
        <v>56</v>
      </c>
      <c r="B63" s="14" t="s">
        <v>346</v>
      </c>
      <c r="C63" s="14" t="s">
        <v>347</v>
      </c>
      <c r="D63" s="59" t="s">
        <v>348</v>
      </c>
      <c r="E63" s="14">
        <v>4</v>
      </c>
      <c r="F63" s="14" t="s">
        <v>135</v>
      </c>
      <c r="G63" s="14">
        <v>20</v>
      </c>
      <c r="H63" s="14" t="s">
        <v>356</v>
      </c>
      <c r="I63" s="14" t="s">
        <v>357</v>
      </c>
      <c r="J63" s="14" t="s">
        <v>31</v>
      </c>
      <c r="K63" s="14" t="s">
        <v>34</v>
      </c>
      <c r="L63" s="14" t="s">
        <v>34</v>
      </c>
      <c r="N63" s="14" t="s">
        <v>630</v>
      </c>
      <c r="O63" s="14" t="s">
        <v>643</v>
      </c>
    </row>
    <row r="64" spans="1:19" s="14" customFormat="1" ht="28" x14ac:dyDescent="0.15">
      <c r="A64" s="36">
        <v>34</v>
      </c>
      <c r="B64" s="14" t="s">
        <v>27</v>
      </c>
      <c r="C64" s="14" t="s">
        <v>272</v>
      </c>
      <c r="D64" s="14" t="s">
        <v>273</v>
      </c>
      <c r="E64" s="14">
        <v>4</v>
      </c>
      <c r="F64" s="14" t="s">
        <v>135</v>
      </c>
      <c r="G64" s="14">
        <v>22</v>
      </c>
      <c r="H64" s="14" t="s">
        <v>309</v>
      </c>
      <c r="I64" s="14" t="s">
        <v>310</v>
      </c>
      <c r="J64" s="14" t="s">
        <v>31</v>
      </c>
      <c r="K64" s="14" t="s">
        <v>33</v>
      </c>
      <c r="L64" s="14" t="s">
        <v>33</v>
      </c>
      <c r="N64" s="14" t="s">
        <v>630</v>
      </c>
      <c r="O64" s="14" t="s">
        <v>644</v>
      </c>
      <c r="R64" s="15"/>
      <c r="S64" s="15"/>
    </row>
    <row r="65" spans="1:19" s="14" customFormat="1" ht="42" x14ac:dyDescent="0.15">
      <c r="A65" s="36">
        <v>3</v>
      </c>
      <c r="B65" s="14" t="s">
        <v>235</v>
      </c>
      <c r="C65" s="14" t="s">
        <v>236</v>
      </c>
      <c r="D65" s="59" t="s">
        <v>237</v>
      </c>
      <c r="E65" s="14">
        <v>4</v>
      </c>
      <c r="F65" s="14" t="str">
        <f>"9.3.2"</f>
        <v>9.3.2</v>
      </c>
      <c r="G65" s="14">
        <v>27</v>
      </c>
      <c r="H65" s="14" t="s">
        <v>242</v>
      </c>
      <c r="I65" s="14" t="s">
        <v>243</v>
      </c>
      <c r="J65" s="14" t="s">
        <v>31</v>
      </c>
      <c r="K65"/>
      <c r="L65" s="14" t="s">
        <v>34</v>
      </c>
      <c r="N65" s="14" t="s">
        <v>630</v>
      </c>
      <c r="O65" s="14" t="s">
        <v>645</v>
      </c>
    </row>
    <row r="66" spans="1:19" s="14" customFormat="1" ht="42" x14ac:dyDescent="0.15">
      <c r="A66" s="36">
        <v>8</v>
      </c>
      <c r="B66" s="14" t="s">
        <v>252</v>
      </c>
      <c r="C66" s="14" t="s">
        <v>253</v>
      </c>
      <c r="D66" s="59" t="s">
        <v>254</v>
      </c>
      <c r="E66" s="14">
        <v>4</v>
      </c>
      <c r="F66" s="14">
        <v>9.3000000000000007</v>
      </c>
      <c r="G66" s="14">
        <v>27</v>
      </c>
      <c r="H66" s="14" t="s">
        <v>257</v>
      </c>
      <c r="I66" s="14" t="s">
        <v>258</v>
      </c>
      <c r="J66" s="14" t="s">
        <v>31</v>
      </c>
      <c r="K66" s="14" t="s">
        <v>37</v>
      </c>
      <c r="L66" s="14" t="s">
        <v>37</v>
      </c>
      <c r="N66" s="14" t="s">
        <v>630</v>
      </c>
      <c r="O66" s="14" t="s">
        <v>645</v>
      </c>
    </row>
    <row r="67" spans="1:19" s="14" customFormat="1" ht="42" x14ac:dyDescent="0.15">
      <c r="A67" s="36">
        <v>35</v>
      </c>
      <c r="B67" s="14" t="s">
        <v>27</v>
      </c>
      <c r="C67" s="14" t="s">
        <v>272</v>
      </c>
      <c r="D67" s="14" t="s">
        <v>273</v>
      </c>
      <c r="E67" s="14">
        <v>4</v>
      </c>
      <c r="F67" s="14" t="s">
        <v>135</v>
      </c>
      <c r="G67" s="14">
        <v>27</v>
      </c>
      <c r="H67" s="14" t="s">
        <v>313</v>
      </c>
      <c r="I67" s="14" t="s">
        <v>314</v>
      </c>
      <c r="J67" s="14" t="s">
        <v>31</v>
      </c>
      <c r="K67" s="14" t="s">
        <v>33</v>
      </c>
      <c r="L67" s="14" t="s">
        <v>33</v>
      </c>
      <c r="N67" s="14" t="s">
        <v>630</v>
      </c>
      <c r="O67" s="14" t="s">
        <v>645</v>
      </c>
      <c r="R67" s="15"/>
      <c r="S67" s="15"/>
    </row>
    <row r="68" spans="1:19" s="14" customFormat="1" ht="140" hidden="1" x14ac:dyDescent="0.15">
      <c r="A68" s="36">
        <v>66</v>
      </c>
      <c r="B68" s="14" t="s">
        <v>42</v>
      </c>
      <c r="C68" s="14" t="s">
        <v>375</v>
      </c>
      <c r="D68" s="60" t="s">
        <v>44</v>
      </c>
      <c r="E68" s="14" t="s">
        <v>349</v>
      </c>
      <c r="F68" s="14" t="s">
        <v>6</v>
      </c>
      <c r="G68" s="14">
        <v>1</v>
      </c>
      <c r="H68" s="14" t="s">
        <v>376</v>
      </c>
      <c r="I68" s="14" t="s">
        <v>377</v>
      </c>
      <c r="J68" s="14" t="s">
        <v>30</v>
      </c>
      <c r="K68" s="14" t="s">
        <v>33</v>
      </c>
      <c r="L68" s="14" t="s">
        <v>33</v>
      </c>
    </row>
    <row r="69" spans="1:19" s="14" customFormat="1" ht="28" hidden="1" x14ac:dyDescent="0.15">
      <c r="A69" s="36">
        <v>67</v>
      </c>
      <c r="B69" s="14" t="s">
        <v>42</v>
      </c>
      <c r="C69" s="14" t="s">
        <v>375</v>
      </c>
      <c r="D69" s="60" t="s">
        <v>44</v>
      </c>
      <c r="E69" s="14" t="s">
        <v>349</v>
      </c>
      <c r="F69" s="14" t="s">
        <v>278</v>
      </c>
      <c r="G69" s="14">
        <v>7</v>
      </c>
      <c r="H69" s="14" t="s">
        <v>378</v>
      </c>
      <c r="I69" s="14" t="s">
        <v>379</v>
      </c>
      <c r="J69" s="14" t="s">
        <v>30</v>
      </c>
      <c r="K69" s="14" t="s">
        <v>33</v>
      </c>
      <c r="L69" s="14" t="s">
        <v>33</v>
      </c>
    </row>
    <row r="70" spans="1:19" s="14" customFormat="1" ht="126" hidden="1" x14ac:dyDescent="0.15">
      <c r="A70" s="36">
        <v>68</v>
      </c>
      <c r="B70" s="14" t="s">
        <v>42</v>
      </c>
      <c r="C70" s="14" t="s">
        <v>375</v>
      </c>
      <c r="D70" s="60" t="s">
        <v>44</v>
      </c>
      <c r="E70" s="14" t="s">
        <v>380</v>
      </c>
      <c r="F70" s="14" t="s">
        <v>381</v>
      </c>
      <c r="G70" s="14">
        <v>6</v>
      </c>
      <c r="H70" s="14" t="s">
        <v>382</v>
      </c>
      <c r="I70" s="14" t="s">
        <v>383</v>
      </c>
      <c r="J70" s="14" t="s">
        <v>30</v>
      </c>
      <c r="K70" s="14" t="s">
        <v>33</v>
      </c>
      <c r="L70" s="14" t="s">
        <v>33</v>
      </c>
    </row>
    <row r="71" spans="1:19" s="14" customFormat="1" ht="70" x14ac:dyDescent="0.15">
      <c r="A71" s="36">
        <v>9</v>
      </c>
      <c r="B71" s="14" t="s">
        <v>252</v>
      </c>
      <c r="C71" s="14" t="s">
        <v>253</v>
      </c>
      <c r="D71" s="59" t="s">
        <v>254</v>
      </c>
      <c r="E71" s="14">
        <v>4</v>
      </c>
      <c r="F71" s="14" t="s">
        <v>86</v>
      </c>
      <c r="G71" s="14">
        <v>35</v>
      </c>
      <c r="H71" s="14" t="s">
        <v>259</v>
      </c>
      <c r="I71" s="14" t="s">
        <v>260</v>
      </c>
      <c r="J71" s="14" t="s">
        <v>31</v>
      </c>
      <c r="K71" s="14" t="s">
        <v>37</v>
      </c>
      <c r="L71" s="14" t="s">
        <v>37</v>
      </c>
      <c r="N71" s="14" t="s">
        <v>107</v>
      </c>
      <c r="O71" s="14" t="s">
        <v>646</v>
      </c>
    </row>
    <row r="72" spans="1:19" s="14" customFormat="1" ht="42" x14ac:dyDescent="0.15">
      <c r="A72" s="36">
        <v>10</v>
      </c>
      <c r="B72" s="14" t="s">
        <v>252</v>
      </c>
      <c r="C72" s="14" t="s">
        <v>253</v>
      </c>
      <c r="D72" s="59" t="s">
        <v>254</v>
      </c>
      <c r="E72" s="14">
        <v>5</v>
      </c>
      <c r="F72" s="14" t="s">
        <v>147</v>
      </c>
      <c r="G72" s="14">
        <v>11</v>
      </c>
      <c r="H72" s="14" t="s">
        <v>261</v>
      </c>
      <c r="I72" s="14" t="s">
        <v>262</v>
      </c>
      <c r="J72" s="14" t="s">
        <v>31</v>
      </c>
      <c r="K72" s="14" t="s">
        <v>263</v>
      </c>
      <c r="L72" s="14" t="s">
        <v>263</v>
      </c>
      <c r="N72" s="14" t="s">
        <v>630</v>
      </c>
      <c r="O72" s="14" t="s">
        <v>411</v>
      </c>
    </row>
    <row r="73" spans="1:19" s="14" customFormat="1" ht="14" x14ac:dyDescent="0.15">
      <c r="A73" s="36">
        <v>85</v>
      </c>
      <c r="B73" s="14" t="s">
        <v>42</v>
      </c>
      <c r="C73" s="14" t="s">
        <v>375</v>
      </c>
      <c r="D73" s="60" t="s">
        <v>44</v>
      </c>
      <c r="E73" s="14">
        <v>5</v>
      </c>
      <c r="F73" s="14" t="s">
        <v>147</v>
      </c>
      <c r="G73" s="14">
        <v>11</v>
      </c>
      <c r="H73" s="14" t="s">
        <v>400</v>
      </c>
      <c r="I73" s="14" t="s">
        <v>411</v>
      </c>
      <c r="J73" s="14" t="s">
        <v>31</v>
      </c>
      <c r="K73" s="14" t="s">
        <v>33</v>
      </c>
      <c r="L73" s="14" t="s">
        <v>33</v>
      </c>
      <c r="N73" s="14" t="s">
        <v>173</v>
      </c>
    </row>
    <row r="74" spans="1:19" s="14" customFormat="1" ht="42" hidden="1" x14ac:dyDescent="0.15">
      <c r="A74" s="36">
        <v>72</v>
      </c>
      <c r="B74" s="14" t="s">
        <v>42</v>
      </c>
      <c r="C74" s="14" t="s">
        <v>375</v>
      </c>
      <c r="D74" s="60" t="s">
        <v>44</v>
      </c>
      <c r="E74" s="14">
        <v>2</v>
      </c>
      <c r="F74" s="14" t="s">
        <v>288</v>
      </c>
      <c r="G74" s="14">
        <v>28</v>
      </c>
      <c r="H74" s="14" t="s">
        <v>389</v>
      </c>
      <c r="I74" s="14" t="s">
        <v>390</v>
      </c>
      <c r="J74" s="14" t="s">
        <v>30</v>
      </c>
      <c r="K74" s="14" t="s">
        <v>33</v>
      </c>
      <c r="L74" s="14" t="s">
        <v>33</v>
      </c>
    </row>
    <row r="75" spans="1:19" s="14" customFormat="1" ht="14" hidden="1" x14ac:dyDescent="0.15">
      <c r="A75" s="36">
        <v>73</v>
      </c>
      <c r="B75" s="14" t="s">
        <v>42</v>
      </c>
      <c r="C75" s="14" t="s">
        <v>375</v>
      </c>
      <c r="D75" s="60" t="s">
        <v>44</v>
      </c>
      <c r="E75" s="14">
        <v>2</v>
      </c>
      <c r="F75" s="14" t="s">
        <v>288</v>
      </c>
      <c r="G75" s="14">
        <v>29</v>
      </c>
      <c r="H75" s="14" t="s">
        <v>391</v>
      </c>
      <c r="I75" s="14" t="s">
        <v>392</v>
      </c>
      <c r="J75" s="14" t="s">
        <v>30</v>
      </c>
      <c r="K75" s="14" t="s">
        <v>33</v>
      </c>
      <c r="L75" s="14" t="s">
        <v>33</v>
      </c>
    </row>
    <row r="76" spans="1:19" s="14" customFormat="1" ht="28" hidden="1" x14ac:dyDescent="0.15">
      <c r="A76" s="36">
        <v>74</v>
      </c>
      <c r="B76" s="14" t="s">
        <v>42</v>
      </c>
      <c r="C76" s="14" t="s">
        <v>375</v>
      </c>
      <c r="D76" s="60" t="s">
        <v>44</v>
      </c>
      <c r="E76" s="14">
        <v>3</v>
      </c>
      <c r="F76" s="14" t="s">
        <v>35</v>
      </c>
      <c r="G76" s="14">
        <v>12</v>
      </c>
      <c r="H76" s="14" t="s">
        <v>389</v>
      </c>
      <c r="I76" s="14" t="s">
        <v>393</v>
      </c>
      <c r="J76" s="14" t="s">
        <v>30</v>
      </c>
      <c r="K76" s="14" t="s">
        <v>33</v>
      </c>
      <c r="L76" s="14" t="s">
        <v>33</v>
      </c>
    </row>
    <row r="77" spans="1:19" s="14" customFormat="1" ht="14" x14ac:dyDescent="0.15">
      <c r="A77" s="36">
        <v>38</v>
      </c>
      <c r="B77" s="14" t="s">
        <v>27</v>
      </c>
      <c r="C77" s="14" t="s">
        <v>272</v>
      </c>
      <c r="D77" s="14" t="s">
        <v>273</v>
      </c>
      <c r="E77" s="14">
        <v>5</v>
      </c>
      <c r="F77" s="14" t="s">
        <v>147</v>
      </c>
      <c r="G77" s="14">
        <v>13</v>
      </c>
      <c r="H77" s="14" t="s">
        <v>319</v>
      </c>
      <c r="I77" s="14" t="s">
        <v>320</v>
      </c>
      <c r="J77" s="14" t="s">
        <v>31</v>
      </c>
      <c r="K77" s="14" t="s">
        <v>33</v>
      </c>
      <c r="L77" s="14" t="s">
        <v>33</v>
      </c>
      <c r="N77" s="14" t="s">
        <v>173</v>
      </c>
      <c r="R77" s="15"/>
      <c r="S77" s="15"/>
    </row>
    <row r="78" spans="1:19" s="14" customFormat="1" ht="56" x14ac:dyDescent="0.15">
      <c r="A78" s="36">
        <v>11</v>
      </c>
      <c r="B78" s="14" t="s">
        <v>252</v>
      </c>
      <c r="C78" s="14" t="s">
        <v>253</v>
      </c>
      <c r="D78" s="59" t="s">
        <v>254</v>
      </c>
      <c r="E78" s="14">
        <v>5</v>
      </c>
      <c r="F78" s="14" t="s">
        <v>153</v>
      </c>
      <c r="G78" s="14">
        <v>19</v>
      </c>
      <c r="H78" s="14" t="s">
        <v>264</v>
      </c>
      <c r="I78" s="14" t="s">
        <v>265</v>
      </c>
      <c r="J78" s="14" t="s">
        <v>31</v>
      </c>
      <c r="K78" s="14" t="s">
        <v>37</v>
      </c>
      <c r="L78" s="14" t="s">
        <v>37</v>
      </c>
      <c r="N78" s="14" t="s">
        <v>630</v>
      </c>
      <c r="O78" s="14" t="s">
        <v>412</v>
      </c>
    </row>
    <row r="79" spans="1:19" s="14" customFormat="1" ht="14" x14ac:dyDescent="0.15">
      <c r="A79" s="36">
        <v>86</v>
      </c>
      <c r="B79" s="14" t="s">
        <v>42</v>
      </c>
      <c r="C79" s="14" t="s">
        <v>375</v>
      </c>
      <c r="D79" s="60" t="s">
        <v>44</v>
      </c>
      <c r="E79" s="14">
        <v>5</v>
      </c>
      <c r="F79" s="14" t="s">
        <v>153</v>
      </c>
      <c r="G79" s="14">
        <v>19</v>
      </c>
      <c r="H79" s="14" t="s">
        <v>400</v>
      </c>
      <c r="I79" s="14" t="s">
        <v>412</v>
      </c>
      <c r="J79" s="14" t="s">
        <v>31</v>
      </c>
      <c r="K79" s="14" t="s">
        <v>33</v>
      </c>
      <c r="L79" s="14" t="s">
        <v>33</v>
      </c>
      <c r="N79" s="14" t="s">
        <v>173</v>
      </c>
    </row>
    <row r="80" spans="1:19" s="14" customFormat="1" ht="14" x14ac:dyDescent="0.15">
      <c r="A80" s="36">
        <v>40</v>
      </c>
      <c r="B80" s="14" t="s">
        <v>27</v>
      </c>
      <c r="C80" s="14" t="s">
        <v>272</v>
      </c>
      <c r="D80" s="14" t="s">
        <v>273</v>
      </c>
      <c r="E80" s="14">
        <v>5</v>
      </c>
      <c r="F80" s="14" t="s">
        <v>153</v>
      </c>
      <c r="G80" s="14">
        <v>21</v>
      </c>
      <c r="H80" s="14" t="s">
        <v>319</v>
      </c>
      <c r="I80" s="14" t="s">
        <v>320</v>
      </c>
      <c r="J80" s="14" t="s">
        <v>31</v>
      </c>
      <c r="K80" s="14" t="s">
        <v>33</v>
      </c>
      <c r="L80" s="14" t="s">
        <v>33</v>
      </c>
      <c r="N80" s="14" t="s">
        <v>173</v>
      </c>
      <c r="R80" s="15"/>
      <c r="S80" s="15"/>
    </row>
    <row r="81" spans="1:19" s="14" customFormat="1" ht="154" x14ac:dyDescent="0.15">
      <c r="A81" s="36">
        <v>148</v>
      </c>
      <c r="B81" s="14" t="s">
        <v>488</v>
      </c>
      <c r="C81" s="14" t="s">
        <v>489</v>
      </c>
      <c r="D81" s="59" t="s">
        <v>490</v>
      </c>
      <c r="E81" s="14">
        <v>5</v>
      </c>
      <c r="F81" s="14" t="s">
        <v>153</v>
      </c>
      <c r="G81" s="14">
        <v>21</v>
      </c>
      <c r="H81" s="14" t="s">
        <v>531</v>
      </c>
      <c r="I81" s="14" t="s">
        <v>532</v>
      </c>
      <c r="J81" s="14" t="s">
        <v>31</v>
      </c>
      <c r="K81" s="14" t="s">
        <v>33</v>
      </c>
      <c r="L81" s="14" t="s">
        <v>33</v>
      </c>
      <c r="N81" s="14" t="s">
        <v>630</v>
      </c>
      <c r="O81" s="14" t="s">
        <v>647</v>
      </c>
    </row>
    <row r="82" spans="1:19" s="14" customFormat="1" ht="28" x14ac:dyDescent="0.15">
      <c r="A82" s="36">
        <v>145</v>
      </c>
      <c r="B82" s="14" t="s">
        <v>488</v>
      </c>
      <c r="C82" s="14" t="s">
        <v>489</v>
      </c>
      <c r="D82" s="59" t="s">
        <v>490</v>
      </c>
      <c r="E82" s="14">
        <v>5</v>
      </c>
      <c r="F82" s="14">
        <v>9.5</v>
      </c>
      <c r="G82" s="14">
        <v>28</v>
      </c>
      <c r="H82" s="14" t="s">
        <v>525</v>
      </c>
      <c r="I82" s="14" t="s">
        <v>526</v>
      </c>
      <c r="J82" s="14" t="s">
        <v>31</v>
      </c>
      <c r="K82" s="14" t="s">
        <v>33</v>
      </c>
      <c r="L82" s="14" t="s">
        <v>33</v>
      </c>
      <c r="N82" s="14" t="s">
        <v>630</v>
      </c>
      <c r="O82" s="14" t="s">
        <v>648</v>
      </c>
    </row>
    <row r="83" spans="1:19" s="14" customFormat="1" ht="28" x14ac:dyDescent="0.15">
      <c r="A83" s="36">
        <v>4</v>
      </c>
      <c r="B83" s="14" t="s">
        <v>235</v>
      </c>
      <c r="C83" s="14" t="s">
        <v>236</v>
      </c>
      <c r="D83" s="59" t="s">
        <v>237</v>
      </c>
      <c r="E83" s="14">
        <v>5</v>
      </c>
      <c r="F83" s="14" t="s">
        <v>244</v>
      </c>
      <c r="G83" s="14">
        <v>29</v>
      </c>
      <c r="H83" s="14" t="s">
        <v>245</v>
      </c>
      <c r="I83" s="14" t="s">
        <v>246</v>
      </c>
      <c r="J83" s="14" t="s">
        <v>31</v>
      </c>
      <c r="K83"/>
      <c r="L83" s="14" t="s">
        <v>34</v>
      </c>
      <c r="N83" s="14" t="s">
        <v>173</v>
      </c>
    </row>
    <row r="84" spans="1:19" s="14" customFormat="1" ht="70" hidden="1" x14ac:dyDescent="0.15">
      <c r="A84" s="36">
        <v>82</v>
      </c>
      <c r="B84" s="14" t="s">
        <v>42</v>
      </c>
      <c r="C84" s="14" t="s">
        <v>375</v>
      </c>
      <c r="D84" s="60" t="s">
        <v>44</v>
      </c>
      <c r="E84" s="14">
        <v>4</v>
      </c>
      <c r="F84" s="14">
        <v>9.3000000000000007</v>
      </c>
      <c r="G84" s="14">
        <v>22</v>
      </c>
      <c r="H84" s="14" t="s">
        <v>405</v>
      </c>
      <c r="I84" s="14" t="s">
        <v>406</v>
      </c>
      <c r="J84" s="14" t="s">
        <v>30</v>
      </c>
      <c r="K84" s="14" t="s">
        <v>33</v>
      </c>
      <c r="L84" s="14" t="s">
        <v>33</v>
      </c>
    </row>
    <row r="85" spans="1:19" s="14" customFormat="1" ht="42" hidden="1" x14ac:dyDescent="0.15">
      <c r="A85" s="36">
        <v>83</v>
      </c>
      <c r="B85" s="14" t="s">
        <v>42</v>
      </c>
      <c r="C85" s="14" t="s">
        <v>375</v>
      </c>
      <c r="D85" s="60" t="s">
        <v>44</v>
      </c>
      <c r="E85" s="14">
        <v>4</v>
      </c>
      <c r="F85" s="14" t="s">
        <v>86</v>
      </c>
      <c r="G85" s="14">
        <v>38</v>
      </c>
      <c r="H85" s="14" t="s">
        <v>407</v>
      </c>
      <c r="I85" s="14" t="s">
        <v>408</v>
      </c>
      <c r="J85" s="14" t="s">
        <v>30</v>
      </c>
      <c r="K85" s="14" t="s">
        <v>33</v>
      </c>
      <c r="L85" s="14" t="s">
        <v>33</v>
      </c>
    </row>
    <row r="86" spans="1:19" s="14" customFormat="1" ht="56" hidden="1" x14ac:dyDescent="0.15">
      <c r="A86" s="36">
        <v>84</v>
      </c>
      <c r="B86" s="14" t="s">
        <v>42</v>
      </c>
      <c r="C86" s="14" t="s">
        <v>375</v>
      </c>
      <c r="D86" s="60" t="s">
        <v>44</v>
      </c>
      <c r="E86" s="14">
        <v>5</v>
      </c>
      <c r="F86" s="14" t="s">
        <v>147</v>
      </c>
      <c r="G86" s="14">
        <v>13</v>
      </c>
      <c r="H86" s="14" t="s">
        <v>409</v>
      </c>
      <c r="I86" s="14" t="s">
        <v>410</v>
      </c>
      <c r="J86" s="14" t="s">
        <v>30</v>
      </c>
      <c r="K86" s="14" t="s">
        <v>33</v>
      </c>
      <c r="L86" s="14" t="s">
        <v>33</v>
      </c>
    </row>
    <row r="87" spans="1:19" s="14" customFormat="1" ht="14" x14ac:dyDescent="0.15">
      <c r="A87" s="36">
        <v>183</v>
      </c>
      <c r="B87" s="14" t="s">
        <v>593</v>
      </c>
      <c r="C87" s="14" t="s">
        <v>594</v>
      </c>
      <c r="D87" s="59" t="s">
        <v>595</v>
      </c>
      <c r="E87" s="14">
        <v>5</v>
      </c>
      <c r="F87" s="14">
        <v>9.5</v>
      </c>
      <c r="G87" s="14">
        <v>29</v>
      </c>
      <c r="H87" s="14" t="s">
        <v>605</v>
      </c>
      <c r="I87" s="14" t="s">
        <v>606</v>
      </c>
      <c r="J87" s="14" t="s">
        <v>31</v>
      </c>
      <c r="K87"/>
      <c r="N87" s="15" t="s">
        <v>630</v>
      </c>
      <c r="O87" s="14" t="s">
        <v>649</v>
      </c>
    </row>
    <row r="88" spans="1:19" s="14" customFormat="1" ht="14" x14ac:dyDescent="0.15">
      <c r="A88" s="36">
        <v>42</v>
      </c>
      <c r="B88" s="14" t="s">
        <v>27</v>
      </c>
      <c r="C88" s="14" t="s">
        <v>272</v>
      </c>
      <c r="D88" s="14" t="s">
        <v>273</v>
      </c>
      <c r="E88" s="14">
        <v>5</v>
      </c>
      <c r="F88" s="14">
        <v>9.5</v>
      </c>
      <c r="G88" s="14">
        <v>30</v>
      </c>
      <c r="H88" s="14" t="s">
        <v>323</v>
      </c>
      <c r="I88" s="14" t="s">
        <v>324</v>
      </c>
      <c r="J88" s="14" t="s">
        <v>31</v>
      </c>
      <c r="K88" s="14" t="s">
        <v>34</v>
      </c>
      <c r="L88" s="14" t="s">
        <v>34</v>
      </c>
      <c r="N88" s="14" t="s">
        <v>173</v>
      </c>
      <c r="R88" s="15"/>
      <c r="S88" s="15"/>
    </row>
    <row r="89" spans="1:19" s="14" customFormat="1" ht="14" hidden="1" x14ac:dyDescent="0.15">
      <c r="A89" s="36">
        <v>87</v>
      </c>
      <c r="B89" s="14" t="s">
        <v>42</v>
      </c>
      <c r="C89" s="14" t="s">
        <v>375</v>
      </c>
      <c r="D89" s="60" t="s">
        <v>44</v>
      </c>
      <c r="E89" s="14">
        <v>5</v>
      </c>
      <c r="F89" s="14" t="s">
        <v>153</v>
      </c>
      <c r="G89" s="14">
        <v>20</v>
      </c>
      <c r="H89" s="14" t="s">
        <v>413</v>
      </c>
      <c r="I89" s="14" t="s">
        <v>414</v>
      </c>
      <c r="J89" s="14" t="s">
        <v>30</v>
      </c>
      <c r="K89" s="14" t="s">
        <v>33</v>
      </c>
      <c r="L89" s="14" t="s">
        <v>33</v>
      </c>
    </row>
    <row r="90" spans="1:19" s="14" customFormat="1" ht="56" hidden="1" x14ac:dyDescent="0.15">
      <c r="A90" s="36">
        <v>88</v>
      </c>
      <c r="B90" s="14" t="s">
        <v>42</v>
      </c>
      <c r="C90" s="14" t="s">
        <v>375</v>
      </c>
      <c r="D90" s="60" t="s">
        <v>44</v>
      </c>
      <c r="E90" s="14">
        <v>5</v>
      </c>
      <c r="F90" s="14" t="s">
        <v>153</v>
      </c>
      <c r="G90" s="14">
        <v>21</v>
      </c>
      <c r="H90" s="14" t="s">
        <v>409</v>
      </c>
      <c r="I90" s="14" t="s">
        <v>410</v>
      </c>
      <c r="J90" s="14" t="s">
        <v>30</v>
      </c>
      <c r="K90" s="14" t="s">
        <v>33</v>
      </c>
      <c r="L90" s="14" t="s">
        <v>33</v>
      </c>
    </row>
    <row r="91" spans="1:19" s="14" customFormat="1" ht="28" x14ac:dyDescent="0.15">
      <c r="A91" s="36">
        <v>89</v>
      </c>
      <c r="B91" s="14" t="s">
        <v>42</v>
      </c>
      <c r="C91" s="14" t="s">
        <v>375</v>
      </c>
      <c r="D91" s="60" t="s">
        <v>44</v>
      </c>
      <c r="E91" s="14">
        <v>5</v>
      </c>
      <c r="F91" s="14">
        <v>9.5</v>
      </c>
      <c r="G91" s="14" t="s">
        <v>244</v>
      </c>
      <c r="H91" s="14" t="s">
        <v>415</v>
      </c>
      <c r="I91" s="14" t="s">
        <v>416</v>
      </c>
      <c r="J91" s="14" t="s">
        <v>31</v>
      </c>
      <c r="K91" s="14" t="s">
        <v>33</v>
      </c>
      <c r="L91" s="14" t="s">
        <v>33</v>
      </c>
      <c r="N91" s="14" t="s">
        <v>173</v>
      </c>
    </row>
    <row r="92" spans="1:19" s="14" customFormat="1" ht="28" x14ac:dyDescent="0.15">
      <c r="A92" s="36">
        <v>90</v>
      </c>
      <c r="B92" s="14" t="s">
        <v>42</v>
      </c>
      <c r="C92" s="14" t="s">
        <v>375</v>
      </c>
      <c r="D92" s="60" t="s">
        <v>44</v>
      </c>
      <c r="E92" s="14">
        <v>5</v>
      </c>
      <c r="F92" s="14">
        <v>9.5</v>
      </c>
      <c r="G92" s="14" t="s">
        <v>244</v>
      </c>
      <c r="H92" s="14" t="s">
        <v>417</v>
      </c>
      <c r="I92" s="14" t="s">
        <v>418</v>
      </c>
      <c r="J92" s="14" t="s">
        <v>31</v>
      </c>
      <c r="K92" s="14" t="s">
        <v>33</v>
      </c>
      <c r="L92" s="14" t="s">
        <v>33</v>
      </c>
      <c r="N92" s="14" t="s">
        <v>173</v>
      </c>
    </row>
    <row r="93" spans="1:19" s="14" customFormat="1" ht="56" hidden="1" x14ac:dyDescent="0.15">
      <c r="A93" s="36">
        <v>91</v>
      </c>
      <c r="B93" s="14" t="s">
        <v>42</v>
      </c>
      <c r="C93" s="14" t="s">
        <v>375</v>
      </c>
      <c r="D93" s="60" t="s">
        <v>44</v>
      </c>
      <c r="E93" s="14">
        <v>5</v>
      </c>
      <c r="F93" s="14">
        <v>9.5</v>
      </c>
      <c r="G93" s="14" t="s">
        <v>244</v>
      </c>
      <c r="H93" s="14" t="s">
        <v>419</v>
      </c>
      <c r="I93" s="14" t="s">
        <v>420</v>
      </c>
      <c r="J93" s="14" t="s">
        <v>30</v>
      </c>
      <c r="K93" s="14" t="s">
        <v>33</v>
      </c>
      <c r="L93" s="14" t="s">
        <v>33</v>
      </c>
    </row>
    <row r="94" spans="1:19" s="14" customFormat="1" ht="28" hidden="1" x14ac:dyDescent="0.15">
      <c r="A94" s="36">
        <v>92</v>
      </c>
      <c r="B94" s="14" t="s">
        <v>42</v>
      </c>
      <c r="C94" s="14" t="s">
        <v>375</v>
      </c>
      <c r="D94" s="60" t="s">
        <v>44</v>
      </c>
      <c r="E94" s="14">
        <v>6</v>
      </c>
      <c r="F94" s="14">
        <v>9.5</v>
      </c>
      <c r="G94" s="14">
        <v>3</v>
      </c>
      <c r="H94" s="14" t="s">
        <v>421</v>
      </c>
      <c r="I94" s="14" t="s">
        <v>422</v>
      </c>
      <c r="J94" s="14" t="s">
        <v>30</v>
      </c>
      <c r="K94" s="14" t="s">
        <v>33</v>
      </c>
      <c r="L94" s="14" t="s">
        <v>33</v>
      </c>
      <c r="O94" s="37"/>
    </row>
    <row r="95" spans="1:19" s="14" customFormat="1" ht="56" hidden="1" x14ac:dyDescent="0.15">
      <c r="A95" s="36">
        <v>93</v>
      </c>
      <c r="B95" s="14" t="s">
        <v>42</v>
      </c>
      <c r="C95" s="14" t="s">
        <v>375</v>
      </c>
      <c r="D95" s="60" t="s">
        <v>44</v>
      </c>
      <c r="E95" s="14">
        <v>6</v>
      </c>
      <c r="F95" s="14">
        <v>9.5</v>
      </c>
      <c r="G95" s="14" t="s">
        <v>247</v>
      </c>
      <c r="H95" s="14" t="s">
        <v>423</v>
      </c>
      <c r="I95" s="14" t="s">
        <v>424</v>
      </c>
      <c r="J95" s="14" t="s">
        <v>30</v>
      </c>
      <c r="K95" s="14" t="s">
        <v>33</v>
      </c>
      <c r="L95" s="14" t="s">
        <v>33</v>
      </c>
    </row>
    <row r="96" spans="1:19" s="14" customFormat="1" ht="42" hidden="1" x14ac:dyDescent="0.15">
      <c r="A96" s="36">
        <v>94</v>
      </c>
      <c r="B96" s="14" t="s">
        <v>42</v>
      </c>
      <c r="C96" s="14" t="s">
        <v>375</v>
      </c>
      <c r="D96" s="60" t="s">
        <v>44</v>
      </c>
      <c r="E96" s="14">
        <v>7</v>
      </c>
      <c r="F96" s="14">
        <v>9.5</v>
      </c>
      <c r="G96" s="14" t="s">
        <v>425</v>
      </c>
      <c r="H96" s="14" t="s">
        <v>426</v>
      </c>
      <c r="I96" s="14" t="s">
        <v>427</v>
      </c>
      <c r="J96" s="14" t="s">
        <v>30</v>
      </c>
      <c r="K96" s="14" t="s">
        <v>33</v>
      </c>
      <c r="L96" s="14" t="s">
        <v>33</v>
      </c>
    </row>
    <row r="97" spans="1:19" s="14" customFormat="1" ht="56" hidden="1" x14ac:dyDescent="0.15">
      <c r="A97" s="36">
        <v>95</v>
      </c>
      <c r="B97" s="14" t="s">
        <v>42</v>
      </c>
      <c r="C97" s="14" t="s">
        <v>375</v>
      </c>
      <c r="D97" s="60" t="s">
        <v>44</v>
      </c>
      <c r="E97" s="14">
        <v>6</v>
      </c>
      <c r="F97" s="14">
        <v>9.5</v>
      </c>
      <c r="G97" s="14">
        <v>5</v>
      </c>
      <c r="H97" s="14" t="s">
        <v>428</v>
      </c>
      <c r="I97" s="14" t="s">
        <v>429</v>
      </c>
      <c r="J97" s="14" t="s">
        <v>30</v>
      </c>
      <c r="K97" s="14" t="s">
        <v>33</v>
      </c>
      <c r="L97" s="14" t="s">
        <v>33</v>
      </c>
    </row>
    <row r="98" spans="1:19" s="14" customFormat="1" ht="112" hidden="1" x14ac:dyDescent="0.15">
      <c r="A98" s="36">
        <v>96</v>
      </c>
      <c r="B98" s="14" t="s">
        <v>42</v>
      </c>
      <c r="C98" s="14" t="s">
        <v>375</v>
      </c>
      <c r="D98" s="60" t="s">
        <v>44</v>
      </c>
      <c r="E98" s="14">
        <v>7</v>
      </c>
      <c r="F98" s="14">
        <v>9.5</v>
      </c>
      <c r="G98" s="14" t="s">
        <v>425</v>
      </c>
      <c r="H98" s="14" t="s">
        <v>430</v>
      </c>
      <c r="I98" s="14" t="s">
        <v>431</v>
      </c>
      <c r="J98" s="14" t="s">
        <v>30</v>
      </c>
      <c r="K98" s="14" t="s">
        <v>33</v>
      </c>
      <c r="L98" s="14" t="s">
        <v>33</v>
      </c>
    </row>
    <row r="99" spans="1:19" s="14" customFormat="1" ht="98" hidden="1" x14ac:dyDescent="0.15">
      <c r="A99" s="36">
        <v>97</v>
      </c>
      <c r="B99" s="14" t="s">
        <v>42</v>
      </c>
      <c r="C99" s="14" t="s">
        <v>375</v>
      </c>
      <c r="D99" s="60" t="s">
        <v>44</v>
      </c>
      <c r="E99" s="14">
        <v>7</v>
      </c>
      <c r="F99" s="14">
        <v>9.5</v>
      </c>
      <c r="G99" s="14" t="s">
        <v>425</v>
      </c>
      <c r="H99" s="14" t="s">
        <v>432</v>
      </c>
      <c r="I99" s="14" t="s">
        <v>433</v>
      </c>
      <c r="J99" s="14" t="s">
        <v>30</v>
      </c>
      <c r="K99" s="14" t="s">
        <v>33</v>
      </c>
      <c r="L99" s="14" t="s">
        <v>33</v>
      </c>
    </row>
    <row r="100" spans="1:19" s="14" customFormat="1" ht="28" hidden="1" x14ac:dyDescent="0.15">
      <c r="A100" s="36">
        <v>98</v>
      </c>
      <c r="B100" s="14" t="s">
        <v>42</v>
      </c>
      <c r="C100" s="14" t="s">
        <v>375</v>
      </c>
      <c r="D100" s="60" t="s">
        <v>44</v>
      </c>
      <c r="E100" s="14">
        <v>7</v>
      </c>
      <c r="F100" s="14">
        <v>9.5</v>
      </c>
      <c r="G100" s="14">
        <v>2</v>
      </c>
      <c r="H100" s="14" t="s">
        <v>434</v>
      </c>
      <c r="I100" s="14" t="s">
        <v>435</v>
      </c>
      <c r="J100" s="14" t="s">
        <v>30</v>
      </c>
      <c r="K100" s="14" t="s">
        <v>33</v>
      </c>
      <c r="L100" s="14" t="s">
        <v>33</v>
      </c>
    </row>
    <row r="101" spans="1:19" s="14" customFormat="1" ht="70" hidden="1" x14ac:dyDescent="0.15">
      <c r="A101" s="36">
        <v>99</v>
      </c>
      <c r="B101" s="14" t="s">
        <v>42</v>
      </c>
      <c r="C101" s="14" t="s">
        <v>375</v>
      </c>
      <c r="D101" s="60" t="s">
        <v>44</v>
      </c>
      <c r="E101" s="14">
        <v>8</v>
      </c>
      <c r="F101" s="14">
        <v>9.5</v>
      </c>
      <c r="G101" s="14">
        <v>1</v>
      </c>
      <c r="H101" s="14" t="s">
        <v>423</v>
      </c>
      <c r="I101" s="14" t="s">
        <v>436</v>
      </c>
      <c r="J101" s="14" t="s">
        <v>30</v>
      </c>
      <c r="K101" s="14" t="s">
        <v>33</v>
      </c>
      <c r="L101" s="14" t="s">
        <v>33</v>
      </c>
    </row>
    <row r="102" spans="1:19" s="14" customFormat="1" ht="98" hidden="1" x14ac:dyDescent="0.15">
      <c r="A102" s="36">
        <v>100</v>
      </c>
      <c r="B102" s="14" t="s">
        <v>42</v>
      </c>
      <c r="C102" s="14" t="s">
        <v>375</v>
      </c>
      <c r="D102" s="60" t="s">
        <v>44</v>
      </c>
      <c r="E102" s="14">
        <v>8</v>
      </c>
      <c r="F102" s="14" t="s">
        <v>335</v>
      </c>
      <c r="G102" s="14">
        <v>11</v>
      </c>
      <c r="H102" s="14" t="s">
        <v>437</v>
      </c>
      <c r="I102" s="14" t="s">
        <v>438</v>
      </c>
      <c r="J102" s="14" t="s">
        <v>30</v>
      </c>
      <c r="K102" s="14" t="s">
        <v>33</v>
      </c>
      <c r="L102" s="14" t="s">
        <v>33</v>
      </c>
    </row>
    <row r="103" spans="1:19" s="14" customFormat="1" ht="28" hidden="1" x14ac:dyDescent="0.15">
      <c r="A103" s="36">
        <v>101</v>
      </c>
      <c r="B103" s="14" t="s">
        <v>42</v>
      </c>
      <c r="C103" s="14" t="s">
        <v>375</v>
      </c>
      <c r="D103" s="60" t="s">
        <v>44</v>
      </c>
      <c r="E103" s="14">
        <v>8</v>
      </c>
      <c r="F103" s="14" t="s">
        <v>335</v>
      </c>
      <c r="G103" s="14">
        <v>10</v>
      </c>
      <c r="H103" s="14" t="s">
        <v>439</v>
      </c>
      <c r="I103" s="14" t="s">
        <v>440</v>
      </c>
      <c r="J103" s="14" t="s">
        <v>30</v>
      </c>
      <c r="K103" s="14" t="s">
        <v>33</v>
      </c>
      <c r="L103" s="14" t="s">
        <v>33</v>
      </c>
    </row>
    <row r="104" spans="1:19" s="14" customFormat="1" ht="28" hidden="1" x14ac:dyDescent="0.15">
      <c r="A104" s="36">
        <v>102</v>
      </c>
      <c r="B104" s="14" t="s">
        <v>42</v>
      </c>
      <c r="C104" s="14" t="s">
        <v>375</v>
      </c>
      <c r="D104" s="60" t="s">
        <v>44</v>
      </c>
      <c r="E104" s="14">
        <v>9</v>
      </c>
      <c r="F104" s="14" t="s">
        <v>441</v>
      </c>
      <c r="G104" s="14">
        <v>1</v>
      </c>
      <c r="H104" s="14" t="s">
        <v>442</v>
      </c>
      <c r="I104" s="14" t="s">
        <v>443</v>
      </c>
      <c r="J104" s="14" t="s">
        <v>30</v>
      </c>
      <c r="K104" s="14" t="s">
        <v>33</v>
      </c>
      <c r="L104" s="14" t="s">
        <v>33</v>
      </c>
    </row>
    <row r="105" spans="1:19" s="14" customFormat="1" ht="28" x14ac:dyDescent="0.15">
      <c r="A105" s="36">
        <v>5</v>
      </c>
      <c r="B105" s="14" t="s">
        <v>235</v>
      </c>
      <c r="C105" s="14" t="s">
        <v>236</v>
      </c>
      <c r="D105" s="59" t="s">
        <v>237</v>
      </c>
      <c r="E105" s="14">
        <v>6</v>
      </c>
      <c r="F105" s="14" t="s">
        <v>247</v>
      </c>
      <c r="G105" s="14">
        <v>3</v>
      </c>
      <c r="H105" s="14" t="s">
        <v>248</v>
      </c>
      <c r="I105" s="14" t="s">
        <v>249</v>
      </c>
      <c r="J105" s="14" t="s">
        <v>31</v>
      </c>
      <c r="K105"/>
      <c r="L105" s="14" t="s">
        <v>34</v>
      </c>
      <c r="N105" s="14" t="s">
        <v>173</v>
      </c>
    </row>
    <row r="106" spans="1:19" s="14" customFormat="1" ht="28" hidden="1" x14ac:dyDescent="0.15">
      <c r="A106" s="36">
        <v>104</v>
      </c>
      <c r="B106" s="14" t="s">
        <v>42</v>
      </c>
      <c r="C106" s="14" t="s">
        <v>375</v>
      </c>
      <c r="D106" s="60" t="s">
        <v>44</v>
      </c>
      <c r="E106" s="14">
        <v>9</v>
      </c>
      <c r="F106" s="14" t="s">
        <v>444</v>
      </c>
      <c r="G106" s="14">
        <v>4</v>
      </c>
      <c r="H106" s="14" t="s">
        <v>446</v>
      </c>
      <c r="I106" s="14" t="s">
        <v>447</v>
      </c>
      <c r="J106" s="14" t="s">
        <v>30</v>
      </c>
      <c r="K106" s="14" t="s">
        <v>33</v>
      </c>
      <c r="L106" s="14" t="s">
        <v>33</v>
      </c>
    </row>
    <row r="107" spans="1:19" s="14" customFormat="1" ht="28" x14ac:dyDescent="0.15">
      <c r="A107" s="36">
        <v>47</v>
      </c>
      <c r="B107" s="14" t="s">
        <v>27</v>
      </c>
      <c r="C107" s="14" t="s">
        <v>272</v>
      </c>
      <c r="D107" s="14" t="s">
        <v>273</v>
      </c>
      <c r="E107" s="14">
        <v>8</v>
      </c>
      <c r="F107" s="14" t="s">
        <v>36</v>
      </c>
      <c r="G107" s="14">
        <v>4</v>
      </c>
      <c r="H107" s="14" t="s">
        <v>333</v>
      </c>
      <c r="I107" s="14" t="s">
        <v>334</v>
      </c>
      <c r="J107" s="14" t="s">
        <v>31</v>
      </c>
      <c r="K107" s="14" t="s">
        <v>33</v>
      </c>
      <c r="L107" s="14" t="s">
        <v>33</v>
      </c>
      <c r="N107" s="14" t="s">
        <v>173</v>
      </c>
      <c r="R107" s="15"/>
      <c r="S107" s="15"/>
    </row>
    <row r="108" spans="1:19" s="14" customFormat="1" ht="42" hidden="1" x14ac:dyDescent="0.15">
      <c r="A108" s="36">
        <v>106</v>
      </c>
      <c r="B108" s="14" t="s">
        <v>42</v>
      </c>
      <c r="C108" s="14" t="s">
        <v>375</v>
      </c>
      <c r="D108" s="60" t="s">
        <v>44</v>
      </c>
      <c r="E108" s="14">
        <v>9</v>
      </c>
      <c r="F108" s="14" t="s">
        <v>448</v>
      </c>
      <c r="G108" s="14">
        <v>12</v>
      </c>
      <c r="H108" s="14" t="s">
        <v>450</v>
      </c>
      <c r="I108" s="14" t="s">
        <v>451</v>
      </c>
      <c r="J108" s="14" t="s">
        <v>30</v>
      </c>
      <c r="K108" s="14" t="s">
        <v>33</v>
      </c>
      <c r="L108" s="14" t="s">
        <v>33</v>
      </c>
    </row>
    <row r="109" spans="1:19" s="14" customFormat="1" ht="28" hidden="1" x14ac:dyDescent="0.15">
      <c r="A109" s="36">
        <v>107</v>
      </c>
      <c r="B109" s="14" t="s">
        <v>42</v>
      </c>
      <c r="C109" s="14" t="s">
        <v>375</v>
      </c>
      <c r="D109" s="60" t="s">
        <v>44</v>
      </c>
      <c r="E109" s="14">
        <v>9</v>
      </c>
      <c r="F109" s="14" t="s">
        <v>448</v>
      </c>
      <c r="G109" s="14">
        <v>13</v>
      </c>
      <c r="H109" s="14" t="s">
        <v>452</v>
      </c>
      <c r="I109" s="14" t="s">
        <v>453</v>
      </c>
      <c r="J109" s="14" t="s">
        <v>30</v>
      </c>
      <c r="K109" s="14" t="s">
        <v>33</v>
      </c>
      <c r="L109" s="14" t="s">
        <v>33</v>
      </c>
    </row>
    <row r="110" spans="1:19" s="14" customFormat="1" ht="28" hidden="1" x14ac:dyDescent="0.15">
      <c r="A110" s="36">
        <v>108</v>
      </c>
      <c r="B110" s="14" t="s">
        <v>42</v>
      </c>
      <c r="C110" s="14" t="s">
        <v>375</v>
      </c>
      <c r="D110" s="60" t="s">
        <v>44</v>
      </c>
      <c r="E110" s="14">
        <v>9</v>
      </c>
      <c r="F110" s="14" t="s">
        <v>448</v>
      </c>
      <c r="G110" s="14">
        <v>14</v>
      </c>
      <c r="H110" s="14" t="s">
        <v>452</v>
      </c>
      <c r="I110" s="14" t="s">
        <v>453</v>
      </c>
      <c r="J110" s="14" t="s">
        <v>30</v>
      </c>
      <c r="K110" s="14" t="s">
        <v>33</v>
      </c>
      <c r="L110" s="14" t="s">
        <v>33</v>
      </c>
    </row>
    <row r="111" spans="1:19" s="14" customFormat="1" ht="28" hidden="1" x14ac:dyDescent="0.15">
      <c r="A111" s="36">
        <v>109</v>
      </c>
      <c r="B111" s="14" t="s">
        <v>42</v>
      </c>
      <c r="C111" s="14" t="s">
        <v>375</v>
      </c>
      <c r="D111" s="60" t="s">
        <v>44</v>
      </c>
      <c r="E111" s="14">
        <v>9</v>
      </c>
      <c r="F111" s="14" t="s">
        <v>454</v>
      </c>
      <c r="G111" s="14">
        <v>19</v>
      </c>
      <c r="H111" s="14" t="s">
        <v>455</v>
      </c>
      <c r="I111" s="14" t="s">
        <v>456</v>
      </c>
      <c r="J111" s="14" t="s">
        <v>30</v>
      </c>
      <c r="K111" s="14" t="s">
        <v>33</v>
      </c>
      <c r="L111" s="14" t="s">
        <v>33</v>
      </c>
    </row>
    <row r="112" spans="1:19" s="14" customFormat="1" ht="28" x14ac:dyDescent="0.15">
      <c r="A112" s="36">
        <v>151</v>
      </c>
      <c r="B112" s="14" t="s">
        <v>488</v>
      </c>
      <c r="C112" s="14" t="s">
        <v>489</v>
      </c>
      <c r="D112" s="59" t="s">
        <v>490</v>
      </c>
      <c r="E112" s="14">
        <v>8</v>
      </c>
      <c r="F112" s="14" t="s">
        <v>36</v>
      </c>
      <c r="G112" s="14">
        <v>4</v>
      </c>
      <c r="H112" s="14" t="s">
        <v>537</v>
      </c>
      <c r="I112" s="14" t="s">
        <v>538</v>
      </c>
      <c r="J112" s="14" t="s">
        <v>31</v>
      </c>
      <c r="K112" s="14" t="s">
        <v>33</v>
      </c>
      <c r="L112" s="14" t="s">
        <v>33</v>
      </c>
      <c r="N112" s="14" t="s">
        <v>630</v>
      </c>
      <c r="O112" s="14" t="s">
        <v>334</v>
      </c>
    </row>
    <row r="113" spans="1:19" s="14" customFormat="1" ht="42" hidden="1" x14ac:dyDescent="0.15">
      <c r="A113" s="36">
        <v>111</v>
      </c>
      <c r="B113" s="14" t="s">
        <v>42</v>
      </c>
      <c r="C113" s="14" t="s">
        <v>375</v>
      </c>
      <c r="D113" s="60" t="s">
        <v>44</v>
      </c>
      <c r="E113" s="14">
        <v>9</v>
      </c>
      <c r="F113" s="14" t="s">
        <v>457</v>
      </c>
      <c r="G113" s="14">
        <v>22</v>
      </c>
      <c r="H113" s="14" t="s">
        <v>459</v>
      </c>
      <c r="I113" s="14" t="s">
        <v>460</v>
      </c>
      <c r="J113" s="14" t="s">
        <v>30</v>
      </c>
      <c r="K113" s="14" t="s">
        <v>33</v>
      </c>
      <c r="L113" s="14" t="s">
        <v>33</v>
      </c>
    </row>
    <row r="114" spans="1:19" s="14" customFormat="1" ht="28" hidden="1" x14ac:dyDescent="0.15">
      <c r="A114" s="36">
        <v>112</v>
      </c>
      <c r="B114" s="14" t="s">
        <v>42</v>
      </c>
      <c r="C114" s="14" t="s">
        <v>375</v>
      </c>
      <c r="D114" s="60" t="s">
        <v>44</v>
      </c>
      <c r="E114" s="14">
        <v>9</v>
      </c>
      <c r="F114" s="14" t="s">
        <v>461</v>
      </c>
      <c r="G114" s="14">
        <v>23</v>
      </c>
      <c r="H114" s="14" t="s">
        <v>462</v>
      </c>
      <c r="I114" s="14" t="s">
        <v>463</v>
      </c>
      <c r="J114" s="14" t="s">
        <v>30</v>
      </c>
      <c r="K114" s="14" t="s">
        <v>33</v>
      </c>
      <c r="L114" s="14" t="s">
        <v>33</v>
      </c>
    </row>
    <row r="115" spans="1:19" s="14" customFormat="1" ht="28" hidden="1" x14ac:dyDescent="0.15">
      <c r="A115" s="36">
        <v>113</v>
      </c>
      <c r="B115" s="14" t="s">
        <v>42</v>
      </c>
      <c r="C115" s="14" t="s">
        <v>375</v>
      </c>
      <c r="D115" s="60" t="s">
        <v>44</v>
      </c>
      <c r="E115" s="14">
        <v>9</v>
      </c>
      <c r="F115" s="14" t="s">
        <v>461</v>
      </c>
      <c r="G115" s="14">
        <v>25</v>
      </c>
      <c r="H115" s="14" t="s">
        <v>464</v>
      </c>
      <c r="I115" s="14" t="s">
        <v>465</v>
      </c>
      <c r="J115" s="14" t="s">
        <v>30</v>
      </c>
      <c r="K115" s="14" t="s">
        <v>33</v>
      </c>
      <c r="L115" s="14" t="s">
        <v>33</v>
      </c>
    </row>
    <row r="116" spans="1:19" s="14" customFormat="1" ht="42" hidden="1" x14ac:dyDescent="0.15">
      <c r="A116" s="36">
        <v>114</v>
      </c>
      <c r="B116" s="14" t="s">
        <v>42</v>
      </c>
      <c r="C116" s="14" t="s">
        <v>375</v>
      </c>
      <c r="D116" s="60" t="s">
        <v>44</v>
      </c>
      <c r="E116" s="14">
        <v>9</v>
      </c>
      <c r="F116" s="14" t="s">
        <v>461</v>
      </c>
      <c r="G116" s="14">
        <v>27</v>
      </c>
      <c r="H116" s="14" t="s">
        <v>466</v>
      </c>
      <c r="I116" s="14" t="s">
        <v>467</v>
      </c>
      <c r="J116" s="14" t="s">
        <v>30</v>
      </c>
      <c r="K116" s="14" t="s">
        <v>33</v>
      </c>
      <c r="L116" s="14" t="s">
        <v>33</v>
      </c>
    </row>
    <row r="117" spans="1:19" s="14" customFormat="1" ht="42" x14ac:dyDescent="0.15">
      <c r="A117" s="36">
        <v>124</v>
      </c>
      <c r="B117" s="14" t="s">
        <v>479</v>
      </c>
      <c r="C117" s="14" t="s">
        <v>480</v>
      </c>
      <c r="D117" s="59" t="s">
        <v>481</v>
      </c>
      <c r="E117" s="14">
        <v>8</v>
      </c>
      <c r="F117" s="14" t="s">
        <v>36</v>
      </c>
      <c r="G117" s="14">
        <v>5</v>
      </c>
      <c r="H117" s="14" t="s">
        <v>486</v>
      </c>
      <c r="I117" s="14" t="s">
        <v>487</v>
      </c>
      <c r="J117" s="14" t="s">
        <v>31</v>
      </c>
      <c r="K117" s="14" t="s">
        <v>34</v>
      </c>
      <c r="L117" s="14" t="s">
        <v>34</v>
      </c>
      <c r="N117" s="14" t="s">
        <v>630</v>
      </c>
      <c r="O117" s="14" t="s">
        <v>650</v>
      </c>
    </row>
    <row r="118" spans="1:19" s="14" customFormat="1" ht="14" x14ac:dyDescent="0.15">
      <c r="A118" s="36">
        <v>48</v>
      </c>
      <c r="B118" s="14" t="s">
        <v>27</v>
      </c>
      <c r="C118" s="14" t="s">
        <v>272</v>
      </c>
      <c r="D118" s="14" t="s">
        <v>273</v>
      </c>
      <c r="E118" s="14">
        <v>8</v>
      </c>
      <c r="F118" s="14" t="s">
        <v>335</v>
      </c>
      <c r="G118" s="14">
        <v>10</v>
      </c>
      <c r="H118" s="14" t="s">
        <v>336</v>
      </c>
      <c r="I118" s="14" t="s">
        <v>337</v>
      </c>
      <c r="J118" s="14" t="s">
        <v>31</v>
      </c>
      <c r="K118" s="14" t="s">
        <v>33</v>
      </c>
      <c r="L118" s="14" t="s">
        <v>33</v>
      </c>
      <c r="N118" s="14" t="s">
        <v>173</v>
      </c>
      <c r="R118" s="15"/>
      <c r="S118" s="15"/>
    </row>
    <row r="119" spans="1:19" s="14" customFormat="1" ht="28" hidden="1" x14ac:dyDescent="0.15">
      <c r="A119" s="36">
        <v>117</v>
      </c>
      <c r="B119" s="14" t="s">
        <v>42</v>
      </c>
      <c r="C119" s="14" t="s">
        <v>375</v>
      </c>
      <c r="D119" s="60" t="s">
        <v>44</v>
      </c>
      <c r="E119" s="14">
        <v>10</v>
      </c>
      <c r="F119" s="14" t="s">
        <v>470</v>
      </c>
      <c r="G119" s="14">
        <v>3</v>
      </c>
      <c r="H119" s="14" t="s">
        <v>471</v>
      </c>
      <c r="I119" s="14" t="s">
        <v>472</v>
      </c>
      <c r="J119" s="14" t="s">
        <v>30</v>
      </c>
      <c r="K119" s="14" t="s">
        <v>33</v>
      </c>
      <c r="L119" s="14" t="s">
        <v>33</v>
      </c>
    </row>
    <row r="120" spans="1:19" s="14" customFormat="1" ht="28" hidden="1" x14ac:dyDescent="0.15">
      <c r="A120" s="36">
        <v>118</v>
      </c>
      <c r="B120" s="14" t="s">
        <v>42</v>
      </c>
      <c r="C120" s="14" t="s">
        <v>375</v>
      </c>
      <c r="D120" s="60" t="s">
        <v>44</v>
      </c>
      <c r="E120" s="14">
        <v>10</v>
      </c>
      <c r="F120" s="14" t="s">
        <v>470</v>
      </c>
      <c r="G120" s="14">
        <v>3</v>
      </c>
      <c r="H120" s="14" t="s">
        <v>462</v>
      </c>
      <c r="I120" s="14" t="s">
        <v>473</v>
      </c>
      <c r="J120" s="14" t="s">
        <v>30</v>
      </c>
      <c r="K120" s="14" t="s">
        <v>33</v>
      </c>
      <c r="L120" s="14" t="s">
        <v>33</v>
      </c>
    </row>
    <row r="121" spans="1:19" s="14" customFormat="1" ht="42" hidden="1" x14ac:dyDescent="0.15">
      <c r="A121" s="36">
        <v>119</v>
      </c>
      <c r="B121" s="14" t="s">
        <v>42</v>
      </c>
      <c r="C121" s="14" t="s">
        <v>375</v>
      </c>
      <c r="D121" s="60" t="s">
        <v>44</v>
      </c>
      <c r="E121" s="14">
        <v>10</v>
      </c>
      <c r="F121" s="14" t="s">
        <v>470</v>
      </c>
      <c r="G121" s="14">
        <v>3</v>
      </c>
      <c r="H121" s="14" t="s">
        <v>474</v>
      </c>
      <c r="I121" s="14" t="s">
        <v>475</v>
      </c>
      <c r="J121" s="14" t="s">
        <v>30</v>
      </c>
      <c r="K121" s="14" t="s">
        <v>33</v>
      </c>
      <c r="L121" s="14" t="s">
        <v>33</v>
      </c>
    </row>
    <row r="122" spans="1:19" s="14" customFormat="1" ht="28" hidden="1" x14ac:dyDescent="0.15">
      <c r="A122" s="36">
        <v>120</v>
      </c>
      <c r="B122" s="14" t="s">
        <v>42</v>
      </c>
      <c r="C122" s="14" t="s">
        <v>375</v>
      </c>
      <c r="D122" s="60" t="s">
        <v>44</v>
      </c>
      <c r="E122" s="14">
        <v>10</v>
      </c>
      <c r="F122" s="14" t="s">
        <v>470</v>
      </c>
      <c r="G122" s="14">
        <v>4</v>
      </c>
      <c r="H122" s="14" t="s">
        <v>466</v>
      </c>
      <c r="I122" s="14" t="s">
        <v>476</v>
      </c>
      <c r="J122" s="14" t="s">
        <v>30</v>
      </c>
      <c r="K122" s="14" t="s">
        <v>33</v>
      </c>
      <c r="L122" s="14" t="s">
        <v>33</v>
      </c>
    </row>
    <row r="123" spans="1:19" s="14" customFormat="1" ht="14" x14ac:dyDescent="0.15">
      <c r="A123" s="36">
        <v>184</v>
      </c>
      <c r="B123" s="14" t="s">
        <v>593</v>
      </c>
      <c r="C123" s="14" t="s">
        <v>594</v>
      </c>
      <c r="D123" s="59" t="s">
        <v>595</v>
      </c>
      <c r="E123" s="14">
        <v>8</v>
      </c>
      <c r="F123" s="14" t="s">
        <v>335</v>
      </c>
      <c r="G123" s="14">
        <v>10</v>
      </c>
      <c r="H123" s="14" t="s">
        <v>607</v>
      </c>
      <c r="J123" s="14" t="s">
        <v>31</v>
      </c>
      <c r="K123"/>
      <c r="N123" s="15" t="s">
        <v>630</v>
      </c>
      <c r="O123" s="14" t="s">
        <v>651</v>
      </c>
      <c r="Q123" s="15"/>
    </row>
    <row r="124" spans="1:19" s="14" customFormat="1" ht="70" hidden="1" x14ac:dyDescent="0.15">
      <c r="A124" s="36">
        <v>122</v>
      </c>
      <c r="B124" s="14" t="s">
        <v>479</v>
      </c>
      <c r="C124" s="14" t="s">
        <v>480</v>
      </c>
      <c r="D124" s="59" t="s">
        <v>481</v>
      </c>
      <c r="E124" s="14">
        <v>2</v>
      </c>
      <c r="F124" s="14" t="s">
        <v>78</v>
      </c>
      <c r="G124" s="14">
        <v>22</v>
      </c>
      <c r="H124" s="14" t="s">
        <v>482</v>
      </c>
      <c r="I124" s="14" t="s">
        <v>483</v>
      </c>
      <c r="J124" s="14" t="s">
        <v>30</v>
      </c>
      <c r="K124" s="14" t="s">
        <v>34</v>
      </c>
      <c r="L124" s="14" t="s">
        <v>34</v>
      </c>
    </row>
    <row r="125" spans="1:19" s="14" customFormat="1" ht="70" x14ac:dyDescent="0.15">
      <c r="A125" s="36">
        <v>185</v>
      </c>
      <c r="B125" s="14" t="s">
        <v>593</v>
      </c>
      <c r="C125" s="14" t="s">
        <v>594</v>
      </c>
      <c r="D125" s="59" t="s">
        <v>595</v>
      </c>
      <c r="E125" s="14">
        <v>8</v>
      </c>
      <c r="F125" s="14" t="s">
        <v>335</v>
      </c>
      <c r="G125" s="14">
        <v>11</v>
      </c>
      <c r="H125" s="14" t="s">
        <v>608</v>
      </c>
      <c r="I125" s="14" t="s">
        <v>609</v>
      </c>
      <c r="J125" s="14" t="s">
        <v>31</v>
      </c>
      <c r="K125"/>
      <c r="N125" s="15" t="s">
        <v>630</v>
      </c>
      <c r="O125" s="14" t="s">
        <v>652</v>
      </c>
      <c r="Q125" s="15"/>
    </row>
    <row r="126" spans="1:19" s="14" customFormat="1" ht="70" x14ac:dyDescent="0.15">
      <c r="A126" s="36">
        <v>154</v>
      </c>
      <c r="B126" s="14" t="s">
        <v>488</v>
      </c>
      <c r="C126" s="14" t="s">
        <v>489</v>
      </c>
      <c r="D126" s="59" t="s">
        <v>490</v>
      </c>
      <c r="E126" s="14">
        <v>8</v>
      </c>
      <c r="F126" s="14" t="s">
        <v>266</v>
      </c>
      <c r="G126" s="14">
        <v>15</v>
      </c>
      <c r="H126" s="14" t="s">
        <v>543</v>
      </c>
      <c r="I126" s="14" t="s">
        <v>544</v>
      </c>
      <c r="J126" s="14" t="s">
        <v>31</v>
      </c>
      <c r="K126" s="14" t="s">
        <v>33</v>
      </c>
      <c r="L126" s="14" t="s">
        <v>33</v>
      </c>
      <c r="N126" s="14" t="s">
        <v>173</v>
      </c>
    </row>
    <row r="127" spans="1:19" s="14" customFormat="1" ht="84" hidden="1" x14ac:dyDescent="0.15">
      <c r="A127" s="36">
        <v>125</v>
      </c>
      <c r="B127" s="14" t="s">
        <v>488</v>
      </c>
      <c r="C127" s="14" t="s">
        <v>489</v>
      </c>
      <c r="D127" s="59" t="s">
        <v>490</v>
      </c>
      <c r="E127" s="14">
        <v>0</v>
      </c>
      <c r="F127" s="14">
        <v>0</v>
      </c>
      <c r="G127" s="14">
        <v>0</v>
      </c>
      <c r="H127" s="14" t="s">
        <v>491</v>
      </c>
      <c r="I127" s="14" t="s">
        <v>492</v>
      </c>
      <c r="J127" s="14" t="s">
        <v>30</v>
      </c>
      <c r="K127" s="14" t="s">
        <v>33</v>
      </c>
      <c r="L127" s="14" t="s">
        <v>33</v>
      </c>
    </row>
    <row r="128" spans="1:19" s="14" customFormat="1" ht="28" x14ac:dyDescent="0.15">
      <c r="A128" s="36">
        <v>57</v>
      </c>
      <c r="B128" s="14" t="s">
        <v>346</v>
      </c>
      <c r="C128" s="14" t="s">
        <v>347</v>
      </c>
      <c r="D128" s="59" t="s">
        <v>348</v>
      </c>
      <c r="E128" s="14">
        <v>8</v>
      </c>
      <c r="F128" s="14" t="s">
        <v>266</v>
      </c>
      <c r="G128" s="14">
        <v>16</v>
      </c>
      <c r="H128" s="14" t="s">
        <v>358</v>
      </c>
      <c r="I128" s="14" t="s">
        <v>359</v>
      </c>
      <c r="J128" s="14" t="s">
        <v>31</v>
      </c>
      <c r="K128" s="14" t="s">
        <v>34</v>
      </c>
      <c r="L128" s="14" t="s">
        <v>34</v>
      </c>
      <c r="N128" s="14" t="s">
        <v>630</v>
      </c>
      <c r="O128" s="14" t="s">
        <v>653</v>
      </c>
    </row>
    <row r="129" spans="1:15" s="14" customFormat="1" ht="196" hidden="1" x14ac:dyDescent="0.15">
      <c r="A129" s="36">
        <v>127</v>
      </c>
      <c r="B129" s="14" t="s">
        <v>488</v>
      </c>
      <c r="C129" s="14" t="s">
        <v>489</v>
      </c>
      <c r="D129" s="59" t="s">
        <v>490</v>
      </c>
      <c r="E129" s="14">
        <v>0</v>
      </c>
      <c r="F129" s="14">
        <v>0</v>
      </c>
      <c r="G129" s="14">
        <v>0</v>
      </c>
      <c r="H129" s="14" t="s">
        <v>495</v>
      </c>
      <c r="I129" s="14" t="s">
        <v>496</v>
      </c>
      <c r="J129" s="14" t="s">
        <v>30</v>
      </c>
      <c r="K129" s="14" t="s">
        <v>33</v>
      </c>
      <c r="L129" s="14" t="s">
        <v>33</v>
      </c>
    </row>
    <row r="130" spans="1:15" s="14" customFormat="1" ht="238" hidden="1" x14ac:dyDescent="0.15">
      <c r="A130" s="36">
        <v>128</v>
      </c>
      <c r="B130" s="14" t="s">
        <v>488</v>
      </c>
      <c r="C130" s="14" t="s">
        <v>489</v>
      </c>
      <c r="D130" s="59" t="s">
        <v>490</v>
      </c>
      <c r="E130" s="14">
        <v>0</v>
      </c>
      <c r="F130" s="14">
        <v>0</v>
      </c>
      <c r="G130" s="14">
        <v>0</v>
      </c>
      <c r="H130" s="14" t="s">
        <v>497</v>
      </c>
      <c r="I130" s="14" t="s">
        <v>498</v>
      </c>
      <c r="J130" s="14" t="s">
        <v>30</v>
      </c>
      <c r="K130" s="14" t="s">
        <v>33</v>
      </c>
      <c r="L130" s="14" t="s">
        <v>33</v>
      </c>
    </row>
    <row r="131" spans="1:15" s="14" customFormat="1" ht="70" x14ac:dyDescent="0.15">
      <c r="A131" s="36">
        <v>12</v>
      </c>
      <c r="B131" s="14" t="s">
        <v>252</v>
      </c>
      <c r="C131" s="14" t="s">
        <v>253</v>
      </c>
      <c r="D131" s="59" t="s">
        <v>254</v>
      </c>
      <c r="E131" s="14">
        <v>8</v>
      </c>
      <c r="F131" s="14" t="s">
        <v>266</v>
      </c>
      <c r="G131" s="14">
        <v>17</v>
      </c>
      <c r="H131" s="14" t="s">
        <v>267</v>
      </c>
      <c r="I131" s="14" t="s">
        <v>268</v>
      </c>
      <c r="J131" s="14" t="s">
        <v>31</v>
      </c>
      <c r="K131" s="14" t="s">
        <v>37</v>
      </c>
      <c r="L131" s="14" t="s">
        <v>37</v>
      </c>
      <c r="N131" s="14" t="s">
        <v>630</v>
      </c>
      <c r="O131" s="14" t="s">
        <v>654</v>
      </c>
    </row>
    <row r="132" spans="1:15" s="14" customFormat="1" ht="42" x14ac:dyDescent="0.15">
      <c r="A132" s="36">
        <v>103</v>
      </c>
      <c r="B132" s="14" t="s">
        <v>42</v>
      </c>
      <c r="C132" s="14" t="s">
        <v>375</v>
      </c>
      <c r="D132" s="60" t="s">
        <v>44</v>
      </c>
      <c r="E132" s="14">
        <v>9</v>
      </c>
      <c r="F132" s="14" t="s">
        <v>444</v>
      </c>
      <c r="G132" s="14">
        <v>2</v>
      </c>
      <c r="H132" s="14" t="s">
        <v>400</v>
      </c>
      <c r="I132" s="14" t="s">
        <v>445</v>
      </c>
      <c r="J132" s="14" t="s">
        <v>31</v>
      </c>
      <c r="K132" s="14" t="s">
        <v>33</v>
      </c>
      <c r="L132" s="14" t="s">
        <v>33</v>
      </c>
      <c r="N132" s="14" t="s">
        <v>630</v>
      </c>
      <c r="O132" s="14" t="s">
        <v>655</v>
      </c>
    </row>
    <row r="133" spans="1:15" s="14" customFormat="1" ht="28" x14ac:dyDescent="0.15">
      <c r="A133" s="36">
        <v>105</v>
      </c>
      <c r="B133" s="14" t="s">
        <v>42</v>
      </c>
      <c r="C133" s="14" t="s">
        <v>375</v>
      </c>
      <c r="D133" s="60" t="s">
        <v>44</v>
      </c>
      <c r="E133" s="14">
        <v>9</v>
      </c>
      <c r="F133" s="14" t="s">
        <v>448</v>
      </c>
      <c r="G133" s="14">
        <v>2</v>
      </c>
      <c r="H133" s="14" t="s">
        <v>400</v>
      </c>
      <c r="I133" s="14" t="s">
        <v>449</v>
      </c>
      <c r="J133" s="14" t="s">
        <v>31</v>
      </c>
      <c r="K133" s="14" t="s">
        <v>33</v>
      </c>
      <c r="L133" s="14" t="s">
        <v>33</v>
      </c>
      <c r="N133" s="14" t="s">
        <v>173</v>
      </c>
    </row>
    <row r="134" spans="1:15" s="14" customFormat="1" ht="140" hidden="1" x14ac:dyDescent="0.15">
      <c r="A134" s="36">
        <v>132</v>
      </c>
      <c r="B134" s="14" t="s">
        <v>488</v>
      </c>
      <c r="C134" s="14" t="s">
        <v>489</v>
      </c>
      <c r="D134" s="59" t="s">
        <v>490</v>
      </c>
      <c r="E134" s="14">
        <v>2</v>
      </c>
      <c r="F134" s="14" t="s">
        <v>78</v>
      </c>
      <c r="G134" s="14">
        <v>6</v>
      </c>
      <c r="H134" s="14" t="s">
        <v>504</v>
      </c>
      <c r="I134" s="14" t="s">
        <v>505</v>
      </c>
      <c r="J134" s="14" t="s">
        <v>30</v>
      </c>
      <c r="K134" s="14" t="s">
        <v>33</v>
      </c>
      <c r="L134" s="14" t="s">
        <v>33</v>
      </c>
    </row>
    <row r="135" spans="1:15" s="14" customFormat="1" ht="14" x14ac:dyDescent="0.15">
      <c r="A135" s="36">
        <v>58</v>
      </c>
      <c r="B135" s="14" t="s">
        <v>346</v>
      </c>
      <c r="C135" s="14" t="s">
        <v>347</v>
      </c>
      <c r="D135" s="59" t="s">
        <v>348</v>
      </c>
      <c r="E135" s="14">
        <v>9</v>
      </c>
      <c r="F135" s="14" t="s">
        <v>338</v>
      </c>
      <c r="G135" s="14">
        <v>4</v>
      </c>
      <c r="H135" s="14" t="s">
        <v>360</v>
      </c>
      <c r="I135" s="14" t="s">
        <v>361</v>
      </c>
      <c r="J135" s="14" t="s">
        <v>31</v>
      </c>
      <c r="K135" s="14" t="s">
        <v>34</v>
      </c>
      <c r="L135" s="14" t="s">
        <v>34</v>
      </c>
      <c r="N135" s="14" t="s">
        <v>173</v>
      </c>
    </row>
    <row r="136" spans="1:15" s="14" customFormat="1" ht="28" customHeight="1" x14ac:dyDescent="0.15">
      <c r="A136" s="36">
        <v>59</v>
      </c>
      <c r="B136" s="14" t="s">
        <v>346</v>
      </c>
      <c r="C136" s="14" t="s">
        <v>347</v>
      </c>
      <c r="D136" s="59" t="s">
        <v>348</v>
      </c>
      <c r="E136" s="14">
        <v>9</v>
      </c>
      <c r="F136" s="14" t="s">
        <v>338</v>
      </c>
      <c r="G136" s="14">
        <v>6</v>
      </c>
      <c r="H136" s="14" t="s">
        <v>362</v>
      </c>
      <c r="I136" s="14" t="s">
        <v>363</v>
      </c>
      <c r="J136" s="14" t="s">
        <v>31</v>
      </c>
      <c r="K136" s="14" t="s">
        <v>34</v>
      </c>
      <c r="L136" s="14" t="s">
        <v>34</v>
      </c>
      <c r="N136" s="14" t="s">
        <v>173</v>
      </c>
    </row>
    <row r="137" spans="1:15" s="14" customFormat="1" ht="28" hidden="1" customHeight="1" x14ac:dyDescent="0.15">
      <c r="A137" s="36">
        <v>135</v>
      </c>
      <c r="B137" s="14" t="s">
        <v>488</v>
      </c>
      <c r="C137" s="14" t="s">
        <v>489</v>
      </c>
      <c r="D137" s="59" t="s">
        <v>490</v>
      </c>
      <c r="E137" s="14">
        <v>2</v>
      </c>
      <c r="F137" s="14" t="s">
        <v>78</v>
      </c>
      <c r="G137" s="14">
        <v>24</v>
      </c>
      <c r="H137" s="14" t="s">
        <v>510</v>
      </c>
      <c r="I137" s="14" t="s">
        <v>511</v>
      </c>
      <c r="J137" s="14" t="s">
        <v>30</v>
      </c>
      <c r="K137" s="14" t="s">
        <v>33</v>
      </c>
      <c r="L137" s="14" t="s">
        <v>33</v>
      </c>
    </row>
    <row r="138" spans="1:15" s="14" customFormat="1" ht="42" x14ac:dyDescent="0.15">
      <c r="A138" s="36">
        <v>13</v>
      </c>
      <c r="B138" s="14" t="s">
        <v>252</v>
      </c>
      <c r="C138" s="14" t="s">
        <v>253</v>
      </c>
      <c r="D138" s="59" t="s">
        <v>254</v>
      </c>
      <c r="E138" s="14">
        <v>9</v>
      </c>
      <c r="F138" s="14" t="s">
        <v>269</v>
      </c>
      <c r="G138" s="14">
        <v>10</v>
      </c>
      <c r="H138" s="14" t="s">
        <v>270</v>
      </c>
      <c r="I138" s="14" t="s">
        <v>271</v>
      </c>
      <c r="J138" s="14" t="s">
        <v>31</v>
      </c>
      <c r="K138" s="14" t="s">
        <v>37</v>
      </c>
      <c r="L138" s="14" t="s">
        <v>37</v>
      </c>
      <c r="N138" s="14" t="s">
        <v>173</v>
      </c>
    </row>
    <row r="139" spans="1:15" s="14" customFormat="1" ht="42" x14ac:dyDescent="0.15">
      <c r="A139" s="36">
        <v>157</v>
      </c>
      <c r="B139" s="14" t="s">
        <v>488</v>
      </c>
      <c r="C139" s="14" t="s">
        <v>489</v>
      </c>
      <c r="D139" s="59" t="s">
        <v>490</v>
      </c>
      <c r="E139" s="14">
        <v>9</v>
      </c>
      <c r="F139" s="14" t="s">
        <v>549</v>
      </c>
      <c r="G139" s="14">
        <v>16</v>
      </c>
      <c r="H139" s="14" t="s">
        <v>550</v>
      </c>
      <c r="I139" s="14" t="s">
        <v>551</v>
      </c>
      <c r="J139" s="14" t="s">
        <v>31</v>
      </c>
      <c r="K139" s="14" t="s">
        <v>33</v>
      </c>
      <c r="L139" s="14" t="s">
        <v>33</v>
      </c>
      <c r="N139" s="14" t="s">
        <v>173</v>
      </c>
    </row>
    <row r="140" spans="1:15" s="14" customFormat="1" ht="140" hidden="1" x14ac:dyDescent="0.15">
      <c r="A140" s="36">
        <v>138</v>
      </c>
      <c r="B140" s="14" t="s">
        <v>488</v>
      </c>
      <c r="C140" s="14" t="s">
        <v>489</v>
      </c>
      <c r="D140" s="59" t="s">
        <v>490</v>
      </c>
      <c r="E140" s="14">
        <v>3</v>
      </c>
      <c r="F140" s="14" t="s">
        <v>35</v>
      </c>
      <c r="G140" s="14">
        <v>6</v>
      </c>
      <c r="H140" s="14" t="s">
        <v>504</v>
      </c>
      <c r="I140" s="14" t="s">
        <v>505</v>
      </c>
      <c r="J140" s="14" t="s">
        <v>30</v>
      </c>
      <c r="K140" s="14" t="s">
        <v>33</v>
      </c>
      <c r="L140" s="14" t="s">
        <v>33</v>
      </c>
    </row>
    <row r="141" spans="1:15" s="14" customFormat="1" ht="140" hidden="1" x14ac:dyDescent="0.15">
      <c r="A141" s="36">
        <v>139</v>
      </c>
      <c r="B141" s="14" t="s">
        <v>488</v>
      </c>
      <c r="C141" s="14" t="s">
        <v>489</v>
      </c>
      <c r="D141" s="59" t="s">
        <v>490</v>
      </c>
      <c r="E141" s="14">
        <v>3</v>
      </c>
      <c r="F141" s="14" t="s">
        <v>35</v>
      </c>
      <c r="G141" s="14">
        <v>8</v>
      </c>
      <c r="H141" s="14" t="s">
        <v>510</v>
      </c>
      <c r="I141" s="14" t="s">
        <v>511</v>
      </c>
      <c r="J141" s="14" t="s">
        <v>30</v>
      </c>
      <c r="K141" s="14" t="s">
        <v>33</v>
      </c>
      <c r="L141" s="14" t="s">
        <v>33</v>
      </c>
    </row>
    <row r="142" spans="1:15" s="14" customFormat="1" ht="28" customHeight="1" x14ac:dyDescent="0.15">
      <c r="A142" s="36">
        <v>158</v>
      </c>
      <c r="B142" s="14" t="s">
        <v>488</v>
      </c>
      <c r="C142" s="14" t="s">
        <v>489</v>
      </c>
      <c r="D142" s="59" t="s">
        <v>490</v>
      </c>
      <c r="E142" s="14">
        <v>9</v>
      </c>
      <c r="F142" s="14" t="s">
        <v>549</v>
      </c>
      <c r="G142" s="14">
        <v>19</v>
      </c>
      <c r="H142" s="14" t="s">
        <v>552</v>
      </c>
      <c r="I142" s="14" t="s">
        <v>553</v>
      </c>
      <c r="J142" s="14" t="s">
        <v>31</v>
      </c>
      <c r="K142" s="14" t="s">
        <v>33</v>
      </c>
      <c r="L142" s="14" t="s">
        <v>33</v>
      </c>
      <c r="N142" s="14" t="s">
        <v>630</v>
      </c>
      <c r="O142" s="14" t="s">
        <v>656</v>
      </c>
    </row>
    <row r="143" spans="1:15" s="14" customFormat="1" ht="112" hidden="1" x14ac:dyDescent="0.15">
      <c r="A143" s="36">
        <v>141</v>
      </c>
      <c r="B143" s="14" t="s">
        <v>488</v>
      </c>
      <c r="C143" s="14" t="s">
        <v>489</v>
      </c>
      <c r="D143" s="59" t="s">
        <v>490</v>
      </c>
      <c r="E143" s="14">
        <v>3</v>
      </c>
      <c r="F143" s="14" t="s">
        <v>299</v>
      </c>
      <c r="G143" s="14">
        <v>20</v>
      </c>
      <c r="H143" s="14" t="s">
        <v>518</v>
      </c>
      <c r="J143" s="14" t="s">
        <v>30</v>
      </c>
      <c r="K143" s="14" t="s">
        <v>33</v>
      </c>
      <c r="L143" s="14" t="s">
        <v>33</v>
      </c>
    </row>
    <row r="144" spans="1:15" s="14" customFormat="1" ht="112" hidden="1" x14ac:dyDescent="0.15">
      <c r="A144" s="36">
        <v>142</v>
      </c>
      <c r="B144" s="14" t="s">
        <v>488</v>
      </c>
      <c r="C144" s="14" t="s">
        <v>489</v>
      </c>
      <c r="D144" s="59" t="s">
        <v>490</v>
      </c>
      <c r="E144" s="14">
        <v>3</v>
      </c>
      <c r="F144" s="14" t="s">
        <v>308</v>
      </c>
      <c r="G144" s="14">
        <v>43</v>
      </c>
      <c r="H144" s="14" t="s">
        <v>519</v>
      </c>
      <c r="I144" s="14" t="s">
        <v>520</v>
      </c>
      <c r="J144" s="14" t="s">
        <v>30</v>
      </c>
      <c r="K144" s="14" t="s">
        <v>33</v>
      </c>
      <c r="L144" s="14" t="s">
        <v>33</v>
      </c>
    </row>
    <row r="145" spans="1:18" s="14" customFormat="1" ht="98" hidden="1" x14ac:dyDescent="0.15">
      <c r="A145" s="36">
        <v>143</v>
      </c>
      <c r="B145" s="14" t="s">
        <v>488</v>
      </c>
      <c r="C145" s="14" t="s">
        <v>489</v>
      </c>
      <c r="D145" s="59" t="s">
        <v>490</v>
      </c>
      <c r="E145" s="14">
        <v>4</v>
      </c>
      <c r="F145" s="14">
        <v>9.3000000000000007</v>
      </c>
      <c r="G145" s="14">
        <v>22</v>
      </c>
      <c r="H145" s="14" t="s">
        <v>521</v>
      </c>
      <c r="I145" s="14" t="s">
        <v>522</v>
      </c>
      <c r="J145" s="14" t="s">
        <v>30</v>
      </c>
      <c r="K145" s="14" t="s">
        <v>33</v>
      </c>
      <c r="L145" s="14" t="s">
        <v>33</v>
      </c>
    </row>
    <row r="146" spans="1:18" s="14" customFormat="1" ht="168" hidden="1" x14ac:dyDescent="0.15">
      <c r="A146" s="36">
        <v>144</v>
      </c>
      <c r="B146" s="14" t="s">
        <v>488</v>
      </c>
      <c r="C146" s="14" t="s">
        <v>489</v>
      </c>
      <c r="D146" s="59" t="s">
        <v>490</v>
      </c>
      <c r="E146" s="14">
        <v>4</v>
      </c>
      <c r="F146" s="14" t="s">
        <v>135</v>
      </c>
      <c r="G146" s="14">
        <v>27</v>
      </c>
      <c r="H146" s="14" t="s">
        <v>523</v>
      </c>
      <c r="I146" s="14" t="s">
        <v>524</v>
      </c>
      <c r="J146" s="14" t="s">
        <v>30</v>
      </c>
      <c r="K146" s="14" t="s">
        <v>33</v>
      </c>
      <c r="L146" s="14" t="s">
        <v>33</v>
      </c>
    </row>
    <row r="147" spans="1:18" s="14" customFormat="1" ht="28" x14ac:dyDescent="0.15">
      <c r="A147" s="36">
        <v>110</v>
      </c>
      <c r="B147" s="14" t="s">
        <v>42</v>
      </c>
      <c r="C147" s="14" t="s">
        <v>375</v>
      </c>
      <c r="D147" s="60" t="s">
        <v>44</v>
      </c>
      <c r="E147" s="14">
        <v>9</v>
      </c>
      <c r="F147" s="14" t="s">
        <v>457</v>
      </c>
      <c r="G147" s="14">
        <v>22</v>
      </c>
      <c r="H147" s="14" t="s">
        <v>400</v>
      </c>
      <c r="I147" s="14" t="s">
        <v>458</v>
      </c>
      <c r="J147" s="14" t="s">
        <v>31</v>
      </c>
      <c r="K147" s="14" t="s">
        <v>33</v>
      </c>
      <c r="L147" s="14" t="s">
        <v>33</v>
      </c>
      <c r="N147" s="14" t="s">
        <v>173</v>
      </c>
    </row>
    <row r="148" spans="1:18" s="14" customFormat="1" ht="196" hidden="1" x14ac:dyDescent="0.15">
      <c r="A148" s="36">
        <v>146</v>
      </c>
      <c r="B148" s="14" t="s">
        <v>488</v>
      </c>
      <c r="C148" s="14" t="s">
        <v>489</v>
      </c>
      <c r="D148" s="59" t="s">
        <v>490</v>
      </c>
      <c r="E148" s="14">
        <v>5</v>
      </c>
      <c r="F148" s="14">
        <v>9.5</v>
      </c>
      <c r="G148" s="14">
        <v>28</v>
      </c>
      <c r="H148" s="14" t="s">
        <v>527</v>
      </c>
      <c r="I148" s="14" t="s">
        <v>528</v>
      </c>
      <c r="J148" s="14" t="s">
        <v>30</v>
      </c>
      <c r="K148" s="14" t="s">
        <v>33</v>
      </c>
      <c r="L148" s="14" t="s">
        <v>33</v>
      </c>
    </row>
    <row r="149" spans="1:18" s="14" customFormat="1" ht="140" hidden="1" x14ac:dyDescent="0.15">
      <c r="A149" s="36">
        <v>147</v>
      </c>
      <c r="B149" s="14" t="s">
        <v>488</v>
      </c>
      <c r="C149" s="14" t="s">
        <v>489</v>
      </c>
      <c r="D149" s="59" t="s">
        <v>490</v>
      </c>
      <c r="E149" s="14">
        <v>5</v>
      </c>
      <c r="F149" s="14" t="s">
        <v>147</v>
      </c>
      <c r="G149" s="14">
        <v>13</v>
      </c>
      <c r="H149" s="14" t="s">
        <v>529</v>
      </c>
      <c r="I149" s="14" t="s">
        <v>530</v>
      </c>
      <c r="J149" s="14" t="s">
        <v>30</v>
      </c>
      <c r="K149" s="14" t="s">
        <v>33</v>
      </c>
      <c r="L149" s="14" t="s">
        <v>33</v>
      </c>
    </row>
    <row r="150" spans="1:18" s="14" customFormat="1" ht="56" x14ac:dyDescent="0.15">
      <c r="A150" s="36">
        <v>159</v>
      </c>
      <c r="B150" s="14" t="s">
        <v>488</v>
      </c>
      <c r="C150" s="14" t="s">
        <v>489</v>
      </c>
      <c r="D150" s="59" t="s">
        <v>490</v>
      </c>
      <c r="E150" s="14">
        <v>9</v>
      </c>
      <c r="F150" s="14" t="s">
        <v>554</v>
      </c>
      <c r="G150" s="14">
        <v>22</v>
      </c>
      <c r="H150" s="14" t="s">
        <v>555</v>
      </c>
      <c r="I150" s="14" t="s">
        <v>556</v>
      </c>
      <c r="J150" s="14" t="s">
        <v>31</v>
      </c>
      <c r="K150" s="14" t="s">
        <v>33</v>
      </c>
      <c r="L150" s="14" t="s">
        <v>33</v>
      </c>
      <c r="N150" s="14" t="s">
        <v>630</v>
      </c>
      <c r="O150" s="14" t="s">
        <v>657</v>
      </c>
    </row>
    <row r="151" spans="1:18" s="14" customFormat="1" ht="98" hidden="1" x14ac:dyDescent="0.15">
      <c r="A151" s="36">
        <v>149</v>
      </c>
      <c r="B151" s="14" t="s">
        <v>488</v>
      </c>
      <c r="C151" s="14" t="s">
        <v>489</v>
      </c>
      <c r="D151" s="59" t="s">
        <v>490</v>
      </c>
      <c r="E151" s="14">
        <v>6</v>
      </c>
      <c r="F151" s="14">
        <v>9.5</v>
      </c>
      <c r="G151" s="14">
        <v>3</v>
      </c>
      <c r="H151" s="14" t="s">
        <v>533</v>
      </c>
      <c r="I151" s="14" t="s">
        <v>534</v>
      </c>
      <c r="J151" s="14" t="s">
        <v>30</v>
      </c>
      <c r="K151" s="14" t="s">
        <v>33</v>
      </c>
      <c r="L151" s="14" t="s">
        <v>33</v>
      </c>
    </row>
    <row r="152" spans="1:18" s="14" customFormat="1" ht="84" hidden="1" x14ac:dyDescent="0.15">
      <c r="A152" s="36">
        <v>150</v>
      </c>
      <c r="B152" s="14" t="s">
        <v>488</v>
      </c>
      <c r="C152" s="14" t="s">
        <v>489</v>
      </c>
      <c r="D152" s="59" t="s">
        <v>490</v>
      </c>
      <c r="E152" s="14">
        <v>7</v>
      </c>
      <c r="F152" s="14">
        <v>9.5</v>
      </c>
      <c r="G152" s="14">
        <v>3</v>
      </c>
      <c r="H152" s="14" t="s">
        <v>535</v>
      </c>
      <c r="I152" s="14" t="s">
        <v>536</v>
      </c>
      <c r="J152" s="14" t="s">
        <v>30</v>
      </c>
      <c r="K152" s="14" t="s">
        <v>33</v>
      </c>
      <c r="L152" s="14" t="s">
        <v>33</v>
      </c>
    </row>
    <row r="153" spans="1:18" s="14" customFormat="1" ht="56" x14ac:dyDescent="0.15">
      <c r="A153" s="36">
        <v>160</v>
      </c>
      <c r="B153" s="14" t="s">
        <v>488</v>
      </c>
      <c r="C153" s="14" t="s">
        <v>489</v>
      </c>
      <c r="D153" s="59" t="s">
        <v>490</v>
      </c>
      <c r="E153" s="14">
        <v>9</v>
      </c>
      <c r="F153" s="14" t="s">
        <v>554</v>
      </c>
      <c r="G153" s="14">
        <v>23</v>
      </c>
      <c r="H153" s="14" t="s">
        <v>557</v>
      </c>
      <c r="I153" s="14" t="s">
        <v>558</v>
      </c>
      <c r="J153" s="14" t="s">
        <v>31</v>
      </c>
      <c r="K153" s="14" t="s">
        <v>33</v>
      </c>
      <c r="L153" s="14" t="s">
        <v>33</v>
      </c>
      <c r="N153" s="14" t="s">
        <v>630</v>
      </c>
      <c r="O153" s="14" t="s">
        <v>658</v>
      </c>
    </row>
    <row r="154" spans="1:18" s="14" customFormat="1" ht="56" hidden="1" x14ac:dyDescent="0.15">
      <c r="A154" s="36">
        <v>152</v>
      </c>
      <c r="B154" s="14" t="s">
        <v>488</v>
      </c>
      <c r="C154" s="14" t="s">
        <v>489</v>
      </c>
      <c r="D154" s="59" t="s">
        <v>490</v>
      </c>
      <c r="E154" s="14">
        <v>8</v>
      </c>
      <c r="F154" s="14" t="s">
        <v>335</v>
      </c>
      <c r="G154" s="14">
        <v>10</v>
      </c>
      <c r="H154" s="14" t="s">
        <v>539</v>
      </c>
      <c r="I154" s="14" t="s">
        <v>540</v>
      </c>
      <c r="J154" s="14" t="s">
        <v>30</v>
      </c>
      <c r="K154" s="14" t="s">
        <v>33</v>
      </c>
      <c r="L154" s="14" t="s">
        <v>33</v>
      </c>
    </row>
    <row r="155" spans="1:18" s="14" customFormat="1" ht="112" hidden="1" x14ac:dyDescent="0.15">
      <c r="A155" s="36">
        <v>153</v>
      </c>
      <c r="B155" s="14" t="s">
        <v>488</v>
      </c>
      <c r="C155" s="14" t="s">
        <v>489</v>
      </c>
      <c r="D155" s="59" t="s">
        <v>490</v>
      </c>
      <c r="E155" s="14">
        <v>8</v>
      </c>
      <c r="F155" s="14" t="s">
        <v>335</v>
      </c>
      <c r="G155" s="14">
        <v>11</v>
      </c>
      <c r="H155" s="14" t="s">
        <v>541</v>
      </c>
      <c r="I155" s="14" t="s">
        <v>542</v>
      </c>
      <c r="J155" s="14" t="s">
        <v>30</v>
      </c>
      <c r="K155" s="14" t="s">
        <v>33</v>
      </c>
      <c r="L155" s="14" t="s">
        <v>33</v>
      </c>
      <c r="M155" s="15"/>
    </row>
    <row r="156" spans="1:18" s="14" customFormat="1" ht="70" x14ac:dyDescent="0.15">
      <c r="A156" s="36">
        <v>161</v>
      </c>
      <c r="B156" s="14" t="s">
        <v>488</v>
      </c>
      <c r="C156" s="14" t="s">
        <v>489</v>
      </c>
      <c r="D156" s="59" t="s">
        <v>490</v>
      </c>
      <c r="E156" s="14">
        <v>9</v>
      </c>
      <c r="F156" s="14" t="s">
        <v>554</v>
      </c>
      <c r="G156" s="14">
        <v>25</v>
      </c>
      <c r="H156" s="14" t="s">
        <v>559</v>
      </c>
      <c r="I156" s="14" t="s">
        <v>560</v>
      </c>
      <c r="J156" s="14" t="s">
        <v>31</v>
      </c>
      <c r="K156" s="14" t="s">
        <v>33</v>
      </c>
      <c r="L156" s="14" t="s">
        <v>33</v>
      </c>
      <c r="N156" s="14" t="s">
        <v>107</v>
      </c>
      <c r="O156" s="14" t="s">
        <v>659</v>
      </c>
    </row>
    <row r="157" spans="1:18" s="14" customFormat="1" ht="140" hidden="1" x14ac:dyDescent="0.15">
      <c r="A157" s="36">
        <v>155</v>
      </c>
      <c r="B157" s="14" t="s">
        <v>488</v>
      </c>
      <c r="C157" s="14" t="s">
        <v>489</v>
      </c>
      <c r="D157" s="59" t="s">
        <v>490</v>
      </c>
      <c r="E157" s="14">
        <v>9</v>
      </c>
      <c r="F157" s="14" t="s">
        <v>338</v>
      </c>
      <c r="G157" s="14">
        <v>3</v>
      </c>
      <c r="H157" s="14" t="s">
        <v>545</v>
      </c>
      <c r="I157" s="14" t="s">
        <v>546</v>
      </c>
      <c r="J157" s="14" t="s">
        <v>30</v>
      </c>
      <c r="K157" s="14" t="s">
        <v>33</v>
      </c>
      <c r="L157" s="14" t="s">
        <v>33</v>
      </c>
    </row>
    <row r="158" spans="1:18" s="14" customFormat="1" ht="98" hidden="1" x14ac:dyDescent="0.15">
      <c r="A158" s="36">
        <v>156</v>
      </c>
      <c r="B158" s="14" t="s">
        <v>488</v>
      </c>
      <c r="C158" s="14" t="s">
        <v>489</v>
      </c>
      <c r="D158" s="59" t="s">
        <v>490</v>
      </c>
      <c r="E158" s="14">
        <v>9</v>
      </c>
      <c r="F158" s="14" t="s">
        <v>269</v>
      </c>
      <c r="G158" s="14">
        <v>9</v>
      </c>
      <c r="H158" s="14" t="s">
        <v>547</v>
      </c>
      <c r="I158" s="14" t="s">
        <v>548</v>
      </c>
      <c r="J158" s="14" t="s">
        <v>30</v>
      </c>
      <c r="K158" s="14" t="s">
        <v>33</v>
      </c>
      <c r="L158" s="14" t="s">
        <v>33</v>
      </c>
    </row>
    <row r="159" spans="1:18" s="14" customFormat="1" ht="56" x14ac:dyDescent="0.15">
      <c r="A159" s="36">
        <v>162</v>
      </c>
      <c r="B159" s="14" t="s">
        <v>488</v>
      </c>
      <c r="C159" s="14" t="s">
        <v>489</v>
      </c>
      <c r="D159" s="59" t="s">
        <v>490</v>
      </c>
      <c r="E159" s="14">
        <v>9</v>
      </c>
      <c r="F159" s="14" t="s">
        <v>554</v>
      </c>
      <c r="G159" s="14">
        <v>26</v>
      </c>
      <c r="H159" s="14" t="s">
        <v>561</v>
      </c>
      <c r="I159" s="14" t="s">
        <v>562</v>
      </c>
      <c r="J159" s="14" t="s">
        <v>31</v>
      </c>
      <c r="K159" s="14" t="s">
        <v>33</v>
      </c>
      <c r="L159" s="14" t="s">
        <v>33</v>
      </c>
      <c r="N159" s="14" t="s">
        <v>173</v>
      </c>
      <c r="R159" s="55"/>
    </row>
    <row r="160" spans="1:18" s="14" customFormat="1" ht="28" x14ac:dyDescent="0.15">
      <c r="A160" s="36">
        <v>115</v>
      </c>
      <c r="B160" s="14" t="s">
        <v>42</v>
      </c>
      <c r="C160" s="14" t="s">
        <v>375</v>
      </c>
      <c r="D160" s="60" t="s">
        <v>44</v>
      </c>
      <c r="E160" s="14">
        <v>9</v>
      </c>
      <c r="F160" s="14" t="s">
        <v>468</v>
      </c>
      <c r="G160" s="14">
        <v>30</v>
      </c>
      <c r="H160" s="14" t="s">
        <v>400</v>
      </c>
      <c r="I160" s="14" t="s">
        <v>469</v>
      </c>
      <c r="J160" s="14" t="s">
        <v>31</v>
      </c>
      <c r="K160" s="14" t="s">
        <v>33</v>
      </c>
      <c r="L160" s="14" t="s">
        <v>33</v>
      </c>
      <c r="N160" s="14" t="s">
        <v>173</v>
      </c>
    </row>
    <row r="161" spans="1:19" s="14" customFormat="1" ht="14" x14ac:dyDescent="0.15">
      <c r="A161" s="36">
        <v>163</v>
      </c>
      <c r="B161" s="14" t="s">
        <v>488</v>
      </c>
      <c r="C161" s="14" t="s">
        <v>489</v>
      </c>
      <c r="D161" s="59" t="s">
        <v>490</v>
      </c>
      <c r="E161" s="14">
        <v>9</v>
      </c>
      <c r="F161" s="14" t="s">
        <v>563</v>
      </c>
      <c r="G161" s="14">
        <v>30</v>
      </c>
      <c r="H161" s="14" t="s">
        <v>564</v>
      </c>
      <c r="I161" s="14" t="s">
        <v>565</v>
      </c>
      <c r="J161" s="14" t="s">
        <v>31</v>
      </c>
      <c r="K161" s="14" t="s">
        <v>33</v>
      </c>
      <c r="L161" s="14" t="s">
        <v>33</v>
      </c>
      <c r="N161" s="14" t="s">
        <v>173</v>
      </c>
      <c r="R161" s="55"/>
    </row>
    <row r="162" spans="1:19" s="14" customFormat="1" ht="28" x14ac:dyDescent="0.15">
      <c r="A162" s="36">
        <v>116</v>
      </c>
      <c r="B162" s="14" t="s">
        <v>42</v>
      </c>
      <c r="C162" s="14" t="s">
        <v>375</v>
      </c>
      <c r="D162" s="60" t="s">
        <v>44</v>
      </c>
      <c r="E162" s="14">
        <v>10</v>
      </c>
      <c r="F162" s="14" t="s">
        <v>468</v>
      </c>
      <c r="G162" s="14">
        <v>1</v>
      </c>
      <c r="H162" s="14" t="s">
        <v>400</v>
      </c>
      <c r="I162" s="14" t="s">
        <v>469</v>
      </c>
      <c r="J162" s="14" t="s">
        <v>31</v>
      </c>
      <c r="K162" s="14" t="s">
        <v>33</v>
      </c>
      <c r="L162" s="14" t="s">
        <v>33</v>
      </c>
      <c r="N162" s="14" t="s">
        <v>173</v>
      </c>
    </row>
    <row r="163" spans="1:19" s="14" customFormat="1" ht="42" x14ac:dyDescent="0.15">
      <c r="A163" s="36">
        <v>164</v>
      </c>
      <c r="B163" s="14" t="s">
        <v>488</v>
      </c>
      <c r="C163" s="14" t="s">
        <v>489</v>
      </c>
      <c r="D163" s="59" t="s">
        <v>490</v>
      </c>
      <c r="E163" s="14">
        <v>10</v>
      </c>
      <c r="F163" s="14" t="s">
        <v>563</v>
      </c>
      <c r="G163" s="14">
        <v>3</v>
      </c>
      <c r="H163" s="14" t="s">
        <v>566</v>
      </c>
      <c r="I163" s="14" t="s">
        <v>567</v>
      </c>
      <c r="J163" s="14" t="s">
        <v>31</v>
      </c>
      <c r="K163" s="14" t="s">
        <v>33</v>
      </c>
      <c r="L163" s="14" t="s">
        <v>33</v>
      </c>
    </row>
    <row r="164" spans="1:19" s="14" customFormat="1" ht="14" x14ac:dyDescent="0.15">
      <c r="A164" s="36">
        <v>165</v>
      </c>
      <c r="B164" s="14" t="s">
        <v>488</v>
      </c>
      <c r="C164" s="14" t="s">
        <v>489</v>
      </c>
      <c r="D164" s="59" t="s">
        <v>490</v>
      </c>
      <c r="E164" s="14">
        <v>10</v>
      </c>
      <c r="F164" s="14" t="s">
        <v>563</v>
      </c>
      <c r="G164" s="14">
        <v>5</v>
      </c>
      <c r="H164" s="14" t="s">
        <v>568</v>
      </c>
      <c r="I164" s="14" t="s">
        <v>568</v>
      </c>
      <c r="J164" s="14" t="s">
        <v>31</v>
      </c>
      <c r="K164" s="14" t="s">
        <v>33</v>
      </c>
      <c r="L164" s="14" t="s">
        <v>33</v>
      </c>
    </row>
    <row r="165" spans="1:19" s="14" customFormat="1" ht="28" x14ac:dyDescent="0.15">
      <c r="A165" s="36">
        <v>121</v>
      </c>
      <c r="B165" s="14" t="s">
        <v>42</v>
      </c>
      <c r="C165" s="14" t="s">
        <v>375</v>
      </c>
      <c r="D165" s="60" t="s">
        <v>44</v>
      </c>
      <c r="E165" s="14">
        <v>10</v>
      </c>
      <c r="F165" s="14" t="s">
        <v>477</v>
      </c>
      <c r="G165" s="14">
        <v>7</v>
      </c>
      <c r="H165" s="14" t="s">
        <v>400</v>
      </c>
      <c r="I165" s="14" t="s">
        <v>478</v>
      </c>
      <c r="J165" s="14" t="s">
        <v>31</v>
      </c>
      <c r="K165" s="14" t="s">
        <v>33</v>
      </c>
      <c r="L165" s="14" t="s">
        <v>33</v>
      </c>
    </row>
    <row r="166" spans="1:19" s="14" customFormat="1" ht="42" x14ac:dyDescent="0.15">
      <c r="A166" s="36">
        <v>166</v>
      </c>
      <c r="B166" s="14" t="s">
        <v>488</v>
      </c>
      <c r="C166" s="14" t="s">
        <v>489</v>
      </c>
      <c r="D166" s="59" t="s">
        <v>490</v>
      </c>
      <c r="E166" s="14">
        <v>10</v>
      </c>
      <c r="F166" s="14" t="s">
        <v>569</v>
      </c>
      <c r="G166" s="14">
        <v>8</v>
      </c>
      <c r="H166" s="14" t="s">
        <v>570</v>
      </c>
      <c r="I166" s="14" t="s">
        <v>571</v>
      </c>
      <c r="J166" s="14" t="s">
        <v>31</v>
      </c>
      <c r="K166" s="14" t="s">
        <v>33</v>
      </c>
      <c r="L166" s="14" t="s">
        <v>33</v>
      </c>
    </row>
    <row r="167" spans="1:19" s="14" customFormat="1" ht="42" x14ac:dyDescent="0.15">
      <c r="A167" s="36">
        <v>167</v>
      </c>
      <c r="B167" s="14" t="s">
        <v>488</v>
      </c>
      <c r="C167" s="14" t="s">
        <v>489</v>
      </c>
      <c r="D167" s="59" t="s">
        <v>490</v>
      </c>
      <c r="E167" s="14">
        <v>10</v>
      </c>
      <c r="F167" s="14" t="s">
        <v>569</v>
      </c>
      <c r="G167" s="14">
        <v>13</v>
      </c>
      <c r="H167" s="14" t="s">
        <v>572</v>
      </c>
      <c r="I167" s="14" t="s">
        <v>573</v>
      </c>
      <c r="J167" s="14" t="s">
        <v>31</v>
      </c>
      <c r="K167" s="14" t="s">
        <v>33</v>
      </c>
      <c r="L167" s="14" t="s">
        <v>33</v>
      </c>
    </row>
    <row r="168" spans="1:19" s="14" customFormat="1" ht="28" x14ac:dyDescent="0.15">
      <c r="A168" s="36">
        <v>50</v>
      </c>
      <c r="B168" s="14" t="s">
        <v>27</v>
      </c>
      <c r="C168" s="14" t="s">
        <v>272</v>
      </c>
      <c r="D168" s="14" t="s">
        <v>273</v>
      </c>
      <c r="E168" s="14">
        <v>11</v>
      </c>
      <c r="F168" s="14" t="s">
        <v>341</v>
      </c>
      <c r="G168" s="14">
        <v>2</v>
      </c>
      <c r="H168" s="14" t="s">
        <v>342</v>
      </c>
      <c r="I168" s="14" t="s">
        <v>343</v>
      </c>
      <c r="J168" s="14" t="s">
        <v>31</v>
      </c>
      <c r="K168" s="14" t="s">
        <v>33</v>
      </c>
      <c r="L168" s="14" t="s">
        <v>33</v>
      </c>
      <c r="R168" s="15"/>
      <c r="S168" s="15"/>
    </row>
    <row r="169" spans="1:19" s="14" customFormat="1" ht="14" x14ac:dyDescent="0.15">
      <c r="A169" s="36">
        <v>60</v>
      </c>
      <c r="B169" s="14" t="s">
        <v>346</v>
      </c>
      <c r="C169" s="14" t="s">
        <v>347</v>
      </c>
      <c r="D169" s="59" t="s">
        <v>348</v>
      </c>
      <c r="E169" s="14">
        <v>11</v>
      </c>
      <c r="F169" s="14" t="s">
        <v>364</v>
      </c>
      <c r="G169" s="14">
        <v>2</v>
      </c>
      <c r="H169" s="14" t="s">
        <v>365</v>
      </c>
      <c r="I169" s="14" t="s">
        <v>366</v>
      </c>
      <c r="J169" s="14" t="s">
        <v>31</v>
      </c>
      <c r="K169" s="14" t="s">
        <v>34</v>
      </c>
      <c r="L169" s="14" t="s">
        <v>34</v>
      </c>
    </row>
    <row r="170" spans="1:19" s="14" customFormat="1" ht="98" hidden="1" x14ac:dyDescent="0.15">
      <c r="A170" s="36">
        <v>168</v>
      </c>
      <c r="B170" s="14" t="s">
        <v>488</v>
      </c>
      <c r="C170" s="14" t="s">
        <v>489</v>
      </c>
      <c r="D170" s="59" t="s">
        <v>490</v>
      </c>
      <c r="E170" s="14">
        <v>11</v>
      </c>
      <c r="F170" s="14" t="s">
        <v>364</v>
      </c>
      <c r="G170" s="14">
        <v>4</v>
      </c>
      <c r="H170" s="14" t="s">
        <v>574</v>
      </c>
      <c r="I170" s="14" t="s">
        <v>575</v>
      </c>
      <c r="J170" s="14" t="s">
        <v>30</v>
      </c>
      <c r="K170" s="14" t="s">
        <v>33</v>
      </c>
      <c r="L170" s="14" t="s">
        <v>33</v>
      </c>
    </row>
    <row r="171" spans="1:19" s="14" customFormat="1" ht="14" x14ac:dyDescent="0.15">
      <c r="A171" s="36">
        <v>61</v>
      </c>
      <c r="B171" s="14" t="s">
        <v>346</v>
      </c>
      <c r="C171" s="14" t="s">
        <v>347</v>
      </c>
      <c r="D171" s="59" t="s">
        <v>348</v>
      </c>
      <c r="E171" s="14">
        <v>11</v>
      </c>
      <c r="F171" s="14" t="s">
        <v>364</v>
      </c>
      <c r="G171" s="14">
        <v>3</v>
      </c>
      <c r="H171" s="14" t="s">
        <v>367</v>
      </c>
      <c r="I171" s="14" t="s">
        <v>366</v>
      </c>
      <c r="J171" s="14" t="s">
        <v>31</v>
      </c>
      <c r="K171" s="14" t="s">
        <v>34</v>
      </c>
      <c r="L171" s="14" t="s">
        <v>34</v>
      </c>
    </row>
    <row r="172" spans="1:19" s="14" customFormat="1" ht="42" hidden="1" x14ac:dyDescent="0.15">
      <c r="A172" s="36">
        <v>170</v>
      </c>
      <c r="B172" s="14" t="s">
        <v>488</v>
      </c>
      <c r="C172" s="14" t="s">
        <v>489</v>
      </c>
      <c r="D172" s="59" t="s">
        <v>490</v>
      </c>
      <c r="E172" s="14">
        <v>11</v>
      </c>
      <c r="F172" s="14" t="s">
        <v>364</v>
      </c>
      <c r="G172" s="14">
        <v>6</v>
      </c>
      <c r="H172" s="14" t="s">
        <v>578</v>
      </c>
      <c r="I172" s="14" t="s">
        <v>579</v>
      </c>
      <c r="J172" s="14" t="s">
        <v>30</v>
      </c>
      <c r="K172" s="14" t="s">
        <v>33</v>
      </c>
      <c r="L172" s="14" t="s">
        <v>33</v>
      </c>
      <c r="R172" s="55"/>
    </row>
    <row r="173" spans="1:19" s="14" customFormat="1" ht="56" hidden="1" x14ac:dyDescent="0.15">
      <c r="A173" s="36">
        <v>171</v>
      </c>
      <c r="B173" s="14" t="s">
        <v>488</v>
      </c>
      <c r="C173" s="14" t="s">
        <v>489</v>
      </c>
      <c r="D173" s="59" t="s">
        <v>490</v>
      </c>
      <c r="E173" s="14">
        <v>11</v>
      </c>
      <c r="F173" s="14" t="s">
        <v>364</v>
      </c>
      <c r="G173" s="14">
        <v>10</v>
      </c>
      <c r="H173" s="14" t="s">
        <v>580</v>
      </c>
      <c r="I173" s="14" t="s">
        <v>581</v>
      </c>
      <c r="J173" s="14" t="s">
        <v>30</v>
      </c>
      <c r="K173" s="14" t="s">
        <v>33</v>
      </c>
      <c r="L173" s="14" t="s">
        <v>33</v>
      </c>
      <c r="N173" s="15"/>
    </row>
    <row r="174" spans="1:19" s="14" customFormat="1" ht="56" hidden="1" x14ac:dyDescent="0.15">
      <c r="A174" s="36">
        <v>172</v>
      </c>
      <c r="B174" s="14" t="s">
        <v>488</v>
      </c>
      <c r="C174" s="14" t="s">
        <v>489</v>
      </c>
      <c r="D174" s="59" t="s">
        <v>490</v>
      </c>
      <c r="E174" s="14">
        <v>11</v>
      </c>
      <c r="F174" s="14" t="s">
        <v>364</v>
      </c>
      <c r="G174" s="14">
        <v>11</v>
      </c>
      <c r="H174" s="14" t="s">
        <v>582</v>
      </c>
      <c r="I174" s="14" t="s">
        <v>583</v>
      </c>
      <c r="J174" s="14" t="s">
        <v>30</v>
      </c>
      <c r="K174" s="14" t="s">
        <v>33</v>
      </c>
      <c r="L174" s="14" t="s">
        <v>33</v>
      </c>
    </row>
    <row r="175" spans="1:19" s="14" customFormat="1" ht="14" x14ac:dyDescent="0.15">
      <c r="A175" s="36">
        <v>62</v>
      </c>
      <c r="B175" s="14" t="s">
        <v>346</v>
      </c>
      <c r="C175" s="14" t="s">
        <v>347</v>
      </c>
      <c r="D175" s="59" t="s">
        <v>348</v>
      </c>
      <c r="E175" s="14">
        <v>11</v>
      </c>
      <c r="F175" s="14" t="s">
        <v>364</v>
      </c>
      <c r="G175" s="14">
        <v>5</v>
      </c>
      <c r="H175" s="14" t="s">
        <v>368</v>
      </c>
      <c r="I175" s="14" t="s">
        <v>369</v>
      </c>
      <c r="J175" s="14" t="s">
        <v>31</v>
      </c>
      <c r="K175" s="14" t="s">
        <v>34</v>
      </c>
      <c r="L175" s="14" t="s">
        <v>34</v>
      </c>
    </row>
    <row r="176" spans="1:19" s="14" customFormat="1" ht="56" hidden="1" x14ac:dyDescent="0.15">
      <c r="A176" s="36">
        <v>174</v>
      </c>
      <c r="B176" s="14" t="s">
        <v>488</v>
      </c>
      <c r="C176" s="14" t="s">
        <v>489</v>
      </c>
      <c r="D176" s="59" t="s">
        <v>490</v>
      </c>
      <c r="E176" s="14">
        <v>11</v>
      </c>
      <c r="F176" s="14" t="s">
        <v>364</v>
      </c>
      <c r="G176" s="14">
        <v>18</v>
      </c>
      <c r="H176" s="14" t="s">
        <v>586</v>
      </c>
      <c r="I176" s="14" t="s">
        <v>587</v>
      </c>
      <c r="J176" s="14" t="s">
        <v>30</v>
      </c>
      <c r="K176" s="14" t="s">
        <v>33</v>
      </c>
      <c r="L176" s="14" t="s">
        <v>33</v>
      </c>
    </row>
    <row r="177" spans="1:17" s="14" customFormat="1" ht="42" hidden="1" x14ac:dyDescent="0.15">
      <c r="A177" s="36">
        <v>175</v>
      </c>
      <c r="B177" s="14" t="s">
        <v>488</v>
      </c>
      <c r="C177" s="14" t="s">
        <v>489</v>
      </c>
      <c r="D177" s="59" t="s">
        <v>490</v>
      </c>
      <c r="E177" s="14">
        <v>11</v>
      </c>
      <c r="F177" s="14" t="s">
        <v>364</v>
      </c>
      <c r="G177" s="14">
        <v>20</v>
      </c>
      <c r="H177" s="14" t="s">
        <v>588</v>
      </c>
      <c r="I177" s="14" t="s">
        <v>589</v>
      </c>
      <c r="J177" s="14" t="s">
        <v>30</v>
      </c>
      <c r="K177" s="14" t="s">
        <v>33</v>
      </c>
      <c r="L177" s="14" t="s">
        <v>33</v>
      </c>
    </row>
    <row r="178" spans="1:17" s="14" customFormat="1" ht="42" hidden="1" x14ac:dyDescent="0.15">
      <c r="A178" s="36">
        <v>176</v>
      </c>
      <c r="B178" s="14" t="s">
        <v>488</v>
      </c>
      <c r="C178" s="14" t="s">
        <v>489</v>
      </c>
      <c r="D178" s="59" t="s">
        <v>490</v>
      </c>
      <c r="E178" s="14">
        <v>11</v>
      </c>
      <c r="F178" s="14" t="s">
        <v>364</v>
      </c>
      <c r="G178" s="14">
        <v>24</v>
      </c>
      <c r="H178" s="14" t="s">
        <v>590</v>
      </c>
      <c r="J178" s="14" t="s">
        <v>30</v>
      </c>
      <c r="K178" s="14" t="s">
        <v>33</v>
      </c>
      <c r="L178" s="14" t="s">
        <v>33</v>
      </c>
      <c r="N178" s="15"/>
    </row>
    <row r="179" spans="1:17" s="14" customFormat="1" ht="14" hidden="1" x14ac:dyDescent="0.15">
      <c r="A179" s="36">
        <v>177</v>
      </c>
      <c r="B179" s="14" t="s">
        <v>488</v>
      </c>
      <c r="C179" s="14" t="s">
        <v>489</v>
      </c>
      <c r="D179" s="59" t="s">
        <v>490</v>
      </c>
      <c r="E179" s="14">
        <v>11</v>
      </c>
      <c r="F179" s="14" t="s">
        <v>364</v>
      </c>
      <c r="G179" s="14">
        <v>25</v>
      </c>
      <c r="H179" s="14" t="s">
        <v>591</v>
      </c>
      <c r="I179" s="14" t="s">
        <v>592</v>
      </c>
      <c r="J179" s="14" t="s">
        <v>30</v>
      </c>
      <c r="K179" s="14" t="s">
        <v>33</v>
      </c>
      <c r="L179" s="14" t="s">
        <v>33</v>
      </c>
    </row>
    <row r="180" spans="1:17" s="14" customFormat="1" ht="14" hidden="1" x14ac:dyDescent="0.15">
      <c r="A180" s="36">
        <v>178</v>
      </c>
      <c r="B180" s="14" t="s">
        <v>593</v>
      </c>
      <c r="C180" s="14" t="s">
        <v>594</v>
      </c>
      <c r="D180" s="59" t="s">
        <v>595</v>
      </c>
      <c r="E180" s="14">
        <v>1</v>
      </c>
      <c r="F180" s="14" t="s">
        <v>596</v>
      </c>
      <c r="G180" s="14">
        <v>1</v>
      </c>
      <c r="H180" s="14" t="s">
        <v>597</v>
      </c>
      <c r="I180" s="14" t="s">
        <v>598</v>
      </c>
      <c r="J180" s="14" t="s">
        <v>30</v>
      </c>
      <c r="K180"/>
      <c r="M180" s="15"/>
    </row>
    <row r="181" spans="1:17" s="14" customFormat="1" ht="14" hidden="1" x14ac:dyDescent="0.15">
      <c r="A181" s="36">
        <v>179</v>
      </c>
      <c r="B181" s="14" t="s">
        <v>593</v>
      </c>
      <c r="C181" s="14" t="s">
        <v>594</v>
      </c>
      <c r="D181" s="59" t="s">
        <v>595</v>
      </c>
      <c r="E181" s="14">
        <v>2</v>
      </c>
      <c r="F181" s="14" t="s">
        <v>596</v>
      </c>
      <c r="G181" s="14">
        <v>1</v>
      </c>
      <c r="H181" s="14" t="s">
        <v>599</v>
      </c>
      <c r="I181" s="14" t="s">
        <v>600</v>
      </c>
      <c r="J181" s="14" t="s">
        <v>30</v>
      </c>
      <c r="K181"/>
      <c r="M181" s="15"/>
    </row>
    <row r="182" spans="1:17" s="14" customFormat="1" ht="42" x14ac:dyDescent="0.15">
      <c r="A182" s="36">
        <v>169</v>
      </c>
      <c r="B182" s="14" t="s">
        <v>488</v>
      </c>
      <c r="C182" s="14" t="s">
        <v>489</v>
      </c>
      <c r="D182" s="59" t="s">
        <v>490</v>
      </c>
      <c r="E182" s="14">
        <v>11</v>
      </c>
      <c r="F182" s="14" t="s">
        <v>364</v>
      </c>
      <c r="G182" s="14">
        <v>6</v>
      </c>
      <c r="H182" s="14" t="s">
        <v>576</v>
      </c>
      <c r="I182" s="14" t="s">
        <v>577</v>
      </c>
      <c r="J182" s="14" t="s">
        <v>31</v>
      </c>
      <c r="K182" s="14" t="s">
        <v>33</v>
      </c>
      <c r="L182" s="14" t="s">
        <v>33</v>
      </c>
    </row>
    <row r="183" spans="1:17" s="14" customFormat="1" ht="14" x14ac:dyDescent="0.15">
      <c r="A183" s="36">
        <v>63</v>
      </c>
      <c r="B183" s="14" t="s">
        <v>346</v>
      </c>
      <c r="C183" s="14" t="s">
        <v>347</v>
      </c>
      <c r="D183" s="59" t="s">
        <v>348</v>
      </c>
      <c r="E183" s="14">
        <v>11</v>
      </c>
      <c r="F183" s="14" t="s">
        <v>364</v>
      </c>
      <c r="G183" s="14">
        <v>7</v>
      </c>
      <c r="H183" s="14" t="s">
        <v>370</v>
      </c>
      <c r="I183" s="14" t="s">
        <v>371</v>
      </c>
      <c r="J183" s="14" t="s">
        <v>31</v>
      </c>
      <c r="K183" s="14" t="s">
        <v>34</v>
      </c>
      <c r="L183" s="14" t="s">
        <v>34</v>
      </c>
    </row>
    <row r="184" spans="1:17" s="14" customFormat="1" ht="42" hidden="1" x14ac:dyDescent="0.15">
      <c r="A184" s="36">
        <v>182</v>
      </c>
      <c r="B184" s="14" t="s">
        <v>593</v>
      </c>
      <c r="C184" s="14" t="s">
        <v>594</v>
      </c>
      <c r="D184" s="59" t="s">
        <v>595</v>
      </c>
      <c r="E184" s="14">
        <v>4</v>
      </c>
      <c r="F184" s="14" t="s">
        <v>86</v>
      </c>
      <c r="G184" s="14">
        <v>31</v>
      </c>
      <c r="H184" s="14" t="s">
        <v>604</v>
      </c>
      <c r="J184" s="14" t="s">
        <v>30</v>
      </c>
      <c r="K184"/>
      <c r="M184" s="15"/>
    </row>
    <row r="185" spans="1:17" s="14" customFormat="1" ht="42" x14ac:dyDescent="0.15">
      <c r="A185" s="36">
        <v>173</v>
      </c>
      <c r="B185" s="14" t="s">
        <v>488</v>
      </c>
      <c r="C185" s="14" t="s">
        <v>489</v>
      </c>
      <c r="D185" s="59" t="s">
        <v>490</v>
      </c>
      <c r="E185" s="14">
        <v>11</v>
      </c>
      <c r="F185" s="14" t="s">
        <v>364</v>
      </c>
      <c r="G185" s="14">
        <v>14</v>
      </c>
      <c r="H185" s="14" t="s">
        <v>584</v>
      </c>
      <c r="I185" s="14" t="s">
        <v>585</v>
      </c>
      <c r="J185" s="14" t="s">
        <v>31</v>
      </c>
      <c r="K185" s="14" t="s">
        <v>33</v>
      </c>
      <c r="L185" s="14" t="s">
        <v>33</v>
      </c>
    </row>
    <row r="186" spans="1:17" s="14" customFormat="1" ht="14" x14ac:dyDescent="0.15">
      <c r="A186" s="36">
        <v>64</v>
      </c>
      <c r="B186" s="14" t="s">
        <v>346</v>
      </c>
      <c r="C186" s="14" t="s">
        <v>347</v>
      </c>
      <c r="D186" s="59" t="s">
        <v>348</v>
      </c>
      <c r="E186" s="14">
        <v>11</v>
      </c>
      <c r="F186" s="14" t="s">
        <v>364</v>
      </c>
      <c r="G186" s="14">
        <v>16</v>
      </c>
      <c r="H186" s="14" t="s">
        <v>372</v>
      </c>
      <c r="I186" s="14" t="s">
        <v>366</v>
      </c>
      <c r="J186" s="14" t="s">
        <v>31</v>
      </c>
      <c r="K186" s="14" t="s">
        <v>34</v>
      </c>
      <c r="L186" s="14" t="s">
        <v>34</v>
      </c>
    </row>
    <row r="187" spans="1:17" s="14" customFormat="1" ht="14" x14ac:dyDescent="0.15">
      <c r="A187" s="36">
        <v>187</v>
      </c>
      <c r="B187" s="14" t="s">
        <v>593</v>
      </c>
      <c r="C187" s="14" t="s">
        <v>594</v>
      </c>
      <c r="D187" s="59" t="s">
        <v>595</v>
      </c>
      <c r="E187" s="14">
        <v>11</v>
      </c>
      <c r="F187" s="14" t="s">
        <v>612</v>
      </c>
      <c r="G187" s="14">
        <v>22</v>
      </c>
      <c r="H187" s="14" t="s">
        <v>613</v>
      </c>
      <c r="J187" s="14" t="s">
        <v>31</v>
      </c>
      <c r="K187"/>
      <c r="M187" s="15"/>
    </row>
    <row r="188" spans="1:17" s="14" customFormat="1" ht="28" hidden="1" x14ac:dyDescent="0.15">
      <c r="A188" s="36">
        <v>186</v>
      </c>
      <c r="B188" s="14" t="s">
        <v>593</v>
      </c>
      <c r="C188" s="14" t="s">
        <v>594</v>
      </c>
      <c r="D188" s="59" t="s">
        <v>595</v>
      </c>
      <c r="E188" s="14">
        <v>9</v>
      </c>
      <c r="F188" s="14" t="s">
        <v>335</v>
      </c>
      <c r="G188" s="14">
        <v>1</v>
      </c>
      <c r="H188" s="14" t="s">
        <v>610</v>
      </c>
      <c r="I188" s="14" t="s">
        <v>611</v>
      </c>
      <c r="J188" s="14" t="s">
        <v>30</v>
      </c>
      <c r="K188"/>
      <c r="N188" s="15"/>
      <c r="Q188" s="15"/>
    </row>
    <row r="189" spans="1:17" s="14" customFormat="1" ht="14" x14ac:dyDescent="0.15">
      <c r="A189" s="36">
        <v>65</v>
      </c>
      <c r="B189" s="14" t="s">
        <v>346</v>
      </c>
      <c r="C189" s="14" t="s">
        <v>347</v>
      </c>
      <c r="D189" s="59" t="s">
        <v>348</v>
      </c>
      <c r="E189" s="14">
        <v>11</v>
      </c>
      <c r="F189" s="14" t="s">
        <v>364</v>
      </c>
      <c r="G189" s="14">
        <v>24</v>
      </c>
      <c r="H189" s="14" t="s">
        <v>373</v>
      </c>
      <c r="I189" s="14" t="s">
        <v>374</v>
      </c>
      <c r="J189" s="14" t="s">
        <v>31</v>
      </c>
      <c r="K189" s="14" t="s">
        <v>34</v>
      </c>
      <c r="L189" s="14" t="s">
        <v>34</v>
      </c>
    </row>
    <row r="190" spans="1:17" s="14" customFormat="1" hidden="1" x14ac:dyDescent="0.15">
      <c r="A190" s="36">
        <v>188</v>
      </c>
      <c r="B190"/>
      <c r="C190"/>
      <c r="D190" s="24"/>
      <c r="E190"/>
      <c r="F190"/>
      <c r="G190"/>
      <c r="H190" s="19"/>
      <c r="I190" s="19"/>
      <c r="J190" s="35"/>
      <c r="K190"/>
      <c r="M190" s="15"/>
    </row>
    <row r="191" spans="1:17" s="14" customFormat="1" hidden="1" x14ac:dyDescent="0.15">
      <c r="A191" s="36">
        <v>189</v>
      </c>
      <c r="B191"/>
      <c r="C191"/>
      <c r="D191" s="24"/>
      <c r="E191"/>
      <c r="F191"/>
      <c r="G191"/>
      <c r="H191" s="19"/>
      <c r="I191" s="19"/>
      <c r="J191"/>
      <c r="K191"/>
      <c r="M191" s="15"/>
    </row>
    <row r="192" spans="1:17" s="14" customFormat="1" hidden="1" x14ac:dyDescent="0.15">
      <c r="A192" s="36">
        <v>190</v>
      </c>
      <c r="B192"/>
      <c r="C192"/>
      <c r="D192" s="24"/>
      <c r="E192"/>
      <c r="F192"/>
      <c r="G192"/>
      <c r="H192" s="19"/>
      <c r="I192" s="19"/>
      <c r="J192"/>
      <c r="K192"/>
      <c r="M192" s="15"/>
    </row>
    <row r="193" spans="1:19" s="14" customFormat="1" hidden="1" x14ac:dyDescent="0.15">
      <c r="A193" s="36">
        <v>191</v>
      </c>
      <c r="B193"/>
      <c r="C193"/>
      <c r="D193" s="24"/>
      <c r="E193"/>
      <c r="F193"/>
      <c r="G193"/>
      <c r="H193" s="19"/>
      <c r="I193" s="19"/>
      <c r="J193"/>
      <c r="K193"/>
      <c r="M193" s="15"/>
    </row>
    <row r="194" spans="1:19" s="14" customFormat="1" ht="14" hidden="1" x14ac:dyDescent="0.15">
      <c r="A194" s="36">
        <v>192</v>
      </c>
      <c r="B194"/>
      <c r="C194"/>
      <c r="D194" s="24"/>
      <c r="E194"/>
      <c r="F194"/>
      <c r="G194"/>
      <c r="H194" s="19"/>
      <c r="I194" s="19"/>
      <c r="J194"/>
      <c r="K194"/>
      <c r="N194" s="15"/>
      <c r="R194" s="14" t="s">
        <v>41</v>
      </c>
    </row>
    <row r="195" spans="1:19" s="14" customFormat="1" ht="14" hidden="1" x14ac:dyDescent="0.15">
      <c r="A195" s="36">
        <v>193</v>
      </c>
      <c r="B195"/>
      <c r="C195"/>
      <c r="D195" s="24"/>
      <c r="E195"/>
      <c r="F195"/>
      <c r="G195"/>
      <c r="H195" s="19"/>
      <c r="I195" s="19"/>
      <c r="J195"/>
      <c r="K195"/>
      <c r="N195" s="15"/>
      <c r="Q195" s="15"/>
      <c r="R195" s="14" t="s">
        <v>41</v>
      </c>
    </row>
    <row r="196" spans="1:19" ht="14" hidden="1" x14ac:dyDescent="0.15">
      <c r="A196" s="36">
        <v>194</v>
      </c>
      <c r="B196"/>
      <c r="C196"/>
      <c r="D196" s="24"/>
      <c r="E196"/>
      <c r="F196"/>
      <c r="G196"/>
      <c r="H196" s="19"/>
      <c r="I196" s="25"/>
      <c r="J196" s="35"/>
      <c r="K196"/>
      <c r="M196" s="14"/>
      <c r="N196" s="14"/>
      <c r="R196" s="14" t="s">
        <v>41</v>
      </c>
      <c r="S196" s="14"/>
    </row>
    <row r="197" spans="1:19" ht="14" hidden="1" x14ac:dyDescent="0.15">
      <c r="A197" s="36">
        <v>195</v>
      </c>
      <c r="B197"/>
      <c r="C197"/>
      <c r="D197" s="24"/>
      <c r="E197"/>
      <c r="F197"/>
      <c r="G197"/>
      <c r="H197" s="19"/>
      <c r="I197" s="19"/>
      <c r="J197" s="35"/>
      <c r="K197"/>
      <c r="R197" s="14" t="s">
        <v>41</v>
      </c>
      <c r="S197" s="14"/>
    </row>
    <row r="198" spans="1:19" ht="14" hidden="1" x14ac:dyDescent="0.15">
      <c r="A198" s="36">
        <v>196</v>
      </c>
      <c r="B198"/>
      <c r="C198"/>
      <c r="D198" s="24"/>
      <c r="E198"/>
      <c r="F198"/>
      <c r="G198"/>
      <c r="H198" s="19"/>
      <c r="I198" s="19"/>
      <c r="J198" s="35"/>
      <c r="K198"/>
      <c r="R198" s="14" t="s">
        <v>41</v>
      </c>
      <c r="S198" s="14"/>
    </row>
    <row r="199" spans="1:19" ht="14" hidden="1" x14ac:dyDescent="0.15">
      <c r="A199" s="36">
        <v>197</v>
      </c>
      <c r="B199"/>
      <c r="C199"/>
      <c r="D199" s="24"/>
      <c r="E199"/>
      <c r="F199"/>
      <c r="G199"/>
      <c r="H199" s="19"/>
      <c r="I199" s="19"/>
      <c r="J199"/>
      <c r="K199"/>
      <c r="R199" s="14" t="s">
        <v>41</v>
      </c>
      <c r="S199" s="14"/>
    </row>
    <row r="200" spans="1:19" ht="14" hidden="1" x14ac:dyDescent="0.15">
      <c r="A200" s="36">
        <v>198</v>
      </c>
      <c r="B200"/>
      <c r="C200"/>
      <c r="D200" s="24"/>
      <c r="E200"/>
      <c r="F200"/>
      <c r="G200"/>
      <c r="H200" s="19"/>
      <c r="I200" s="19"/>
      <c r="J200"/>
      <c r="K200"/>
      <c r="R200" s="14" t="s">
        <v>41</v>
      </c>
      <c r="S200" s="14"/>
    </row>
    <row r="201" spans="1:19" hidden="1" x14ac:dyDescent="0.15">
      <c r="A201" s="36">
        <v>199</v>
      </c>
      <c r="B201"/>
      <c r="C201"/>
      <c r="D201" s="24"/>
      <c r="E201"/>
      <c r="F201"/>
      <c r="G201"/>
      <c r="H201" s="19"/>
      <c r="I201" s="19"/>
      <c r="J201"/>
      <c r="K201"/>
      <c r="N201" s="14"/>
      <c r="R201" s="14"/>
      <c r="S201" s="14"/>
    </row>
    <row r="202" spans="1:19" ht="14" hidden="1" x14ac:dyDescent="0.15">
      <c r="A202" s="36">
        <v>200</v>
      </c>
      <c r="B202"/>
      <c r="C202"/>
      <c r="D202" s="24"/>
      <c r="E202"/>
      <c r="F202"/>
      <c r="G202"/>
      <c r="H202" s="19"/>
      <c r="I202" s="19"/>
      <c r="J202"/>
      <c r="K202"/>
      <c r="M202" s="14"/>
      <c r="Q202" s="15"/>
      <c r="R202" s="14" t="s">
        <v>41</v>
      </c>
      <c r="S202" s="14"/>
    </row>
    <row r="203" spans="1:19" ht="14" hidden="1" x14ac:dyDescent="0.15">
      <c r="A203" s="36">
        <v>201</v>
      </c>
      <c r="B203"/>
      <c r="C203"/>
      <c r="D203" s="24"/>
      <c r="E203"/>
      <c r="F203"/>
      <c r="G203"/>
      <c r="H203" s="19"/>
      <c r="I203" s="19"/>
      <c r="J203"/>
      <c r="K203"/>
      <c r="M203" s="14"/>
      <c r="R203" s="14" t="s">
        <v>41</v>
      </c>
      <c r="S203" s="14"/>
    </row>
    <row r="204" spans="1:19" ht="14" hidden="1" x14ac:dyDescent="0.15">
      <c r="A204" s="36">
        <v>202</v>
      </c>
      <c r="B204"/>
      <c r="C204"/>
      <c r="D204" s="24"/>
      <c r="E204"/>
      <c r="F204"/>
      <c r="G204"/>
      <c r="H204" s="19"/>
      <c r="I204" s="19"/>
      <c r="J204"/>
      <c r="K204"/>
      <c r="R204" s="14" t="s">
        <v>41</v>
      </c>
      <c r="S204" s="14"/>
    </row>
    <row r="205" spans="1:19" hidden="1" x14ac:dyDescent="0.15">
      <c r="A205" s="36">
        <v>203</v>
      </c>
      <c r="B205"/>
      <c r="C205"/>
      <c r="D205" s="24"/>
      <c r="E205"/>
      <c r="F205"/>
      <c r="G205"/>
      <c r="H205" s="19"/>
      <c r="I205" s="19"/>
      <c r="J205"/>
      <c r="K205"/>
      <c r="N205" s="14"/>
      <c r="R205" s="14"/>
      <c r="S205" s="14"/>
    </row>
    <row r="206" spans="1:19" hidden="1" x14ac:dyDescent="0.15">
      <c r="A206" s="36">
        <v>204</v>
      </c>
      <c r="B206"/>
      <c r="C206"/>
      <c r="D206" s="24"/>
      <c r="E206"/>
      <c r="F206"/>
      <c r="G206"/>
      <c r="H206" s="19"/>
      <c r="I206" s="19"/>
      <c r="J206"/>
      <c r="K206"/>
      <c r="M206" s="14"/>
      <c r="Q206" s="15"/>
      <c r="R206" s="14"/>
      <c r="S206" s="14"/>
    </row>
    <row r="207" spans="1:19" hidden="1" x14ac:dyDescent="0.15">
      <c r="A207" s="36">
        <v>205</v>
      </c>
      <c r="B207"/>
      <c r="C207"/>
      <c r="D207" s="24"/>
      <c r="E207"/>
      <c r="F207"/>
      <c r="G207"/>
      <c r="H207" s="19"/>
      <c r="I207" s="19"/>
      <c r="J207"/>
      <c r="K207"/>
      <c r="M207" s="14"/>
      <c r="Q207" s="15"/>
      <c r="R207" s="14"/>
      <c r="S207" s="14"/>
    </row>
    <row r="208" spans="1:19" hidden="1" x14ac:dyDescent="0.15">
      <c r="A208" s="36">
        <v>206</v>
      </c>
      <c r="B208"/>
      <c r="C208"/>
      <c r="D208" s="24"/>
      <c r="E208"/>
      <c r="F208"/>
      <c r="G208"/>
      <c r="H208" s="19"/>
      <c r="I208" s="19"/>
      <c r="J208"/>
      <c r="K208"/>
      <c r="R208" s="14"/>
      <c r="S208" s="14"/>
    </row>
    <row r="209" spans="1:19" hidden="1" x14ac:dyDescent="0.15">
      <c r="A209" s="36">
        <v>207</v>
      </c>
      <c r="B209"/>
      <c r="C209"/>
      <c r="D209" s="24"/>
      <c r="E209"/>
      <c r="F209"/>
      <c r="G209"/>
      <c r="H209" s="19"/>
      <c r="I209" s="19"/>
      <c r="J209"/>
      <c r="K209"/>
      <c r="M209" s="14"/>
      <c r="Q209" s="15"/>
      <c r="R209" s="14"/>
      <c r="S209" s="14"/>
    </row>
    <row r="210" spans="1:19" hidden="1" x14ac:dyDescent="0.15">
      <c r="A210" s="36">
        <v>208</v>
      </c>
      <c r="B210"/>
      <c r="C210"/>
      <c r="D210" s="24"/>
      <c r="E210"/>
      <c r="F210"/>
      <c r="G210"/>
      <c r="H210" s="19"/>
      <c r="I210" s="19"/>
      <c r="J210"/>
      <c r="K210"/>
      <c r="M210" s="14"/>
      <c r="Q210" s="15"/>
      <c r="R210" s="14"/>
      <c r="S210" s="14"/>
    </row>
    <row r="211" spans="1:19" hidden="1" x14ac:dyDescent="0.15">
      <c r="A211" s="36">
        <v>209</v>
      </c>
      <c r="B211"/>
      <c r="C211"/>
      <c r="D211" s="24"/>
      <c r="E211"/>
      <c r="F211"/>
      <c r="G211"/>
      <c r="H211" s="19"/>
      <c r="I211" s="19"/>
      <c r="J211"/>
      <c r="K211"/>
      <c r="M211" s="14"/>
      <c r="N211" s="14"/>
      <c r="P211" s="36"/>
      <c r="R211" s="14"/>
      <c r="S211" s="14"/>
    </row>
    <row r="212" spans="1:19" hidden="1" x14ac:dyDescent="0.15">
      <c r="A212" s="36">
        <v>210</v>
      </c>
      <c r="B212"/>
      <c r="C212"/>
      <c r="D212" s="24"/>
      <c r="E212"/>
      <c r="F212"/>
      <c r="G212"/>
      <c r="H212" s="19"/>
      <c r="I212" s="19"/>
      <c r="J212"/>
      <c r="K212"/>
      <c r="M212" s="14"/>
      <c r="N212" s="14"/>
      <c r="R212" s="14"/>
      <c r="S212" s="14"/>
    </row>
    <row r="213" spans="1:19" hidden="1" x14ac:dyDescent="0.15">
      <c r="A213" s="36">
        <v>211</v>
      </c>
      <c r="B213" s="14"/>
      <c r="C213" s="14"/>
      <c r="D213" s="14"/>
      <c r="E213" s="14"/>
      <c r="F213" s="14"/>
      <c r="G213" s="14"/>
      <c r="J213" s="14"/>
      <c r="K213" s="14"/>
      <c r="M213" s="14"/>
      <c r="N213" s="14"/>
      <c r="R213" s="14"/>
      <c r="S213" s="14"/>
    </row>
    <row r="214" spans="1:19" hidden="1" x14ac:dyDescent="0.15">
      <c r="A214" s="36">
        <v>212</v>
      </c>
      <c r="B214"/>
      <c r="C214"/>
      <c r="D214" s="24"/>
      <c r="E214"/>
      <c r="F214"/>
      <c r="G214"/>
      <c r="H214" s="19"/>
      <c r="I214" s="19"/>
      <c r="J214"/>
      <c r="K214"/>
      <c r="M214" s="14"/>
      <c r="N214" s="14"/>
      <c r="R214" s="14"/>
      <c r="S214" s="14"/>
    </row>
    <row r="215" spans="1:19" hidden="1" x14ac:dyDescent="0.15">
      <c r="A215" s="36">
        <v>213</v>
      </c>
      <c r="B215"/>
      <c r="C215"/>
      <c r="D215" s="24"/>
      <c r="E215"/>
      <c r="F215"/>
      <c r="G215"/>
      <c r="H215" s="19"/>
      <c r="I215" s="19"/>
      <c r="J215"/>
      <c r="K215"/>
      <c r="M215" s="14"/>
      <c r="N215" s="14"/>
      <c r="R215" s="14"/>
      <c r="S215" s="14"/>
    </row>
    <row r="216" spans="1:19" hidden="1" x14ac:dyDescent="0.15">
      <c r="A216" s="36">
        <v>214</v>
      </c>
      <c r="B216"/>
      <c r="C216"/>
      <c r="D216" s="24"/>
      <c r="E216"/>
      <c r="F216"/>
      <c r="G216"/>
      <c r="H216" s="19"/>
      <c r="I216" s="19"/>
      <c r="J216"/>
      <c r="K216"/>
      <c r="R216" s="14"/>
      <c r="S216" s="14"/>
    </row>
    <row r="217" spans="1:19" hidden="1" x14ac:dyDescent="0.15">
      <c r="A217" s="36">
        <v>215</v>
      </c>
      <c r="B217"/>
      <c r="C217"/>
      <c r="D217" s="24"/>
      <c r="E217"/>
      <c r="F217"/>
      <c r="G217"/>
      <c r="H217" s="19"/>
      <c r="I217" s="19"/>
      <c r="J217"/>
      <c r="K217"/>
      <c r="R217" s="14"/>
      <c r="S217" s="14"/>
    </row>
    <row r="218" spans="1:19" hidden="1" x14ac:dyDescent="0.15">
      <c r="A218" s="36">
        <v>216</v>
      </c>
      <c r="B218"/>
      <c r="C218"/>
      <c r="D218" s="24"/>
      <c r="E218"/>
      <c r="F218"/>
      <c r="G218"/>
      <c r="H218" s="19"/>
      <c r="I218" s="19"/>
      <c r="J218" s="35"/>
      <c r="K218"/>
      <c r="R218" s="14"/>
      <c r="S218" s="14"/>
    </row>
    <row r="219" spans="1:19" hidden="1" x14ac:dyDescent="0.15">
      <c r="A219" s="36">
        <v>217</v>
      </c>
      <c r="B219"/>
      <c r="C219"/>
      <c r="D219" s="24"/>
      <c r="E219"/>
      <c r="F219"/>
      <c r="G219"/>
      <c r="H219" s="19"/>
      <c r="I219" s="19"/>
      <c r="J219"/>
      <c r="K219"/>
      <c r="R219" s="14"/>
      <c r="S219" s="14"/>
    </row>
    <row r="220" spans="1:19" hidden="1" x14ac:dyDescent="0.15">
      <c r="A220" s="36">
        <v>218</v>
      </c>
      <c r="B220"/>
      <c r="C220"/>
      <c r="D220" s="24"/>
      <c r="E220"/>
      <c r="F220"/>
      <c r="G220"/>
      <c r="H220" s="19"/>
      <c r="I220" s="19"/>
      <c r="J220" s="35"/>
      <c r="K220"/>
      <c r="P220" s="15"/>
      <c r="Q220" s="15"/>
      <c r="R220" s="14"/>
      <c r="S220" s="14"/>
    </row>
    <row r="221" spans="1:19" hidden="1" x14ac:dyDescent="0.15">
      <c r="A221" s="36">
        <v>219</v>
      </c>
      <c r="B221"/>
      <c r="C221"/>
      <c r="D221" s="24"/>
      <c r="E221"/>
      <c r="F221"/>
      <c r="G221"/>
      <c r="H221" s="19"/>
      <c r="I221" s="19"/>
      <c r="J221" s="35"/>
      <c r="K221"/>
      <c r="M221" s="14"/>
      <c r="P221" s="15"/>
      <c r="Q221" s="15"/>
      <c r="R221" s="14"/>
      <c r="S221" s="14"/>
    </row>
    <row r="222" spans="1:19" hidden="1" x14ac:dyDescent="0.15">
      <c r="A222" s="36">
        <v>220</v>
      </c>
      <c r="B222"/>
      <c r="C222"/>
      <c r="D222" s="24"/>
      <c r="E222"/>
      <c r="F222"/>
      <c r="G222"/>
      <c r="H222" s="19"/>
      <c r="I222" s="19"/>
      <c r="J222"/>
      <c r="K222"/>
      <c r="M222" s="14"/>
      <c r="Q222" s="15"/>
      <c r="R222" s="14"/>
      <c r="S222" s="14"/>
    </row>
    <row r="223" spans="1:19" hidden="1" x14ac:dyDescent="0.15">
      <c r="A223" s="36">
        <v>221</v>
      </c>
      <c r="B223"/>
      <c r="C223"/>
      <c r="D223" s="24"/>
      <c r="E223"/>
      <c r="F223"/>
      <c r="G223"/>
      <c r="H223" s="19"/>
      <c r="I223" s="19"/>
      <c r="J223"/>
      <c r="K223"/>
      <c r="M223" s="14"/>
      <c r="Q223" s="15"/>
      <c r="R223" s="14"/>
      <c r="S223" s="14"/>
    </row>
    <row r="224" spans="1:19" hidden="1" x14ac:dyDescent="0.15">
      <c r="A224" s="36">
        <v>222</v>
      </c>
      <c r="B224"/>
      <c r="C224"/>
      <c r="D224" s="24"/>
      <c r="E224"/>
      <c r="F224"/>
      <c r="G224"/>
      <c r="H224" s="19"/>
      <c r="I224" s="19"/>
      <c r="J224"/>
      <c r="K224"/>
      <c r="M224" s="14"/>
      <c r="Q224" s="15"/>
      <c r="R224" s="14"/>
      <c r="S224" s="14"/>
    </row>
    <row r="225" spans="1:19" hidden="1" x14ac:dyDescent="0.15">
      <c r="A225" s="36">
        <v>223</v>
      </c>
      <c r="B225" s="14"/>
      <c r="C225" s="14"/>
      <c r="D225" s="14"/>
      <c r="E225" s="14"/>
      <c r="F225" s="14"/>
      <c r="G225" s="14"/>
      <c r="J225" s="14"/>
      <c r="K225" s="14"/>
      <c r="M225" s="14"/>
      <c r="N225" s="14"/>
      <c r="R225" s="14"/>
      <c r="S225" s="14"/>
    </row>
    <row r="226" spans="1:19" hidden="1" x14ac:dyDescent="0.15">
      <c r="A226" s="36">
        <v>224</v>
      </c>
      <c r="B226"/>
      <c r="C226"/>
      <c r="D226" s="18"/>
      <c r="E226"/>
      <c r="F226"/>
      <c r="G226"/>
      <c r="H226" s="19"/>
      <c r="I226" s="19"/>
      <c r="J226"/>
      <c r="K226"/>
      <c r="M226" s="14"/>
      <c r="N226" s="14"/>
    </row>
    <row r="227" spans="1:19" hidden="1" x14ac:dyDescent="0.15">
      <c r="A227" s="36">
        <v>225</v>
      </c>
      <c r="B227"/>
      <c r="C227"/>
      <c r="D227" s="24"/>
      <c r="E227"/>
      <c r="F227"/>
      <c r="G227"/>
      <c r="H227" s="19"/>
      <c r="I227" s="19"/>
      <c r="J227"/>
      <c r="K227"/>
      <c r="M227" s="14"/>
      <c r="N227" s="14"/>
    </row>
    <row r="228" spans="1:19" hidden="1" x14ac:dyDescent="0.15">
      <c r="A228" s="36">
        <v>226</v>
      </c>
      <c r="B228"/>
      <c r="C228"/>
      <c r="D228" s="24"/>
      <c r="E228"/>
      <c r="F228"/>
      <c r="G228"/>
      <c r="H228" s="19"/>
      <c r="I228" s="19"/>
      <c r="J228"/>
      <c r="K228"/>
      <c r="M228" s="14"/>
    </row>
    <row r="229" spans="1:19" hidden="1" x14ac:dyDescent="0.15">
      <c r="A229" s="36">
        <v>227</v>
      </c>
      <c r="B229"/>
      <c r="C229"/>
      <c r="D229" s="24"/>
      <c r="E229"/>
      <c r="F229"/>
      <c r="G229"/>
      <c r="H229" s="19"/>
      <c r="I229" s="19"/>
      <c r="J229"/>
      <c r="K229"/>
      <c r="M229" s="14"/>
    </row>
    <row r="230" spans="1:19" hidden="1" x14ac:dyDescent="0.15">
      <c r="A230" s="36">
        <v>228</v>
      </c>
      <c r="B230" s="14"/>
      <c r="C230" s="14"/>
      <c r="D230" s="14"/>
      <c r="E230" s="14"/>
      <c r="F230" s="14"/>
      <c r="G230" s="14"/>
      <c r="J230" s="14"/>
      <c r="K230" s="14"/>
      <c r="M230" s="14"/>
    </row>
    <row r="231" spans="1:19" hidden="1" x14ac:dyDescent="0.15">
      <c r="A231" s="36">
        <v>229</v>
      </c>
      <c r="B231"/>
      <c r="C231"/>
      <c r="D231" s="18"/>
      <c r="E231"/>
      <c r="F231"/>
      <c r="G231"/>
      <c r="H231" s="19"/>
      <c r="I231" s="19"/>
      <c r="J231"/>
      <c r="K231"/>
      <c r="M231" s="14"/>
      <c r="N231" s="14"/>
    </row>
    <row r="232" spans="1:19" hidden="1" x14ac:dyDescent="0.15">
      <c r="A232" s="36">
        <v>230</v>
      </c>
      <c r="B232"/>
      <c r="C232"/>
      <c r="D232" s="24"/>
      <c r="E232"/>
      <c r="F232"/>
      <c r="G232"/>
      <c r="H232" s="19"/>
      <c r="I232" s="19"/>
      <c r="J232"/>
      <c r="K232"/>
      <c r="M232" s="14"/>
      <c r="N232" s="14"/>
    </row>
    <row r="233" spans="1:19" ht="34" hidden="1" customHeight="1" x14ac:dyDescent="0.2">
      <c r="A233" s="36">
        <v>231</v>
      </c>
      <c r="B233"/>
      <c r="C233"/>
      <c r="D233" s="18"/>
      <c r="E233"/>
      <c r="F233"/>
      <c r="G233"/>
      <c r="H233" s="22"/>
      <c r="I233" s="19"/>
      <c r="J233"/>
      <c r="K233"/>
      <c r="M233" s="14"/>
      <c r="N233" s="14"/>
    </row>
    <row r="234" spans="1:19" hidden="1" x14ac:dyDescent="0.15">
      <c r="A234" s="36">
        <v>232</v>
      </c>
      <c r="B234"/>
      <c r="C234"/>
      <c r="D234" s="24"/>
      <c r="E234"/>
      <c r="F234"/>
      <c r="G234"/>
      <c r="H234" s="19"/>
      <c r="I234" s="19"/>
      <c r="J234"/>
      <c r="K234"/>
      <c r="M234" s="14"/>
    </row>
    <row r="235" spans="1:19" hidden="1" x14ac:dyDescent="0.15">
      <c r="A235" s="36">
        <v>233</v>
      </c>
      <c r="B235"/>
      <c r="C235"/>
      <c r="D235" s="24"/>
      <c r="E235"/>
      <c r="F235"/>
      <c r="G235"/>
      <c r="H235" s="19"/>
      <c r="I235" s="19"/>
      <c r="J235"/>
      <c r="K235"/>
      <c r="M235" s="14"/>
      <c r="N235" s="14"/>
    </row>
    <row r="236" spans="1:19" hidden="1" x14ac:dyDescent="0.15">
      <c r="A236" s="36">
        <v>234</v>
      </c>
      <c r="B236"/>
      <c r="C236"/>
      <c r="D236" s="24"/>
      <c r="E236"/>
      <c r="F236"/>
      <c r="G236"/>
      <c r="H236" s="19"/>
      <c r="I236" s="19"/>
      <c r="J236"/>
      <c r="K236"/>
      <c r="M236" s="14"/>
    </row>
    <row r="237" spans="1:19" hidden="1" x14ac:dyDescent="0.15">
      <c r="A237" s="36">
        <v>235</v>
      </c>
      <c r="B237"/>
      <c r="C237"/>
      <c r="D237" s="18"/>
      <c r="E237"/>
      <c r="F237"/>
      <c r="G237"/>
      <c r="H237" s="19"/>
      <c r="I237" s="19"/>
      <c r="J237"/>
      <c r="K237"/>
      <c r="M237" s="14"/>
      <c r="R237" s="14"/>
      <c r="S237" s="14"/>
    </row>
    <row r="1048576" spans="18:18" x14ac:dyDescent="0.15">
      <c r="R1048576" s="15" t="s">
        <v>193</v>
      </c>
    </row>
  </sheetData>
  <sheetProtection selectLockedCells="1" selectUnlockedCells="1"/>
  <autoFilter ref="A2:S237" xr:uid="{D71CB592-D462-9C4D-8B32-6D9CA92C23EE}">
    <filterColumn colId="9">
      <filters>
        <filter val="E"/>
      </filters>
    </filterColumn>
    <sortState xmlns:xlrd2="http://schemas.microsoft.com/office/spreadsheetml/2017/richdata2" ref="A3:S189">
      <sortCondition ref="E3:E237"/>
      <sortCondition ref="G3:G237"/>
    </sortState>
  </autoFilter>
  <sortState xmlns:xlrd2="http://schemas.microsoft.com/office/spreadsheetml/2017/richdata2" ref="B3:K39">
    <sortCondition ref="E3:E39"/>
    <sortCondition ref="G3:G39"/>
  </sortState>
  <mergeCells count="1">
    <mergeCell ref="B1:K1"/>
  </mergeCells>
  <phoneticPr fontId="0" type="noConversion"/>
  <hyperlinks>
    <hyperlink ref="D34" r:id="rId1" xr:uid="{88508814-DC47-054E-848E-AFD25E2742E2}"/>
    <hyperlink ref="D49" r:id="rId2" xr:uid="{DC94FE09-3BF0-764E-B579-985C0621D8B1}"/>
    <hyperlink ref="D65" r:id="rId3" xr:uid="{335DB952-6AB1-EE4F-944F-F0FC50DF4294}"/>
    <hyperlink ref="D83" r:id="rId4" xr:uid="{7A80F45B-18EF-3040-BF60-3FE4F894BD9C}"/>
    <hyperlink ref="D105" r:id="rId5" xr:uid="{6898AB8B-45BB-EA4A-B897-9639ABB1F9FD}"/>
    <hyperlink ref="D8" r:id="rId6" xr:uid="{FD386C7A-E18B-1D40-A78D-8BACDB005C59}"/>
    <hyperlink ref="D36" r:id="rId7" xr:uid="{7D31D4B7-516E-6F44-B34A-AD00731B14AB}"/>
    <hyperlink ref="D66" r:id="rId8" xr:uid="{72FEE831-A83B-464B-B722-1E1124B52202}"/>
    <hyperlink ref="D71" r:id="rId9" xr:uid="{48617A50-64C6-0C4B-91AC-F800ECBE7B9D}"/>
    <hyperlink ref="D72" r:id="rId10" xr:uid="{A6691C77-A731-9B47-8E6F-33E4D3CBF4AD}"/>
    <hyperlink ref="D78" r:id="rId11" xr:uid="{E35060E0-0563-BA41-9A69-81414ECA9B1A}"/>
    <hyperlink ref="D131" r:id="rId12" xr:uid="{4FA23495-D8CF-AB47-8BB7-5D7454DA8CC8}"/>
    <hyperlink ref="D138" r:id="rId13" xr:uid="{1AE2844D-CB7F-B840-840E-452B7F8CAC1F}"/>
    <hyperlink ref="D55" r:id="rId14" xr:uid="{037E5044-B895-D14F-9E11-A970E11F0026}"/>
    <hyperlink ref="D37" r:id="rId15" xr:uid="{CF9034E0-6605-794D-9B2D-B4C0E5C28FCD}"/>
    <hyperlink ref="D52" r:id="rId16" xr:uid="{651306A9-8EB4-DC40-8687-4C92944240DB}"/>
    <hyperlink ref="D63" r:id="rId17" xr:uid="{69532BD1-C5DE-7C46-90AE-F9C4B15778F2}"/>
    <hyperlink ref="D128" r:id="rId18" xr:uid="{76E31967-883C-894F-B951-28FE809D5540}"/>
    <hyperlink ref="D135" r:id="rId19" xr:uid="{F6828A08-8B74-BB46-A9AD-91A83DD3A410}"/>
    <hyperlink ref="D136" r:id="rId20" xr:uid="{29CA1163-B4D4-134B-B244-D7F3285C2183}"/>
    <hyperlink ref="D169" r:id="rId21" xr:uid="{995EC2F7-B9F7-B34F-A950-AB06B4E89419}"/>
    <hyperlink ref="D171" r:id="rId22" xr:uid="{A16D9FC7-9F5C-B541-AD5B-8D85CFBFB123}"/>
    <hyperlink ref="D175" r:id="rId23" xr:uid="{6F21F620-7148-2340-B859-966087F6016E}"/>
    <hyperlink ref="D183" r:id="rId24" xr:uid="{C35A7C8D-8203-B640-871C-FD94F3408485}"/>
    <hyperlink ref="D186" r:id="rId25" xr:uid="{86EB76DB-CB6A-024A-8110-E3846A450485}"/>
    <hyperlink ref="D189" r:id="rId26" xr:uid="{45F4DA58-68D9-F94A-BCBE-D16BDB4E69A0}"/>
    <hyperlink ref="D68" r:id="rId27" xr:uid="{ED832856-E915-024A-B91C-7718B9A80210}"/>
    <hyperlink ref="D69" r:id="rId28" xr:uid="{6B049B82-6C0C-8646-91AA-0CB02214F089}"/>
    <hyperlink ref="D70" r:id="rId29" xr:uid="{AEAE223B-7573-5745-A96C-A9744CE38E60}"/>
    <hyperlink ref="D7" r:id="rId30" xr:uid="{647D4038-C02E-4647-BC18-CB0F720F6F55}"/>
    <hyperlink ref="D11" r:id="rId31" xr:uid="{D6278D2C-A89A-EF45-8747-CBA5A28844A6}"/>
    <hyperlink ref="D20" r:id="rId32" xr:uid="{6585D3F5-7230-6B43-A450-CC0334F86D63}"/>
    <hyperlink ref="D74" r:id="rId33" xr:uid="{542B8259-C28C-624F-8EA5-5421CAC8F7B3}"/>
    <hyperlink ref="D75" r:id="rId34" xr:uid="{AF63BDF7-48F4-9841-A0E3-41D451C43BE4}"/>
    <hyperlink ref="D76" r:id="rId35" xr:uid="{4559DA18-3486-C341-A2E3-4478DC9AA13E}"/>
    <hyperlink ref="D58" r:id="rId36" xr:uid="{48A50CDE-6762-AE41-839A-728EE5B3F521}"/>
    <hyperlink ref="D59" r:id="rId37" xr:uid="{07CCDABF-ED65-8548-968D-0BCD272EBFAC}"/>
    <hyperlink ref="D60" r:id="rId38" xr:uid="{31E131A0-27F2-FF4E-9AEA-1FE9E92CD277}"/>
    <hyperlink ref="D24" r:id="rId39" xr:uid="{F2AD5EAA-0752-844B-88C0-95C80FE1B473}"/>
    <hyperlink ref="D42" r:id="rId40" xr:uid="{592E2D55-AF05-DE4B-B5BE-25B7F739BABA}"/>
    <hyperlink ref="D56" r:id="rId41" xr:uid="{26F9888A-CDC9-A24F-A89D-582CB1D797B4}"/>
    <hyperlink ref="D61" r:id="rId42" xr:uid="{3E5B98EC-2B9A-6548-B2DB-4A04255C1CFB}"/>
    <hyperlink ref="D84" r:id="rId43" xr:uid="{BBB314AE-30CE-0F40-8EF3-2F9E6A48EF7F}"/>
    <hyperlink ref="D85" r:id="rId44" xr:uid="{6A79B333-2809-9444-BFC3-0EEEAFE182C2}"/>
    <hyperlink ref="D86" r:id="rId45" xr:uid="{CAE9B266-5290-F14A-9A9C-106C4C8B9DE2}"/>
    <hyperlink ref="D73" r:id="rId46" xr:uid="{43176763-B2AB-2541-A4BC-D629747BC8F0}"/>
    <hyperlink ref="D79" r:id="rId47" xr:uid="{8F981731-1EA2-B047-AB2D-4900DAD3A25A}"/>
    <hyperlink ref="D89" r:id="rId48" xr:uid="{AE376031-C253-FE47-8E82-9A02A713F0C1}"/>
    <hyperlink ref="D90" r:id="rId49" xr:uid="{E445CC9D-4654-EE4B-AFB6-C19B45343F4C}"/>
    <hyperlink ref="D91" r:id="rId50" xr:uid="{52C1F0E5-22EE-FB41-BFC3-DF9B78328251}"/>
    <hyperlink ref="D92" r:id="rId51" xr:uid="{2511C2CB-D659-DA47-B3B5-54A3121ABC9A}"/>
    <hyperlink ref="D93" r:id="rId52" xr:uid="{389AE160-99CB-A44B-BFF0-B408A9FC686F}"/>
    <hyperlink ref="D94" r:id="rId53" xr:uid="{A6CA77CF-E63D-C14B-97B5-F228E5A565A0}"/>
    <hyperlink ref="D95" r:id="rId54" xr:uid="{5E56BE49-3F6E-324C-959F-2D159D274201}"/>
    <hyperlink ref="D96" r:id="rId55" xr:uid="{6136A0B3-3012-F94F-917F-9438AFF87C6C}"/>
    <hyperlink ref="D97" r:id="rId56" xr:uid="{6179F3C6-2A07-3F41-889D-37EDE2538F16}"/>
    <hyperlink ref="D98" r:id="rId57" xr:uid="{4235AC0D-539B-D04D-A942-17B20A397470}"/>
    <hyperlink ref="D99" r:id="rId58" xr:uid="{C47B8BC0-6A1D-4E4D-B59B-E5B7C7712D1C}"/>
    <hyperlink ref="D100" r:id="rId59" xr:uid="{C6E11D92-BA6C-FA4E-9FDC-70A11117691C}"/>
    <hyperlink ref="D101" r:id="rId60" xr:uid="{9584957A-E844-F94E-B537-0DA913DED560}"/>
    <hyperlink ref="D102" r:id="rId61" xr:uid="{C78909F6-60E8-494F-AA9E-FA7508222A12}"/>
    <hyperlink ref="D103" r:id="rId62" xr:uid="{FC8393FD-C07E-2F49-9DC6-5FC1E1A67F01}"/>
    <hyperlink ref="D104" r:id="rId63" xr:uid="{DC612FBC-7263-D24A-9FCE-CA42535E3B06}"/>
    <hyperlink ref="D132" r:id="rId64" xr:uid="{C4395735-F526-A248-8124-8D20F7B8FF9D}"/>
    <hyperlink ref="D106" r:id="rId65" xr:uid="{0CE57FAC-12E1-0241-91B8-B64DDA8F9ADA}"/>
    <hyperlink ref="D133" r:id="rId66" xr:uid="{8F735953-5C28-9C44-AA59-C959483416BB}"/>
    <hyperlink ref="D108" r:id="rId67" xr:uid="{5EFEE6EF-3C81-0F4D-924C-5D34C6546024}"/>
    <hyperlink ref="D109" r:id="rId68" xr:uid="{47F951EB-E5C7-E743-B3D7-1E0C0C2BFDFB}"/>
    <hyperlink ref="D110" r:id="rId69" xr:uid="{2F620911-08E3-FD4B-8951-8E2507AC785B}"/>
    <hyperlink ref="D111" r:id="rId70" xr:uid="{F32578FE-B658-EB43-B564-A663BDD1C17A}"/>
    <hyperlink ref="D147" r:id="rId71" xr:uid="{5A864CF8-AC25-C247-AE7B-0C9A304F0B76}"/>
    <hyperlink ref="D113" r:id="rId72" xr:uid="{EE175D3A-456C-8D4C-B0D3-A393145C3A98}"/>
    <hyperlink ref="D114" r:id="rId73" xr:uid="{2EDA82B7-8167-0E4C-841B-0E06BB785995}"/>
    <hyperlink ref="D115" r:id="rId74" xr:uid="{1A7F379F-05C5-7746-A311-67BA534A740E}"/>
    <hyperlink ref="D116" r:id="rId75" xr:uid="{DDEC193F-6632-264B-A40A-79D9AF0BE2B6}"/>
    <hyperlink ref="D160" r:id="rId76" xr:uid="{CCCFA57D-0624-3F46-9675-5D7B1774CF8C}"/>
    <hyperlink ref="D162" r:id="rId77" xr:uid="{1C8B51F3-FE53-C94F-86B0-50871C88C6A1}"/>
    <hyperlink ref="D119" r:id="rId78" xr:uid="{C429C3C7-F400-CD41-A718-6961486F0333}"/>
    <hyperlink ref="D120" r:id="rId79" xr:uid="{0FFEEE0B-4936-9A43-8FAC-C15AD13BA0E7}"/>
    <hyperlink ref="D121" r:id="rId80" xr:uid="{150C3469-DFDA-1943-808C-281AB01CCC9F}"/>
    <hyperlink ref="D122" r:id="rId81" xr:uid="{0869976F-1241-0F49-9D18-F3C09566674D}"/>
    <hyperlink ref="D165" r:id="rId82" xr:uid="{94519CC5-E0D5-F140-9B8E-73E2B2A0E922}"/>
    <hyperlink ref="D124" r:id="rId83" xr:uid="{962313CE-BF7A-814D-8A5A-69776B4DF6D9}"/>
    <hyperlink ref="D29" r:id="rId84" xr:uid="{2186F1A3-D813-FA40-B37F-920F30733828}"/>
    <hyperlink ref="D117" r:id="rId85" xr:uid="{DA8AD817-F8C6-4B48-8A06-5B5FFAD0445A}"/>
    <hyperlink ref="D127" r:id="rId86" xr:uid="{7F091BE7-1F84-5B49-8ED3-120106F62546}"/>
    <hyperlink ref="D3" r:id="rId87" xr:uid="{220060A8-6689-4844-BB9F-204EAA798DF6}"/>
    <hyperlink ref="D12" r:id="rId88" xr:uid="{47D56487-707C-FF4D-9FA7-E22197E327A2}"/>
    <hyperlink ref="D9" r:id="rId89" xr:uid="{B6446070-B03B-844E-9BAE-3E71E948B1F7}"/>
    <hyperlink ref="D21" r:id="rId90" xr:uid="{E6DA1104-1C8C-E94B-96A1-8CE24B240965}"/>
    <hyperlink ref="D26" r:id="rId91" xr:uid="{D61444FC-379D-0147-B124-8D474020DB4C}"/>
    <hyperlink ref="D44" r:id="rId92" xr:uid="{81340F46-938A-3448-8255-9072F4174CFD}"/>
    <hyperlink ref="D134" r:id="rId93" xr:uid="{CA5ED2A8-E809-A24D-8E52-826ED6B0FBA2}"/>
    <hyperlink ref="D25" r:id="rId94" xr:uid="{41A4CF11-B0E1-EA46-BE8F-3EE4B13A9C03}"/>
    <hyperlink ref="D137" r:id="rId95" xr:uid="{7D8508D1-2D8D-6D4D-946A-F0EB178308F4}"/>
    <hyperlink ref="D40" r:id="rId96" xr:uid="{A24DB767-2D89-E645-A944-8A686A6953DD}"/>
    <hyperlink ref="D140" r:id="rId97" xr:uid="{BB9A5622-0C7B-4042-9EB9-9FB2C0D17219}"/>
    <hyperlink ref="D141" r:id="rId98" xr:uid="{AF13FE4C-680C-034A-BA17-CBAC6944CA8F}"/>
    <hyperlink ref="D143" r:id="rId99" xr:uid="{24B255F4-BCDB-0D4A-8D5A-3DEB636A0507}"/>
    <hyperlink ref="D57" r:id="rId100" xr:uid="{54EF7B6E-E980-DD43-AEAD-36B515A0CECA}"/>
    <hyperlink ref="D144" r:id="rId101" xr:uid="{BBAE7EB4-1B24-FF41-A007-0B0AEE4F1242}"/>
    <hyperlink ref="D145" r:id="rId102" xr:uid="{74CB2B03-9739-C24F-806A-82BF5FAA6CA3}"/>
    <hyperlink ref="D146" r:id="rId103" xr:uid="{D8513FED-C5FE-2C45-A2A3-7A18CC17334F}"/>
    <hyperlink ref="D129" r:id="rId104" xr:uid="{AE623615-8FD5-B843-A6CF-389EC3140B70}"/>
    <hyperlink ref="D149" r:id="rId105" xr:uid="{98AC52F0-506F-9E4B-B992-BC24AC884CF7}"/>
    <hyperlink ref="D81" r:id="rId106" xr:uid="{A80DFDA8-7096-2449-91B6-D3C7C61C609F}"/>
    <hyperlink ref="D82" r:id="rId107" xr:uid="{7D2910AF-48F4-D54A-93B2-A4434D0A5524}"/>
    <hyperlink ref="D148" r:id="rId108" xr:uid="{B3AF149D-C4A2-C043-8B88-03DED05B39F9}"/>
    <hyperlink ref="D151" r:id="rId109" xr:uid="{BFE07FE7-0EAE-2142-A9A7-B1269D7C1109}"/>
    <hyperlink ref="D130" r:id="rId110" xr:uid="{D1A1CB2E-8854-864E-980F-72F37E6A4BCB}"/>
    <hyperlink ref="D152" r:id="rId111" xr:uid="{1BB1970A-3548-3C48-89AE-51D62A6D564C}"/>
    <hyperlink ref="D112" r:id="rId112" xr:uid="{960396AF-9E73-E543-A94C-DBAB85438E93}"/>
    <hyperlink ref="D154" r:id="rId113" xr:uid="{89F9F1C9-5B7F-7E46-A5C3-EDBEEA9E7AA8}"/>
    <hyperlink ref="D155" r:id="rId114" xr:uid="{C6EE0B1F-2C4A-E54B-AB01-1F1100A173F1}"/>
    <hyperlink ref="D126" r:id="rId115" xr:uid="{3049759E-8B7F-3F4A-B353-4D930E2CF74E}"/>
    <hyperlink ref="D157" r:id="rId116" xr:uid="{409DEB66-004F-3647-A8DC-2CD08855637E}"/>
    <hyperlink ref="D158" r:id="rId117" xr:uid="{5E1AC1E8-20D0-1B4A-BC49-F529BFF0C7B6}"/>
    <hyperlink ref="D139" r:id="rId118" xr:uid="{4C48DAB0-D969-B649-8D3A-DE35DDAD40CC}"/>
    <hyperlink ref="D142" r:id="rId119" xr:uid="{AC5DC3FC-BB3E-7146-81AC-6614D3C7FF5C}"/>
    <hyperlink ref="D150" r:id="rId120" xr:uid="{02306F48-7C1D-C745-863B-DFCBA80B0454}"/>
    <hyperlink ref="D153" r:id="rId121" xr:uid="{A98178D3-BBFC-CF4A-A505-0195CB46A58D}"/>
    <hyperlink ref="D156" r:id="rId122" xr:uid="{DCDA8DE6-5850-E34C-BDBF-986FE3397190}"/>
    <hyperlink ref="D159" r:id="rId123" xr:uid="{67C3B21F-B715-4E45-A479-47D300B205D3}"/>
    <hyperlink ref="D161" r:id="rId124" xr:uid="{24377F08-FF50-534C-ACE9-E06B8FE028FF}"/>
    <hyperlink ref="D163" r:id="rId125" xr:uid="{17BC8860-4603-BF48-A379-8F258E92E810}"/>
    <hyperlink ref="D164" r:id="rId126" xr:uid="{0B79C789-2FDC-3A4A-90CA-E94ED429F7CB}"/>
    <hyperlink ref="D166" r:id="rId127" xr:uid="{2DA7DD82-7C83-B846-BC16-9AC2AD2B2DE4}"/>
    <hyperlink ref="D167" r:id="rId128" xr:uid="{6BA953F2-8F65-1243-B9A0-264DBCCE3824}"/>
    <hyperlink ref="D170" r:id="rId129" xr:uid="{7B0BA4D5-9FB2-834A-8D0E-E72FFB061718}"/>
    <hyperlink ref="D182" r:id="rId130" xr:uid="{9FFD990D-8806-7E4A-AB7E-13A1EE3FA793}"/>
    <hyperlink ref="D172" r:id="rId131" xr:uid="{44343456-619D-1646-A6C8-6C029980AFC1}"/>
    <hyperlink ref="D173" r:id="rId132" xr:uid="{6CBADE25-65D6-A44A-9C65-1E02DD80D309}"/>
    <hyperlink ref="D174" r:id="rId133" xr:uid="{2F9370E3-EA4F-964B-8C72-02B3958DF69D}"/>
    <hyperlink ref="D185" r:id="rId134" xr:uid="{FF36AE48-8CB1-C749-8351-EB490B577224}"/>
    <hyperlink ref="D176" r:id="rId135" xr:uid="{30644E4E-6ACB-D443-BA80-1B2DAEE42FF0}"/>
    <hyperlink ref="D177" r:id="rId136" xr:uid="{FA3B9F4A-CA23-424C-B1C7-EAD1454AD67C}"/>
    <hyperlink ref="D178" r:id="rId137" xr:uid="{7AFACBC8-EFD2-F346-B70B-EC4FD545F437}"/>
    <hyperlink ref="D179" r:id="rId138" xr:uid="{6EAC2BA7-8D31-C444-ABF9-3047F80B2834}"/>
    <hyperlink ref="D180" r:id="rId139" xr:uid="{4B112260-93C0-2446-90C7-8F98B40E277F}"/>
    <hyperlink ref="D181" r:id="rId140" xr:uid="{D84CFD46-66C0-8C4C-8280-A9D80D1E39BD}"/>
    <hyperlink ref="D13" r:id="rId141" xr:uid="{FC761CF2-8268-ED4D-AD7A-1E448382A911}"/>
    <hyperlink ref="D22" r:id="rId142" xr:uid="{265F4925-6A15-DA43-BB88-61EABF6B5A00}"/>
    <hyperlink ref="D184" r:id="rId143" xr:uid="{927959CE-B4E6-1F46-BB29-89BC39CC5C04}"/>
    <hyperlink ref="D87" r:id="rId144" xr:uid="{0F692E78-6279-864C-B4D8-618B945B8CF0}"/>
    <hyperlink ref="D123" r:id="rId145" xr:uid="{52FD19F1-0FF9-E442-949D-7A498DD9868B}"/>
    <hyperlink ref="D125" r:id="rId146" xr:uid="{C797C2E7-E813-0F44-8B21-26EEC625F41B}"/>
    <hyperlink ref="D188" r:id="rId147" xr:uid="{8146DB9E-0408-634E-8B86-937118EF4C2C}"/>
    <hyperlink ref="D187" r:id="rId148" xr:uid="{B6A27A09-EDFB-C44D-987D-D10A71E70D04}"/>
  </hyperlinks>
  <pageMargins left="0.78740157499999996" right="0.78740157499999996" top="0.984251969" bottom="0.984251969" header="0.51180555555555551" footer="0.51180555555555551"/>
  <pageSetup firstPageNumber="0" orientation="portrait" horizontalDpi="300" verticalDpi="300" r:id="rId14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2" zoomScale="140" zoomScaleNormal="140" workbookViewId="0">
      <pane xSplit="1" topLeftCell="B1" activePane="topRight" state="frozen"/>
      <selection activeCell="A2" sqref="A2"/>
      <selection pane="topRight" activeCell="A16" sqref="A16"/>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35" t="s">
        <v>104</v>
      </c>
      <c r="B2" s="16" t="s">
        <v>12</v>
      </c>
      <c r="C2" s="16" t="s">
        <v>13</v>
      </c>
      <c r="D2" s="16" t="s">
        <v>14</v>
      </c>
      <c r="E2" s="16" t="s">
        <v>15</v>
      </c>
      <c r="F2" s="16" t="s">
        <v>16</v>
      </c>
      <c r="G2" s="16" t="s">
        <v>17</v>
      </c>
      <c r="H2" s="17" t="s">
        <v>18</v>
      </c>
      <c r="I2" s="17" t="s">
        <v>19</v>
      </c>
      <c r="J2" s="16" t="s">
        <v>21</v>
      </c>
      <c r="K2" s="17" t="s">
        <v>20</v>
      </c>
      <c r="L2" s="15" t="s">
        <v>87</v>
      </c>
      <c r="M2" s="14" t="s">
        <v>125</v>
      </c>
      <c r="N2" s="14" t="s">
        <v>124</v>
      </c>
      <c r="O2" s="15" t="s">
        <v>101</v>
      </c>
      <c r="P2" s="15" t="s">
        <v>194</v>
      </c>
      <c r="Q2" s="15" t="s">
        <v>103</v>
      </c>
    </row>
    <row r="3" spans="1:17" s="14" customFormat="1" ht="56" hidden="1" x14ac:dyDescent="0.15">
      <c r="A3" s="36">
        <v>1000</v>
      </c>
      <c r="B3" s="26" t="s">
        <v>47</v>
      </c>
      <c r="C3" s="26" t="s">
        <v>48</v>
      </c>
      <c r="D3" s="27" t="s">
        <v>49</v>
      </c>
      <c r="E3" s="28">
        <v>59</v>
      </c>
      <c r="F3" s="28" t="s">
        <v>50</v>
      </c>
      <c r="G3" s="26">
        <v>26</v>
      </c>
      <c r="H3" s="29" t="s">
        <v>51</v>
      </c>
      <c r="I3" s="29" t="s">
        <v>52</v>
      </c>
      <c r="J3" s="26" t="s">
        <v>30</v>
      </c>
      <c r="K3" s="26" t="s">
        <v>33</v>
      </c>
      <c r="L3" s="14" t="s">
        <v>88</v>
      </c>
      <c r="M3" s="14" t="s">
        <v>107</v>
      </c>
      <c r="N3" s="14" t="s">
        <v>196</v>
      </c>
      <c r="P3" s="14" t="s">
        <v>41</v>
      </c>
    </row>
    <row r="4" spans="1:17" s="14" customFormat="1" ht="84" hidden="1" x14ac:dyDescent="0.15">
      <c r="A4" s="36">
        <v>1001</v>
      </c>
      <c r="B4" s="26" t="s">
        <v>47</v>
      </c>
      <c r="C4" s="26" t="s">
        <v>48</v>
      </c>
      <c r="D4" s="27" t="s">
        <v>49</v>
      </c>
      <c r="E4" s="28">
        <v>70</v>
      </c>
      <c r="F4" s="28" t="s">
        <v>45</v>
      </c>
      <c r="G4" s="26">
        <v>18</v>
      </c>
      <c r="H4" s="29" t="s">
        <v>53</v>
      </c>
      <c r="I4" s="29" t="s">
        <v>54</v>
      </c>
      <c r="J4" s="26" t="s">
        <v>30</v>
      </c>
      <c r="K4" s="26" t="s">
        <v>33</v>
      </c>
      <c r="L4" s="14" t="s">
        <v>88</v>
      </c>
      <c r="M4" s="14" t="s">
        <v>107</v>
      </c>
      <c r="N4" s="14" t="s">
        <v>197</v>
      </c>
      <c r="P4" s="14" t="s">
        <v>41</v>
      </c>
    </row>
    <row r="5" spans="1:17" s="14" customFormat="1" ht="409.6" hidden="1" x14ac:dyDescent="0.15">
      <c r="A5" s="36">
        <v>1002</v>
      </c>
      <c r="B5" s="26" t="s">
        <v>47</v>
      </c>
      <c r="C5" s="26" t="s">
        <v>48</v>
      </c>
      <c r="D5" s="27" t="s">
        <v>49</v>
      </c>
      <c r="E5" s="28">
        <v>71</v>
      </c>
      <c r="F5" s="28" t="s">
        <v>46</v>
      </c>
      <c r="G5" s="26">
        <v>1</v>
      </c>
      <c r="H5" s="29" t="s">
        <v>55</v>
      </c>
      <c r="I5" s="29" t="s">
        <v>56</v>
      </c>
      <c r="J5" s="26" t="s">
        <v>30</v>
      </c>
      <c r="K5" s="26" t="s">
        <v>33</v>
      </c>
      <c r="L5" s="14" t="s">
        <v>88</v>
      </c>
      <c r="M5" s="14" t="s">
        <v>105</v>
      </c>
      <c r="N5" s="14" t="s">
        <v>198</v>
      </c>
      <c r="P5" s="14" t="s">
        <v>41</v>
      </c>
    </row>
    <row r="6" spans="1:17" s="14" customFormat="1" ht="42" hidden="1" x14ac:dyDescent="0.15">
      <c r="A6" s="36">
        <v>1003</v>
      </c>
      <c r="B6" s="26" t="s">
        <v>47</v>
      </c>
      <c r="C6" s="26" t="s">
        <v>48</v>
      </c>
      <c r="D6" s="27" t="s">
        <v>49</v>
      </c>
      <c r="E6" s="28">
        <v>71</v>
      </c>
      <c r="F6" s="28" t="s">
        <v>46</v>
      </c>
      <c r="G6" s="26">
        <v>1</v>
      </c>
      <c r="H6" s="29" t="s">
        <v>57</v>
      </c>
      <c r="I6" s="29" t="s">
        <v>58</v>
      </c>
      <c r="J6" s="26" t="s">
        <v>30</v>
      </c>
      <c r="K6" s="26" t="s">
        <v>33</v>
      </c>
      <c r="L6" s="14" t="s">
        <v>88</v>
      </c>
      <c r="M6" s="14" t="s">
        <v>173</v>
      </c>
      <c r="P6" s="14" t="s">
        <v>41</v>
      </c>
    </row>
    <row r="7" spans="1:17" s="14" customFormat="1" ht="42" hidden="1" x14ac:dyDescent="0.15">
      <c r="A7" s="36">
        <v>1004</v>
      </c>
      <c r="B7" s="26" t="s">
        <v>47</v>
      </c>
      <c r="C7" s="26" t="s">
        <v>48</v>
      </c>
      <c r="D7" s="27" t="s">
        <v>49</v>
      </c>
      <c r="E7" s="28">
        <v>71</v>
      </c>
      <c r="F7" s="28" t="s">
        <v>46</v>
      </c>
      <c r="G7" s="26">
        <v>1</v>
      </c>
      <c r="H7" s="29" t="s">
        <v>59</v>
      </c>
      <c r="I7" s="29" t="s">
        <v>60</v>
      </c>
      <c r="J7" s="26" t="s">
        <v>30</v>
      </c>
      <c r="K7" s="26" t="s">
        <v>33</v>
      </c>
      <c r="L7" s="14" t="s">
        <v>88</v>
      </c>
      <c r="M7" s="14" t="s">
        <v>105</v>
      </c>
      <c r="N7" s="14" t="s">
        <v>199</v>
      </c>
      <c r="P7" s="14" t="s">
        <v>41</v>
      </c>
    </row>
    <row r="8" spans="1:17" s="14" customFormat="1" ht="14" hidden="1" x14ac:dyDescent="0.15">
      <c r="A8" s="36">
        <v>1005</v>
      </c>
      <c r="B8" t="s">
        <v>108</v>
      </c>
      <c r="C8" t="s">
        <v>109</v>
      </c>
      <c r="D8" s="18" t="s">
        <v>110</v>
      </c>
      <c r="E8">
        <v>71</v>
      </c>
      <c r="F8" t="s">
        <v>28</v>
      </c>
      <c r="G8">
        <v>19</v>
      </c>
      <c r="H8" t="s">
        <v>111</v>
      </c>
      <c r="I8" t="s">
        <v>112</v>
      </c>
      <c r="J8" t="s">
        <v>31</v>
      </c>
      <c r="K8" t="s">
        <v>34</v>
      </c>
      <c r="M8" s="14" t="s">
        <v>173</v>
      </c>
      <c r="P8" s="14" t="s">
        <v>41</v>
      </c>
    </row>
    <row r="9" spans="1:17" s="14" customFormat="1" ht="70" hidden="1" x14ac:dyDescent="0.15">
      <c r="A9" s="36">
        <v>1006</v>
      </c>
      <c r="B9" s="26" t="s">
        <v>47</v>
      </c>
      <c r="C9" s="26" t="s">
        <v>48</v>
      </c>
      <c r="D9" s="27" t="s">
        <v>49</v>
      </c>
      <c r="E9" s="28">
        <v>92</v>
      </c>
      <c r="F9" s="28" t="s">
        <v>61</v>
      </c>
      <c r="G9" s="26">
        <v>26</v>
      </c>
      <c r="H9" s="29" t="s">
        <v>62</v>
      </c>
      <c r="I9" s="29" t="s">
        <v>63</v>
      </c>
      <c r="J9" s="26" t="s">
        <v>30</v>
      </c>
      <c r="K9" s="26" t="s">
        <v>33</v>
      </c>
      <c r="L9" s="14" t="s">
        <v>88</v>
      </c>
      <c r="M9" s="14" t="s">
        <v>107</v>
      </c>
      <c r="N9" s="14" t="s">
        <v>213</v>
      </c>
      <c r="P9" s="14" t="s">
        <v>41</v>
      </c>
    </row>
    <row r="10" spans="1:17" s="14" customFormat="1" ht="42" hidden="1" x14ac:dyDescent="0.15">
      <c r="A10" s="36">
        <v>1007</v>
      </c>
      <c r="B10" s="26" t="s">
        <v>47</v>
      </c>
      <c r="C10" s="26" t="s">
        <v>48</v>
      </c>
      <c r="D10" s="27" t="s">
        <v>49</v>
      </c>
      <c r="E10" s="28">
        <v>101</v>
      </c>
      <c r="F10" s="28" t="s">
        <v>29</v>
      </c>
      <c r="G10" s="26">
        <v>13</v>
      </c>
      <c r="H10" s="29" t="s">
        <v>64</v>
      </c>
      <c r="I10" s="29" t="s">
        <v>65</v>
      </c>
      <c r="J10" s="26" t="s">
        <v>30</v>
      </c>
      <c r="K10" s="26" t="s">
        <v>33</v>
      </c>
      <c r="L10" s="14" t="s">
        <v>88</v>
      </c>
      <c r="M10" s="14" t="s">
        <v>105</v>
      </c>
      <c r="N10" s="14" t="s">
        <v>195</v>
      </c>
      <c r="P10" s="14" t="s">
        <v>41</v>
      </c>
      <c r="Q10" s="14" t="s">
        <v>214</v>
      </c>
    </row>
    <row r="11" spans="1:17" s="14" customFormat="1" ht="42" hidden="1" x14ac:dyDescent="0.15">
      <c r="A11" s="36">
        <v>1008</v>
      </c>
      <c r="B11" s="26" t="s">
        <v>47</v>
      </c>
      <c r="C11" s="26" t="s">
        <v>48</v>
      </c>
      <c r="D11" s="27" t="s">
        <v>49</v>
      </c>
      <c r="E11" s="28">
        <v>101</v>
      </c>
      <c r="F11" s="28" t="s">
        <v>29</v>
      </c>
      <c r="G11" s="26">
        <v>14</v>
      </c>
      <c r="H11" s="29" t="s">
        <v>66</v>
      </c>
      <c r="I11" s="29" t="s">
        <v>67</v>
      </c>
      <c r="J11" s="26" t="s">
        <v>30</v>
      </c>
      <c r="K11" s="26" t="s">
        <v>33</v>
      </c>
      <c r="L11" s="14" t="s">
        <v>88</v>
      </c>
      <c r="M11" s="14" t="s">
        <v>105</v>
      </c>
      <c r="N11" s="14" t="s">
        <v>215</v>
      </c>
      <c r="P11" s="14" t="s">
        <v>41</v>
      </c>
    </row>
    <row r="12" spans="1:17" s="14" customFormat="1" ht="98" hidden="1" x14ac:dyDescent="0.15">
      <c r="A12" s="36">
        <v>1009</v>
      </c>
      <c r="B12" s="26" t="s">
        <v>47</v>
      </c>
      <c r="C12" s="26" t="s">
        <v>48</v>
      </c>
      <c r="D12" s="27" t="s">
        <v>49</v>
      </c>
      <c r="E12" s="28">
        <v>101</v>
      </c>
      <c r="F12" s="28" t="s">
        <v>29</v>
      </c>
      <c r="G12" s="26">
        <v>16</v>
      </c>
      <c r="H12" s="29" t="s">
        <v>68</v>
      </c>
      <c r="I12" s="29" t="s">
        <v>69</v>
      </c>
      <c r="J12" s="26" t="s">
        <v>30</v>
      </c>
      <c r="K12" s="26" t="s">
        <v>33</v>
      </c>
      <c r="L12" s="14" t="s">
        <v>88</v>
      </c>
      <c r="M12" s="14" t="s">
        <v>107</v>
      </c>
      <c r="N12" s="14" t="s">
        <v>216</v>
      </c>
      <c r="P12" s="14" t="s">
        <v>41</v>
      </c>
    </row>
    <row r="13" spans="1:17" s="14" customFormat="1" ht="56" hidden="1" x14ac:dyDescent="0.15">
      <c r="A13" s="36">
        <v>1010</v>
      </c>
      <c r="B13" s="26" t="s">
        <v>47</v>
      </c>
      <c r="C13" s="26" t="s">
        <v>48</v>
      </c>
      <c r="D13" s="27" t="s">
        <v>49</v>
      </c>
      <c r="E13" s="28">
        <v>103</v>
      </c>
      <c r="F13" s="28" t="s">
        <v>70</v>
      </c>
      <c r="G13" s="26">
        <v>19</v>
      </c>
      <c r="H13" s="29" t="s">
        <v>71</v>
      </c>
      <c r="I13" s="29" t="s">
        <v>72</v>
      </c>
      <c r="J13" s="26" t="s">
        <v>30</v>
      </c>
      <c r="K13" s="26" t="s">
        <v>33</v>
      </c>
      <c r="L13" s="14" t="s">
        <v>88</v>
      </c>
      <c r="M13" s="14" t="s">
        <v>105</v>
      </c>
      <c r="N13" s="14" t="s">
        <v>217</v>
      </c>
      <c r="P13" s="14" t="s">
        <v>41</v>
      </c>
    </row>
    <row r="14" spans="1:17" s="14" customFormat="1" ht="28" hidden="1" x14ac:dyDescent="0.15">
      <c r="A14" s="36">
        <v>1011</v>
      </c>
      <c r="B14" t="s">
        <v>81</v>
      </c>
      <c r="C14" t="s">
        <v>82</v>
      </c>
      <c r="D14" s="18" t="s">
        <v>83</v>
      </c>
      <c r="E14">
        <v>108</v>
      </c>
      <c r="F14" t="s">
        <v>32</v>
      </c>
      <c r="G14">
        <v>9</v>
      </c>
      <c r="H14" s="34" t="s">
        <v>84</v>
      </c>
      <c r="I14" s="19" t="s">
        <v>85</v>
      </c>
      <c r="J14" t="s">
        <v>30</v>
      </c>
      <c r="K14" t="s">
        <v>33</v>
      </c>
      <c r="M14" s="14" t="s">
        <v>173</v>
      </c>
      <c r="P14" s="14" t="s">
        <v>41</v>
      </c>
    </row>
    <row r="15" spans="1:17" s="14" customFormat="1" ht="98" hidden="1" x14ac:dyDescent="0.15">
      <c r="A15" s="36">
        <v>1012</v>
      </c>
      <c r="B15" s="26" t="s">
        <v>73</v>
      </c>
      <c r="C15" s="26" t="s">
        <v>48</v>
      </c>
      <c r="D15" s="30" t="s">
        <v>74</v>
      </c>
      <c r="E15" s="28">
        <v>109</v>
      </c>
      <c r="F15" s="31" t="s">
        <v>75</v>
      </c>
      <c r="G15" s="26">
        <v>36</v>
      </c>
      <c r="H15" s="29" t="s">
        <v>76</v>
      </c>
      <c r="I15" s="29" t="s">
        <v>77</v>
      </c>
      <c r="J15" s="26" t="s">
        <v>30</v>
      </c>
      <c r="K15" s="26"/>
      <c r="M15" s="14" t="s">
        <v>107</v>
      </c>
      <c r="N15" s="14" t="s">
        <v>202</v>
      </c>
      <c r="O15" s="14" t="s">
        <v>203</v>
      </c>
      <c r="P15" s="14" t="s">
        <v>193</v>
      </c>
    </row>
    <row r="16" spans="1:17" s="14" customFormat="1" ht="98" x14ac:dyDescent="0.15">
      <c r="A16" s="36">
        <v>1000</v>
      </c>
      <c r="B16" s="14" t="s">
        <v>108</v>
      </c>
      <c r="C16" s="14" t="s">
        <v>109</v>
      </c>
      <c r="D16" s="59" t="s">
        <v>110</v>
      </c>
      <c r="E16" s="14">
        <v>4</v>
      </c>
      <c r="F16" s="14" t="s">
        <v>135</v>
      </c>
      <c r="G16" s="14">
        <v>29</v>
      </c>
      <c r="H16" s="14" t="s">
        <v>614</v>
      </c>
      <c r="I16" s="14" t="s">
        <v>615</v>
      </c>
      <c r="J16" s="14" t="s">
        <v>31</v>
      </c>
      <c r="K16" s="14" t="s">
        <v>616</v>
      </c>
      <c r="L16" s="52"/>
    </row>
    <row r="17" spans="1:17" s="14" customFormat="1" ht="28" hidden="1" x14ac:dyDescent="0.15">
      <c r="A17" s="36">
        <v>1014</v>
      </c>
      <c r="B17" s="14" t="s">
        <v>108</v>
      </c>
      <c r="C17" s="14" t="s">
        <v>109</v>
      </c>
      <c r="D17" s="59" t="s">
        <v>110</v>
      </c>
      <c r="E17" s="14">
        <v>9</v>
      </c>
      <c r="F17" s="14" t="s">
        <v>617</v>
      </c>
      <c r="G17" s="14">
        <v>1</v>
      </c>
      <c r="H17" s="14" t="s">
        <v>618</v>
      </c>
      <c r="I17" s="14" t="s">
        <v>619</v>
      </c>
      <c r="J17" s="14" t="s">
        <v>31</v>
      </c>
      <c r="K17" s="14" t="s">
        <v>616</v>
      </c>
      <c r="M17" s="14" t="s">
        <v>105</v>
      </c>
      <c r="N17" s="14" t="s">
        <v>226</v>
      </c>
      <c r="O17" s="14" t="s">
        <v>227</v>
      </c>
      <c r="P17" s="14" t="s">
        <v>41</v>
      </c>
    </row>
    <row r="18" spans="1:17" s="14" customFormat="1" ht="140" hidden="1" x14ac:dyDescent="0.15">
      <c r="A18" s="36">
        <v>1015</v>
      </c>
      <c r="B18" s="14" t="s">
        <v>108</v>
      </c>
      <c r="C18" s="14" t="s">
        <v>109</v>
      </c>
      <c r="D18" s="59" t="s">
        <v>110</v>
      </c>
      <c r="E18" s="14">
        <v>9</v>
      </c>
      <c r="F18" s="14" t="s">
        <v>617</v>
      </c>
      <c r="G18" s="14">
        <v>13</v>
      </c>
      <c r="H18" s="14" t="s">
        <v>620</v>
      </c>
      <c r="I18" s="14" t="s">
        <v>621</v>
      </c>
      <c r="J18" s="14" t="s">
        <v>31</v>
      </c>
      <c r="K18" s="14" t="s">
        <v>616</v>
      </c>
      <c r="L18" s="14" t="s">
        <v>99</v>
      </c>
      <c r="M18" s="14" t="s">
        <v>105</v>
      </c>
      <c r="N18" s="14" t="s">
        <v>205</v>
      </c>
      <c r="P18" s="14" t="s">
        <v>41</v>
      </c>
    </row>
    <row r="19" spans="1:17" s="14" customFormat="1" ht="98" x14ac:dyDescent="0.15">
      <c r="A19" s="36">
        <v>1001</v>
      </c>
      <c r="B19" s="14" t="s">
        <v>108</v>
      </c>
      <c r="C19" s="14" t="s">
        <v>109</v>
      </c>
      <c r="D19" s="59" t="s">
        <v>110</v>
      </c>
      <c r="E19" s="14">
        <v>4</v>
      </c>
      <c r="F19" s="14" t="s">
        <v>135</v>
      </c>
      <c r="G19" s="14">
        <v>29</v>
      </c>
      <c r="H19" s="14" t="s">
        <v>614</v>
      </c>
      <c r="I19" s="14" t="s">
        <v>615</v>
      </c>
      <c r="J19" s="14" t="s">
        <v>31</v>
      </c>
      <c r="K19" s="14" t="s">
        <v>616</v>
      </c>
    </row>
    <row r="20" spans="1:17" s="14" customFormat="1" ht="126" hidden="1" x14ac:dyDescent="0.15">
      <c r="A20" s="36">
        <v>1017</v>
      </c>
      <c r="B20" s="14" t="s">
        <v>108</v>
      </c>
      <c r="C20" s="14" t="s">
        <v>109</v>
      </c>
      <c r="D20" s="59" t="s">
        <v>110</v>
      </c>
      <c r="E20" s="14">
        <v>9</v>
      </c>
      <c r="F20" s="14" t="s">
        <v>617</v>
      </c>
      <c r="G20" s="14">
        <v>1</v>
      </c>
      <c r="H20" s="14" t="s">
        <v>618</v>
      </c>
      <c r="I20" s="14" t="s">
        <v>619</v>
      </c>
      <c r="J20" s="14" t="s">
        <v>31</v>
      </c>
      <c r="K20" s="14" t="s">
        <v>616</v>
      </c>
      <c r="L20" s="14" t="s">
        <v>99</v>
      </c>
      <c r="M20" s="14" t="s">
        <v>105</v>
      </c>
      <c r="N20" s="14" t="s">
        <v>206</v>
      </c>
      <c r="P20" s="14" t="s">
        <v>41</v>
      </c>
    </row>
    <row r="21" spans="1:17" s="14" customFormat="1" ht="56" hidden="1" x14ac:dyDescent="0.15">
      <c r="A21" s="36">
        <v>1018</v>
      </c>
      <c r="B21" s="14" t="s">
        <v>108</v>
      </c>
      <c r="C21" s="14" t="s">
        <v>109</v>
      </c>
      <c r="D21" s="59" t="s">
        <v>110</v>
      </c>
      <c r="E21" s="14">
        <v>9</v>
      </c>
      <c r="F21" s="14" t="s">
        <v>617</v>
      </c>
      <c r="G21" s="14">
        <v>13</v>
      </c>
      <c r="H21" s="14" t="s">
        <v>620</v>
      </c>
      <c r="I21" s="14" t="s">
        <v>621</v>
      </c>
      <c r="J21" s="14" t="s">
        <v>31</v>
      </c>
      <c r="K21" s="14" t="s">
        <v>616</v>
      </c>
      <c r="L21" s="14" t="s">
        <v>99</v>
      </c>
      <c r="M21" s="14" t="s">
        <v>105</v>
      </c>
      <c r="N21" s="14" t="s">
        <v>207</v>
      </c>
      <c r="P21" s="14" t="s">
        <v>41</v>
      </c>
    </row>
    <row r="22" spans="1:17" s="14" customFormat="1" ht="126" hidden="1" x14ac:dyDescent="0.15">
      <c r="A22" s="36">
        <v>1019</v>
      </c>
      <c r="B22" s="14" t="s">
        <v>108</v>
      </c>
      <c r="C22" s="14" t="s">
        <v>109</v>
      </c>
      <c r="D22" s="59" t="s">
        <v>110</v>
      </c>
      <c r="E22" s="14">
        <v>9</v>
      </c>
      <c r="F22" s="14" t="s">
        <v>617</v>
      </c>
      <c r="G22" s="14">
        <v>13</v>
      </c>
      <c r="H22" s="14" t="s">
        <v>620</v>
      </c>
      <c r="I22" s="14" t="s">
        <v>622</v>
      </c>
      <c r="J22" s="14" t="s">
        <v>31</v>
      </c>
      <c r="K22" s="14" t="s">
        <v>616</v>
      </c>
      <c r="L22" s="14" t="s">
        <v>99</v>
      </c>
      <c r="M22" s="14" t="s">
        <v>105</v>
      </c>
      <c r="N22" s="14" t="s">
        <v>208</v>
      </c>
      <c r="P22" s="14" t="s">
        <v>41</v>
      </c>
    </row>
    <row r="23" spans="1:17" s="14" customFormat="1" ht="126" hidden="1" x14ac:dyDescent="0.15">
      <c r="A23" s="36">
        <v>1020</v>
      </c>
      <c r="B23" s="14" t="s">
        <v>108</v>
      </c>
      <c r="C23" s="14" t="s">
        <v>109</v>
      </c>
      <c r="D23" s="59" t="s">
        <v>110</v>
      </c>
      <c r="E23" s="14">
        <v>7</v>
      </c>
      <c r="F23" s="14" t="s">
        <v>425</v>
      </c>
      <c r="G23" s="14">
        <v>0</v>
      </c>
      <c r="H23" s="14" t="s">
        <v>623</v>
      </c>
      <c r="I23" s="14" t="s">
        <v>624</v>
      </c>
      <c r="J23" s="14" t="s">
        <v>31</v>
      </c>
      <c r="K23" s="14" t="s">
        <v>616</v>
      </c>
      <c r="L23" s="14" t="s">
        <v>99</v>
      </c>
      <c r="M23" s="14" t="s">
        <v>105</v>
      </c>
      <c r="N23" s="14" t="s">
        <v>208</v>
      </c>
      <c r="P23" s="14" t="s">
        <v>41</v>
      </c>
    </row>
    <row r="24" spans="1:17" s="14" customFormat="1" ht="56" hidden="1" customHeight="1" x14ac:dyDescent="0.15">
      <c r="A24" s="36">
        <v>1021</v>
      </c>
      <c r="B24" s="14" t="s">
        <v>108</v>
      </c>
      <c r="C24" s="14" t="s">
        <v>109</v>
      </c>
      <c r="D24" s="59" t="s">
        <v>110</v>
      </c>
      <c r="E24" s="14">
        <v>7</v>
      </c>
      <c r="F24" s="14" t="s">
        <v>425</v>
      </c>
      <c r="G24" s="14">
        <v>0</v>
      </c>
      <c r="H24" s="14" t="s">
        <v>625</v>
      </c>
      <c r="I24" s="14" t="s">
        <v>626</v>
      </c>
      <c r="J24" s="14" t="s">
        <v>31</v>
      </c>
      <c r="K24" s="14" t="s">
        <v>616</v>
      </c>
      <c r="L24" s="14" t="s">
        <v>99</v>
      </c>
      <c r="M24" s="14" t="s">
        <v>107</v>
      </c>
      <c r="N24" s="14" t="s">
        <v>204</v>
      </c>
      <c r="P24" s="14" t="s">
        <v>41</v>
      </c>
    </row>
    <row r="25" spans="1:17" s="14" customFormat="1" ht="14" hidden="1" x14ac:dyDescent="0.15">
      <c r="A25" s="36">
        <v>1022</v>
      </c>
      <c r="B25" t="s">
        <v>108</v>
      </c>
      <c r="C25" t="s">
        <v>109</v>
      </c>
      <c r="D25" s="18" t="s">
        <v>110</v>
      </c>
      <c r="E25">
        <v>150</v>
      </c>
      <c r="F25" t="s">
        <v>113</v>
      </c>
      <c r="G25">
        <v>2</v>
      </c>
      <c r="H25" t="s">
        <v>114</v>
      </c>
      <c r="I25" t="s">
        <v>115</v>
      </c>
      <c r="J25" t="s">
        <v>31</v>
      </c>
      <c r="K25" t="s">
        <v>34</v>
      </c>
      <c r="M25" s="14" t="s">
        <v>173</v>
      </c>
      <c r="P25" s="14" t="s">
        <v>41</v>
      </c>
    </row>
    <row r="26" spans="1:17" s="14" customFormat="1" ht="14" hidden="1" x14ac:dyDescent="0.15">
      <c r="A26" s="36">
        <v>1023</v>
      </c>
      <c r="B26" t="s">
        <v>108</v>
      </c>
      <c r="C26" t="s">
        <v>109</v>
      </c>
      <c r="D26" s="18" t="s">
        <v>110</v>
      </c>
      <c r="E26">
        <v>151</v>
      </c>
      <c r="F26" t="s">
        <v>113</v>
      </c>
      <c r="G26">
        <v>5</v>
      </c>
      <c r="H26" t="s">
        <v>116</v>
      </c>
      <c r="I26" t="s">
        <v>117</v>
      </c>
      <c r="J26" t="s">
        <v>31</v>
      </c>
      <c r="K26" t="s">
        <v>34</v>
      </c>
      <c r="M26" s="14" t="s">
        <v>173</v>
      </c>
      <c r="P26" s="14" t="s">
        <v>41</v>
      </c>
    </row>
    <row r="27" spans="1:17" s="14" customFormat="1" ht="98" x14ac:dyDescent="0.15">
      <c r="A27" s="36">
        <v>1002</v>
      </c>
      <c r="B27" s="14" t="s">
        <v>108</v>
      </c>
      <c r="C27" s="14" t="s">
        <v>109</v>
      </c>
      <c r="D27" s="59" t="s">
        <v>110</v>
      </c>
      <c r="E27" s="14">
        <v>4</v>
      </c>
      <c r="F27" s="14" t="s">
        <v>135</v>
      </c>
      <c r="G27" s="14">
        <v>29</v>
      </c>
      <c r="H27" s="14" t="s">
        <v>614</v>
      </c>
      <c r="I27" s="14" t="s">
        <v>615</v>
      </c>
      <c r="J27" s="14" t="s">
        <v>31</v>
      </c>
      <c r="K27" s="14" t="s">
        <v>616</v>
      </c>
    </row>
    <row r="28" spans="1:17" s="14" customFormat="1" ht="98" hidden="1" x14ac:dyDescent="0.15">
      <c r="A28" s="36">
        <v>1025</v>
      </c>
      <c r="B28" s="14" t="s">
        <v>108</v>
      </c>
      <c r="C28" s="14" t="s">
        <v>109</v>
      </c>
      <c r="D28" s="59" t="s">
        <v>110</v>
      </c>
      <c r="E28" s="14">
        <v>9</v>
      </c>
      <c r="F28" s="14" t="s">
        <v>617</v>
      </c>
      <c r="G28" s="14">
        <v>1</v>
      </c>
      <c r="H28" s="14" t="s">
        <v>618</v>
      </c>
      <c r="I28" s="14" t="s">
        <v>619</v>
      </c>
      <c r="J28" s="14" t="s">
        <v>31</v>
      </c>
      <c r="K28" s="14" t="s">
        <v>616</v>
      </c>
      <c r="L28" s="14" t="s">
        <v>88</v>
      </c>
      <c r="M28" s="14" t="s">
        <v>105</v>
      </c>
      <c r="N28" s="14" t="s">
        <v>218</v>
      </c>
      <c r="P28" s="14" t="s">
        <v>41</v>
      </c>
      <c r="Q28" s="14" t="s">
        <v>219</v>
      </c>
    </row>
    <row r="29" spans="1:17" s="14" customFormat="1" ht="56" hidden="1" x14ac:dyDescent="0.15">
      <c r="A29" s="36">
        <v>1026</v>
      </c>
      <c r="B29" s="14" t="s">
        <v>108</v>
      </c>
      <c r="C29" s="14" t="s">
        <v>109</v>
      </c>
      <c r="D29" s="59" t="s">
        <v>110</v>
      </c>
      <c r="E29" s="14">
        <v>9</v>
      </c>
      <c r="F29" s="14" t="s">
        <v>617</v>
      </c>
      <c r="G29" s="14">
        <v>13</v>
      </c>
      <c r="H29" s="14" t="s">
        <v>620</v>
      </c>
      <c r="I29" s="14" t="s">
        <v>621</v>
      </c>
      <c r="J29" s="14" t="s">
        <v>31</v>
      </c>
      <c r="K29" s="14" t="s">
        <v>616</v>
      </c>
      <c r="L29" s="14" t="s">
        <v>88</v>
      </c>
      <c r="M29" s="14" t="s">
        <v>105</v>
      </c>
      <c r="N29" s="14" t="s">
        <v>220</v>
      </c>
      <c r="P29" s="14" t="s">
        <v>41</v>
      </c>
    </row>
    <row r="30" spans="1:17" s="14" customFormat="1" ht="98" hidden="1" x14ac:dyDescent="0.15">
      <c r="A30" s="36">
        <v>1027</v>
      </c>
      <c r="B30" s="14" t="s">
        <v>108</v>
      </c>
      <c r="C30" s="14" t="s">
        <v>109</v>
      </c>
      <c r="D30" s="59" t="s">
        <v>110</v>
      </c>
      <c r="E30" s="14">
        <v>9</v>
      </c>
      <c r="F30" s="14" t="s">
        <v>617</v>
      </c>
      <c r="G30" s="14">
        <v>13</v>
      </c>
      <c r="H30" s="14" t="s">
        <v>620</v>
      </c>
      <c r="I30" s="14" t="s">
        <v>622</v>
      </c>
      <c r="J30" s="14" t="s">
        <v>31</v>
      </c>
      <c r="K30" s="14" t="s">
        <v>616</v>
      </c>
      <c r="L30" s="14" t="s">
        <v>88</v>
      </c>
      <c r="M30" s="14" t="s">
        <v>107</v>
      </c>
      <c r="N30" s="14" t="s">
        <v>221</v>
      </c>
      <c r="P30" s="14" t="s">
        <v>41</v>
      </c>
    </row>
    <row r="31" spans="1:17" s="14" customFormat="1" ht="98" hidden="1" x14ac:dyDescent="0.15">
      <c r="A31" s="36">
        <v>1028</v>
      </c>
      <c r="B31" s="14" t="s">
        <v>108</v>
      </c>
      <c r="C31" s="14" t="s">
        <v>109</v>
      </c>
      <c r="D31" s="59" t="s">
        <v>110</v>
      </c>
      <c r="E31" s="14">
        <v>7</v>
      </c>
      <c r="F31" s="14" t="s">
        <v>425</v>
      </c>
      <c r="G31" s="14">
        <v>0</v>
      </c>
      <c r="H31" s="14" t="s">
        <v>623</v>
      </c>
      <c r="I31" s="14" t="s">
        <v>624</v>
      </c>
      <c r="J31" s="14" t="s">
        <v>31</v>
      </c>
      <c r="K31" s="14" t="s">
        <v>616</v>
      </c>
      <c r="L31" s="14" t="s">
        <v>88</v>
      </c>
      <c r="M31" s="14" t="s">
        <v>107</v>
      </c>
      <c r="N31" s="14" t="s">
        <v>222</v>
      </c>
      <c r="P31" s="14" t="s">
        <v>41</v>
      </c>
    </row>
    <row r="32" spans="1:17" s="14" customFormat="1" ht="56" hidden="1" x14ac:dyDescent="0.15">
      <c r="A32" s="36">
        <v>1029</v>
      </c>
      <c r="B32" s="14" t="s">
        <v>108</v>
      </c>
      <c r="C32" s="14" t="s">
        <v>109</v>
      </c>
      <c r="D32" s="59" t="s">
        <v>110</v>
      </c>
      <c r="E32" s="14">
        <v>7</v>
      </c>
      <c r="F32" s="14" t="s">
        <v>425</v>
      </c>
      <c r="G32" s="14">
        <v>0</v>
      </c>
      <c r="H32" s="14" t="s">
        <v>625</v>
      </c>
      <c r="I32" s="14" t="s">
        <v>626</v>
      </c>
      <c r="J32" s="14" t="s">
        <v>31</v>
      </c>
      <c r="K32" s="14" t="s">
        <v>616</v>
      </c>
      <c r="L32" s="14" t="s">
        <v>88</v>
      </c>
      <c r="M32" s="14" t="s">
        <v>105</v>
      </c>
      <c r="N32" s="14" t="s">
        <v>223</v>
      </c>
      <c r="P32" s="14" t="s">
        <v>41</v>
      </c>
    </row>
    <row r="33" spans="1:16" s="14" customFormat="1" ht="98" x14ac:dyDescent="0.15">
      <c r="A33" s="36">
        <v>1003</v>
      </c>
      <c r="B33" s="14" t="s">
        <v>108</v>
      </c>
      <c r="C33" s="14" t="s">
        <v>109</v>
      </c>
      <c r="D33" s="59" t="s">
        <v>110</v>
      </c>
      <c r="E33" s="14">
        <v>4</v>
      </c>
      <c r="F33" s="14" t="s">
        <v>135</v>
      </c>
      <c r="G33" s="14">
        <v>29</v>
      </c>
      <c r="H33" s="14" t="s">
        <v>614</v>
      </c>
      <c r="I33" s="14" t="s">
        <v>615</v>
      </c>
      <c r="J33" s="14" t="s">
        <v>31</v>
      </c>
      <c r="K33" s="14" t="s">
        <v>616</v>
      </c>
    </row>
    <row r="34" spans="1:16" s="14" customFormat="1" ht="28" hidden="1" x14ac:dyDescent="0.15">
      <c r="A34" s="36">
        <v>1031</v>
      </c>
      <c r="B34" s="14" t="s">
        <v>108</v>
      </c>
      <c r="C34" s="14" t="s">
        <v>109</v>
      </c>
      <c r="D34" s="59" t="s">
        <v>110</v>
      </c>
      <c r="E34" s="14">
        <v>9</v>
      </c>
      <c r="F34" s="14" t="s">
        <v>617</v>
      </c>
      <c r="G34" s="14">
        <v>1</v>
      </c>
      <c r="H34" s="14" t="s">
        <v>618</v>
      </c>
      <c r="I34" s="14" t="s">
        <v>619</v>
      </c>
      <c r="J34" s="14" t="s">
        <v>31</v>
      </c>
      <c r="K34" s="14" t="s">
        <v>616</v>
      </c>
      <c r="M34" s="14" t="s">
        <v>105</v>
      </c>
      <c r="N34" s="14" t="s">
        <v>126</v>
      </c>
      <c r="P34" s="14" t="s">
        <v>41</v>
      </c>
    </row>
    <row r="35" spans="1:16" s="14" customFormat="1" ht="28" hidden="1" x14ac:dyDescent="0.15">
      <c r="A35" s="36">
        <v>1032</v>
      </c>
      <c r="B35" s="14" t="s">
        <v>108</v>
      </c>
      <c r="C35" s="14" t="s">
        <v>109</v>
      </c>
      <c r="D35" s="59" t="s">
        <v>110</v>
      </c>
      <c r="E35" s="14">
        <v>9</v>
      </c>
      <c r="F35" s="14" t="s">
        <v>617</v>
      </c>
      <c r="G35" s="14">
        <v>13</v>
      </c>
      <c r="H35" s="14" t="s">
        <v>620</v>
      </c>
      <c r="I35" s="14" t="s">
        <v>621</v>
      </c>
      <c r="J35" s="14" t="s">
        <v>31</v>
      </c>
      <c r="K35" s="14" t="s">
        <v>616</v>
      </c>
      <c r="M35" s="14" t="s">
        <v>107</v>
      </c>
      <c r="N35" s="14" t="s">
        <v>127</v>
      </c>
      <c r="P35" s="14" t="s">
        <v>41</v>
      </c>
    </row>
    <row r="36" spans="1:16" s="14" customFormat="1" ht="28" hidden="1" x14ac:dyDescent="0.15">
      <c r="A36" s="36">
        <v>1033</v>
      </c>
      <c r="B36" s="14" t="s">
        <v>108</v>
      </c>
      <c r="C36" s="14" t="s">
        <v>109</v>
      </c>
      <c r="D36" s="59" t="s">
        <v>110</v>
      </c>
      <c r="E36" s="14">
        <v>9</v>
      </c>
      <c r="F36" s="14" t="s">
        <v>617</v>
      </c>
      <c r="G36" s="14">
        <v>13</v>
      </c>
      <c r="H36" s="14" t="s">
        <v>620</v>
      </c>
      <c r="I36" s="14" t="s">
        <v>622</v>
      </c>
      <c r="J36" s="14" t="s">
        <v>31</v>
      </c>
      <c r="K36" s="14" t="s">
        <v>616</v>
      </c>
      <c r="M36" s="14" t="s">
        <v>173</v>
      </c>
      <c r="P36" s="14" t="s">
        <v>41</v>
      </c>
    </row>
    <row r="37" spans="1:16" s="14" customFormat="1" ht="42" hidden="1" x14ac:dyDescent="0.15">
      <c r="A37" s="36">
        <v>1034</v>
      </c>
      <c r="B37" s="14" t="s">
        <v>108</v>
      </c>
      <c r="C37" s="14" t="s">
        <v>109</v>
      </c>
      <c r="D37" s="59" t="s">
        <v>110</v>
      </c>
      <c r="E37" s="14">
        <v>7</v>
      </c>
      <c r="F37" s="14" t="s">
        <v>425</v>
      </c>
      <c r="G37" s="14">
        <v>0</v>
      </c>
      <c r="H37" s="14" t="s">
        <v>623</v>
      </c>
      <c r="I37" s="14" t="s">
        <v>624</v>
      </c>
      <c r="J37" s="14" t="s">
        <v>31</v>
      </c>
      <c r="K37" s="14" t="s">
        <v>616</v>
      </c>
      <c r="M37" s="14" t="s">
        <v>107</v>
      </c>
      <c r="N37" s="14" t="s">
        <v>228</v>
      </c>
      <c r="P37" s="14" t="s">
        <v>41</v>
      </c>
    </row>
    <row r="38" spans="1:16" s="14" customFormat="1" ht="98" x14ac:dyDescent="0.15">
      <c r="A38" s="36">
        <v>1004</v>
      </c>
      <c r="B38" s="14" t="s">
        <v>108</v>
      </c>
      <c r="C38" s="14" t="s">
        <v>109</v>
      </c>
      <c r="D38" s="59" t="s">
        <v>110</v>
      </c>
      <c r="E38" s="14">
        <v>4</v>
      </c>
      <c r="F38" s="14" t="s">
        <v>135</v>
      </c>
      <c r="G38" s="14">
        <v>29</v>
      </c>
      <c r="H38" s="14" t="s">
        <v>614</v>
      </c>
      <c r="I38" s="14" t="s">
        <v>615</v>
      </c>
      <c r="J38" s="14" t="s">
        <v>31</v>
      </c>
      <c r="K38" s="14" t="s">
        <v>616</v>
      </c>
    </row>
    <row r="39" spans="1:16" s="14" customFormat="1" ht="56" hidden="1" x14ac:dyDescent="0.15">
      <c r="A39" s="36">
        <v>1036</v>
      </c>
      <c r="B39" s="14" t="s">
        <v>108</v>
      </c>
      <c r="C39" s="14" t="s">
        <v>109</v>
      </c>
      <c r="D39" s="59" t="s">
        <v>110</v>
      </c>
      <c r="E39" s="14">
        <v>9</v>
      </c>
      <c r="F39" s="14" t="s">
        <v>617</v>
      </c>
      <c r="G39" s="14">
        <v>1</v>
      </c>
      <c r="H39" s="14" t="s">
        <v>618</v>
      </c>
      <c r="I39" s="14" t="s">
        <v>619</v>
      </c>
      <c r="J39" s="14" t="s">
        <v>31</v>
      </c>
      <c r="K39" s="14" t="s">
        <v>616</v>
      </c>
      <c r="L39" s="14" t="s">
        <v>88</v>
      </c>
      <c r="M39" s="14" t="s">
        <v>105</v>
      </c>
      <c r="N39" s="14" t="s">
        <v>224</v>
      </c>
      <c r="P39" s="14" t="s">
        <v>41</v>
      </c>
    </row>
    <row r="40" spans="1:16" s="14" customFormat="1" ht="28" hidden="1" x14ac:dyDescent="0.15">
      <c r="A40" s="36">
        <v>1037</v>
      </c>
      <c r="B40" s="14" t="s">
        <v>108</v>
      </c>
      <c r="C40" s="14" t="s">
        <v>109</v>
      </c>
      <c r="D40" s="59" t="s">
        <v>110</v>
      </c>
      <c r="E40" s="14">
        <v>9</v>
      </c>
      <c r="F40" s="14" t="s">
        <v>617</v>
      </c>
      <c r="G40" s="14">
        <v>13</v>
      </c>
      <c r="H40" s="14" t="s">
        <v>620</v>
      </c>
      <c r="I40" s="14" t="s">
        <v>621</v>
      </c>
      <c r="J40" s="14" t="s">
        <v>31</v>
      </c>
      <c r="K40" s="14" t="s">
        <v>616</v>
      </c>
      <c r="L40" s="14" t="s">
        <v>88</v>
      </c>
      <c r="M40" s="14" t="s">
        <v>107</v>
      </c>
      <c r="N40" s="14" t="s">
        <v>225</v>
      </c>
      <c r="P40" s="14" t="s">
        <v>41</v>
      </c>
    </row>
    <row r="41" spans="1:16" s="14" customFormat="1" ht="98" x14ac:dyDescent="0.15">
      <c r="A41" s="36">
        <v>1005</v>
      </c>
      <c r="B41" s="14" t="s">
        <v>108</v>
      </c>
      <c r="C41" s="14" t="s">
        <v>109</v>
      </c>
      <c r="D41" s="59" t="s">
        <v>110</v>
      </c>
      <c r="E41" s="14">
        <v>4</v>
      </c>
      <c r="F41" s="14" t="s">
        <v>135</v>
      </c>
      <c r="G41" s="14">
        <v>29</v>
      </c>
      <c r="H41" s="14" t="s">
        <v>614</v>
      </c>
      <c r="I41" s="14" t="s">
        <v>615</v>
      </c>
      <c r="J41" s="14" t="s">
        <v>31</v>
      </c>
      <c r="K41" s="14" t="s">
        <v>616</v>
      </c>
    </row>
    <row r="42" spans="1:16" s="14" customFormat="1" ht="42" hidden="1" x14ac:dyDescent="0.15">
      <c r="A42" s="36">
        <v>1039</v>
      </c>
      <c r="B42" s="14" t="s">
        <v>108</v>
      </c>
      <c r="C42" s="14" t="s">
        <v>109</v>
      </c>
      <c r="D42" s="59" t="s">
        <v>110</v>
      </c>
      <c r="E42" s="14">
        <v>9</v>
      </c>
      <c r="F42" s="14" t="s">
        <v>617</v>
      </c>
      <c r="G42" s="14">
        <v>1</v>
      </c>
      <c r="H42" s="14" t="s">
        <v>618</v>
      </c>
      <c r="I42" s="14" t="s">
        <v>619</v>
      </c>
      <c r="J42" s="14" t="s">
        <v>31</v>
      </c>
      <c r="K42" s="14" t="s">
        <v>616</v>
      </c>
      <c r="L42" s="14" t="s">
        <v>99</v>
      </c>
      <c r="M42" s="14" t="s">
        <v>105</v>
      </c>
      <c r="N42" s="14" t="s">
        <v>209</v>
      </c>
      <c r="P42" s="14" t="s">
        <v>41</v>
      </c>
    </row>
    <row r="43" spans="1:16" s="14" customFormat="1" ht="28" x14ac:dyDescent="0.15">
      <c r="A43" s="36">
        <v>1006</v>
      </c>
      <c r="B43" s="14" t="s">
        <v>108</v>
      </c>
      <c r="C43" s="14" t="s">
        <v>109</v>
      </c>
      <c r="D43" s="59" t="s">
        <v>110</v>
      </c>
      <c r="E43" s="14">
        <v>9</v>
      </c>
      <c r="F43" s="14" t="s">
        <v>617</v>
      </c>
      <c r="G43" s="14">
        <v>13</v>
      </c>
      <c r="H43" s="14" t="s">
        <v>620</v>
      </c>
      <c r="I43" s="14" t="s">
        <v>621</v>
      </c>
      <c r="J43" s="14" t="s">
        <v>31</v>
      </c>
      <c r="K43" s="14" t="s">
        <v>616</v>
      </c>
    </row>
    <row r="44" spans="1:16" s="14" customFormat="1" ht="28" x14ac:dyDescent="0.15">
      <c r="A44" s="36">
        <v>1007</v>
      </c>
      <c r="B44" s="14" t="s">
        <v>108</v>
      </c>
      <c r="C44" s="14" t="s">
        <v>109</v>
      </c>
      <c r="D44" s="59" t="s">
        <v>110</v>
      </c>
      <c r="E44" s="14">
        <v>9</v>
      </c>
      <c r="F44" s="14" t="s">
        <v>617</v>
      </c>
      <c r="G44" s="14">
        <v>13</v>
      </c>
      <c r="H44" s="14" t="s">
        <v>620</v>
      </c>
      <c r="I44" s="14" t="s">
        <v>622</v>
      </c>
      <c r="J44" s="14" t="s">
        <v>31</v>
      </c>
      <c r="K44" s="14" t="s">
        <v>616</v>
      </c>
    </row>
    <row r="45" spans="1:16" s="14" customFormat="1" ht="42" hidden="1" x14ac:dyDescent="0.15">
      <c r="A45" s="36">
        <v>1042</v>
      </c>
      <c r="B45" s="14" t="s">
        <v>108</v>
      </c>
      <c r="C45" s="14" t="s">
        <v>109</v>
      </c>
      <c r="D45" s="59" t="s">
        <v>110</v>
      </c>
      <c r="E45" s="14">
        <v>7</v>
      </c>
      <c r="F45" s="14" t="s">
        <v>425</v>
      </c>
      <c r="G45" s="14">
        <v>0</v>
      </c>
      <c r="H45" s="14" t="s">
        <v>623</v>
      </c>
      <c r="I45" s="14" t="s">
        <v>624</v>
      </c>
      <c r="J45" s="14" t="s">
        <v>31</v>
      </c>
      <c r="K45" s="14" t="s">
        <v>616</v>
      </c>
      <c r="M45" s="14" t="s">
        <v>173</v>
      </c>
      <c r="P45" s="14" t="s">
        <v>41</v>
      </c>
    </row>
    <row r="46" spans="1:16" s="14" customFormat="1" ht="42" x14ac:dyDescent="0.15">
      <c r="A46" s="36">
        <v>1008</v>
      </c>
      <c r="B46" s="14" t="s">
        <v>108</v>
      </c>
      <c r="C46" s="14" t="s">
        <v>109</v>
      </c>
      <c r="D46" s="59" t="s">
        <v>110</v>
      </c>
      <c r="E46" s="14">
        <v>7</v>
      </c>
      <c r="F46" s="14" t="s">
        <v>425</v>
      </c>
      <c r="G46" s="14">
        <v>0</v>
      </c>
      <c r="H46" s="14" t="s">
        <v>625</v>
      </c>
      <c r="I46" s="14" t="s">
        <v>626</v>
      </c>
      <c r="J46" s="14" t="s">
        <v>31</v>
      </c>
      <c r="K46" s="14" t="s">
        <v>616</v>
      </c>
    </row>
    <row r="47" spans="1:16" s="14" customFormat="1" ht="28" hidden="1" x14ac:dyDescent="0.15">
      <c r="A47" s="36">
        <v>1044</v>
      </c>
      <c r="B47" s="26" t="s">
        <v>47</v>
      </c>
      <c r="C47" s="26" t="s">
        <v>48</v>
      </c>
      <c r="D47" s="27" t="s">
        <v>49</v>
      </c>
      <c r="E47" s="28">
        <v>384</v>
      </c>
      <c r="F47" s="28">
        <v>9.5</v>
      </c>
      <c r="G47" s="26">
        <v>1</v>
      </c>
      <c r="H47" s="29" t="s">
        <v>79</v>
      </c>
      <c r="I47" s="29" t="s">
        <v>80</v>
      </c>
      <c r="J47" s="26" t="s">
        <v>31</v>
      </c>
      <c r="K47" s="26" t="s">
        <v>34</v>
      </c>
      <c r="M47" s="14" t="s">
        <v>173</v>
      </c>
      <c r="O47" s="14" t="s">
        <v>102</v>
      </c>
      <c r="P47" s="14" t="s">
        <v>41</v>
      </c>
    </row>
    <row r="48" spans="1:16" s="14" customFormat="1" x14ac:dyDescent="0.15">
      <c r="A48" s="36">
        <v>1009</v>
      </c>
      <c r="B48" s="26"/>
      <c r="C48" s="26"/>
      <c r="D48" s="27"/>
      <c r="E48" s="28"/>
      <c r="F48" s="28"/>
      <c r="G48" s="26"/>
      <c r="H48" s="29"/>
      <c r="I48" s="29"/>
      <c r="J48" s="26"/>
      <c r="K48" s="26"/>
    </row>
    <row r="49" spans="1:16" s="14" customFormat="1" ht="14" hidden="1" x14ac:dyDescent="0.15">
      <c r="A49" s="36">
        <v>1046</v>
      </c>
      <c r="B49" t="s">
        <v>108</v>
      </c>
      <c r="C49" t="s">
        <v>109</v>
      </c>
      <c r="D49" s="18" t="s">
        <v>110</v>
      </c>
      <c r="E49">
        <v>388</v>
      </c>
      <c r="F49" t="s">
        <v>118</v>
      </c>
      <c r="G49">
        <v>2</v>
      </c>
      <c r="H49" t="s">
        <v>119</v>
      </c>
      <c r="I49" t="s">
        <v>120</v>
      </c>
      <c r="J49" t="s">
        <v>31</v>
      </c>
      <c r="K49" t="s">
        <v>34</v>
      </c>
      <c r="M49" s="14" t="s">
        <v>173</v>
      </c>
      <c r="P49" s="14" t="s">
        <v>41</v>
      </c>
    </row>
    <row r="50" spans="1:16" s="14" customFormat="1" ht="28" hidden="1" x14ac:dyDescent="0.15">
      <c r="A50" s="36">
        <v>1047</v>
      </c>
      <c r="B50" t="s">
        <v>108</v>
      </c>
      <c r="C50" t="s">
        <v>109</v>
      </c>
      <c r="D50" s="18" t="s">
        <v>110</v>
      </c>
      <c r="E50">
        <v>396</v>
      </c>
      <c r="F50" t="s">
        <v>121</v>
      </c>
      <c r="G50">
        <v>0</v>
      </c>
      <c r="H50" s="19" t="s">
        <v>122</v>
      </c>
      <c r="I50" t="s">
        <v>123</v>
      </c>
      <c r="J50" t="s">
        <v>31</v>
      </c>
      <c r="K50" t="s">
        <v>34</v>
      </c>
      <c r="M50" s="14" t="s">
        <v>173</v>
      </c>
      <c r="P50" s="14" t="s">
        <v>41</v>
      </c>
    </row>
    <row r="51" spans="1:16" s="14" customFormat="1" x14ac:dyDescent="0.15">
      <c r="A51" s="36">
        <v>1010</v>
      </c>
      <c r="B51"/>
      <c r="C51"/>
      <c r="D51" s="18"/>
      <c r="E51"/>
      <c r="F51"/>
      <c r="G51"/>
      <c r="H51" s="19"/>
      <c r="I51" s="19"/>
      <c r="J51"/>
      <c r="K51"/>
    </row>
    <row r="52" spans="1:16" s="14" customFormat="1" x14ac:dyDescent="0.15">
      <c r="A52" s="36">
        <v>1011</v>
      </c>
      <c r="B52"/>
      <c r="C52"/>
      <c r="D52" s="18"/>
      <c r="E52"/>
      <c r="F52"/>
      <c r="G52"/>
      <c r="H52" s="19"/>
      <c r="I52" s="19"/>
      <c r="J52"/>
      <c r="K52"/>
    </row>
    <row r="53" spans="1:16" s="14" customFormat="1" x14ac:dyDescent="0.15">
      <c r="A53" s="36">
        <v>1012</v>
      </c>
      <c r="B53"/>
      <c r="C53"/>
      <c r="D53" s="18"/>
      <c r="E53"/>
      <c r="F53"/>
      <c r="G53"/>
      <c r="H53" s="19"/>
      <c r="I53" s="19"/>
      <c r="J53"/>
      <c r="K53"/>
    </row>
    <row r="54" spans="1:16" s="14" customFormat="1" x14ac:dyDescent="0.15">
      <c r="A54" s="36">
        <v>1013</v>
      </c>
      <c r="B54" s="26"/>
      <c r="C54" s="26"/>
      <c r="D54" s="32"/>
      <c r="E54" s="28"/>
      <c r="F54" s="28"/>
      <c r="G54" s="26"/>
      <c r="H54" s="33"/>
      <c r="I54" s="33"/>
      <c r="J54" s="26"/>
      <c r="K54" s="26"/>
    </row>
    <row r="55" spans="1:16" s="14" customFormat="1" x14ac:dyDescent="0.15">
      <c r="A55" s="36">
        <v>1014</v>
      </c>
      <c r="B55"/>
      <c r="C55"/>
      <c r="D55" s="18"/>
      <c r="E55"/>
      <c r="F55"/>
      <c r="G55"/>
      <c r="H55" s="19"/>
      <c r="I55" s="19"/>
      <c r="J55"/>
      <c r="K55"/>
    </row>
    <row r="56" spans="1:16" s="14" customFormat="1" x14ac:dyDescent="0.15">
      <c r="A56" s="36">
        <v>1015</v>
      </c>
      <c r="B56"/>
      <c r="C56"/>
      <c r="D56" s="18"/>
      <c r="E56"/>
      <c r="F56" s="20"/>
      <c r="G56"/>
      <c r="H56" s="19"/>
      <c r="I56" s="19"/>
      <c r="J56" s="26"/>
      <c r="K56"/>
    </row>
    <row r="57" spans="1:16" s="14" customFormat="1" x14ac:dyDescent="0.15">
      <c r="A57" s="36">
        <v>1016</v>
      </c>
      <c r="B57" s="19"/>
      <c r="C57" s="19"/>
      <c r="D57" s="21"/>
      <c r="E57" s="19"/>
      <c r="F57" s="20"/>
      <c r="G57"/>
      <c r="H57" s="19"/>
      <c r="I57" s="19"/>
      <c r="J57" s="19"/>
      <c r="K57" s="19"/>
    </row>
    <row r="58" spans="1:16" s="14" customFormat="1" ht="28" hidden="1" x14ac:dyDescent="0.15">
      <c r="A58" s="36">
        <v>1055</v>
      </c>
      <c r="B58" t="s">
        <v>42</v>
      </c>
      <c r="C58" t="s">
        <v>43</v>
      </c>
      <c r="D58" s="24" t="s">
        <v>44</v>
      </c>
      <c r="E58">
        <v>403</v>
      </c>
      <c r="F58" t="s">
        <v>78</v>
      </c>
      <c r="G58">
        <v>34</v>
      </c>
      <c r="H58" s="19" t="s">
        <v>129</v>
      </c>
      <c r="I58" s="19" t="s">
        <v>130</v>
      </c>
      <c r="J58" t="s">
        <v>31</v>
      </c>
      <c r="K58" t="s">
        <v>33</v>
      </c>
      <c r="M58" s="14" t="s">
        <v>173</v>
      </c>
      <c r="P58" s="14" t="s">
        <v>41</v>
      </c>
    </row>
    <row r="59" spans="1:16" s="14" customFormat="1" ht="28" hidden="1" x14ac:dyDescent="0.15">
      <c r="A59" s="36">
        <v>1056</v>
      </c>
      <c r="B59" t="s">
        <v>42</v>
      </c>
      <c r="C59" t="s">
        <v>43</v>
      </c>
      <c r="D59" s="24" t="s">
        <v>44</v>
      </c>
      <c r="E59">
        <v>406</v>
      </c>
      <c r="F59" t="s">
        <v>35</v>
      </c>
      <c r="G59">
        <v>7</v>
      </c>
      <c r="H59" s="19" t="s">
        <v>129</v>
      </c>
      <c r="I59" s="19" t="s">
        <v>131</v>
      </c>
      <c r="J59" t="s">
        <v>31</v>
      </c>
      <c r="K59" t="s">
        <v>33</v>
      </c>
      <c r="M59" s="14" t="s">
        <v>173</v>
      </c>
      <c r="P59" s="14" t="s">
        <v>41</v>
      </c>
    </row>
    <row r="60" spans="1:16" s="14" customFormat="1" ht="28" hidden="1" x14ac:dyDescent="0.15">
      <c r="A60" s="36">
        <v>1057</v>
      </c>
      <c r="B60" t="s">
        <v>42</v>
      </c>
      <c r="C60" t="s">
        <v>43</v>
      </c>
      <c r="D60" s="24" t="s">
        <v>44</v>
      </c>
      <c r="E60">
        <v>406</v>
      </c>
      <c r="F60" t="s">
        <v>35</v>
      </c>
      <c r="G60">
        <v>8</v>
      </c>
      <c r="H60" s="19" t="s">
        <v>129</v>
      </c>
      <c r="I60" s="19" t="s">
        <v>132</v>
      </c>
      <c r="J60" t="s">
        <v>31</v>
      </c>
      <c r="K60" t="s">
        <v>33</v>
      </c>
      <c r="M60" s="14" t="s">
        <v>173</v>
      </c>
      <c r="P60" s="14" t="s">
        <v>41</v>
      </c>
    </row>
    <row r="61" spans="1:16" s="14" customFormat="1" ht="56" hidden="1" x14ac:dyDescent="0.15">
      <c r="A61" s="36">
        <v>1058</v>
      </c>
      <c r="B61" t="s">
        <v>42</v>
      </c>
      <c r="C61" t="s">
        <v>43</v>
      </c>
      <c r="D61" s="24" t="s">
        <v>44</v>
      </c>
      <c r="E61">
        <v>410</v>
      </c>
      <c r="F61">
        <v>9.3000000000000007</v>
      </c>
      <c r="G61">
        <v>5</v>
      </c>
      <c r="H61" s="19" t="s">
        <v>133</v>
      </c>
      <c r="I61" s="19" t="s">
        <v>134</v>
      </c>
      <c r="J61" t="s">
        <v>31</v>
      </c>
      <c r="K61" t="s">
        <v>33</v>
      </c>
      <c r="M61" s="14" t="s">
        <v>173</v>
      </c>
      <c r="P61" s="14" t="s">
        <v>41</v>
      </c>
    </row>
    <row r="62" spans="1:16" s="14" customFormat="1" ht="14" hidden="1" x14ac:dyDescent="0.15">
      <c r="A62" s="36">
        <v>1059</v>
      </c>
      <c r="B62" t="s">
        <v>42</v>
      </c>
      <c r="C62" t="s">
        <v>43</v>
      </c>
      <c r="D62" s="24" t="s">
        <v>44</v>
      </c>
      <c r="E62">
        <v>410</v>
      </c>
      <c r="F62" t="s">
        <v>135</v>
      </c>
      <c r="G62">
        <v>8</v>
      </c>
      <c r="H62" s="19" t="s">
        <v>133</v>
      </c>
      <c r="I62" s="19" t="s">
        <v>136</v>
      </c>
      <c r="J62" t="s">
        <v>31</v>
      </c>
      <c r="K62" t="s">
        <v>33</v>
      </c>
      <c r="M62" s="14" t="s">
        <v>173</v>
      </c>
      <c r="P62" s="14" t="s">
        <v>41</v>
      </c>
    </row>
    <row r="63" spans="1:16" s="14" customFormat="1" ht="28" hidden="1" x14ac:dyDescent="0.15">
      <c r="A63" s="36">
        <v>1060</v>
      </c>
      <c r="B63" t="s">
        <v>42</v>
      </c>
      <c r="C63" t="s">
        <v>43</v>
      </c>
      <c r="D63" s="24" t="s">
        <v>44</v>
      </c>
      <c r="E63">
        <v>410</v>
      </c>
      <c r="F63" t="s">
        <v>86</v>
      </c>
      <c r="G63">
        <v>9</v>
      </c>
      <c r="H63" s="19" t="s">
        <v>133</v>
      </c>
      <c r="I63" s="19" t="s">
        <v>137</v>
      </c>
      <c r="J63" t="s">
        <v>31</v>
      </c>
      <c r="K63" t="s">
        <v>33</v>
      </c>
      <c r="M63" s="14" t="s">
        <v>173</v>
      </c>
      <c r="P63" s="14" t="s">
        <v>41</v>
      </c>
    </row>
    <row r="64" spans="1:16" s="14" customFormat="1" ht="28" hidden="1" x14ac:dyDescent="0.15">
      <c r="A64" s="36">
        <v>1061</v>
      </c>
      <c r="B64" t="s">
        <v>42</v>
      </c>
      <c r="C64" t="s">
        <v>43</v>
      </c>
      <c r="D64" s="24" t="s">
        <v>44</v>
      </c>
      <c r="E64">
        <v>410</v>
      </c>
      <c r="F64" t="s">
        <v>86</v>
      </c>
      <c r="G64">
        <v>10</v>
      </c>
      <c r="H64" s="19" t="s">
        <v>129</v>
      </c>
      <c r="I64" s="19" t="s">
        <v>138</v>
      </c>
      <c r="J64" t="s">
        <v>31</v>
      </c>
      <c r="K64" t="s">
        <v>33</v>
      </c>
      <c r="M64" s="14" t="s">
        <v>173</v>
      </c>
      <c r="P64" s="14" t="s">
        <v>41</v>
      </c>
    </row>
    <row r="65" spans="1:16" s="14" customFormat="1" ht="28" hidden="1" x14ac:dyDescent="0.15">
      <c r="A65" s="36">
        <v>1062</v>
      </c>
      <c r="B65" t="s">
        <v>42</v>
      </c>
      <c r="C65" t="s">
        <v>43</v>
      </c>
      <c r="D65" s="24" t="s">
        <v>44</v>
      </c>
      <c r="E65">
        <v>410</v>
      </c>
      <c r="F65" t="s">
        <v>86</v>
      </c>
      <c r="G65">
        <v>11.5</v>
      </c>
      <c r="H65" s="19" t="s">
        <v>129</v>
      </c>
      <c r="I65" s="19" t="s">
        <v>139</v>
      </c>
      <c r="J65" t="s">
        <v>31</v>
      </c>
      <c r="K65" t="s">
        <v>33</v>
      </c>
      <c r="M65" s="14" t="s">
        <v>173</v>
      </c>
      <c r="P65" s="14" t="s">
        <v>41</v>
      </c>
    </row>
    <row r="66" spans="1:16" s="14" customFormat="1" ht="28" hidden="1" x14ac:dyDescent="0.15">
      <c r="A66" s="36">
        <v>1063</v>
      </c>
      <c r="B66" t="s">
        <v>42</v>
      </c>
      <c r="C66" t="s">
        <v>43</v>
      </c>
      <c r="D66" s="24" t="s">
        <v>44</v>
      </c>
      <c r="E66">
        <v>410</v>
      </c>
      <c r="F66" t="s">
        <v>140</v>
      </c>
      <c r="G66">
        <v>19</v>
      </c>
      <c r="H66" s="19" t="s">
        <v>133</v>
      </c>
      <c r="I66" s="19" t="s">
        <v>141</v>
      </c>
      <c r="J66" t="s">
        <v>31</v>
      </c>
      <c r="K66" t="s">
        <v>33</v>
      </c>
      <c r="M66" s="14" t="s">
        <v>173</v>
      </c>
      <c r="P66" s="14" t="s">
        <v>41</v>
      </c>
    </row>
    <row r="67" spans="1:16" s="14" customFormat="1" ht="28" hidden="1" x14ac:dyDescent="0.15">
      <c r="A67" s="36">
        <v>1064</v>
      </c>
      <c r="B67" t="s">
        <v>42</v>
      </c>
      <c r="C67" t="s">
        <v>43</v>
      </c>
      <c r="D67" s="24" t="s">
        <v>44</v>
      </c>
      <c r="E67">
        <v>410</v>
      </c>
      <c r="F67" t="s">
        <v>140</v>
      </c>
      <c r="G67">
        <v>20.5</v>
      </c>
      <c r="H67" s="19" t="s">
        <v>129</v>
      </c>
      <c r="I67" s="19" t="s">
        <v>142</v>
      </c>
      <c r="J67" t="s">
        <v>31</v>
      </c>
      <c r="K67" t="s">
        <v>33</v>
      </c>
      <c r="M67" s="14" t="s">
        <v>173</v>
      </c>
      <c r="P67" s="14" t="s">
        <v>41</v>
      </c>
    </row>
    <row r="68" spans="1:16" s="14" customFormat="1" ht="28" hidden="1" x14ac:dyDescent="0.15">
      <c r="A68" s="36">
        <v>1065</v>
      </c>
      <c r="B68" t="s">
        <v>42</v>
      </c>
      <c r="C68" t="s">
        <v>43</v>
      </c>
      <c r="D68" s="24" t="s">
        <v>44</v>
      </c>
      <c r="E68">
        <v>411</v>
      </c>
      <c r="F68" t="s">
        <v>143</v>
      </c>
      <c r="G68">
        <v>8</v>
      </c>
      <c r="H68" s="19" t="s">
        <v>133</v>
      </c>
      <c r="I68" s="19" t="s">
        <v>144</v>
      </c>
      <c r="J68" t="s">
        <v>31</v>
      </c>
      <c r="K68" t="s">
        <v>33</v>
      </c>
      <c r="M68" s="14" t="s">
        <v>173</v>
      </c>
      <c r="P68" s="14" t="s">
        <v>41</v>
      </c>
    </row>
    <row r="69" spans="1:16" s="14" customFormat="1" ht="28" hidden="1" x14ac:dyDescent="0.15">
      <c r="A69" s="36">
        <v>1066</v>
      </c>
      <c r="B69" t="s">
        <v>42</v>
      </c>
      <c r="C69" t="s">
        <v>43</v>
      </c>
      <c r="D69" s="24" t="s">
        <v>44</v>
      </c>
      <c r="E69">
        <v>411</v>
      </c>
      <c r="F69" t="s">
        <v>143</v>
      </c>
      <c r="G69">
        <v>9</v>
      </c>
      <c r="H69" s="19" t="s">
        <v>129</v>
      </c>
      <c r="I69" s="19" t="s">
        <v>145</v>
      </c>
      <c r="J69" t="s">
        <v>31</v>
      </c>
      <c r="K69" t="s">
        <v>33</v>
      </c>
      <c r="M69" s="14" t="s">
        <v>173</v>
      </c>
      <c r="P69" s="14" t="s">
        <v>41</v>
      </c>
    </row>
    <row r="70" spans="1:16" s="14" customFormat="1" ht="28" hidden="1" x14ac:dyDescent="0.15">
      <c r="A70" s="36">
        <v>1067</v>
      </c>
      <c r="B70" t="s">
        <v>42</v>
      </c>
      <c r="C70" t="s">
        <v>43</v>
      </c>
      <c r="D70" s="24" t="s">
        <v>44</v>
      </c>
      <c r="E70">
        <v>411</v>
      </c>
      <c r="F70" t="s">
        <v>143</v>
      </c>
      <c r="G70">
        <v>10.5</v>
      </c>
      <c r="H70" s="19" t="s">
        <v>129</v>
      </c>
      <c r="I70" s="19" t="s">
        <v>146</v>
      </c>
      <c r="J70" t="s">
        <v>31</v>
      </c>
      <c r="K70" t="s">
        <v>33</v>
      </c>
      <c r="M70" s="14" t="s">
        <v>173</v>
      </c>
      <c r="P70" s="14" t="s">
        <v>41</v>
      </c>
    </row>
    <row r="71" spans="1:16" s="14" customFormat="1" ht="14" hidden="1" x14ac:dyDescent="0.15">
      <c r="A71" s="36">
        <v>1068</v>
      </c>
      <c r="B71" t="s">
        <v>42</v>
      </c>
      <c r="C71" t="s">
        <v>43</v>
      </c>
      <c r="D71" s="24" t="s">
        <v>44</v>
      </c>
      <c r="E71">
        <v>411</v>
      </c>
      <c r="F71" t="s">
        <v>147</v>
      </c>
      <c r="G71">
        <v>18</v>
      </c>
      <c r="H71" s="19" t="s">
        <v>133</v>
      </c>
      <c r="I71" s="19" t="s">
        <v>148</v>
      </c>
      <c r="J71" t="s">
        <v>31</v>
      </c>
      <c r="K71" t="s">
        <v>33</v>
      </c>
      <c r="M71" s="14" t="s">
        <v>173</v>
      </c>
      <c r="P71" s="14" t="s">
        <v>41</v>
      </c>
    </row>
    <row r="72" spans="1:16" s="14" customFormat="1" ht="126" hidden="1" x14ac:dyDescent="0.15">
      <c r="A72" s="36">
        <v>1069</v>
      </c>
      <c r="B72" t="s">
        <v>42</v>
      </c>
      <c r="C72" t="s">
        <v>43</v>
      </c>
      <c r="D72" s="24" t="s">
        <v>44</v>
      </c>
      <c r="E72">
        <v>411</v>
      </c>
      <c r="F72" t="s">
        <v>147</v>
      </c>
      <c r="G72" t="s">
        <v>149</v>
      </c>
      <c r="H72" s="19" t="s">
        <v>133</v>
      </c>
      <c r="I72" s="19" t="s">
        <v>150</v>
      </c>
      <c r="J72" t="s">
        <v>31</v>
      </c>
      <c r="K72" t="s">
        <v>33</v>
      </c>
      <c r="M72" s="14" t="s">
        <v>173</v>
      </c>
      <c r="P72" s="14" t="s">
        <v>41</v>
      </c>
    </row>
    <row r="73" spans="1:16" s="14" customFormat="1" ht="126" hidden="1" x14ac:dyDescent="0.15">
      <c r="A73" s="36">
        <v>1070</v>
      </c>
      <c r="B73" t="s">
        <v>42</v>
      </c>
      <c r="C73" t="s">
        <v>43</v>
      </c>
      <c r="D73" s="24" t="s">
        <v>44</v>
      </c>
      <c r="E73">
        <v>411</v>
      </c>
      <c r="F73" t="s">
        <v>147</v>
      </c>
      <c r="G73" t="s">
        <v>151</v>
      </c>
      <c r="H73" s="19" t="s">
        <v>133</v>
      </c>
      <c r="I73" s="19" t="s">
        <v>152</v>
      </c>
      <c r="J73" t="s">
        <v>31</v>
      </c>
      <c r="K73" t="s">
        <v>33</v>
      </c>
      <c r="M73" s="14" t="s">
        <v>173</v>
      </c>
      <c r="P73" s="14" t="s">
        <v>41</v>
      </c>
    </row>
    <row r="74" spans="1:16" s="14" customFormat="1" ht="28" hidden="1" x14ac:dyDescent="0.15">
      <c r="A74" s="36">
        <v>1071</v>
      </c>
      <c r="B74" t="s">
        <v>42</v>
      </c>
      <c r="C74" t="s">
        <v>43</v>
      </c>
      <c r="D74" s="24" t="s">
        <v>44</v>
      </c>
      <c r="E74">
        <v>412</v>
      </c>
      <c r="F74" t="s">
        <v>153</v>
      </c>
      <c r="G74">
        <v>1</v>
      </c>
      <c r="H74" s="19" t="s">
        <v>133</v>
      </c>
      <c r="I74" s="19" t="s">
        <v>154</v>
      </c>
      <c r="J74" t="s">
        <v>31</v>
      </c>
      <c r="K74" t="s">
        <v>33</v>
      </c>
      <c r="M74" s="14" t="s">
        <v>173</v>
      </c>
      <c r="P74" s="14" t="s">
        <v>41</v>
      </c>
    </row>
    <row r="75" spans="1:16" s="14" customFormat="1" ht="28" hidden="1" x14ac:dyDescent="0.15">
      <c r="A75" s="36">
        <v>1072</v>
      </c>
      <c r="B75" t="s">
        <v>42</v>
      </c>
      <c r="C75" t="s">
        <v>43</v>
      </c>
      <c r="D75" s="24" t="s">
        <v>44</v>
      </c>
      <c r="E75">
        <v>412</v>
      </c>
      <c r="F75" t="s">
        <v>153</v>
      </c>
      <c r="G75">
        <v>2</v>
      </c>
      <c r="H75" s="19" t="s">
        <v>133</v>
      </c>
      <c r="I75" s="19" t="s">
        <v>155</v>
      </c>
      <c r="J75" t="s">
        <v>31</v>
      </c>
      <c r="K75" t="s">
        <v>33</v>
      </c>
      <c r="M75" s="14" t="s">
        <v>173</v>
      </c>
      <c r="P75" s="14" t="s">
        <v>41</v>
      </c>
    </row>
    <row r="76" spans="1:16" s="14" customFormat="1" ht="42" hidden="1" x14ac:dyDescent="0.15">
      <c r="A76" s="36">
        <v>1073</v>
      </c>
      <c r="B76" t="s">
        <v>42</v>
      </c>
      <c r="C76" t="s">
        <v>43</v>
      </c>
      <c r="D76" s="24" t="s">
        <v>44</v>
      </c>
      <c r="E76">
        <v>412</v>
      </c>
      <c r="F76" t="s">
        <v>156</v>
      </c>
      <c r="G76" t="s">
        <v>157</v>
      </c>
      <c r="H76" s="19" t="s">
        <v>158</v>
      </c>
      <c r="I76" s="19" t="s">
        <v>159</v>
      </c>
      <c r="J76" t="s">
        <v>31</v>
      </c>
      <c r="K76" t="s">
        <v>33</v>
      </c>
      <c r="M76" s="14" t="s">
        <v>173</v>
      </c>
      <c r="P76" s="14" t="s">
        <v>41</v>
      </c>
    </row>
    <row r="77" spans="1:16" s="14" customFormat="1" ht="28" hidden="1" x14ac:dyDescent="0.15">
      <c r="A77" s="36">
        <v>1074</v>
      </c>
      <c r="B77" t="s">
        <v>42</v>
      </c>
      <c r="C77" t="s">
        <v>43</v>
      </c>
      <c r="D77" s="24" t="s">
        <v>44</v>
      </c>
      <c r="E77">
        <v>412</v>
      </c>
      <c r="F77" t="s">
        <v>160</v>
      </c>
      <c r="G77">
        <v>14</v>
      </c>
      <c r="H77" s="19" t="s">
        <v>133</v>
      </c>
      <c r="I77" s="19" t="s">
        <v>161</v>
      </c>
      <c r="J77" t="s">
        <v>31</v>
      </c>
      <c r="K77" t="s">
        <v>33</v>
      </c>
      <c r="M77" s="14" t="s">
        <v>173</v>
      </c>
      <c r="P77" s="14" t="s">
        <v>41</v>
      </c>
    </row>
    <row r="78" spans="1:16" s="14" customFormat="1" ht="28" hidden="1" x14ac:dyDescent="0.15">
      <c r="A78" s="36">
        <v>1075</v>
      </c>
      <c r="B78" t="s">
        <v>42</v>
      </c>
      <c r="C78" t="s">
        <v>43</v>
      </c>
      <c r="D78" s="24" t="s">
        <v>44</v>
      </c>
      <c r="E78">
        <v>412</v>
      </c>
      <c r="F78" t="s">
        <v>162</v>
      </c>
      <c r="G78">
        <v>17</v>
      </c>
      <c r="H78" s="19" t="s">
        <v>133</v>
      </c>
      <c r="I78" s="19" t="s">
        <v>161</v>
      </c>
      <c r="J78" t="s">
        <v>31</v>
      </c>
      <c r="K78" t="s">
        <v>33</v>
      </c>
      <c r="M78" s="14" t="s">
        <v>173</v>
      </c>
      <c r="P78" s="14" t="s">
        <v>41</v>
      </c>
    </row>
    <row r="79" spans="1:16" s="14" customFormat="1" ht="42" hidden="1" x14ac:dyDescent="0.15">
      <c r="A79" s="36">
        <v>1076</v>
      </c>
      <c r="B79" t="s">
        <v>42</v>
      </c>
      <c r="C79" t="s">
        <v>43</v>
      </c>
      <c r="D79" s="24" t="s">
        <v>44</v>
      </c>
      <c r="E79">
        <v>413</v>
      </c>
      <c r="F79" t="s">
        <v>163</v>
      </c>
      <c r="G79">
        <v>1</v>
      </c>
      <c r="H79" s="19" t="s">
        <v>133</v>
      </c>
      <c r="I79" s="19" t="s">
        <v>164</v>
      </c>
      <c r="J79" t="s">
        <v>31</v>
      </c>
      <c r="K79" t="s">
        <v>33</v>
      </c>
      <c r="M79" s="14" t="s">
        <v>173</v>
      </c>
      <c r="P79" s="14" t="s">
        <v>41</v>
      </c>
    </row>
    <row r="80" spans="1:16" s="14" customFormat="1" ht="28" hidden="1" x14ac:dyDescent="0.15">
      <c r="A80" s="36">
        <v>1077</v>
      </c>
      <c r="B80" t="s">
        <v>42</v>
      </c>
      <c r="C80" t="s">
        <v>43</v>
      </c>
      <c r="D80" s="24" t="s">
        <v>44</v>
      </c>
      <c r="E80">
        <v>413</v>
      </c>
      <c r="F80" t="s">
        <v>163</v>
      </c>
      <c r="G80">
        <v>2</v>
      </c>
      <c r="H80" s="19" t="s">
        <v>133</v>
      </c>
      <c r="I80" s="19" t="s">
        <v>165</v>
      </c>
      <c r="J80" t="s">
        <v>31</v>
      </c>
      <c r="K80" t="s">
        <v>33</v>
      </c>
      <c r="M80" s="14" t="s">
        <v>173</v>
      </c>
      <c r="P80" s="14" t="s">
        <v>41</v>
      </c>
    </row>
    <row r="81" spans="1:16" s="14" customFormat="1" ht="42" hidden="1" x14ac:dyDescent="0.15">
      <c r="A81" s="36">
        <v>1078</v>
      </c>
      <c r="B81" t="s">
        <v>42</v>
      </c>
      <c r="C81" t="s">
        <v>43</v>
      </c>
      <c r="D81" s="24" t="s">
        <v>44</v>
      </c>
      <c r="E81">
        <v>413</v>
      </c>
      <c r="F81" t="s">
        <v>166</v>
      </c>
      <c r="G81" t="s">
        <v>157</v>
      </c>
      <c r="H81" s="19" t="s">
        <v>158</v>
      </c>
      <c r="I81" s="19" t="s">
        <v>167</v>
      </c>
      <c r="J81" t="s">
        <v>31</v>
      </c>
      <c r="K81" t="s">
        <v>33</v>
      </c>
      <c r="M81" s="14" t="s">
        <v>173</v>
      </c>
      <c r="P81" s="14" t="s">
        <v>41</v>
      </c>
    </row>
    <row r="82" spans="1:16" s="14" customFormat="1" ht="28" hidden="1" x14ac:dyDescent="0.15">
      <c r="A82" s="36">
        <v>1079</v>
      </c>
      <c r="B82" t="s">
        <v>42</v>
      </c>
      <c r="C82" t="s">
        <v>43</v>
      </c>
      <c r="D82" s="24" t="s">
        <v>44</v>
      </c>
      <c r="E82">
        <v>413</v>
      </c>
      <c r="F82" t="s">
        <v>168</v>
      </c>
      <c r="G82">
        <v>14</v>
      </c>
      <c r="H82" s="19" t="s">
        <v>133</v>
      </c>
      <c r="I82" s="19" t="s">
        <v>165</v>
      </c>
      <c r="J82" t="s">
        <v>31</v>
      </c>
      <c r="K82" t="s">
        <v>33</v>
      </c>
      <c r="M82" s="14" t="s">
        <v>173</v>
      </c>
      <c r="P82" s="14" t="s">
        <v>41</v>
      </c>
    </row>
    <row r="83" spans="1:16" s="14" customFormat="1" ht="28" hidden="1" x14ac:dyDescent="0.15">
      <c r="A83" s="36">
        <v>1080</v>
      </c>
      <c r="B83" t="s">
        <v>42</v>
      </c>
      <c r="C83" t="s">
        <v>43</v>
      </c>
      <c r="D83" s="24" t="s">
        <v>44</v>
      </c>
      <c r="E83">
        <v>416</v>
      </c>
      <c r="F83" t="s">
        <v>169</v>
      </c>
      <c r="G83"/>
      <c r="H83" s="19" t="s">
        <v>129</v>
      </c>
      <c r="I83" s="19" t="s">
        <v>170</v>
      </c>
      <c r="J83" t="s">
        <v>31</v>
      </c>
      <c r="K83" t="s">
        <v>33</v>
      </c>
      <c r="M83" s="14" t="s">
        <v>173</v>
      </c>
      <c r="P83" s="14" t="s">
        <v>41</v>
      </c>
    </row>
    <row r="84" spans="1:16" s="14" customFormat="1" ht="42" hidden="1" x14ac:dyDescent="0.15">
      <c r="A84" s="36">
        <v>1081</v>
      </c>
      <c r="B84" t="s">
        <v>42</v>
      </c>
      <c r="C84" t="s">
        <v>43</v>
      </c>
      <c r="D84" s="24" t="s">
        <v>44</v>
      </c>
      <c r="E84">
        <v>636</v>
      </c>
      <c r="F84" t="s">
        <v>171</v>
      </c>
      <c r="G84">
        <v>29</v>
      </c>
      <c r="H84" s="19" t="s">
        <v>129</v>
      </c>
      <c r="I84" s="19" t="s">
        <v>172</v>
      </c>
      <c r="J84" t="s">
        <v>31</v>
      </c>
      <c r="K84" t="s">
        <v>33</v>
      </c>
      <c r="M84" s="14" t="s">
        <v>173</v>
      </c>
      <c r="P84" s="14" t="s">
        <v>41</v>
      </c>
    </row>
    <row r="85" spans="1:16" s="14" customFormat="1" x14ac:dyDescent="0.15">
      <c r="A85" s="36">
        <v>1017</v>
      </c>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193</v>
      </c>
      <c r="P1048576" s="15" t="s">
        <v>193</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6" r:id="rId46" xr:uid="{9B515E44-E560-214D-A844-D1CAA81D06FB}"/>
    <hyperlink ref="D17" r:id="rId47" xr:uid="{45873313-482D-B041-ACB0-F54295608969}"/>
    <hyperlink ref="D18" r:id="rId48" xr:uid="{FE777C03-AA4E-714F-A488-247BFEEF76DE}"/>
    <hyperlink ref="D19" r:id="rId49" xr:uid="{355C0B41-9EEA-FB4D-8566-CA16E6180294}"/>
    <hyperlink ref="D20" r:id="rId50" xr:uid="{5CDCA95E-35D5-2140-9B40-A1533ECAE4CC}"/>
    <hyperlink ref="D21" r:id="rId51" xr:uid="{A89206EF-312D-314E-AC95-015C812A7137}"/>
    <hyperlink ref="D22" r:id="rId52" xr:uid="{FCEF2870-CDBB-BA4A-835D-7BBA3800C865}"/>
    <hyperlink ref="D23" r:id="rId53" xr:uid="{B9A3FC22-C7C0-AE45-9386-81B28197DC7D}"/>
    <hyperlink ref="D24" r:id="rId54" xr:uid="{603C9DB9-06F9-4740-B86E-DC4180A85605}"/>
    <hyperlink ref="D27" r:id="rId55" xr:uid="{9FD98778-2724-4649-9DFB-34ECAFD7CDBE}"/>
    <hyperlink ref="D28" r:id="rId56" xr:uid="{B8FAA817-3077-BB47-8354-8B631BD651B6}"/>
    <hyperlink ref="D29" r:id="rId57" xr:uid="{212C800C-A4E8-CB43-BD2E-3D2771BA90CA}"/>
    <hyperlink ref="D30" r:id="rId58" xr:uid="{DE08471F-6895-6042-BEB1-64690CEA235A}"/>
    <hyperlink ref="D31" r:id="rId59" xr:uid="{11823320-EF43-2349-9856-1201A570BFF5}"/>
    <hyperlink ref="D32" r:id="rId60" xr:uid="{2DB8C168-DD4C-DD4D-9BCA-D715BFB19021}"/>
    <hyperlink ref="D33" r:id="rId61" xr:uid="{EE01544A-BC4E-6141-849D-273C5782924A}"/>
    <hyperlink ref="D34" r:id="rId62" xr:uid="{0520AD74-14AF-114B-B322-4BC3B300AE37}"/>
    <hyperlink ref="D35" r:id="rId63" xr:uid="{F351045F-78AA-BD4E-B234-1713B340AAB2}"/>
    <hyperlink ref="D36" r:id="rId64" xr:uid="{707E8A68-1EF8-1446-8993-6FF064210850}"/>
    <hyperlink ref="D37" r:id="rId65" xr:uid="{A6DDE61E-AEB0-1E4B-B647-FD7B206CDBB9}"/>
    <hyperlink ref="D38" r:id="rId66" xr:uid="{A5D2262B-9917-B44D-B31D-7C028C2C16E9}"/>
    <hyperlink ref="D39" r:id="rId67" xr:uid="{37A848DA-AB5C-EA4C-955F-DC680E626E4A}"/>
    <hyperlink ref="D40" r:id="rId68" xr:uid="{CAB00B62-1868-6547-B720-D121D91937D4}"/>
    <hyperlink ref="D41" r:id="rId69" xr:uid="{ACDD8660-0635-7E43-A536-E082C4310ABD}"/>
    <hyperlink ref="D42" r:id="rId70" xr:uid="{122F7866-4D73-D04B-984E-7D4A4E73FAEE}"/>
    <hyperlink ref="D43" r:id="rId71" xr:uid="{FEEF9871-4F82-1C42-B2B9-2AA7D5E4295D}"/>
    <hyperlink ref="D44" r:id="rId72" xr:uid="{CC35E742-EB43-FF4E-AC9E-D2F6F4F804AF}"/>
    <hyperlink ref="D45" r:id="rId73" xr:uid="{1746D407-A13A-9747-8EE3-13D70C31940F}"/>
    <hyperlink ref="D46" r:id="rId74" xr:uid="{E627DCEA-5119-764D-A223-05F0E974BF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LB167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2020-06-02T22:01:29Z</dcterms:modified>
</cp:coreProperties>
</file>