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itazawa\Desktop\"/>
    </mc:Choice>
  </mc:AlternateContent>
  <bookViews>
    <workbookView xWindow="0" yWindow="0" windowWidth="20490" windowHeight="7485" activeTab="2"/>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Comments'!$A$2:$P$85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5" l="1"/>
  <c r="S22" i="5"/>
  <c r="Q22" i="5"/>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I10" i="5"/>
  <c r="I9" i="5"/>
  <c r="I8" i="5"/>
  <c r="I7" i="5"/>
  <c r="H12" i="5"/>
  <c r="H11" i="5"/>
  <c r="H10" i="5"/>
  <c r="H9" i="5"/>
  <c r="H8" i="5"/>
  <c r="H7" i="5"/>
  <c r="C9" i="5"/>
  <c r="C10" i="5"/>
  <c r="C11" i="5"/>
  <c r="C12" i="5"/>
  <c r="D12" i="5"/>
  <c r="D11" i="5"/>
  <c r="D10" i="5"/>
  <c r="K30" i="5" l="1"/>
  <c r="E34" i="5"/>
  <c r="J30" i="5"/>
  <c r="I30" i="5"/>
  <c r="N12" i="5"/>
  <c r="N7" i="5"/>
  <c r="N11" i="5"/>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<sst xmlns="http://schemas.openxmlformats.org/spreadsheetml/2006/main" count="3534" uniqueCount="938">
  <si>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</si>
  <si>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</si>
  <si>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</si>
  <si>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</si>
  <si>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</si>
  <si>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</si>
  <si>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</si>
  <si>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</si>
  <si>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</si>
  <si>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</si>
  <si>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</si>
  <si>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</si>
  <si>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</si>
  <si>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</si>
  <si>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</si>
  <si>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</si>
  <si>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</si>
  <si>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</si>
  <si>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</si>
  <si>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</si>
  <si>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</si>
  <si>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</si>
  <si>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</si>
  <si>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</si>
  <si>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</si>
  <si>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[This document is used to submit comments for an 802.15.4md pre-draft.]</t>
  </si>
  <si>
    <t>802.15.4md D01 Draft Comments</t>
  </si>
  <si>
    <t>Kunal Shah</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</si>
  <si>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</si>
  <si>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</si>
  <si>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</si>
  <si>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</si>
  <si>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</si>
  <si>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</si>
  <si>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</si>
  <si>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</si>
  <si>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</si>
  <si>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</si>
  <si>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</si>
  <si>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</si>
  <si>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</si>
  <si>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</si>
  <si>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</si>
  <si>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</si>
  <si>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</si>
  <si>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</si>
  <si>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</si>
  <si>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</si>
  <si>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</si>
  <si>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</si>
  <si>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</si>
  <si>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</si>
  <si>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</si>
  <si>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</si>
  <si>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</si>
  <si>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</si>
  <si>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</si>
  <si>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</si>
  <si>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</si>
  <si>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</si>
  <si>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</si>
  <si>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</si>
  <si>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</si>
  <si>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</si>
  <si>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</si>
  <si>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</si>
  <si>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</si>
  <si>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</si>
  <si>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</si>
  <si>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</si>
  <si>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</si>
  <si>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</si>
  <si>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</si>
  <si>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</si>
  <si>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</si>
  <si>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</si>
  <si>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</si>
  <si>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</si>
  <si>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</si>
  <si>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</si>
  <si>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</si>
  <si>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</si>
  <si>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</si>
  <si>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</si>
  <si>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</si>
  <si>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</si>
  <si>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</si>
  <si>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</si>
  <si>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</si>
  <si>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</si>
  <si>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</si>
  <si>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</si>
  <si>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</si>
  <si>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</si>
  <si>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</si>
  <si>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</si>
  <si>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</si>
  <si>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</si>
  <si>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</si>
  <si>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</si>
  <si>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</si>
  <si>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</si>
  <si>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</si>
  <si>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</si>
  <si>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</si>
  <si>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</si>
  <si>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</si>
  <si>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</si>
  <si>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</si>
  <si>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ＭＳ Ｐゴシック"/>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</si>
  <si>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ＭＳ Ｐゴシック"/>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</si>
  <si>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ＭＳ Ｐゴシック"/>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</si>
  <si>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</si>
  <si>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</si>
  <si>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</si>
  <si>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</si>
  <si>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</si>
  <si>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</si>
  <si>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</si>
  <si>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</si>
  <si>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</si>
  <si>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</si>
  <si>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</si>
  <si>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</si>
  <si>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</si>
  <si>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ＭＳ Ｐゴシック"/>
        <family val="2"/>
        <scheme val="minor"/>
      </rPr>
      <t>1</t>
    </r>
    <r>
      <rPr>
        <vertAlign val="superscript"/>
        <sz val="11"/>
        <color theme="1"/>
        <rFont val="ＭＳ Ｐゴシック"/>
        <family val="2"/>
        <scheme val="minor"/>
      </rPr>
      <t>(n)</t>
    </r>
    <r>
      <rPr>
        <sz val="10"/>
        <rFont val="Arial"/>
        <family val="2"/>
      </rPr>
      <t>, but it is incorrectly labelled g</t>
    </r>
    <r>
      <rPr>
        <vertAlign val="subscript"/>
        <sz val="11"/>
        <color theme="1"/>
        <rFont val="ＭＳ Ｐゴシック"/>
        <family val="2"/>
        <scheme val="minor"/>
      </rPr>
      <t>0</t>
    </r>
    <r>
      <rPr>
        <vertAlign val="superscript"/>
        <sz val="11"/>
        <color theme="1"/>
        <rFont val="ＭＳ Ｐゴシック"/>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</si>
  <si>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</si>
  <si>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</si>
  <si>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</si>
  <si>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</si>
  <si>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ＭＳ Ｐゴシック"/>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</si>
  <si>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ＭＳ Ｐゴシック"/>
        <family val="2"/>
        <scheme val="minor"/>
      </rPr>
      <t>RX-to-TX</t>
    </r>
    <r>
      <rPr>
        <sz val="10"/>
        <rFont val="Arial"/>
        <family val="2"/>
      </rPr>
      <t xml:space="preserve"> turnaround time, </t>
    </r>
    <r>
      <rPr>
        <sz val="11"/>
        <color theme="1"/>
        <rFont val="ＭＳ Ｐゴシック"/>
        <family val="2"/>
        <scheme val="minor"/>
      </rPr>
      <t>in units of preamble symbols times, Tpsym, as specified in 10.2.2</t>
    </r>
    <r>
      <rPr>
        <b/>
        <sz val="11"/>
        <color theme="1"/>
        <rFont val="ＭＳ Ｐゴシック"/>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</si>
  <si>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</si>
  <si>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</si>
  <si>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</si>
  <si>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</si>
  <si>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</si>
  <si>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</si>
  <si>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</si>
  <si>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</si>
  <si>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</si>
  <si>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</si>
  <si>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</si>
  <si>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</si>
  <si>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</si>
  <si>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</si>
  <si>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</si>
  <si>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</si>
  <si>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</si>
  <si>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</si>
  <si>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</si>
  <si>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</si>
  <si>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</si>
  <si>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</si>
  <si>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</si>
  <si>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</si>
  <si>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</si>
  <si>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</si>
  <si>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</si>
  <si>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</si>
  <si>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</si>
  <si>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</si>
  <si>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</si>
  <si>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</si>
  <si>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</si>
  <si>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</si>
  <si>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</si>
  <si>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</si>
  <si>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</si>
  <si>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</si>
  <si>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</si>
  <si>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</si>
  <si>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</si>
  <si>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</si>
  <si>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</si>
  <si>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</si>
  <si>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</si>
  <si>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</si>
  <si>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</si>
  <si>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</si>
  <si>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</si>
  <si>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</si>
  <si>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</si>
  <si>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</si>
  <si>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</si>
  <si>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</si>
  <si>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</si>
  <si>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</si>
  <si>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</si>
  <si>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</si>
  <si>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</si>
  <si>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</si>
  <si>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</si>
  <si>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</si>
  <si>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</si>
  <si>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</si>
  <si>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</si>
  <si>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</si>
  <si>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</si>
  <si>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</si>
  <si>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</si>
  <si>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</si>
  <si>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</si>
  <si>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</si>
  <si>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</si>
  <si>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</si>
  <si>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</si>
  <si>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</si>
  <si>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</si>
  <si>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</si>
  <si>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</si>
  <si>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</si>
  <si>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</si>
  <si>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</si>
  <si>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</si>
  <si>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</si>
  <si>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</si>
  <si>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</si>
  <si>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</si>
  <si>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</si>
  <si>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</si>
  <si>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</si>
  <si>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</si>
  <si>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</si>
  <si>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</si>
  <si>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</si>
  <si>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</si>
  <si>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</si>
  <si>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</si>
  <si>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</si>
  <si>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</si>
  <si>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</si>
  <si>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</si>
  <si>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</si>
  <si>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</si>
  <si>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</si>
  <si>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</si>
  <si>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</si>
  <si>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</si>
  <si>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</si>
  <si>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</si>
  <si>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</si>
  <si>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</si>
  <si>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</si>
  <si>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</si>
  <si>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</si>
  <si>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</si>
  <si>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</si>
  <si>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</si>
  <si>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</si>
  <si>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</si>
  <si>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</si>
  <si>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</si>
  <si>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</si>
  <si>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</si>
  <si>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</si>
  <si>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</si>
  <si>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</si>
  <si>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</si>
  <si>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</si>
  <si>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</si>
  <si>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</si>
  <si>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</si>
  <si>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</si>
  <si>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</si>
  <si>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</si>
  <si>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</si>
  <si>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</si>
  <si>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</si>
  <si>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</si>
  <si>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</si>
  <si>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</si>
  <si>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</si>
  <si>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</si>
  <si>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</si>
  <si>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</si>
  <si>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</si>
  <si>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</si>
  <si>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</si>
  <si>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</si>
  <si>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</si>
  <si>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</si>
  <si>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</si>
  <si>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</si>
  <si>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</si>
  <si>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</si>
  <si>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</si>
  <si>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</si>
  <si>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</si>
  <si>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</si>
  <si>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</si>
  <si>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</si>
  <si>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</si>
  <si>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</si>
  <si>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</si>
  <si>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</si>
  <si>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</si>
  <si>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</si>
  <si>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</si>
  <si>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</si>
  <si>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</si>
  <si>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</si>
  <si>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</si>
  <si>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</si>
  <si>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</si>
  <si>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</si>
  <si>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</si>
  <si>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</si>
  <si>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</si>
  <si>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</si>
  <si>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</si>
  <si>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</si>
  <si>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</si>
  <si>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</si>
  <si>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</si>
  <si>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</si>
  <si>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</si>
  <si>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</si>
  <si>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</si>
  <si>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</si>
  <si>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</si>
  <si>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</si>
  <si>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</si>
  <si>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</si>
  <si>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</si>
  <si>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</si>
  <si>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</si>
  <si>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</si>
  <si>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</si>
  <si>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</si>
  <si>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</si>
  <si>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</si>
  <si>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</si>
  <si>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</si>
  <si>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</si>
  <si>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</si>
  <si>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</si>
  <si>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</si>
  <si>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</si>
  <si>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</si>
  <si>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</si>
  <si>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</si>
  <si>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</si>
  <si>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</si>
  <si>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</si>
  <si>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</si>
  <si>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</si>
  <si>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</si>
  <si>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</si>
  <si>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</si>
  <si>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</si>
  <si>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</si>
  <si>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</si>
  <si>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</si>
  <si>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</si>
  <si>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</si>
  <si>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</si>
  <si>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</si>
  <si>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</si>
  <si>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</si>
  <si>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</si>
  <si>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</si>
  <si>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</si>
  <si>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</si>
  <si>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</si>
  <si>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</si>
  <si>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</si>
  <si>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</si>
  <si>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</si>
  <si>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</si>
  <si>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</si>
  <si>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</si>
  <si>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</si>
  <si>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</si>
  <si>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</si>
  <si>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</si>
  <si>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</si>
  <si>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</si>
  <si>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</si>
  <si>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</si>
  <si>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</si>
  <si>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</si>
  <si>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</si>
  <si>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</si>
  <si>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</si>
  <si>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</si>
  <si>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</si>
  <si>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</si>
  <si>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</si>
  <si>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</si>
  <si>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</si>
  <si>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</si>
  <si>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</si>
  <si>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</si>
  <si>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</si>
  <si>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</si>
  <si>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</si>
  <si>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</si>
  <si>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</si>
  <si>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</si>
  <si>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</si>
  <si>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</si>
  <si>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</si>
  <si>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</si>
  <si>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</si>
  <si>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</si>
  <si>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</si>
  <si>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</si>
  <si>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</si>
  <si>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</si>
  <si>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</si>
  <si>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</si>
  <si>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</si>
  <si>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</si>
  <si>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</si>
  <si>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</si>
  <si>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</si>
  <si>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</si>
  <si>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</si>
  <si>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</si>
  <si>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</si>
  <si>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</si>
  <si>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</si>
  <si>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</si>
  <si>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</si>
  <si>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</si>
  <si>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</si>
  <si>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</si>
  <si>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</si>
  <si>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</si>
  <si>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</si>
  <si>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</si>
  <si>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</si>
  <si>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</si>
  <si>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</si>
  <si>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</si>
  <si>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</si>
  <si>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</si>
  <si>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</si>
  <si>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</si>
  <si>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</si>
  <si>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</si>
  <si>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</si>
  <si>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</si>
  <si>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</si>
  <si>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</si>
  <si>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</si>
  <si>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</si>
  <si>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</si>
  <si>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</si>
  <si>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</si>
  <si>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</si>
  <si>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</si>
  <si>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</si>
  <si>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</si>
  <si>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</si>
  <si>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</si>
  <si>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</si>
  <si>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</si>
  <si>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</si>
  <si>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</si>
  <si>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</si>
  <si>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</si>
  <si>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</si>
  <si>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</si>
  <si>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</si>
  <si>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</si>
  <si>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</si>
  <si>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</si>
  <si>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</si>
  <si>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</si>
  <si>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</si>
  <si>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</si>
  <si>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</si>
  <si>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</si>
  <si>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</si>
  <si>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</si>
  <si>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</si>
  <si>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</si>
  <si>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</si>
  <si>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</si>
  <si>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</si>
  <si>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</si>
  <si>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</si>
  <si>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</si>
  <si>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</si>
  <si>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</si>
  <si>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</si>
  <si>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</si>
  <si>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</si>
  <si>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</si>
  <si>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</si>
  <si>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</si>
  <si>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</si>
  <si>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</si>
  <si>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</si>
  <si>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</si>
  <si>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</si>
  <si>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</si>
  <si>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</si>
  <si>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</si>
  <si>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</si>
  <si>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</si>
  <si>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</si>
  <si>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</si>
  <si>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</si>
  <si>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</si>
  <si>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</si>
  <si>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</si>
  <si>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</si>
  <si>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</si>
  <si>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</si>
  <si>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</si>
  <si>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</si>
  <si>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</si>
  <si>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</si>
  <si>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</si>
  <si>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</si>
  <si>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</si>
  <si>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</si>
  <si>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</si>
  <si>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</si>
  <si>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</si>
  <si>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</si>
  <si>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</si>
  <si>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</si>
  <si>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</si>
  <si>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</si>
  <si>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</si>
  <si>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</si>
  <si>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</si>
  <si>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</si>
  <si>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</si>
  <si>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</si>
  <si>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</si>
  <si>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</si>
  <si>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</si>
  <si>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</si>
  <si>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</si>
  <si>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</si>
  <si>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</si>
  <si>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</si>
  <si>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</si>
  <si>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</si>
  <si>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</si>
  <si>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</si>
  <si>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</si>
  <si>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</si>
  <si>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</si>
  <si>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</si>
  <si>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</si>
  <si>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</si>
  <si>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</si>
  <si>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</si>
  <si>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</si>
  <si>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</si>
  <si>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</si>
  <si>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</si>
  <si>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</si>
  <si>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</si>
  <si>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</si>
  <si>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</si>
  <si>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</si>
  <si>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</si>
  <si>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</si>
  <si>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</si>
  <si>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</si>
  <si>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</si>
  <si>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</si>
  <si>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</si>
  <si>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</si>
  <si>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</si>
  <si>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</si>
  <si>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</si>
  <si>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</si>
  <si>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</si>
  <si>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</si>
  <si>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</si>
  <si>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</si>
  <si>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</si>
  <si>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</si>
  <si>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</si>
  <si>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</si>
  <si>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</si>
  <si>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</si>
  <si>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</si>
  <si>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</si>
  <si>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</si>
  <si>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</si>
  <si>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</si>
  <si>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</si>
  <si>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</si>
  <si>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</si>
  <si>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</si>
  <si>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</si>
  <si>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</si>
  <si>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</si>
  <si>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</si>
  <si>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</si>
  <si>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</si>
  <si>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</si>
  <si>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</si>
  <si>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</si>
  <si>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</si>
  <si>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</si>
  <si>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</si>
  <si>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</si>
  <si>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</si>
  <si>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</si>
  <si>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</si>
  <si>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</si>
  <si>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</si>
  <si>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</si>
  <si>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</si>
  <si>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</si>
  <si>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</si>
  <si>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</si>
  <si>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</si>
  <si>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</si>
  <si>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</si>
  <si>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</si>
  <si>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</si>
  <si>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</si>
  <si>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</si>
  <si>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</si>
  <si>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</si>
  <si>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</si>
  <si>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</si>
  <si>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</si>
  <si>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</si>
  <si>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</si>
  <si>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</si>
  <si>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</si>
  <si>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</si>
  <si>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</si>
  <si>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</si>
  <si>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</si>
  <si>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</si>
  <si>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</si>
  <si>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</si>
  <si>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</si>
  <si>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</si>
  <si>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</si>
  <si>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</si>
  <si>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</si>
  <si>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</si>
  <si>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</si>
  <si>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</si>
  <si>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</si>
  <si>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</si>
  <si>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</si>
  <si>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</si>
  <si>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</si>
  <si>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</si>
  <si>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</si>
  <si>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</si>
  <si>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</si>
  <si>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</si>
  <si>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</si>
  <si>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</si>
  <si>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</si>
  <si>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</si>
  <si>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</si>
  <si>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</si>
  <si>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</si>
  <si>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</si>
  <si>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</si>
  <si>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</si>
  <si>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</si>
  <si>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</si>
  <si>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</si>
  <si>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</si>
  <si>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</si>
  <si>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</si>
  <si>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</si>
  <si>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</si>
  <si>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</si>
  <si>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</si>
  <si>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</si>
  <si>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</si>
  <si>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</si>
  <si>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</si>
  <si>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</si>
  <si>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</si>
  <si>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</si>
  <si>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</si>
  <si>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</si>
  <si>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</si>
  <si>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</si>
  <si>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</si>
  <si>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</si>
  <si>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</si>
  <si>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</si>
  <si>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</si>
  <si>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</si>
  <si>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</si>
  <si>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</si>
  <si>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</si>
  <si>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</si>
  <si>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</si>
  <si>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</si>
  <si>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</si>
  <si>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</si>
  <si>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</si>
  <si>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</si>
  <si>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</si>
  <si>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</si>
  <si>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</si>
  <si>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</si>
  <si>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</si>
  <si>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IEEE doesn't have access to the ZigBee document. Please provide proposed resolution and permission from ZigBee to include the IEEE 802.15.4</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</si>
  <si>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</si>
  <si>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</si>
  <si>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</si>
  <si>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</si>
  <si>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</si>
  <si>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</si>
  <si>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</si>
  <si>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</si>
  <si>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</si>
  <si>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</si>
  <si>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</si>
  <si>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</si>
  <si>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</si>
  <si>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</si>
  <si>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</si>
  <si>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</si>
  <si>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</si>
  <si>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</si>
  <si>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</si>
  <si>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</si>
  <si>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</si>
  <si>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</si>
  <si>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</si>
  <si>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</si>
  <si>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</si>
  <si>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</si>
  <si>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</si>
  <si>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</si>
  <si>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</si>
  <si>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</si>
  <si>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</si>
  <si>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</si>
  <si>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</si>
  <si>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</si>
  <si>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</si>
  <si>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</si>
  <si>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</si>
  <si>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</si>
  <si>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</si>
  <si>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</si>
  <si>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</si>
  <si>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</si>
  <si>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</si>
  <si>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</si>
  <si>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</si>
  <si>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</si>
  <si>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</si>
  <si>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</si>
  <si>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</si>
  <si>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</si>
  <si>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</si>
  <si>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</si>
  <si>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</si>
  <si>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</si>
  <si>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</si>
  <si>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</si>
  <si>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</si>
  <si>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</si>
  <si>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</si>
  <si>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Kunal and Tero to work on the updated text for clarification.</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</si>
  <si>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</si>
  <si>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</si>
  <si>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</si>
  <si>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</si>
  <si>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</si>
  <si>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</si>
  <si>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</si>
  <si>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</si>
  <si>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</si>
  <si>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</si>
  <si>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</si>
  <si>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</si>
  <si>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</si>
  <si>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</si>
  <si>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</si>
  <si>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</si>
  <si>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</si>
  <si>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</si>
  <si>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</si>
  <si>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</si>
  <si>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</si>
  <si>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</si>
  <si>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</si>
  <si>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</si>
  <si>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</si>
  <si>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</si>
  <si>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</si>
  <si>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</si>
  <si>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</si>
  <si>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</si>
  <si>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</si>
  <si>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</si>
  <si>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</si>
  <si>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</si>
  <si>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Delete the sentence  "The PHY PIB attribute phyCCAMode, as described in 11.3, shall indicate the appropriate operation mode." as phyCCAMode is removed from entire standard, as it was only used by CCA Mode 6.</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</si>
  <si>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</si>
  <si>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</si>
  <si>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</si>
  <si>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</si>
  <si>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</si>
  <si>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</si>
  <si>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</si>
  <si>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</si>
  <si>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</si>
  <si>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</si>
  <si>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</si>
  <si>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</si>
  <si>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</si>
  <si>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</si>
  <si>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</si>
  <si>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</si>
  <si>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</si>
  <si>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</si>
  <si>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</si>
  <si>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</si>
  <si>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</si>
  <si>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</si>
  <si>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</si>
  <si>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</si>
  <si>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</si>
  <si>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</si>
  <si>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</si>
  <si>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</si>
  <si>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</si>
  <si>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</si>
  <si>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</si>
  <si>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</si>
  <si>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</si>
  <si>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</si>
  <si>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</si>
  <si>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</si>
  <si>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</si>
  <si>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</si>
  <si>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</si>
  <si>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</si>
  <si>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</si>
  <si>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</si>
  <si>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</si>
  <si>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</si>
  <si>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</si>
  <si>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</si>
  <si>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</si>
  <si>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</si>
  <si>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</si>
  <si>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</si>
  <si>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</si>
  <si>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</si>
  <si>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</si>
  <si>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</si>
  <si>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</si>
  <si>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</si>
  <si>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</si>
  <si>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</si>
  <si>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</si>
  <si>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</si>
  <si>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</si>
  <si>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</si>
  <si>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</si>
  <si>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</si>
  <si>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</si>
  <si>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</si>
  <si>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StartTime in table 8-75 page 337 as, "The time at which the requested measurement should be started as defined in 7.5.27."</t>
  </si>
  <si>
    <t>Update the description for Duration in table 8-75 page 337 as, "The duration over which the requested measurement should be measured as defined in 7.5.27."</t>
  </si>
  <si>
    <t>Check CID121 for reference.</t>
  </si>
  <si>
    <t>Add the following sentence on l.3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</si>
  <si>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</si>
  <si>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</si>
  <si>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</si>
  <si>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</si>
  <si>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When the MLME-SRM.response is received by the MLME, an SRM Response command defined in 7.5.28 is generated and sent to the originated device. If the status is not SUCCESS, then no SRM Report is generated.</t>
  </si>
  <si>
    <t>SRM.response is missing the primitive for attribute. Also the  DeviceAddrMode primitive is missing from the table 8-77.</t>
  </si>
  <si>
    <t xml:space="preserve">One of the addresses can be removed from the primitive, DeviceAddress or MeasuredDeviceAddress. Also no need to keep both addresses as part of the response primitive and command as well. If it is required to stay, please clarify in which case the addresses would be different.  </t>
  </si>
  <si>
    <t>Requires to include a status for a device who fails to successfully send a request. Rename the current status field to SRM status. Also include a language on how each of the SRM status values should be used.</t>
  </si>
  <si>
    <t>Convert the 5 bits of SrmMetricId (b0..b5) defined in Table 7-15 to an Integer value.</t>
  </si>
  <si>
    <t xml:space="preserve">When and how often does the report command required to be sent periodically. If the report is sent automously, how is the measurement information included as part of the report command? </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</si>
  <si>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</si>
  <si>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</si>
  <si>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</si>
  <si>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</si>
  <si>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</si>
  <si>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</si>
  <si>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</si>
  <si>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</si>
  <si>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</si>
  <si>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</si>
  <si>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Ruben/ Chris</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</si>
  <si>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</si>
  <si>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</si>
  <si>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</si>
  <si>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</si>
  <si>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</si>
  <si>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</si>
  <si>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</si>
  <si>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</si>
  <si>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</si>
  <si>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</si>
  <si>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</si>
  <si>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</si>
  <si>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</si>
  <si>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</si>
  <si>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 xml:space="preserve">Remove DeviceAddrMode, DeviceAddress, MeasuredDeviceAddrMode and MeasuredDeviceAddress from MLME-SRM.confirm and MLME-SRM.response primitives. </t>
  </si>
  <si>
    <t xml:space="preserve">Change "Status" in Table 8-87 to "SRM Status" and add "NO_ACK" and "CHANNEL_ACCESS_FAILURE" to its valid range. When SRM Response was retuned, the SRM Status is of it is copied to that of this primitive. When SRM Reuqest could not be sent, CHANNEL_ACCESS_FAILURE is returned. When SRM Request was sent on the channel, but no ack was returned, NO_ACK is returned. </t>
  </si>
  <si>
    <t>The measuring device shall start the measurement when Start Time elapses after receiving the request. If Start Time is set to zero or no local clock is available, the measuring device shall start the measurement as soon as practical after receiving the request.</t>
  </si>
  <si>
    <t>Rewrite the text to "The SRM Token shall be set to the value in SrmHandle of MLME-SRM.request primitive. This value is unique among SRM Request frames."</t>
  </si>
  <si>
    <t>Other sections have similar sentences. (option: remove l.2-5 and l.8-12).</t>
  </si>
  <si>
    <t>For example, Slotframhandle defined in Table 8-96 is also exposed by TSCH Slotframe and Link IE, wihch is defined in Figures 7-54 and 7-55 and used in Enhance Beacon frames.</t>
  </si>
  <si>
    <t>Propose to Revise</t>
  </si>
  <si>
    <r>
      <t xml:space="preserve">Shoichi-san/ Yokota-san
Check to confirm all the constraints specified in the section are valid and required
</t>
    </r>
    <r>
      <rPr>
        <sz val="10"/>
        <color rgb="FFFF0000"/>
        <rFont val="Arial"/>
        <family val="2"/>
      </rPr>
      <t>Propose to Reject</t>
    </r>
  </si>
  <si>
    <t>Propose to Reject, but it could be changed to "SrmTransactionID" or "SrmToken" (CID#171) if needed.</t>
  </si>
  <si>
    <t xml:space="preserve">Add the following text at the end of the paragraph: "The resolution of Start Time is in microseconds." </t>
  </si>
  <si>
    <t>Rewrite the text to "The SRM Duration indicates the duration during which the measurement to be
performed. The unit of a time slot equals to 1 μs. The resolution of SRM Duration is in microseconds."</t>
  </si>
  <si>
    <t>Same as CID#119</t>
  </si>
  <si>
    <t>The role of SrmHandle in MLME-SRM.response is to match the corresponding Response as described in Table 8-76. SrmHandle is locally unique and distinguished by the source address in the SRM Request.</t>
  </si>
  <si>
    <t>When the MLME-SRM-REPORT.request is issued by the next higher layer of a device, the MLME of the device acknowledges it by sending back an MLME-SRM-REPORT.confirm primitive with a Status code. The MLME then generates SRM Report command and attempts to send it to the specfied destination device.</t>
  </si>
  <si>
    <t xml:space="preserve">the 2 bits of ScopeId (b0b1) defined in Table 7-16 shall be converted to Enumeration value with (b2..b7) filled with zero. </t>
  </si>
  <si>
    <t>The MLME-SRM-REPORT.indication primitive is generated by the MAC sublayer and issued to the next higher layer on receipt of a SRM Report command. The usage of the MLME-SRM-REPORT.indication primitive by the next higher layer is beyond the scope of this document.</t>
  </si>
  <si>
    <t>This could be optional, but useful for mesuring congestion or occupancy of the network.</t>
  </si>
  <si>
    <t>The roles of these atributes are described in 7.4.2.21, which describes an example of signal quality related IEs</t>
  </si>
  <si>
    <t>Same as CID#207</t>
  </si>
  <si>
    <t>Change the type from "Integer" to "List of Interfers" and the range from "-" to "0x00-0xff for each Integer".</t>
  </si>
  <si>
    <t>The range for macChannelUtilization should have "-".</t>
  </si>
  <si>
    <t>Same as CID#185</t>
  </si>
  <si>
    <t>15-19-0075-00-04md</t>
  </si>
  <si>
    <t>Jan 2019</t>
    <phoneticPr fontId="0" type="noConversion"/>
  </si>
  <si>
    <t xml:space="preserve">Why is there macChannelPage, macChannelNumber, macRxAddrMode and macRxDeviceAddress in this PIB table. What is this table used for? I assumed this was global table used to measure global metrics, but it seems it is not. </t>
    <phoneticPr fontId="0" type="noConversion"/>
  </si>
  <si>
    <t xml:space="preserve">Hidetosih Yokota and Shoichi Kitazawa
</t>
    <phoneticPr fontId="0" type="noConversion"/>
  </si>
  <si>
    <t>Resolution of SRM Related CIDs</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</si>
</sst>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dd&quot;, &quot;mmmm\ dd&quot;, &quot;yyyy"/>
  </numFmts>
  <fonts count="27">
    <font>
      <sz val="10"/>
      <name val="Arial"/>
      <family val="2"/>
    </font>
    <font>
      <sz val="11"/>
      <color theme="1"/>
      <name val="ＭＳ Ｐゴシック"/>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ＭＳ Ｐゴシック"/>
      <family val="2"/>
      <scheme val="minor"/>
    </font>
    <font>
      <i/>
      <sz val="11"/>
      <color theme="1"/>
      <name val="ＭＳ Ｐゴシック"/>
      <family val="2"/>
      <scheme val="minor"/>
    </font>
    <font>
      <vertAlign val="subscript"/>
      <sz val="11"/>
      <color theme="1"/>
      <name val="ＭＳ Ｐゴシック"/>
      <family val="2"/>
      <scheme val="minor"/>
    </font>
    <font>
      <vertAlign val="superscript"/>
      <sz val="11"/>
      <color theme="1"/>
      <name val="ＭＳ Ｐゴシック"/>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sz val="6"/>
      <name val="ＭＳ Ｐゴシック"/>
      <family val="3"/>
      <charset val="128"/>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0">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25" fillId="0" borderId="0" xfId="0" applyFont="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76"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cellXfs>
  <cellStyles count="3">
    <cellStyle name="Normal 2" xfId="1"/>
    <cellStyle name="ハイパーリンク" xfId="2"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1485698</xdr:colOff>
      <xdr:row>85</xdr:row>
      <xdr:rowOff>1095224</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81" Type="http://schemas.openxmlformats.org/officeDocument/2006/relationships/printerSettings" Target="../printerSettings/printerSettings2.bin"/><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 Id="rId24" Type="http://schemas.openxmlformats.org/officeDocument/2006/relationships/hyperlink" Target="mailto:sdj@exegin.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66"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7" sqref="C7:D7"/>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934</v>
      </c>
      <c r="C1" s="3"/>
      <c r="D1" t="s">
        <v>933</v>
      </c>
    </row>
    <row r="3" spans="2:4" ht="18.75">
      <c r="C3" s="4" t="s">
        <v>0</v>
      </c>
    </row>
    <row r="4" spans="2:4" ht="18.75">
      <c r="C4" s="4" t="s">
        <v>23</v>
      </c>
    </row>
    <row r="5" spans="2:4" ht="18.75">
      <c r="B5" s="4"/>
    </row>
    <row r="6" spans="2:4" ht="14.85" customHeight="1">
      <c r="B6" s="5" t="s">
        <v>1</v>
      </c>
      <c r="C6" s="61" t="s">
        <v>24</v>
      </c>
      <c r="D6" s="61"/>
    </row>
    <row r="7" spans="2:4" ht="17.25" customHeight="1">
      <c r="B7" s="5" t="s">
        <v>2</v>
      </c>
      <c r="C7" s="62" t="s">
        <v>937</v>
      </c>
      <c r="D7" s="62"/>
    </row>
    <row r="8" spans="2:4" ht="15.75">
      <c r="B8" s="5" t="s">
        <v>3</v>
      </c>
      <c r="C8" s="63">
        <v>43496</v>
      </c>
      <c r="D8" s="63"/>
    </row>
    <row r="9" spans="2:4" ht="14.85" customHeight="1">
      <c r="B9" s="61" t="s">
        <v>4</v>
      </c>
      <c r="C9" s="5" t="s">
        <v>936</v>
      </c>
      <c r="D9" s="5"/>
    </row>
    <row r="10" spans="2:4" ht="15.75">
      <c r="B10" s="61"/>
      <c r="C10" s="7"/>
      <c r="D10" s="7"/>
    </row>
    <row r="11" spans="2:4" ht="15.75">
      <c r="B11" s="61"/>
      <c r="C11" s="7"/>
      <c r="D11" s="7"/>
    </row>
    <row r="12" spans="2:4" ht="15.75">
      <c r="B12" s="61"/>
      <c r="C12" s="8"/>
      <c r="D12" s="9"/>
    </row>
    <row r="13" spans="2:4" ht="14.85" customHeight="1">
      <c r="B13" s="61" t="s">
        <v>5</v>
      </c>
      <c r="C13" s="10"/>
      <c r="D13" s="5"/>
    </row>
    <row r="14" spans="2:4" ht="15.75">
      <c r="B14" s="61"/>
      <c r="C14" s="11"/>
    </row>
    <row r="15" spans="2:4" ht="14.85" customHeight="1">
      <c r="B15" s="5" t="s">
        <v>6</v>
      </c>
      <c r="C15" s="61" t="s">
        <v>26</v>
      </c>
      <c r="D15" s="61"/>
    </row>
    <row r="16" spans="2:4" s="12" customFormat="1" ht="20.25" customHeight="1">
      <c r="B16" s="5" t="s">
        <v>7</v>
      </c>
      <c r="C16" s="61" t="s">
        <v>25</v>
      </c>
      <c r="D16" s="61"/>
    </row>
    <row r="17" spans="2:4" s="12" customFormat="1" ht="84" customHeight="1">
      <c r="B17" s="6" t="s">
        <v>8</v>
      </c>
      <c r="C17" s="61" t="s">
        <v>9</v>
      </c>
      <c r="D17" s="61"/>
    </row>
    <row r="18" spans="2:4" s="12" customFormat="1" ht="36.75" customHeight="1">
      <c r="B18" s="8"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34"/>
  <sheetViews>
    <sheetView zoomScale="130" zoomScaleNormal="130" workbookViewId="0">
      <selection activeCell="K30" sqref="K30"/>
    </sheetView>
  </sheetViews>
  <sheetFormatPr defaultColWidth="11.42578125" defaultRowHeight="12.75"/>
  <cols>
    <col min="3" max="3" width="15" bestFit="1" customWidth="1"/>
    <col min="4" max="4" width="13.42578125" bestFit="1" customWidth="1"/>
    <col min="5" max="5" width="12.85546875" bestFit="1" customWidth="1"/>
    <col min="6" max="6" width="9.140625" bestFit="1" customWidth="1"/>
    <col min="8" max="8" width="15" bestFit="1" customWidth="1"/>
    <col min="13" max="13" width="15" bestFit="1" customWidth="1"/>
  </cols>
  <sheetData>
    <row r="4" spans="2:14" ht="13.5" thickBot="1"/>
    <row r="5" spans="2:14" ht="13.5" thickBot="1">
      <c r="B5" s="66" t="s">
        <v>819</v>
      </c>
      <c r="C5" s="67"/>
      <c r="D5" s="67"/>
      <c r="E5" s="68"/>
      <c r="G5" s="66" t="s">
        <v>820</v>
      </c>
      <c r="H5" s="67"/>
      <c r="I5" s="67"/>
      <c r="J5" s="68"/>
      <c r="L5" s="66" t="s">
        <v>823</v>
      </c>
      <c r="M5" s="67"/>
      <c r="N5" s="68"/>
    </row>
    <row r="6" spans="2:14" ht="13.5" thickBot="1">
      <c r="B6" s="46"/>
      <c r="C6" s="47" t="s">
        <v>813</v>
      </c>
      <c r="D6" s="47" t="s">
        <v>814</v>
      </c>
      <c r="E6" s="48" t="s">
        <v>818</v>
      </c>
      <c r="G6" s="46"/>
      <c r="H6" s="49" t="s">
        <v>813</v>
      </c>
      <c r="I6" s="49" t="s">
        <v>814</v>
      </c>
      <c r="J6" s="50" t="s">
        <v>818</v>
      </c>
      <c r="L6" s="46"/>
      <c r="M6" s="47" t="s">
        <v>813</v>
      </c>
      <c r="N6" s="48" t="s">
        <v>814</v>
      </c>
    </row>
    <row r="7" spans="2:14">
      <c r="B7" s="43" t="s">
        <v>815</v>
      </c>
      <c r="C7" s="44">
        <f>COUNTIFS('LB150 Comments'!J2:J300, "E",'LB150 Comments'!M2:M300, "Accept")</f>
        <v>39</v>
      </c>
      <c r="D7" s="44">
        <f>COUNTIFS('LB150 Comments'!J2:J300, "T",'LB150 Comments'!M2:M300,"Accept")</f>
        <v>19</v>
      </c>
      <c r="E7" s="45">
        <f>SUM(C7:D7)</f>
        <v>58</v>
      </c>
      <c r="G7" s="43" t="s">
        <v>815</v>
      </c>
      <c r="H7" s="44">
        <f>COUNTIFS('Rogue Comments'!J2:J100, "E", 'Rogue Comments'!M2:M100, "Accept")</f>
        <v>35</v>
      </c>
      <c r="I7" s="44">
        <f>COUNTIFS('Rogue Comments'!J2:J100, "T", 'Rogue Comments'!M2:M100, "Accept")</f>
        <v>2</v>
      </c>
      <c r="J7" s="45">
        <f>SUM(H7:I7)</f>
        <v>37</v>
      </c>
      <c r="L7" s="43" t="s">
        <v>815</v>
      </c>
      <c r="M7" s="44">
        <f t="shared" ref="M7:N12" si="0">SUM(C7+H7)</f>
        <v>74</v>
      </c>
      <c r="N7" s="45">
        <f t="shared" si="0"/>
        <v>21</v>
      </c>
    </row>
    <row r="8" spans="2:14">
      <c r="B8" s="43" t="s">
        <v>664</v>
      </c>
      <c r="C8" s="44">
        <f>COUNTIFS('LB150 Comments'!J2:J237,"E",'LB150 Comments'!M2:M237,"Revised")</f>
        <v>9</v>
      </c>
      <c r="D8" s="44">
        <f>COUNTIFS('LB150 Comments'!J2:J300, "T",'LB150 Comments'!M2:M300, "Revised")</f>
        <v>55</v>
      </c>
      <c r="E8" s="45">
        <f t="shared" ref="E8:E13" si="1">SUM(C8:D8)</f>
        <v>64</v>
      </c>
      <c r="G8" s="43" t="s">
        <v>664</v>
      </c>
      <c r="H8" s="44">
        <f>COUNTIFS('Rogue Comments'!J2:J101, "E", 'Rogue Comments'!M2:M101, "Revised")</f>
        <v>1</v>
      </c>
      <c r="I8" s="44">
        <f>COUNTIFS('Rogue Comments'!J2:J101, "T", 'Rogue Comments'!M2:M101, "Revised")</f>
        <v>18</v>
      </c>
      <c r="J8" s="45">
        <f t="shared" ref="J8:J13" si="2">SUM(H8:I8)</f>
        <v>19</v>
      </c>
      <c r="L8" s="43" t="s">
        <v>664</v>
      </c>
      <c r="M8" s="44">
        <f t="shared" si="0"/>
        <v>10</v>
      </c>
      <c r="N8" s="45">
        <f t="shared" si="0"/>
        <v>73</v>
      </c>
    </row>
    <row r="9" spans="2:14">
      <c r="B9" s="43" t="s">
        <v>816</v>
      </c>
      <c r="C9" s="44">
        <f>COUNTIFS('LB150 Comments'!J3:J237,"E",'LB150 Comments'!M3:M237,"Reject")</f>
        <v>10</v>
      </c>
      <c r="D9" s="44">
        <f>COUNTIFS('LB150 Comments'!J3:J237,"T",'LB150 Comments'!M3:M237,"Reject")</f>
        <v>10</v>
      </c>
      <c r="E9" s="45">
        <f t="shared" si="1"/>
        <v>20</v>
      </c>
      <c r="G9" s="43" t="s">
        <v>816</v>
      </c>
      <c r="H9" s="44">
        <f>COUNTIFS('Rogue Comments'!J2:J102, "E", 'Rogue Comments'!M2:M102, "Reject")</f>
        <v>1</v>
      </c>
      <c r="I9" s="44">
        <f>COUNTIFS('Rogue Comments'!J2:J102, "T", 'Rogue Comments'!M2:M102, "Reject")</f>
        <v>7</v>
      </c>
      <c r="J9" s="45">
        <f t="shared" si="2"/>
        <v>8</v>
      </c>
      <c r="L9" s="43" t="s">
        <v>816</v>
      </c>
      <c r="M9" s="44">
        <f t="shared" si="0"/>
        <v>11</v>
      </c>
      <c r="N9" s="45">
        <f t="shared" si="0"/>
        <v>17</v>
      </c>
    </row>
    <row r="10" spans="2:14">
      <c r="B10" s="43" t="s">
        <v>817</v>
      </c>
      <c r="C10" s="44">
        <f>COUNTIFS('LB150 Comments'!J3:J237,"E",'LB150 Comments'!M3:M237,"Withdrawn")</f>
        <v>0</v>
      </c>
      <c r="D10" s="44">
        <f>COUNTIFS('LB150 Comments'!J3:J237,"T",'LB150 Comments'!M3:M237,"Withdrawn")</f>
        <v>0</v>
      </c>
      <c r="E10" s="45">
        <f t="shared" si="1"/>
        <v>0</v>
      </c>
      <c r="G10" s="43" t="s">
        <v>817</v>
      </c>
      <c r="H10" s="44">
        <f>COUNTIFS('Rogue Comments'!J2:J103, "E", 'Rogue Comments'!M2:M103, "Withdrawn")</f>
        <v>0</v>
      </c>
      <c r="I10" s="44">
        <f>COUNTIFS('Rogue Comments'!J2:J103, "T", 'Rogue Comments'!M2:M103, "Withdrawn")</f>
        <v>0</v>
      </c>
      <c r="J10" s="45">
        <f t="shared" si="2"/>
        <v>0</v>
      </c>
      <c r="L10" s="43" t="s">
        <v>817</v>
      </c>
      <c r="M10" s="44">
        <f t="shared" si="0"/>
        <v>0</v>
      </c>
      <c r="N10" s="45">
        <f t="shared" si="0"/>
        <v>0</v>
      </c>
    </row>
    <row r="11" spans="2:14">
      <c r="B11" s="43" t="s">
        <v>711</v>
      </c>
      <c r="C11" s="44">
        <f>COUNTIFS('LB150 Comments'!J3:J237,"E",'LB150 Comments'!M3:M237,"Defer")</f>
        <v>0</v>
      </c>
      <c r="D11" s="54">
        <f>COUNTIFS('LB150 Comments'!J3:J237,"T",'LB150 Comments'!M3:M237,"Defer")</f>
        <v>42</v>
      </c>
      <c r="E11" s="45">
        <f t="shared" si="1"/>
        <v>42</v>
      </c>
      <c r="G11" s="43" t="s">
        <v>711</v>
      </c>
      <c r="H11" s="44">
        <f>COUNTIFS('Rogue Comments'!J2:J104, "E", 'Rogue Comments'!M2:M104, "Defer")</f>
        <v>0</v>
      </c>
      <c r="I11" s="54">
        <f>COUNTIFS('Rogue Comments'!J2:J104, "T", 'Rogue Comments'!M2:M104, "Defer")</f>
        <v>5</v>
      </c>
      <c r="J11" s="45">
        <f t="shared" si="2"/>
        <v>5</v>
      </c>
      <c r="L11" s="43" t="s">
        <v>711</v>
      </c>
      <c r="M11" s="44">
        <f t="shared" si="0"/>
        <v>0</v>
      </c>
      <c r="N11" s="55">
        <f t="shared" si="0"/>
        <v>47</v>
      </c>
    </row>
    <row r="12" spans="2:14" ht="13.5" thickBot="1">
      <c r="B12" s="43" t="s">
        <v>822</v>
      </c>
      <c r="C12" s="44">
        <f>COUNTIFS('LB150 Comments'!J3:J237,"E",'LB150 Comments'!M3:M237,"")</f>
        <v>50</v>
      </c>
      <c r="D12" s="44">
        <f>COUNTIFS('LB150 Comments'!J3:J237,"T",'LB150 Comments'!M3:M237,"")</f>
        <v>0</v>
      </c>
      <c r="E12" s="45">
        <f t="shared" si="1"/>
        <v>50</v>
      </c>
      <c r="G12" s="43" t="s">
        <v>822</v>
      </c>
      <c r="H12" s="44">
        <f>COUNTIFS('Rogue Comments'!J2:J105, "E", 'Rogue Comments'!M2:M105, "")</f>
        <v>0</v>
      </c>
      <c r="I12" s="54">
        <f>COUNTIFS('Rogue Comments'!J2:J105, "T", 'Rogue Comments'!M2:M105, "")</f>
        <v>12</v>
      </c>
      <c r="J12" s="45">
        <f t="shared" si="2"/>
        <v>12</v>
      </c>
      <c r="L12" s="43" t="s">
        <v>822</v>
      </c>
      <c r="M12" s="44">
        <f t="shared" si="0"/>
        <v>50</v>
      </c>
      <c r="N12" s="55">
        <f t="shared" si="0"/>
        <v>12</v>
      </c>
    </row>
    <row r="13" spans="2:14" ht="13.5" thickBot="1">
      <c r="B13" s="42" t="s">
        <v>818</v>
      </c>
      <c r="C13" s="52">
        <f>SUM(C7:C12)</f>
        <v>108</v>
      </c>
      <c r="D13" s="52">
        <f>SUM(D7:D12)</f>
        <v>126</v>
      </c>
      <c r="E13" s="51">
        <f t="shared" si="1"/>
        <v>234</v>
      </c>
      <c r="G13" s="42" t="s">
        <v>818</v>
      </c>
      <c r="H13" s="52">
        <f>SUM(H7:H12)</f>
        <v>37</v>
      </c>
      <c r="I13" s="52">
        <f>SUM(I7:I12)</f>
        <v>44</v>
      </c>
      <c r="J13" s="51">
        <f t="shared" si="2"/>
        <v>81</v>
      </c>
      <c r="L13" s="42" t="s">
        <v>818</v>
      </c>
      <c r="M13" s="52">
        <f>SUM(M7:M12)</f>
        <v>145</v>
      </c>
      <c r="N13" s="51">
        <f>SUM(N7:N12)</f>
        <v>170</v>
      </c>
    </row>
    <row r="14" spans="2:14" ht="13.5" thickBot="1">
      <c r="L14" s="53" t="s">
        <v>821</v>
      </c>
      <c r="M14" s="64">
        <f>SUM(M13:N13)</f>
        <v>315</v>
      </c>
      <c r="N14" s="65"/>
    </row>
    <row r="16" spans="2:14" ht="13.5" thickBot="1"/>
    <row r="17" spans="3:19" ht="13.5" thickBot="1">
      <c r="C17" s="66" t="s">
        <v>853</v>
      </c>
      <c r="D17" s="67"/>
      <c r="E17" s="67"/>
      <c r="F17" s="68"/>
    </row>
    <row r="18" spans="3:19" ht="13.5" thickBot="1">
      <c r="C18" s="46"/>
      <c r="D18" s="46" t="s">
        <v>814</v>
      </c>
      <c r="E18" s="50" t="s">
        <v>830</v>
      </c>
      <c r="F18" s="50" t="s">
        <v>822</v>
      </c>
    </row>
    <row r="19" spans="3:19" ht="13.5" thickBot="1">
      <c r="C19" s="43" t="s">
        <v>824</v>
      </c>
      <c r="D19" s="44">
        <f>COUNTIFS('LB150 Comments'!J2:J311, "T",'LB150 Comments'!L2:L311,"Band designation")</f>
        <v>9</v>
      </c>
      <c r="E19" s="44">
        <f>COUNTIFS('LB150 Comments'!J2:J311, "T",'LB150 Comments'!L2:L311,"Band designation", 'LB150 Comments'!Q2:Q311, "C")</f>
        <v>8</v>
      </c>
      <c r="F19" s="45">
        <f>COUNTIFS('LB150 Comments'!J2:J311, "T",'LB150 Comments'!L2:L311,"Band designation", 'LB150 Comments'!Q2:Q311, "O")</f>
        <v>1</v>
      </c>
      <c r="P19" s="57"/>
      <c r="Q19" s="58" t="s">
        <v>869</v>
      </c>
      <c r="R19" s="58" t="s">
        <v>814</v>
      </c>
      <c r="S19" s="58" t="s">
        <v>822</v>
      </c>
    </row>
    <row r="20" spans="3:19" ht="13.5" thickBot="1">
      <c r="C20" s="43" t="s">
        <v>639</v>
      </c>
      <c r="D20" s="44">
        <f>COUNTIFS('LB150 Comments'!J2:J312, "T",'LB150 Comments'!L2:L312,"CCA")</f>
        <v>2</v>
      </c>
      <c r="E20" s="44">
        <f>COUNTIFS('LB150 Comments'!J2:J312, "T",'LB150 Comments'!L2:L312,"CCA", 'LB150 Comments'!Q2:Q312, "C")</f>
        <v>2</v>
      </c>
      <c r="F20" s="45">
        <f>COUNTIFS('LB150 Comments'!J2:J312, "T",'LB150 Comments'!L2:L312,"CCA", 'LB150 Comments'!Q2:Q312, "O")</f>
        <v>0</v>
      </c>
      <c r="H20" s="66" t="s">
        <v>854</v>
      </c>
      <c r="I20" s="67"/>
      <c r="J20" s="67"/>
      <c r="K20" s="68"/>
      <c r="P20" s="58" t="s">
        <v>868</v>
      </c>
      <c r="Q20" s="57">
        <v>108</v>
      </c>
      <c r="R20" s="57">
        <v>126</v>
      </c>
      <c r="S20" s="57">
        <v>51</v>
      </c>
    </row>
    <row r="21" spans="3:19" ht="13.5" thickBot="1">
      <c r="C21" s="43" t="s">
        <v>640</v>
      </c>
      <c r="D21" s="44">
        <f>COUNTIFS('LB150 Comments'!J2:J313, "T",'LB150 Comments'!L2:L313,"MAC Commands")</f>
        <v>1</v>
      </c>
      <c r="E21" s="44">
        <f>COUNTIFS('LB150 Comments'!J2:J313, "T",'LB150 Comments'!L2:L313,"MAC Commands", 'LB150 Comments'!Q2:Q313, "C")</f>
        <v>1</v>
      </c>
      <c r="F21" s="45">
        <f>COUNTIFS('LB150 Comments'!J2:J313, "T",'LB150 Comments'!L2:L313,"MAC Commands", 'LB150 Comments'!Q2:Q313, "O")</f>
        <v>0</v>
      </c>
      <c r="H21" s="46"/>
      <c r="I21" s="46" t="s">
        <v>814</v>
      </c>
      <c r="J21" s="50" t="s">
        <v>830</v>
      </c>
      <c r="K21" s="50" t="s">
        <v>822</v>
      </c>
      <c r="P21" s="58" t="s">
        <v>870</v>
      </c>
      <c r="Q21" s="57">
        <v>37</v>
      </c>
      <c r="R21" s="57">
        <v>46</v>
      </c>
      <c r="S21" s="57">
        <v>25</v>
      </c>
    </row>
    <row r="22" spans="3:19">
      <c r="C22" s="43" t="s">
        <v>632</v>
      </c>
      <c r="D22" s="44">
        <f>COUNTIFS('LB150 Comments'!J2:J314, "T",'LB150 Comments'!L2:L314,"MAC Frame")</f>
        <v>8</v>
      </c>
      <c r="E22" s="44">
        <f>COUNTIFS('LB150 Comments'!J2:J314, "T",'LB150 Comments'!L2:L314,"MAC Frame", 'LB150 Comments'!Q2:Q314, "C")</f>
        <v>7</v>
      </c>
      <c r="F22" s="45">
        <f>COUNTIFS('LB150 Comments'!J2:J314, "T",'LB150 Comments'!L2:L314,"MAC Frame", 'LB150 Comments'!Q2:Q314, "O")</f>
        <v>1</v>
      </c>
      <c r="H22" s="43" t="s">
        <v>647</v>
      </c>
      <c r="I22" s="44">
        <f>COUNTIFS('Rogue Comments'!J2:J100, "T", 'Rogue Comments'!L2:L100,"CSL")</f>
        <v>9</v>
      </c>
      <c r="J22" s="44">
        <f>COUNTIFS('Rogue Comments'!J2:J100, "T", 'Rogue Comments'!L2:L100,"CSL", 'Rogue Comments'!P2:P100, "C")</f>
        <v>6</v>
      </c>
      <c r="K22" s="45">
        <f>COUNTIFS('Rogue Comments'!J2:J100, "T", 'Rogue Comments'!L2:L100,"CSL", 'Rogue Comments'!P2:P100, "O")</f>
        <v>3</v>
      </c>
      <c r="P22" s="58" t="s">
        <v>818</v>
      </c>
      <c r="Q22" s="57">
        <f>SUM(Q20:Q21)</f>
        <v>145</v>
      </c>
      <c r="R22" s="57">
        <f t="shared" ref="R22:S22" si="3">SUM(R20:R21)</f>
        <v>172</v>
      </c>
      <c r="S22" s="57">
        <f t="shared" si="3"/>
        <v>76</v>
      </c>
    </row>
    <row r="23" spans="3:19">
      <c r="C23" s="43" t="s">
        <v>634</v>
      </c>
      <c r="D23" s="44">
        <f>COUNTIFS('LB150 Comments'!J2:J315, "T",'LB150 Comments'!L2:L315,"MAC IE")</f>
        <v>1</v>
      </c>
      <c r="E23" s="44">
        <f>COUNTIFS('LB150 Comments'!J2:J315, "T",'LB150 Comments'!L2:L315,"MAC IE", 'LB150 Comments'!Q2:Q315, "C")</f>
        <v>0</v>
      </c>
      <c r="F23" s="45">
        <f>COUNTIFS('LB150 Comments'!J2:J315, "T",'LB150 Comments'!L2:L315,"MAC IE", 'LB150 Comments'!Q2:Q315, "O")</f>
        <v>1</v>
      </c>
      <c r="H23" s="43" t="s">
        <v>634</v>
      </c>
      <c r="I23" s="44">
        <f>COUNTIFS('Rogue Comments'!J2:J100, "T", 'Rogue Comments'!L2:L100,"MAC IE")</f>
        <v>1</v>
      </c>
      <c r="J23" s="44">
        <f>COUNTIFS('Rogue Comments'!J2:J100, "T", 'Rogue Comments'!L2:L100,"MAC IE", 'Rogue Comments'!P2:P100, "C")</f>
        <v>0</v>
      </c>
      <c r="K23" s="45">
        <f>COUNTIFS('Rogue Comments'!J2:J100, "T", 'Rogue Comments'!L2:L100,"MAC IE", 'Rogue Comments'!P2:P100, "O")</f>
        <v>1</v>
      </c>
    </row>
    <row r="24" spans="3:19">
      <c r="C24" s="43" t="s">
        <v>825</v>
      </c>
      <c r="D24" s="44">
        <f>COUNTIFS('LB150 Comments'!J2:J316, "T",'LB150 Comments'!L2:L316,"MAC primitives")</f>
        <v>4</v>
      </c>
      <c r="E24" s="44">
        <f>COUNTIFS('LB150 Comments'!J2:J316, "T",'LB150 Comments'!L2:L316,"MAC primitives", 'LB150 Comments'!Q2:Q316, "C")</f>
        <v>2</v>
      </c>
      <c r="F24" s="45">
        <f>COUNTIFS('LB150 Comments'!J2:J316, "T",'LB150 Comments'!L2:L316,"MAC primitives", 'LB150 Comments'!Q2:Q316, "O")</f>
        <v>2</v>
      </c>
      <c r="H24" s="43" t="s">
        <v>635</v>
      </c>
      <c r="I24" s="44">
        <f>COUNTIFS('Rogue Comments'!J2:J100, "T", 'Rogue Comments'!L2:L100,"MAC primitives")</f>
        <v>3</v>
      </c>
      <c r="J24" s="44">
        <f>COUNTIFS('Rogue Comments'!J2:J100, "T", 'Rogue Comments'!L2:L100,"MAC primitives", 'Rogue Comments'!P2:P100, "C")</f>
        <v>0</v>
      </c>
      <c r="K24" s="45">
        <f>COUNTIFS('Rogue Comments'!J2:J100, "T", 'Rogue Comments'!L2:L100,"MAC primitives", 'Rogue Comments'!P2:P100, "O")</f>
        <v>3</v>
      </c>
    </row>
    <row r="25" spans="3:19">
      <c r="C25" s="43" t="s">
        <v>826</v>
      </c>
      <c r="D25" s="44">
        <f>COUNTIFS('LB150 Comments'!J2:J317, "T",'LB150 Comments'!L2:L317,"PHY deprecation")</f>
        <v>2</v>
      </c>
      <c r="E25" s="44">
        <f>COUNTIFS('LB150 Comments'!J2:J317, "T",'LB150 Comments'!L2:L317,"PHY deprecation", 'LB150 Comments'!Q2:Q317, "C")</f>
        <v>2</v>
      </c>
      <c r="F25" s="45">
        <f>COUNTIFS('LB150 Comments'!J2:J317, "T",'LB150 Comments'!L2:L317,"PHY deprecation", 'LB150 Comments'!Q2:Q317, "O")</f>
        <v>0</v>
      </c>
      <c r="H25" s="43" t="s">
        <v>646</v>
      </c>
      <c r="I25" s="44">
        <f>COUNTIFS('Rogue Comments'!J2:J100, "T", 'Rogue Comments'!L2:L100,"RIT")</f>
        <v>0</v>
      </c>
      <c r="J25" s="44">
        <f>COUNTIFS('Rogue Comments'!J2:J100, "T", 'Rogue Comments'!L2:L100,"RIT", 'Rogue Comments'!P2:P100, "C")</f>
        <v>0</v>
      </c>
      <c r="K25" s="45">
        <f>COUNTIFS('Rogue Comments'!J2:J100, "T", 'Rogue Comments'!L2:L100,"RIT", 'Rogue Comments'!P2:P100, "O")</f>
        <v>0</v>
      </c>
    </row>
    <row r="26" spans="3:19">
      <c r="C26" s="43" t="s">
        <v>827</v>
      </c>
      <c r="D26" s="44">
        <f>COUNTIFS('LB150 Comments'!J2:J318, "T",'LB150 Comments'!L2:L318,"PHY modes")</f>
        <v>1</v>
      </c>
      <c r="E26" s="44">
        <f>COUNTIFS('LB150 Comments'!J2:J318, "T",'LB150 Comments'!L2:L318,"PHY modes", 'LB150 Comments'!Q2:Q318, "C")</f>
        <v>0</v>
      </c>
      <c r="F26" s="45">
        <f>COUNTIFS('LB150 Comments'!J2:J318, "T",'LB150 Comments'!L2:L318,"PHY modes", 'LB150 Comments'!Q2:Q318, "O")</f>
        <v>1</v>
      </c>
      <c r="H26" s="43" t="s">
        <v>636</v>
      </c>
      <c r="I26" s="44">
        <f>COUNTIFS('Rogue Comments'!J2:J100, "T", 'Rogue Comments'!L2:L100,"Security")</f>
        <v>5</v>
      </c>
      <c r="J26" s="44">
        <f>COUNTIFS('Rogue Comments'!J2:J100, "T", 'Rogue Comments'!L2:L100,"Security", 'Rogue Comments'!P2:P100, "C")</f>
        <v>0</v>
      </c>
      <c r="K26" s="45">
        <f>COUNTIFS('Rogue Comments'!J2:J100, "T", 'Rogue Comments'!L2:L100,"Security", 'Rogue Comments'!P2:P100, "O")</f>
        <v>5</v>
      </c>
    </row>
    <row r="27" spans="3:19">
      <c r="C27" s="43" t="s">
        <v>828</v>
      </c>
      <c r="D27" s="44">
        <f>COUNTIFS('LB150 Comments'!J2:J319, "T",'LB150 Comments'!L2:L319,"Radio spec")</f>
        <v>1</v>
      </c>
      <c r="E27" s="44">
        <f>COUNTIFS('LB150 Comments'!J2:J319, "T",'LB150 Comments'!L2:L319,"Radio spec", 'LB150 Comments'!Q2:Q319, "C")</f>
        <v>1</v>
      </c>
      <c r="F27" s="45">
        <f>COUNTIFS('LB150 Comments'!J2:J319, "T",'LB150 Comments'!L2:L319,"Radio spec", 'LB150 Comments'!Q2:Q319, "O")</f>
        <v>0</v>
      </c>
      <c r="H27" s="43" t="s">
        <v>644</v>
      </c>
      <c r="I27" s="44">
        <f>COUNTIFS('Rogue Comments'!J2:J100, "T", 'Rogue Comments'!L2:L100,"SUN PHY")</f>
        <v>1</v>
      </c>
      <c r="J27" s="44">
        <f>COUNTIFS('Rogue Comments'!J2:J100, "T", 'Rogue Comments'!L2:L100,"SUN PHY", 'Rogue Comments'!P2:P100, "C")</f>
        <v>0</v>
      </c>
      <c r="K27" s="45">
        <f>COUNTIFS('Rogue Comments'!J2:J100, "T", 'Rogue Comments'!L2:L100,"SUN PHY", 'Rogue Comments'!P2:P100, "O")</f>
        <v>1</v>
      </c>
    </row>
    <row r="28" spans="3:19">
      <c r="C28" s="43" t="s">
        <v>636</v>
      </c>
      <c r="D28" s="44">
        <f>COUNTIFS('LB150 Comments'!J2:J320, "T",'LB150 Comments'!L2:L320,"Security")</f>
        <v>5</v>
      </c>
      <c r="E28" s="44">
        <f>COUNTIFS('LB150 Comments'!J2:J320, "T",'LB150 Comments'!L2:L320,"Security", 'LB150 Comments'!Q2:Q320, "C")</f>
        <v>1</v>
      </c>
      <c r="F28" s="45">
        <f>COUNTIFS('LB150 Comments'!J2:J320, "T",'LB150 Comments'!L2:L320,"Security", 'LB150 Comments'!Q2:Q320, "O")</f>
        <v>4</v>
      </c>
      <c r="H28" s="43" t="s">
        <v>631</v>
      </c>
      <c r="I28" s="44">
        <f>COUNTIFS('Rogue Comments'!J2:J100, "T", 'Rogue Comments'!L2:L100,"TSCH")</f>
        <v>18</v>
      </c>
      <c r="J28" s="44">
        <f>COUNTIFS('Rogue Comments'!J2:J100, "T", 'Rogue Comments'!L2:L100,"TSCH", 'Rogue Comments'!P2:P100, "C")</f>
        <v>17</v>
      </c>
      <c r="K28" s="45">
        <f>COUNTIFS('Rogue Comments'!J2:J100, "T", 'Rogue Comments'!L2:L100,"TSCH", 'Rogue Comments'!P2:P100, "O")</f>
        <v>1</v>
      </c>
    </row>
    <row r="29" spans="3:19" ht="13.5" thickBot="1">
      <c r="C29" s="43" t="s">
        <v>645</v>
      </c>
      <c r="D29" s="44">
        <f>COUNTIFS('LB150 Comments'!J2:J321, "T",'LB150 Comments'!L2:L321,"SRM")</f>
        <v>57</v>
      </c>
      <c r="E29" s="44">
        <f>COUNTIFS('LB150 Comments'!J2:J321, "T",'LB150 Comments'!L2:L321,"SRM", 'LB150 Comments'!Q2:Q321, "C")</f>
        <v>29</v>
      </c>
      <c r="F29" s="45">
        <f>COUNTIFS('LB150 Comments'!J2:J321, "T",'LB150 Comments'!L2:L321,"SRM", 'LB150 Comments'!Q2:Q321, "O")</f>
        <v>28</v>
      </c>
      <c r="H29" s="43" t="s">
        <v>829</v>
      </c>
      <c r="I29" s="44">
        <f>COUNTIFS('Rogue Comments'!J2:J100, "T", 'Rogue Comments'!L2:L100,"")</f>
        <v>9</v>
      </c>
      <c r="J29" s="44">
        <f>COUNTIFS('Rogue Comments'!J2:J100, "T", 'Rogue Comments'!L2:L100,"", 'Rogue Comments'!P2:P100, "C")</f>
        <v>1</v>
      </c>
      <c r="K29" s="45">
        <f>COUNTIFS('Rogue Comments'!J2:J100, "T", 'Rogue Comments'!L2:L100,"", 'Rogue Comments'!P2:P100, "O")</f>
        <v>8</v>
      </c>
    </row>
    <row r="30" spans="3:19" ht="13.5" thickBot="1">
      <c r="C30" s="43" t="s">
        <v>644</v>
      </c>
      <c r="D30" s="44">
        <f>COUNTIFS('LB150 Comments'!J2:J322, "T",'LB150 Comments'!L2:L322,"SUN PHY")</f>
        <v>1</v>
      </c>
      <c r="E30" s="44">
        <f>COUNTIFS('LB150 Comments'!J2:J322, "T",'LB150 Comments'!L2:L322,"SUN PHY", 'LB150 Comments'!Q2:Q322, "C")</f>
        <v>1</v>
      </c>
      <c r="F30" s="45">
        <f>COUNTIFS('LB150 Comments'!J2:J322, "T",'LB150 Comments'!L2:L322,"SUN PHY", 'LB150 Comments'!Q2:Q322, "O")</f>
        <v>0</v>
      </c>
      <c r="H30" s="42" t="s">
        <v>818</v>
      </c>
      <c r="I30" s="52">
        <f>SUM(I22:I29)</f>
        <v>46</v>
      </c>
      <c r="J30" s="52">
        <f>SUM(J22:J29)</f>
        <v>24</v>
      </c>
      <c r="K30" s="51">
        <f>SUM(K22:K29)</f>
        <v>22</v>
      </c>
    </row>
    <row r="31" spans="3:19">
      <c r="C31" s="43" t="s">
        <v>631</v>
      </c>
      <c r="D31" s="44">
        <f>COUNTIFS('LB150 Comments'!J2:J323, "T",'LB150 Comments'!L2:L323,"TSCH")</f>
        <v>15</v>
      </c>
      <c r="E31" s="44">
        <f>COUNTIFS('LB150 Comments'!J2:J323, "T",'LB150 Comments'!L2:L323,"TSCH", 'LB150 Comments'!Q2:Q323, "C")</f>
        <v>13</v>
      </c>
      <c r="F31" s="45">
        <f>COUNTIFS('LB150 Comments'!J2:J323, "T",'LB150 Comments'!L2:L323,"TSCH", 'LB150 Comments'!Q2:Q323, "O")</f>
        <v>1</v>
      </c>
    </row>
    <row r="32" spans="3:19">
      <c r="C32" s="43" t="s">
        <v>638</v>
      </c>
      <c r="D32" s="44">
        <f>COUNTIFS('LB150 Comments'!J2:J324, "T",'LB150 Comments'!L2:L324,"UWB")</f>
        <v>8</v>
      </c>
      <c r="E32" s="44">
        <f>COUNTIFS('LB150 Comments'!J2:J324, "T",'LB150 Comments'!L2:L324,"UWB", 'LB150 Comments'!Q2:Q324, "C")</f>
        <v>8</v>
      </c>
      <c r="F32" s="45">
        <f>COUNTIFS('LB150 Comments'!J2:J324, "T",'LB150 Comments'!L2:L324,"UWB", 'LB150 Comments'!Q2:Q324, "O")</f>
        <v>0</v>
      </c>
    </row>
    <row r="33" spans="3:6" ht="13.5" thickBot="1">
      <c r="C33" s="43" t="s">
        <v>829</v>
      </c>
      <c r="D33" s="44">
        <f>COUNTIFS('LB150 Comments'!J2:J325, "T",'LB150 Comments'!L2:L325,"")</f>
        <v>12</v>
      </c>
      <c r="E33" s="44">
        <f>COUNTIFS('LB150 Comments'!J2:J325, "T",'LB150 Comments'!L2:L325,"", 'LB150 Comments'!Q2:Q325, "C")</f>
        <v>10</v>
      </c>
      <c r="F33" s="45">
        <f>COUNTIFS('LB150 Comments'!J2:J325, "T",'LB150 Comments'!L2:L325,"", 'LB150 Comments'!Q2:Q325, "O")</f>
        <v>2</v>
      </c>
    </row>
    <row r="34" spans="3:6" ht="13.5" thickBot="1">
      <c r="C34" s="42" t="s">
        <v>818</v>
      </c>
      <c r="D34" s="52">
        <f>SUM(D19:D33)</f>
        <v>127</v>
      </c>
      <c r="E34" s="52">
        <f>SUM(E19:E33)</f>
        <v>85</v>
      </c>
      <c r="F34" s="51">
        <f>SUM(F19:F33)</f>
        <v>41</v>
      </c>
    </row>
  </sheetData>
  <mergeCells count="6">
    <mergeCell ref="M14:N14"/>
    <mergeCell ref="C17:F17"/>
    <mergeCell ref="H20:K20"/>
    <mergeCell ref="B5:E5"/>
    <mergeCell ref="G5:J5"/>
    <mergeCell ref="L5:N5"/>
  </mergeCells>
  <phoneticPr fontId="26"/>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1048576"/>
  <sheetViews>
    <sheetView tabSelected="1" topLeftCell="A2" zoomScaleNormal="100" workbookViewId="0">
      <pane xSplit="1" ySplit="1" topLeftCell="E172" activePane="bottomRight" state="frozen"/>
      <selection activeCell="A2" sqref="A2"/>
      <selection pane="topRight" activeCell="B2" sqref="B2"/>
      <selection pane="bottomLeft" activeCell="A3" sqref="A3"/>
      <selection pane="bottomRight" activeCell="H190" sqref="H190"/>
    </sheetView>
  </sheetViews>
  <sheetFormatPr defaultColWidth="8.85546875" defaultRowHeight="12.75"/>
  <cols>
    <col min="1" max="1" width="8.85546875" style="39"/>
    <col min="2" max="2" width="10" style="14" bestFit="1" customWidth="1"/>
    <col min="3" max="3" width="12.42578125" style="14" bestFit="1" customWidth="1"/>
    <col min="4" max="4" width="27.7109375" style="14" customWidth="1"/>
    <col min="5" max="5" width="6.7109375" style="14" customWidth="1"/>
    <col min="6" max="6" width="10.42578125" style="14" customWidth="1"/>
    <col min="7" max="7" width="7.42578125" style="14" customWidth="1"/>
    <col min="8" max="8" width="54.42578125" style="13" customWidth="1"/>
    <col min="9" max="9" width="51.140625" style="13" customWidth="1"/>
    <col min="10" max="10" width="4.140625" style="14" customWidth="1"/>
    <col min="11" max="11" width="11" style="14" hidden="1" customWidth="1"/>
    <col min="12" max="12" width="8.85546875" style="14" customWidth="1"/>
    <col min="13" max="13" width="8.85546875" style="14"/>
    <col min="14" max="14" width="23.42578125" style="13" customWidth="1"/>
    <col min="15" max="15" width="16.140625" style="13" customWidth="1"/>
    <col min="16" max="16" width="22.28515625" style="13" customWidth="1"/>
    <col min="17" max="16384" width="8.85546875" style="14"/>
  </cols>
  <sheetData>
    <row r="1" spans="1:17" ht="95.1" hidden="1" customHeight="1">
      <c r="B1" s="69" t="s">
        <v>22</v>
      </c>
      <c r="C1" s="69"/>
      <c r="D1" s="69"/>
      <c r="E1" s="69"/>
      <c r="F1" s="69"/>
      <c r="G1" s="69"/>
      <c r="H1" s="69"/>
      <c r="I1" s="69"/>
      <c r="J1" s="69"/>
      <c r="K1" s="69"/>
      <c r="O1" s="14"/>
    </row>
    <row r="2" spans="1:17" ht="26.1" customHeight="1">
      <c r="A2" s="39" t="s">
        <v>663</v>
      </c>
      <c r="B2" s="15" t="s">
        <v>12</v>
      </c>
      <c r="C2" s="15" t="s">
        <v>13</v>
      </c>
      <c r="D2" s="15" t="s">
        <v>14</v>
      </c>
      <c r="E2" s="15" t="s">
        <v>15</v>
      </c>
      <c r="F2" s="15" t="s">
        <v>16</v>
      </c>
      <c r="G2" s="15" t="s">
        <v>17</v>
      </c>
      <c r="H2" s="16" t="s">
        <v>18</v>
      </c>
      <c r="I2" s="16" t="s">
        <v>19</v>
      </c>
      <c r="J2" s="15" t="s">
        <v>21</v>
      </c>
      <c r="K2" s="16" t="s">
        <v>20</v>
      </c>
      <c r="L2" s="14" t="s">
        <v>630</v>
      </c>
      <c r="M2" s="13" t="s">
        <v>658</v>
      </c>
      <c r="N2" s="13" t="s">
        <v>665</v>
      </c>
      <c r="O2" s="13" t="s">
        <v>659</v>
      </c>
      <c r="P2" s="13" t="s">
        <v>661</v>
      </c>
      <c r="Q2" s="14" t="s">
        <v>831</v>
      </c>
    </row>
    <row r="3" spans="1:17" s="13" customFormat="1" ht="25.5" hidden="1">
      <c r="A3" s="40">
        <v>235</v>
      </c>
      <c r="B3" t="s">
        <v>192</v>
      </c>
      <c r="C3" t="s">
        <v>193</v>
      </c>
      <c r="D3" s="17" t="s">
        <v>194</v>
      </c>
      <c r="E3">
        <v>15</v>
      </c>
      <c r="F3"/>
      <c r="G3">
        <v>1</v>
      </c>
      <c r="H3" s="18" t="s">
        <v>195</v>
      </c>
      <c r="I3" s="18" t="s">
        <v>196</v>
      </c>
      <c r="J3" t="s">
        <v>40</v>
      </c>
      <c r="K3" t="s">
        <v>80</v>
      </c>
      <c r="M3" s="14"/>
      <c r="O3" s="13" t="s">
        <v>660</v>
      </c>
    </row>
    <row r="4" spans="1:17" s="13" customFormat="1" ht="51" hidden="1">
      <c r="A4" s="40">
        <v>1</v>
      </c>
      <c r="B4" t="s">
        <v>136</v>
      </c>
      <c r="C4" t="s">
        <v>137</v>
      </c>
      <c r="D4" s="17" t="s">
        <v>138</v>
      </c>
      <c r="E4">
        <v>42</v>
      </c>
      <c r="F4">
        <v>3.1</v>
      </c>
      <c r="G4">
        <v>16</v>
      </c>
      <c r="H4" s="18" t="s">
        <v>139</v>
      </c>
      <c r="I4" s="18" t="s">
        <v>140</v>
      </c>
      <c r="J4" s="39" t="s">
        <v>37</v>
      </c>
      <c r="K4" t="s">
        <v>141</v>
      </c>
      <c r="M4" s="13" t="s">
        <v>664</v>
      </c>
      <c r="N4" s="13" t="s">
        <v>718</v>
      </c>
      <c r="Q4" s="13" t="s">
        <v>202</v>
      </c>
    </row>
    <row r="5" spans="1:17" s="13" customFormat="1" hidden="1">
      <c r="A5" s="40">
        <v>2</v>
      </c>
      <c r="B5" t="s">
        <v>136</v>
      </c>
      <c r="C5" t="s">
        <v>137</v>
      </c>
      <c r="D5" s="17" t="s">
        <v>138</v>
      </c>
      <c r="E5">
        <v>42</v>
      </c>
      <c r="F5">
        <v>3.1</v>
      </c>
      <c r="G5">
        <v>19</v>
      </c>
      <c r="H5" s="18" t="s">
        <v>142</v>
      </c>
      <c r="I5" s="18" t="s">
        <v>143</v>
      </c>
      <c r="J5" t="s">
        <v>40</v>
      </c>
      <c r="K5" t="s">
        <v>141</v>
      </c>
      <c r="M5" s="13" t="s">
        <v>769</v>
      </c>
      <c r="O5" s="13" t="s">
        <v>660</v>
      </c>
    </row>
    <row r="6" spans="1:17" s="13" customFormat="1" ht="76.5" hidden="1">
      <c r="A6" s="40">
        <v>3</v>
      </c>
      <c r="B6" t="s">
        <v>136</v>
      </c>
      <c r="C6" t="s">
        <v>137</v>
      </c>
      <c r="D6" s="17" t="s">
        <v>138</v>
      </c>
      <c r="E6">
        <v>42</v>
      </c>
      <c r="F6">
        <v>3.1</v>
      </c>
      <c r="G6">
        <v>25</v>
      </c>
      <c r="H6" s="18" t="s">
        <v>144</v>
      </c>
      <c r="I6" s="18" t="s">
        <v>145</v>
      </c>
      <c r="J6" t="s">
        <v>40</v>
      </c>
      <c r="K6" t="s">
        <v>146</v>
      </c>
      <c r="M6" s="13" t="s">
        <v>769</v>
      </c>
      <c r="P6" s="13" t="s">
        <v>662</v>
      </c>
    </row>
    <row r="7" spans="1:17" s="13" customFormat="1" ht="38.25" hidden="1">
      <c r="A7" s="40">
        <v>4</v>
      </c>
      <c r="B7" t="s">
        <v>136</v>
      </c>
      <c r="C7" t="s">
        <v>137</v>
      </c>
      <c r="D7" s="17" t="s">
        <v>138</v>
      </c>
      <c r="E7">
        <v>42</v>
      </c>
      <c r="F7">
        <v>3.1</v>
      </c>
      <c r="G7">
        <v>26</v>
      </c>
      <c r="H7" s="18" t="s">
        <v>147</v>
      </c>
      <c r="I7" s="18" t="s">
        <v>148</v>
      </c>
      <c r="J7" t="s">
        <v>40</v>
      </c>
      <c r="K7" t="s">
        <v>146</v>
      </c>
      <c r="M7" s="13" t="s">
        <v>664</v>
      </c>
      <c r="N7" s="13" t="s">
        <v>666</v>
      </c>
      <c r="O7" s="13" t="s">
        <v>660</v>
      </c>
    </row>
    <row r="8" spans="1:17" s="13" customFormat="1" hidden="1">
      <c r="A8" s="40">
        <v>5</v>
      </c>
      <c r="B8" t="s">
        <v>136</v>
      </c>
      <c r="C8" t="s">
        <v>137</v>
      </c>
      <c r="D8" s="17" t="s">
        <v>138</v>
      </c>
      <c r="E8">
        <v>42</v>
      </c>
      <c r="F8">
        <v>3.1</v>
      </c>
      <c r="G8">
        <v>30</v>
      </c>
      <c r="H8" s="18" t="s">
        <v>149</v>
      </c>
      <c r="I8" s="18" t="s">
        <v>150</v>
      </c>
      <c r="J8" t="s">
        <v>40</v>
      </c>
      <c r="K8" t="s">
        <v>146</v>
      </c>
      <c r="M8" s="13" t="s">
        <v>769</v>
      </c>
    </row>
    <row r="9" spans="1:17" s="13" customFormat="1" ht="51" hidden="1">
      <c r="A9" s="40">
        <v>7</v>
      </c>
      <c r="B9" t="s">
        <v>136</v>
      </c>
      <c r="C9" t="s">
        <v>137</v>
      </c>
      <c r="D9" s="17" t="s">
        <v>138</v>
      </c>
      <c r="E9">
        <v>43</v>
      </c>
      <c r="F9">
        <v>3.1</v>
      </c>
      <c r="G9">
        <v>12</v>
      </c>
      <c r="H9" s="18" t="s">
        <v>151</v>
      </c>
      <c r="I9" s="18" t="s">
        <v>152</v>
      </c>
      <c r="J9" t="s">
        <v>37</v>
      </c>
      <c r="K9" t="s">
        <v>146</v>
      </c>
      <c r="M9" s="13" t="s">
        <v>667</v>
      </c>
      <c r="N9" s="13" t="s">
        <v>719</v>
      </c>
      <c r="Q9" s="13" t="s">
        <v>202</v>
      </c>
    </row>
    <row r="10" spans="1:17" s="13" customFormat="1" hidden="1">
      <c r="A10" s="40">
        <v>6</v>
      </c>
      <c r="B10" t="s">
        <v>136</v>
      </c>
      <c r="C10" t="s">
        <v>137</v>
      </c>
      <c r="D10" s="17" t="s">
        <v>138</v>
      </c>
      <c r="E10">
        <v>43</v>
      </c>
      <c r="F10">
        <v>3.1</v>
      </c>
      <c r="G10">
        <v>8</v>
      </c>
      <c r="H10" s="18" t="s">
        <v>144</v>
      </c>
      <c r="I10" s="18" t="s">
        <v>145</v>
      </c>
      <c r="J10" t="s">
        <v>40</v>
      </c>
      <c r="K10" t="s">
        <v>146</v>
      </c>
      <c r="M10" s="13" t="s">
        <v>769</v>
      </c>
    </row>
    <row r="11" spans="1:17" s="13" customFormat="1" hidden="1">
      <c r="A11" s="40">
        <v>8</v>
      </c>
      <c r="B11" t="s">
        <v>136</v>
      </c>
      <c r="C11" t="s">
        <v>137</v>
      </c>
      <c r="D11" s="17" t="s">
        <v>138</v>
      </c>
      <c r="E11">
        <v>46</v>
      </c>
      <c r="F11">
        <v>4.3</v>
      </c>
      <c r="G11">
        <v>7</v>
      </c>
      <c r="H11" s="18" t="s">
        <v>153</v>
      </c>
      <c r="I11" s="18" t="s">
        <v>154</v>
      </c>
      <c r="J11" t="s">
        <v>40</v>
      </c>
      <c r="K11" t="s">
        <v>146</v>
      </c>
      <c r="O11" s="13" t="s">
        <v>660</v>
      </c>
    </row>
    <row r="12" spans="1:17" s="13" customFormat="1" ht="51" hidden="1">
      <c r="A12" s="40">
        <v>9</v>
      </c>
      <c r="B12" t="s">
        <v>136</v>
      </c>
      <c r="C12" t="s">
        <v>137</v>
      </c>
      <c r="D12" s="17" t="s">
        <v>138</v>
      </c>
      <c r="E12">
        <v>51</v>
      </c>
      <c r="F12">
        <v>5.0999999999999996</v>
      </c>
      <c r="G12">
        <v>3</v>
      </c>
      <c r="H12" s="18" t="s">
        <v>155</v>
      </c>
      <c r="I12" s="18"/>
      <c r="J12" t="s">
        <v>40</v>
      </c>
      <c r="K12" t="s">
        <v>146</v>
      </c>
      <c r="M12" s="13" t="s">
        <v>667</v>
      </c>
      <c r="N12" s="13" t="s">
        <v>668</v>
      </c>
    </row>
    <row r="13" spans="1:17" s="13" customFormat="1" hidden="1">
      <c r="A13" s="40">
        <v>13</v>
      </c>
      <c r="B13" t="s">
        <v>192</v>
      </c>
      <c r="C13" t="s">
        <v>193</v>
      </c>
      <c r="D13" s="17" t="s">
        <v>194</v>
      </c>
      <c r="E13">
        <v>51</v>
      </c>
      <c r="F13">
        <v>5.0999999999999996</v>
      </c>
      <c r="G13">
        <v>7</v>
      </c>
      <c r="H13" s="18" t="s">
        <v>197</v>
      </c>
      <c r="I13" s="18" t="s">
        <v>198</v>
      </c>
      <c r="J13" t="s">
        <v>40</v>
      </c>
      <c r="K13"/>
      <c r="M13" s="13" t="s">
        <v>664</v>
      </c>
      <c r="N13" s="13" t="s">
        <v>670</v>
      </c>
    </row>
    <row r="14" spans="1:17" s="13" customFormat="1" ht="25.5" hidden="1">
      <c r="A14" s="40">
        <v>10</v>
      </c>
      <c r="B14" t="s">
        <v>136</v>
      </c>
      <c r="C14" t="s">
        <v>137</v>
      </c>
      <c r="D14" s="17" t="s">
        <v>138</v>
      </c>
      <c r="E14">
        <v>51</v>
      </c>
      <c r="F14">
        <v>5.0999999999999996</v>
      </c>
      <c r="G14">
        <v>15</v>
      </c>
      <c r="H14" s="18" t="s">
        <v>156</v>
      </c>
      <c r="I14" s="18" t="s">
        <v>157</v>
      </c>
      <c r="J14" t="s">
        <v>40</v>
      </c>
      <c r="K14" t="s">
        <v>146</v>
      </c>
      <c r="M14" s="13" t="s">
        <v>664</v>
      </c>
      <c r="N14" s="13" t="s">
        <v>669</v>
      </c>
    </row>
    <row r="15" spans="1:17" s="13" customFormat="1" hidden="1">
      <c r="A15" s="40">
        <v>11</v>
      </c>
      <c r="B15" t="s">
        <v>136</v>
      </c>
      <c r="C15" t="s">
        <v>137</v>
      </c>
      <c r="D15" s="17" t="s">
        <v>138</v>
      </c>
      <c r="E15">
        <v>51</v>
      </c>
      <c r="F15">
        <v>5.0999999999999996</v>
      </c>
      <c r="G15">
        <v>18</v>
      </c>
      <c r="H15" s="18" t="s">
        <v>158</v>
      </c>
      <c r="I15" s="18" t="s">
        <v>159</v>
      </c>
      <c r="J15" t="s">
        <v>40</v>
      </c>
      <c r="K15" t="s">
        <v>146</v>
      </c>
      <c r="M15" s="13" t="s">
        <v>769</v>
      </c>
    </row>
    <row r="16" spans="1:17" s="13" customFormat="1" hidden="1">
      <c r="A16" s="40">
        <v>12</v>
      </c>
      <c r="B16" t="s">
        <v>136</v>
      </c>
      <c r="C16" t="s">
        <v>137</v>
      </c>
      <c r="D16" s="17" t="s">
        <v>138</v>
      </c>
      <c r="E16">
        <v>51</v>
      </c>
      <c r="F16">
        <v>5.0999999999999996</v>
      </c>
      <c r="G16">
        <v>19</v>
      </c>
      <c r="H16" s="18" t="s">
        <v>160</v>
      </c>
      <c r="I16" s="18" t="s">
        <v>161</v>
      </c>
      <c r="J16" t="s">
        <v>40</v>
      </c>
      <c r="K16" t="s">
        <v>146</v>
      </c>
      <c r="M16" s="13" t="s">
        <v>769</v>
      </c>
    </row>
    <row r="17" spans="1:17" s="13" customFormat="1" hidden="1">
      <c r="A17" s="40">
        <v>14</v>
      </c>
      <c r="B17" t="s">
        <v>136</v>
      </c>
      <c r="C17" t="s">
        <v>137</v>
      </c>
      <c r="D17" s="17" t="s">
        <v>138</v>
      </c>
      <c r="E17">
        <v>51</v>
      </c>
      <c r="F17">
        <v>5.2</v>
      </c>
      <c r="G17">
        <v>19</v>
      </c>
      <c r="H17" s="18" t="s">
        <v>162</v>
      </c>
      <c r="I17" s="18" t="s">
        <v>163</v>
      </c>
      <c r="J17" t="s">
        <v>40</v>
      </c>
      <c r="K17" t="s">
        <v>146</v>
      </c>
      <c r="M17" s="13" t="s">
        <v>769</v>
      </c>
    </row>
    <row r="18" spans="1:17" s="13" customFormat="1" ht="89.25" hidden="1">
      <c r="A18" s="40">
        <v>54</v>
      </c>
      <c r="B18" t="s">
        <v>136</v>
      </c>
      <c r="C18" t="s">
        <v>137</v>
      </c>
      <c r="D18" s="17" t="s">
        <v>138</v>
      </c>
      <c r="E18">
        <v>51</v>
      </c>
      <c r="F18" s="19" t="s">
        <v>164</v>
      </c>
      <c r="G18">
        <v>27</v>
      </c>
      <c r="H18" s="18" t="s">
        <v>165</v>
      </c>
      <c r="I18" s="18" t="s">
        <v>166</v>
      </c>
      <c r="J18" t="s">
        <v>40</v>
      </c>
      <c r="K18" t="s">
        <v>146</v>
      </c>
      <c r="M18" s="13" t="s">
        <v>664</v>
      </c>
      <c r="N18" s="13" t="s">
        <v>672</v>
      </c>
    </row>
    <row r="19" spans="1:17" s="13" customFormat="1" ht="89.25" hidden="1">
      <c r="A19" s="40">
        <v>55</v>
      </c>
      <c r="B19" t="s">
        <v>136</v>
      </c>
      <c r="C19" t="s">
        <v>137</v>
      </c>
      <c r="D19" s="17" t="s">
        <v>138</v>
      </c>
      <c r="E19">
        <v>51</v>
      </c>
      <c r="F19" s="19" t="s">
        <v>167</v>
      </c>
      <c r="G19">
        <v>29</v>
      </c>
      <c r="H19" s="18" t="s">
        <v>168</v>
      </c>
      <c r="I19" s="18" t="s">
        <v>169</v>
      </c>
      <c r="J19" t="s">
        <v>40</v>
      </c>
      <c r="K19" t="s">
        <v>146</v>
      </c>
      <c r="M19" s="13" t="s">
        <v>664</v>
      </c>
      <c r="N19" s="13" t="s">
        <v>673</v>
      </c>
    </row>
    <row r="20" spans="1:17" s="13" customFormat="1" ht="38.25" hidden="1">
      <c r="A20" s="40">
        <v>56</v>
      </c>
      <c r="B20" t="s">
        <v>136</v>
      </c>
      <c r="C20" t="s">
        <v>137</v>
      </c>
      <c r="D20" s="17" t="s">
        <v>138</v>
      </c>
      <c r="E20">
        <v>51</v>
      </c>
      <c r="F20" s="19" t="s">
        <v>167</v>
      </c>
      <c r="G20">
        <v>36</v>
      </c>
      <c r="H20" s="18" t="s">
        <v>170</v>
      </c>
      <c r="I20" s="18" t="s">
        <v>171</v>
      </c>
      <c r="J20" t="s">
        <v>40</v>
      </c>
      <c r="K20" t="s">
        <v>146</v>
      </c>
      <c r="M20" s="13" t="s">
        <v>667</v>
      </c>
      <c r="N20" s="13" t="s">
        <v>674</v>
      </c>
    </row>
    <row r="21" spans="1:17" s="13" customFormat="1" ht="63.75" hidden="1">
      <c r="A21" s="40">
        <v>15</v>
      </c>
      <c r="B21" t="s">
        <v>136</v>
      </c>
      <c r="C21" t="s">
        <v>137</v>
      </c>
      <c r="D21" s="17" t="s">
        <v>138</v>
      </c>
      <c r="E21">
        <v>52</v>
      </c>
      <c r="F21" s="19">
        <v>5.3</v>
      </c>
      <c r="G21">
        <v>39</v>
      </c>
      <c r="H21" s="18" t="s">
        <v>178</v>
      </c>
      <c r="I21" s="18" t="s">
        <v>179</v>
      </c>
      <c r="J21" t="s">
        <v>37</v>
      </c>
      <c r="K21" t="s">
        <v>141</v>
      </c>
      <c r="M21" s="13" t="s">
        <v>667</v>
      </c>
      <c r="N21" s="13" t="s">
        <v>720</v>
      </c>
      <c r="Q21" s="13" t="s">
        <v>202</v>
      </c>
    </row>
    <row r="22" spans="1:17" s="13" customFormat="1" ht="25.5" hidden="1">
      <c r="A22" s="40">
        <v>57</v>
      </c>
      <c r="B22" t="s">
        <v>136</v>
      </c>
      <c r="C22" t="s">
        <v>137</v>
      </c>
      <c r="D22" s="17" t="s">
        <v>138</v>
      </c>
      <c r="E22">
        <v>52</v>
      </c>
      <c r="F22" s="19" t="s">
        <v>172</v>
      </c>
      <c r="G22">
        <v>11</v>
      </c>
      <c r="H22" s="18" t="s">
        <v>173</v>
      </c>
      <c r="I22" s="18" t="s">
        <v>174</v>
      </c>
      <c r="J22" t="s">
        <v>40</v>
      </c>
      <c r="K22" t="s">
        <v>146</v>
      </c>
      <c r="M22" s="13" t="s">
        <v>667</v>
      </c>
      <c r="N22" s="13" t="s">
        <v>675</v>
      </c>
    </row>
    <row r="23" spans="1:17" s="13" customFormat="1" ht="51" hidden="1">
      <c r="A23" s="40">
        <v>58</v>
      </c>
      <c r="B23" t="s">
        <v>136</v>
      </c>
      <c r="C23" t="s">
        <v>137</v>
      </c>
      <c r="D23" s="17" t="s">
        <v>138</v>
      </c>
      <c r="E23">
        <v>52</v>
      </c>
      <c r="F23" s="19" t="s">
        <v>175</v>
      </c>
      <c r="G23">
        <v>18</v>
      </c>
      <c r="H23" s="18" t="s">
        <v>176</v>
      </c>
      <c r="I23" s="18" t="s">
        <v>177</v>
      </c>
      <c r="J23" t="s">
        <v>40</v>
      </c>
      <c r="K23" t="s">
        <v>146</v>
      </c>
      <c r="M23" s="13" t="s">
        <v>667</v>
      </c>
      <c r="N23" s="13" t="s">
        <v>676</v>
      </c>
    </row>
    <row r="24" spans="1:17" s="13" customFormat="1" ht="51" hidden="1">
      <c r="A24" s="40">
        <v>16</v>
      </c>
      <c r="B24" s="18" t="s">
        <v>136</v>
      </c>
      <c r="C24" s="18" t="s">
        <v>137</v>
      </c>
      <c r="D24" s="20" t="s">
        <v>138</v>
      </c>
      <c r="E24" s="18">
        <v>52</v>
      </c>
      <c r="F24" s="19">
        <v>5.3</v>
      </c>
      <c r="G24">
        <v>39</v>
      </c>
      <c r="H24" s="18" t="s">
        <v>180</v>
      </c>
      <c r="I24" s="18" t="s">
        <v>181</v>
      </c>
      <c r="J24" s="18" t="s">
        <v>40</v>
      </c>
      <c r="K24" s="18" t="s">
        <v>141</v>
      </c>
      <c r="M24" s="13" t="s">
        <v>667</v>
      </c>
      <c r="N24" s="13" t="s">
        <v>671</v>
      </c>
    </row>
    <row r="25" spans="1:17" s="13" customFormat="1" ht="51" hidden="1">
      <c r="A25" s="40">
        <v>17</v>
      </c>
      <c r="B25" t="s">
        <v>136</v>
      </c>
      <c r="C25" t="s">
        <v>137</v>
      </c>
      <c r="D25" s="17" t="s">
        <v>138</v>
      </c>
      <c r="E25">
        <v>53</v>
      </c>
      <c r="F25">
        <v>5.5</v>
      </c>
      <c r="G25">
        <v>27</v>
      </c>
      <c r="H25" s="18" t="s">
        <v>182</v>
      </c>
      <c r="I25" s="18" t="s">
        <v>183</v>
      </c>
      <c r="J25" t="s">
        <v>37</v>
      </c>
      <c r="K25" t="s">
        <v>141</v>
      </c>
      <c r="M25" s="13" t="s">
        <v>667</v>
      </c>
      <c r="N25" s="13" t="s">
        <v>721</v>
      </c>
      <c r="Q25" s="13" t="s">
        <v>202</v>
      </c>
    </row>
    <row r="26" spans="1:17" s="13" customFormat="1" ht="38.25" hidden="1">
      <c r="A26" s="40">
        <v>59</v>
      </c>
      <c r="B26" t="s">
        <v>136</v>
      </c>
      <c r="C26" t="s">
        <v>137</v>
      </c>
      <c r="D26" s="17" t="s">
        <v>138</v>
      </c>
      <c r="E26">
        <v>53</v>
      </c>
      <c r="F26" s="19" t="s">
        <v>184</v>
      </c>
      <c r="G26">
        <v>14</v>
      </c>
      <c r="H26" s="18" t="s">
        <v>185</v>
      </c>
      <c r="I26" s="18" t="s">
        <v>186</v>
      </c>
      <c r="J26" t="s">
        <v>40</v>
      </c>
      <c r="K26" t="s">
        <v>146</v>
      </c>
      <c r="M26" s="13" t="s">
        <v>667</v>
      </c>
      <c r="N26" s="13" t="s">
        <v>677</v>
      </c>
    </row>
    <row r="27" spans="1:17" s="13" customFormat="1" ht="38.25" hidden="1">
      <c r="A27" s="40">
        <v>60</v>
      </c>
      <c r="B27" t="s">
        <v>136</v>
      </c>
      <c r="C27" t="s">
        <v>137</v>
      </c>
      <c r="D27" s="17" t="s">
        <v>138</v>
      </c>
      <c r="E27">
        <v>53</v>
      </c>
      <c r="F27" s="19" t="s">
        <v>184</v>
      </c>
      <c r="G27">
        <v>18</v>
      </c>
      <c r="H27" s="18" t="s">
        <v>187</v>
      </c>
      <c r="I27" s="18" t="s">
        <v>188</v>
      </c>
      <c r="J27" t="s">
        <v>40</v>
      </c>
      <c r="K27" t="s">
        <v>146</v>
      </c>
      <c r="M27" s="13" t="s">
        <v>664</v>
      </c>
      <c r="N27" s="13" t="s">
        <v>678</v>
      </c>
    </row>
    <row r="28" spans="1:17" s="13" customFormat="1" ht="51" hidden="1">
      <c r="A28" s="40">
        <v>61</v>
      </c>
      <c r="B28" t="s">
        <v>136</v>
      </c>
      <c r="C28" t="s">
        <v>137</v>
      </c>
      <c r="D28" s="17" t="s">
        <v>138</v>
      </c>
      <c r="E28">
        <v>53</v>
      </c>
      <c r="F28" s="19" t="s">
        <v>189</v>
      </c>
      <c r="G28"/>
      <c r="H28" s="18" t="s">
        <v>190</v>
      </c>
      <c r="I28" s="18" t="s">
        <v>191</v>
      </c>
      <c r="J28" t="s">
        <v>40</v>
      </c>
      <c r="K28" t="s">
        <v>146</v>
      </c>
      <c r="M28" s="13" t="s">
        <v>667</v>
      </c>
      <c r="N28" s="13" t="s">
        <v>679</v>
      </c>
    </row>
    <row r="29" spans="1:17" s="13" customFormat="1" ht="25.5" hidden="1">
      <c r="A29" s="40">
        <v>62</v>
      </c>
      <c r="B29" s="13" t="s">
        <v>28</v>
      </c>
      <c r="C29" s="13" t="s">
        <v>29</v>
      </c>
      <c r="D29" s="13" t="s">
        <v>30</v>
      </c>
      <c r="E29" s="13">
        <v>64</v>
      </c>
      <c r="F29" s="13" t="s">
        <v>38</v>
      </c>
      <c r="G29" s="13">
        <v>2</v>
      </c>
      <c r="H29" s="13" t="s">
        <v>39</v>
      </c>
      <c r="I29" s="13" t="s">
        <v>49</v>
      </c>
      <c r="J29" s="13" t="s">
        <v>40</v>
      </c>
      <c r="K29" s="13" t="s">
        <v>79</v>
      </c>
      <c r="M29" s="13" t="s">
        <v>769</v>
      </c>
    </row>
    <row r="30" spans="1:17" s="13" customFormat="1" ht="25.5" hidden="1">
      <c r="A30" s="40">
        <v>63</v>
      </c>
      <c r="B30" t="s">
        <v>278</v>
      </c>
      <c r="C30" t="s">
        <v>279</v>
      </c>
      <c r="D30" s="26" t="s">
        <v>280</v>
      </c>
      <c r="E30">
        <v>64</v>
      </c>
      <c r="F30" t="s">
        <v>38</v>
      </c>
      <c r="G30">
        <v>2</v>
      </c>
      <c r="H30" s="18" t="s">
        <v>388</v>
      </c>
      <c r="I30" s="18" t="s">
        <v>390</v>
      </c>
      <c r="J30" t="s">
        <v>40</v>
      </c>
      <c r="K30" t="s">
        <v>80</v>
      </c>
      <c r="M30" s="13" t="s">
        <v>664</v>
      </c>
      <c r="N30" s="13" t="s">
        <v>680</v>
      </c>
      <c r="P30" s="13" t="s">
        <v>681</v>
      </c>
    </row>
    <row r="31" spans="1:17" s="13" customFormat="1" ht="25.5" hidden="1">
      <c r="A31" s="40">
        <v>75</v>
      </c>
      <c r="B31" t="s">
        <v>192</v>
      </c>
      <c r="C31" t="s">
        <v>193</v>
      </c>
      <c r="D31" s="17" t="s">
        <v>194</v>
      </c>
      <c r="E31">
        <v>68</v>
      </c>
      <c r="F31" t="s">
        <v>682</v>
      </c>
      <c r="G31">
        <v>21</v>
      </c>
      <c r="H31" s="18" t="s">
        <v>208</v>
      </c>
      <c r="I31" s="18" t="s">
        <v>209</v>
      </c>
      <c r="J31" t="s">
        <v>40</v>
      </c>
      <c r="K31" t="s">
        <v>80</v>
      </c>
      <c r="O31" s="13" t="s">
        <v>660</v>
      </c>
    </row>
    <row r="32" spans="1:17" s="13" customFormat="1" ht="51" hidden="1">
      <c r="A32" s="40">
        <v>76</v>
      </c>
      <c r="B32" s="13" t="s">
        <v>28</v>
      </c>
      <c r="C32" s="13" t="s">
        <v>29</v>
      </c>
      <c r="D32" s="13" t="s">
        <v>30</v>
      </c>
      <c r="E32" s="13">
        <v>71</v>
      </c>
      <c r="F32" s="13" t="s">
        <v>31</v>
      </c>
      <c r="G32" s="13">
        <v>40</v>
      </c>
      <c r="H32" s="13" t="s">
        <v>32</v>
      </c>
      <c r="I32" s="13" t="s">
        <v>33</v>
      </c>
      <c r="J32" s="13" t="s">
        <v>40</v>
      </c>
      <c r="K32" s="13" t="s">
        <v>79</v>
      </c>
      <c r="O32" s="13" t="s">
        <v>660</v>
      </c>
    </row>
    <row r="33" spans="1:17" s="13" customFormat="1" ht="173.1" hidden="1" customHeight="1">
      <c r="A33" s="40">
        <v>77</v>
      </c>
      <c r="B33" t="s">
        <v>278</v>
      </c>
      <c r="C33" t="s">
        <v>279</v>
      </c>
      <c r="D33" s="26" t="s">
        <v>280</v>
      </c>
      <c r="E33">
        <v>73</v>
      </c>
      <c r="F33" t="s">
        <v>284</v>
      </c>
      <c r="G33">
        <v>19</v>
      </c>
      <c r="H33" s="18" t="s">
        <v>285</v>
      </c>
      <c r="I33" s="18" t="s">
        <v>286</v>
      </c>
      <c r="J33" s="39" t="s">
        <v>37</v>
      </c>
      <c r="K33" t="s">
        <v>79</v>
      </c>
      <c r="L33" s="13" t="s">
        <v>631</v>
      </c>
      <c r="M33" s="13" t="s">
        <v>664</v>
      </c>
      <c r="N33" s="13" t="s">
        <v>778</v>
      </c>
      <c r="Q33" s="13" t="s">
        <v>202</v>
      </c>
    </row>
    <row r="34" spans="1:17" s="13" customFormat="1" ht="409.5" hidden="1">
      <c r="A34" s="40">
        <v>78</v>
      </c>
      <c r="B34" t="s">
        <v>278</v>
      </c>
      <c r="C34" t="s">
        <v>279</v>
      </c>
      <c r="D34" s="26" t="s">
        <v>280</v>
      </c>
      <c r="E34">
        <v>73</v>
      </c>
      <c r="F34" t="s">
        <v>287</v>
      </c>
      <c r="G34">
        <v>34</v>
      </c>
      <c r="H34" s="18" t="s">
        <v>288</v>
      </c>
      <c r="I34" s="18" t="s">
        <v>289</v>
      </c>
      <c r="J34" t="s">
        <v>37</v>
      </c>
      <c r="K34" t="s">
        <v>79</v>
      </c>
      <c r="L34" s="13" t="s">
        <v>631</v>
      </c>
      <c r="M34" s="13" t="s">
        <v>664</v>
      </c>
      <c r="N34" s="13" t="s">
        <v>842</v>
      </c>
      <c r="Q34" s="13" t="s">
        <v>831</v>
      </c>
    </row>
    <row r="35" spans="1:17" s="13" customFormat="1" ht="409.5" hidden="1">
      <c r="A35" s="40">
        <v>84</v>
      </c>
      <c r="B35" t="s">
        <v>278</v>
      </c>
      <c r="C35" t="s">
        <v>279</v>
      </c>
      <c r="D35" s="26" t="s">
        <v>280</v>
      </c>
      <c r="E35">
        <v>73</v>
      </c>
      <c r="F35" t="s">
        <v>287</v>
      </c>
      <c r="G35">
        <v>37</v>
      </c>
      <c r="H35" s="18" t="s">
        <v>300</v>
      </c>
      <c r="I35" s="18" t="s">
        <v>301</v>
      </c>
      <c r="J35" t="s">
        <v>37</v>
      </c>
      <c r="K35" t="s">
        <v>79</v>
      </c>
      <c r="L35" s="13" t="s">
        <v>631</v>
      </c>
      <c r="M35" s="13" t="s">
        <v>664</v>
      </c>
      <c r="N35" s="13" t="s">
        <v>842</v>
      </c>
      <c r="Q35" s="13" t="s">
        <v>202</v>
      </c>
    </row>
    <row r="36" spans="1:17" s="13" customFormat="1" ht="38.25" hidden="1">
      <c r="A36" s="40">
        <v>79</v>
      </c>
      <c r="B36" t="s">
        <v>278</v>
      </c>
      <c r="C36" t="s">
        <v>279</v>
      </c>
      <c r="D36" s="26" t="s">
        <v>280</v>
      </c>
      <c r="E36">
        <v>74</v>
      </c>
      <c r="F36" t="s">
        <v>287</v>
      </c>
      <c r="G36">
        <v>1</v>
      </c>
      <c r="H36" s="18" t="s">
        <v>290</v>
      </c>
      <c r="I36" s="18" t="s">
        <v>291</v>
      </c>
      <c r="J36" t="s">
        <v>37</v>
      </c>
      <c r="K36" t="s">
        <v>79</v>
      </c>
      <c r="L36" s="13" t="s">
        <v>631</v>
      </c>
      <c r="M36" s="13" t="s">
        <v>769</v>
      </c>
      <c r="P36" s="13" t="s">
        <v>835</v>
      </c>
      <c r="Q36" s="13" t="s">
        <v>202</v>
      </c>
    </row>
    <row r="37" spans="1:17" s="13" customFormat="1" ht="76.5" hidden="1">
      <c r="A37" s="40">
        <v>80</v>
      </c>
      <c r="B37" t="s">
        <v>278</v>
      </c>
      <c r="C37" t="s">
        <v>279</v>
      </c>
      <c r="D37" s="26" t="s">
        <v>280</v>
      </c>
      <c r="E37">
        <v>74</v>
      </c>
      <c r="F37" t="s">
        <v>287</v>
      </c>
      <c r="G37">
        <v>1</v>
      </c>
      <c r="H37" s="18" t="s">
        <v>292</v>
      </c>
      <c r="I37" s="18" t="s">
        <v>293</v>
      </c>
      <c r="J37" t="s">
        <v>37</v>
      </c>
      <c r="K37" t="s">
        <v>79</v>
      </c>
      <c r="L37" s="13" t="s">
        <v>631</v>
      </c>
      <c r="M37" s="13" t="s">
        <v>664</v>
      </c>
      <c r="N37" s="13" t="s">
        <v>836</v>
      </c>
      <c r="Q37" s="13" t="s">
        <v>202</v>
      </c>
    </row>
    <row r="38" spans="1:17" s="13" customFormat="1" ht="38.25" hidden="1">
      <c r="A38" s="40">
        <v>81</v>
      </c>
      <c r="B38" t="s">
        <v>278</v>
      </c>
      <c r="C38" t="s">
        <v>279</v>
      </c>
      <c r="D38" s="26" t="s">
        <v>280</v>
      </c>
      <c r="E38">
        <v>74</v>
      </c>
      <c r="F38" t="s">
        <v>287</v>
      </c>
      <c r="G38">
        <v>1</v>
      </c>
      <c r="H38" s="18" t="s">
        <v>294</v>
      </c>
      <c r="I38" s="18" t="s">
        <v>295</v>
      </c>
      <c r="J38" t="s">
        <v>37</v>
      </c>
      <c r="K38" t="s">
        <v>79</v>
      </c>
      <c r="L38" s="13" t="s">
        <v>631</v>
      </c>
      <c r="M38" s="13" t="s">
        <v>769</v>
      </c>
      <c r="P38" s="13" t="s">
        <v>837</v>
      </c>
      <c r="Q38" s="13" t="s">
        <v>202</v>
      </c>
    </row>
    <row r="39" spans="1:17" s="13" customFormat="1" ht="38.25" hidden="1">
      <c r="A39" s="40">
        <v>82</v>
      </c>
      <c r="B39" t="s">
        <v>278</v>
      </c>
      <c r="C39" t="s">
        <v>279</v>
      </c>
      <c r="D39" s="26" t="s">
        <v>280</v>
      </c>
      <c r="E39">
        <v>74</v>
      </c>
      <c r="F39" t="s">
        <v>287</v>
      </c>
      <c r="G39">
        <v>1</v>
      </c>
      <c r="H39" s="18" t="s">
        <v>296</v>
      </c>
      <c r="I39" s="18" t="s">
        <v>297</v>
      </c>
      <c r="J39" t="s">
        <v>37</v>
      </c>
      <c r="K39" t="s">
        <v>79</v>
      </c>
      <c r="L39" s="13" t="s">
        <v>631</v>
      </c>
      <c r="M39" s="13" t="s">
        <v>769</v>
      </c>
      <c r="P39" s="13" t="s">
        <v>837</v>
      </c>
      <c r="Q39" s="13" t="s">
        <v>202</v>
      </c>
    </row>
    <row r="40" spans="1:17" s="13" customFormat="1" ht="63.75" hidden="1">
      <c r="A40" s="40">
        <v>83</v>
      </c>
      <c r="B40" t="s">
        <v>278</v>
      </c>
      <c r="C40" t="s">
        <v>279</v>
      </c>
      <c r="D40" s="26" t="s">
        <v>280</v>
      </c>
      <c r="E40">
        <v>75</v>
      </c>
      <c r="F40" t="s">
        <v>287</v>
      </c>
      <c r="G40">
        <v>1</v>
      </c>
      <c r="H40" s="18" t="s">
        <v>298</v>
      </c>
      <c r="I40" s="18" t="s">
        <v>299</v>
      </c>
      <c r="J40" t="s">
        <v>37</v>
      </c>
      <c r="K40" t="s">
        <v>79</v>
      </c>
      <c r="L40" s="13" t="s">
        <v>631</v>
      </c>
      <c r="M40" s="13" t="s">
        <v>664</v>
      </c>
      <c r="N40" s="13" t="s">
        <v>838</v>
      </c>
      <c r="Q40" s="13" t="s">
        <v>202</v>
      </c>
    </row>
    <row r="41" spans="1:17" s="13" customFormat="1" ht="51" hidden="1">
      <c r="A41" s="40">
        <v>85</v>
      </c>
      <c r="B41" t="s">
        <v>278</v>
      </c>
      <c r="C41" t="s">
        <v>279</v>
      </c>
      <c r="D41" s="26" t="s">
        <v>280</v>
      </c>
      <c r="E41">
        <v>75</v>
      </c>
      <c r="F41" t="s">
        <v>287</v>
      </c>
      <c r="G41">
        <v>10</v>
      </c>
      <c r="H41" s="18" t="s">
        <v>302</v>
      </c>
      <c r="I41" s="18" t="s">
        <v>303</v>
      </c>
      <c r="J41" t="s">
        <v>37</v>
      </c>
      <c r="K41" t="s">
        <v>79</v>
      </c>
      <c r="L41" s="13" t="s">
        <v>631</v>
      </c>
      <c r="M41" s="13" t="s">
        <v>667</v>
      </c>
      <c r="N41" s="13" t="s">
        <v>839</v>
      </c>
      <c r="Q41" s="13" t="s">
        <v>202</v>
      </c>
    </row>
    <row r="42" spans="1:17" s="13" customFormat="1" ht="76.5" hidden="1">
      <c r="A42" s="40">
        <v>86</v>
      </c>
      <c r="B42" s="13" t="s">
        <v>28</v>
      </c>
      <c r="C42" s="13" t="s">
        <v>29</v>
      </c>
      <c r="D42" s="13" t="s">
        <v>30</v>
      </c>
      <c r="E42" s="13">
        <v>104</v>
      </c>
      <c r="F42" s="13" t="s">
        <v>35</v>
      </c>
      <c r="G42" s="13">
        <v>12</v>
      </c>
      <c r="H42" s="13" t="s">
        <v>36</v>
      </c>
      <c r="I42" s="13" t="s">
        <v>34</v>
      </c>
      <c r="J42" s="13" t="s">
        <v>37</v>
      </c>
      <c r="K42" s="13" t="s">
        <v>79</v>
      </c>
      <c r="L42" s="13" t="s">
        <v>631</v>
      </c>
      <c r="M42" s="13" t="s">
        <v>664</v>
      </c>
      <c r="N42" s="13" t="s">
        <v>840</v>
      </c>
      <c r="Q42" s="13" t="s">
        <v>202</v>
      </c>
    </row>
    <row r="43" spans="1:17" s="13" customFormat="1" ht="76.5" hidden="1">
      <c r="A43" s="40">
        <v>87</v>
      </c>
      <c r="B43" s="13" t="s">
        <v>28</v>
      </c>
      <c r="C43" s="13" t="s">
        <v>29</v>
      </c>
      <c r="D43" s="13" t="s">
        <v>30</v>
      </c>
      <c r="E43" s="13">
        <v>104</v>
      </c>
      <c r="F43" s="13" t="s">
        <v>35</v>
      </c>
      <c r="G43" s="13">
        <v>12</v>
      </c>
      <c r="H43" s="13" t="s">
        <v>51</v>
      </c>
      <c r="I43" s="13" t="s">
        <v>52</v>
      </c>
      <c r="J43" s="13" t="s">
        <v>37</v>
      </c>
      <c r="K43" s="13" t="s">
        <v>79</v>
      </c>
      <c r="L43" s="13" t="s">
        <v>631</v>
      </c>
      <c r="M43" s="13" t="s">
        <v>664</v>
      </c>
      <c r="N43" s="13" t="s">
        <v>840</v>
      </c>
      <c r="Q43" s="13" t="s">
        <v>202</v>
      </c>
    </row>
    <row r="44" spans="1:17" s="13" customFormat="1" ht="127.5" hidden="1">
      <c r="A44" s="40">
        <v>88</v>
      </c>
      <c r="B44" s="13" t="s">
        <v>28</v>
      </c>
      <c r="C44" s="13" t="s">
        <v>29</v>
      </c>
      <c r="D44" s="13" t="s">
        <v>30</v>
      </c>
      <c r="E44" s="13">
        <v>111</v>
      </c>
      <c r="F44" s="13" t="s">
        <v>54</v>
      </c>
      <c r="G44" s="13">
        <v>3</v>
      </c>
      <c r="H44" s="13" t="s">
        <v>55</v>
      </c>
      <c r="I44" s="13" t="s">
        <v>53</v>
      </c>
      <c r="J44" s="13" t="s">
        <v>37</v>
      </c>
      <c r="K44" s="13" t="s">
        <v>79</v>
      </c>
      <c r="L44" s="13" t="s">
        <v>632</v>
      </c>
      <c r="M44" s="13" t="s">
        <v>664</v>
      </c>
      <c r="N44" s="13" t="s">
        <v>843</v>
      </c>
      <c r="Q44" s="13" t="s">
        <v>202</v>
      </c>
    </row>
    <row r="45" spans="1:17" s="13" customFormat="1" ht="89.25" hidden="1">
      <c r="A45" s="40">
        <v>89</v>
      </c>
      <c r="B45" s="13" t="s">
        <v>28</v>
      </c>
      <c r="C45" s="13" t="s">
        <v>29</v>
      </c>
      <c r="D45" s="13" t="s">
        <v>30</v>
      </c>
      <c r="E45" s="13">
        <v>111</v>
      </c>
      <c r="F45" s="13" t="s">
        <v>54</v>
      </c>
      <c r="G45" s="13">
        <v>4</v>
      </c>
      <c r="H45" s="13" t="s">
        <v>57</v>
      </c>
      <c r="I45" s="13" t="s">
        <v>56</v>
      </c>
      <c r="J45" s="13" t="s">
        <v>37</v>
      </c>
      <c r="K45" s="13" t="s">
        <v>79</v>
      </c>
      <c r="L45" s="13" t="s">
        <v>633</v>
      </c>
      <c r="M45" s="13" t="s">
        <v>844</v>
      </c>
      <c r="Q45" s="13" t="s">
        <v>202</v>
      </c>
    </row>
    <row r="46" spans="1:17" s="13" customFormat="1" ht="25.5" hidden="1">
      <c r="A46" s="40">
        <v>90</v>
      </c>
      <c r="B46" s="13" t="s">
        <v>28</v>
      </c>
      <c r="C46" s="13" t="s">
        <v>29</v>
      </c>
      <c r="D46" s="13" t="s">
        <v>30</v>
      </c>
      <c r="E46" s="13">
        <v>119</v>
      </c>
      <c r="F46" s="13" t="s">
        <v>58</v>
      </c>
      <c r="G46" s="13">
        <v>1</v>
      </c>
      <c r="H46" s="13" t="s">
        <v>59</v>
      </c>
      <c r="I46" s="13" t="s">
        <v>60</v>
      </c>
      <c r="J46" s="13" t="s">
        <v>37</v>
      </c>
      <c r="K46" s="13" t="s">
        <v>79</v>
      </c>
      <c r="L46" s="13" t="s">
        <v>632</v>
      </c>
      <c r="M46" s="13" t="s">
        <v>769</v>
      </c>
      <c r="Q46" s="13" t="s">
        <v>202</v>
      </c>
    </row>
    <row r="47" spans="1:17" s="13" customFormat="1" ht="25.5" hidden="1">
      <c r="A47" s="40">
        <v>91</v>
      </c>
      <c r="B47" s="13" t="s">
        <v>28</v>
      </c>
      <c r="C47" s="13" t="s">
        <v>29</v>
      </c>
      <c r="D47" s="13" t="s">
        <v>30</v>
      </c>
      <c r="E47" s="13">
        <v>119</v>
      </c>
      <c r="F47" s="13" t="s">
        <v>58</v>
      </c>
      <c r="G47" s="13">
        <v>12</v>
      </c>
      <c r="H47" s="13" t="s">
        <v>61</v>
      </c>
      <c r="I47" s="13" t="s">
        <v>60</v>
      </c>
      <c r="J47" s="13" t="s">
        <v>37</v>
      </c>
      <c r="K47" s="13" t="s">
        <v>79</v>
      </c>
      <c r="L47" s="13" t="s">
        <v>632</v>
      </c>
      <c r="M47" s="13" t="s">
        <v>769</v>
      </c>
      <c r="Q47" s="13" t="s">
        <v>202</v>
      </c>
    </row>
    <row r="48" spans="1:17" s="13" customFormat="1" ht="127.5" hidden="1">
      <c r="A48" s="40">
        <v>64</v>
      </c>
      <c r="B48" t="s">
        <v>278</v>
      </c>
      <c r="C48" t="s">
        <v>279</v>
      </c>
      <c r="D48" s="26" t="s">
        <v>280</v>
      </c>
      <c r="E48">
        <v>129</v>
      </c>
      <c r="F48" t="s">
        <v>336</v>
      </c>
      <c r="G48">
        <v>17</v>
      </c>
      <c r="H48" s="18" t="s">
        <v>337</v>
      </c>
      <c r="I48" s="18" t="s">
        <v>338</v>
      </c>
      <c r="J48" t="s">
        <v>37</v>
      </c>
      <c r="K48" t="s">
        <v>79</v>
      </c>
      <c r="M48" s="13" t="s">
        <v>711</v>
      </c>
      <c r="O48" s="13" t="s">
        <v>770</v>
      </c>
      <c r="Q48" s="13" t="s">
        <v>832</v>
      </c>
    </row>
    <row r="49" spans="1:17" s="13" customFormat="1" ht="25.5" hidden="1">
      <c r="A49" s="40">
        <v>65</v>
      </c>
      <c r="B49" t="s">
        <v>278</v>
      </c>
      <c r="C49" t="s">
        <v>279</v>
      </c>
      <c r="D49" s="26" t="s">
        <v>280</v>
      </c>
      <c r="E49">
        <v>160</v>
      </c>
      <c r="F49" t="s">
        <v>415</v>
      </c>
      <c r="G49">
        <v>2</v>
      </c>
      <c r="H49" s="18" t="s">
        <v>416</v>
      </c>
      <c r="I49" s="18" t="s">
        <v>363</v>
      </c>
      <c r="J49" t="s">
        <v>40</v>
      </c>
      <c r="K49" t="s">
        <v>80</v>
      </c>
      <c r="O49" s="13" t="s">
        <v>768</v>
      </c>
    </row>
    <row r="50" spans="1:17" s="13" customFormat="1" ht="25.5" hidden="1">
      <c r="A50" s="40">
        <v>66</v>
      </c>
      <c r="B50" t="s">
        <v>278</v>
      </c>
      <c r="C50" t="s">
        <v>279</v>
      </c>
      <c r="D50" s="26" t="s">
        <v>280</v>
      </c>
      <c r="E50">
        <v>160</v>
      </c>
      <c r="F50" t="s">
        <v>417</v>
      </c>
      <c r="G50">
        <v>17</v>
      </c>
      <c r="H50" s="18" t="s">
        <v>416</v>
      </c>
      <c r="I50" s="18" t="s">
        <v>363</v>
      </c>
      <c r="J50" t="s">
        <v>40</v>
      </c>
      <c r="K50" t="s">
        <v>80</v>
      </c>
      <c r="O50" s="13" t="s">
        <v>768</v>
      </c>
    </row>
    <row r="51" spans="1:17" s="13" customFormat="1" ht="25.5" hidden="1">
      <c r="A51" s="40">
        <v>67</v>
      </c>
      <c r="B51" t="s">
        <v>278</v>
      </c>
      <c r="C51" t="s">
        <v>279</v>
      </c>
      <c r="D51" s="26" t="s">
        <v>280</v>
      </c>
      <c r="E51">
        <v>161</v>
      </c>
      <c r="F51" t="s">
        <v>418</v>
      </c>
      <c r="G51">
        <v>14</v>
      </c>
      <c r="H51" s="18" t="s">
        <v>419</v>
      </c>
      <c r="I51" s="18" t="s">
        <v>420</v>
      </c>
      <c r="J51" t="s">
        <v>40</v>
      </c>
      <c r="K51" t="s">
        <v>80</v>
      </c>
      <c r="O51" s="13" t="s">
        <v>768</v>
      </c>
    </row>
    <row r="52" spans="1:17" s="13" customFormat="1" ht="38.25" hidden="1">
      <c r="A52" s="40">
        <v>68</v>
      </c>
      <c r="B52" t="s">
        <v>278</v>
      </c>
      <c r="C52" t="s">
        <v>279</v>
      </c>
      <c r="D52" s="26" t="s">
        <v>280</v>
      </c>
      <c r="E52">
        <v>161</v>
      </c>
      <c r="F52" t="s">
        <v>421</v>
      </c>
      <c r="G52">
        <v>17</v>
      </c>
      <c r="H52" s="18" t="s">
        <v>358</v>
      </c>
      <c r="I52" s="18" t="s">
        <v>359</v>
      </c>
      <c r="J52" t="s">
        <v>40</v>
      </c>
      <c r="K52" t="s">
        <v>80</v>
      </c>
      <c r="O52" s="13" t="s">
        <v>768</v>
      </c>
    </row>
    <row r="53" spans="1:17" s="13" customFormat="1" ht="25.5" hidden="1">
      <c r="A53" s="40">
        <v>69</v>
      </c>
      <c r="B53" t="s">
        <v>278</v>
      </c>
      <c r="C53" t="s">
        <v>279</v>
      </c>
      <c r="D53" s="26" t="s">
        <v>280</v>
      </c>
      <c r="E53">
        <v>162</v>
      </c>
      <c r="F53" t="s">
        <v>421</v>
      </c>
      <c r="G53">
        <v>2</v>
      </c>
      <c r="H53" s="18" t="s">
        <v>422</v>
      </c>
      <c r="I53" s="18" t="s">
        <v>420</v>
      </c>
      <c r="J53" t="s">
        <v>40</v>
      </c>
      <c r="K53" t="s">
        <v>80</v>
      </c>
      <c r="M53" s="13" t="s">
        <v>664</v>
      </c>
      <c r="N53" s="13" t="s">
        <v>683</v>
      </c>
      <c r="O53" s="13" t="s">
        <v>768</v>
      </c>
    </row>
    <row r="54" spans="1:17" s="13" customFormat="1" ht="25.5" hidden="1">
      <c r="A54" s="40">
        <v>70</v>
      </c>
      <c r="B54" t="s">
        <v>278</v>
      </c>
      <c r="C54" t="s">
        <v>279</v>
      </c>
      <c r="D54" s="26" t="s">
        <v>280</v>
      </c>
      <c r="E54">
        <v>162</v>
      </c>
      <c r="F54" t="s">
        <v>421</v>
      </c>
      <c r="G54">
        <v>6</v>
      </c>
      <c r="H54" s="18" t="s">
        <v>423</v>
      </c>
      <c r="I54" s="18" t="s">
        <v>420</v>
      </c>
      <c r="J54" t="s">
        <v>40</v>
      </c>
      <c r="K54" t="s">
        <v>80</v>
      </c>
      <c r="M54" s="13" t="s">
        <v>664</v>
      </c>
      <c r="N54" s="13" t="s">
        <v>684</v>
      </c>
      <c r="O54" s="13" t="s">
        <v>768</v>
      </c>
    </row>
    <row r="55" spans="1:17" s="13" customFormat="1" ht="25.5" hidden="1">
      <c r="A55" s="40">
        <v>71</v>
      </c>
      <c r="B55" t="s">
        <v>278</v>
      </c>
      <c r="C55" t="s">
        <v>279</v>
      </c>
      <c r="D55" s="26" t="s">
        <v>280</v>
      </c>
      <c r="E55">
        <v>163</v>
      </c>
      <c r="F55" t="s">
        <v>424</v>
      </c>
      <c r="G55">
        <v>16</v>
      </c>
      <c r="H55" s="18" t="s">
        <v>425</v>
      </c>
      <c r="I55" s="18" t="s">
        <v>363</v>
      </c>
      <c r="J55" t="s">
        <v>40</v>
      </c>
      <c r="K55" t="s">
        <v>80</v>
      </c>
      <c r="O55" s="13" t="s">
        <v>768</v>
      </c>
    </row>
    <row r="56" spans="1:17" s="13" customFormat="1" ht="25.5" hidden="1">
      <c r="A56" s="40">
        <v>72</v>
      </c>
      <c r="B56" t="s">
        <v>278</v>
      </c>
      <c r="C56" t="s">
        <v>279</v>
      </c>
      <c r="D56" s="26" t="s">
        <v>280</v>
      </c>
      <c r="E56">
        <v>163</v>
      </c>
      <c r="F56" t="s">
        <v>426</v>
      </c>
      <c r="G56">
        <v>23</v>
      </c>
      <c r="H56" s="18" t="s">
        <v>427</v>
      </c>
      <c r="I56" s="18" t="s">
        <v>363</v>
      </c>
      <c r="J56" t="s">
        <v>40</v>
      </c>
      <c r="K56" t="s">
        <v>80</v>
      </c>
      <c r="O56" s="13" t="s">
        <v>768</v>
      </c>
    </row>
    <row r="57" spans="1:17" s="13" customFormat="1" ht="25.5" hidden="1">
      <c r="A57" s="40">
        <v>73</v>
      </c>
      <c r="B57" t="s">
        <v>278</v>
      </c>
      <c r="C57" t="s">
        <v>279</v>
      </c>
      <c r="D57" s="26" t="s">
        <v>280</v>
      </c>
      <c r="E57">
        <v>165</v>
      </c>
      <c r="F57" t="s">
        <v>428</v>
      </c>
      <c r="G57">
        <v>5</v>
      </c>
      <c r="H57" s="18" t="s">
        <v>429</v>
      </c>
      <c r="I57" s="18" t="s">
        <v>363</v>
      </c>
      <c r="J57" t="s">
        <v>40</v>
      </c>
      <c r="K57" t="s">
        <v>80</v>
      </c>
      <c r="O57" s="13" t="s">
        <v>768</v>
      </c>
    </row>
    <row r="58" spans="1:17" s="13" customFormat="1" ht="25.5" hidden="1">
      <c r="A58" s="40">
        <v>74</v>
      </c>
      <c r="B58" t="s">
        <v>278</v>
      </c>
      <c r="C58" t="s">
        <v>279</v>
      </c>
      <c r="D58" s="26" t="s">
        <v>280</v>
      </c>
      <c r="E58">
        <v>166</v>
      </c>
      <c r="F58" t="s">
        <v>430</v>
      </c>
      <c r="G58">
        <v>2</v>
      </c>
      <c r="H58" s="18" t="s">
        <v>431</v>
      </c>
      <c r="I58" s="18" t="s">
        <v>432</v>
      </c>
      <c r="J58" t="s">
        <v>40</v>
      </c>
      <c r="K58" t="s">
        <v>80</v>
      </c>
      <c r="M58" s="13" t="s">
        <v>769</v>
      </c>
      <c r="O58" s="13" t="s">
        <v>768</v>
      </c>
    </row>
    <row r="59" spans="1:17" s="13" customFormat="1" ht="76.5" hidden="1">
      <c r="A59" s="40">
        <v>92</v>
      </c>
      <c r="B59" s="13" t="s">
        <v>28</v>
      </c>
      <c r="C59" s="13" t="s">
        <v>29</v>
      </c>
      <c r="D59" s="13" t="s">
        <v>30</v>
      </c>
      <c r="E59" s="13">
        <v>172</v>
      </c>
      <c r="F59" s="13" t="s">
        <v>62</v>
      </c>
      <c r="G59" s="13">
        <v>15</v>
      </c>
      <c r="H59" s="13" t="s">
        <v>64</v>
      </c>
      <c r="I59" s="13" t="s">
        <v>65</v>
      </c>
      <c r="J59" s="39" t="s">
        <v>37</v>
      </c>
      <c r="K59" s="13" t="s">
        <v>79</v>
      </c>
      <c r="L59" s="13" t="s">
        <v>632</v>
      </c>
      <c r="M59" s="13" t="s">
        <v>664</v>
      </c>
      <c r="N59" s="41" t="s">
        <v>771</v>
      </c>
      <c r="Q59" s="13" t="s">
        <v>202</v>
      </c>
    </row>
    <row r="60" spans="1:17" s="13" customFormat="1" ht="102" hidden="1">
      <c r="A60" s="40">
        <v>93</v>
      </c>
      <c r="B60" s="13" t="s">
        <v>28</v>
      </c>
      <c r="C60" s="13" t="s">
        <v>29</v>
      </c>
      <c r="D60" s="13" t="s">
        <v>30</v>
      </c>
      <c r="E60" s="13">
        <v>172</v>
      </c>
      <c r="F60" s="13" t="s">
        <v>62</v>
      </c>
      <c r="G60" s="13">
        <v>18</v>
      </c>
      <c r="H60" s="13" t="s">
        <v>63</v>
      </c>
      <c r="I60" s="13" t="s">
        <v>66</v>
      </c>
      <c r="J60" s="13" t="s">
        <v>37</v>
      </c>
      <c r="K60" s="13" t="s">
        <v>79</v>
      </c>
      <c r="L60" s="13" t="s">
        <v>631</v>
      </c>
      <c r="M60" s="13" t="s">
        <v>711</v>
      </c>
      <c r="O60" s="13" t="s">
        <v>896</v>
      </c>
      <c r="Q60" s="13" t="s">
        <v>832</v>
      </c>
    </row>
    <row r="61" spans="1:17" s="13" customFormat="1" ht="76.5" hidden="1">
      <c r="A61" s="40">
        <v>94</v>
      </c>
      <c r="B61" t="s">
        <v>192</v>
      </c>
      <c r="C61" t="s">
        <v>193</v>
      </c>
      <c r="D61" s="17" t="s">
        <v>194</v>
      </c>
      <c r="E61">
        <v>173</v>
      </c>
      <c r="F61" t="s">
        <v>210</v>
      </c>
      <c r="G61">
        <v>0</v>
      </c>
      <c r="H61" s="18" t="s">
        <v>211</v>
      </c>
      <c r="I61" s="18" t="s">
        <v>212</v>
      </c>
      <c r="J61" t="s">
        <v>37</v>
      </c>
      <c r="K61" t="s">
        <v>79</v>
      </c>
      <c r="L61" s="13" t="s">
        <v>632</v>
      </c>
      <c r="M61" s="13" t="s">
        <v>667</v>
      </c>
      <c r="N61" s="13" t="s">
        <v>772</v>
      </c>
      <c r="Q61" s="13" t="s">
        <v>202</v>
      </c>
    </row>
    <row r="62" spans="1:17" s="13" customFormat="1" ht="89.25" hidden="1">
      <c r="A62" s="40">
        <v>95</v>
      </c>
      <c r="B62" s="13" t="s">
        <v>28</v>
      </c>
      <c r="C62" s="13" t="s">
        <v>29</v>
      </c>
      <c r="D62" s="13" t="s">
        <v>30</v>
      </c>
      <c r="E62" s="13">
        <v>177</v>
      </c>
      <c r="F62" s="13" t="s">
        <v>67</v>
      </c>
      <c r="G62" s="13">
        <v>7</v>
      </c>
      <c r="H62" s="13" t="s">
        <v>69</v>
      </c>
      <c r="I62" s="13" t="s">
        <v>68</v>
      </c>
      <c r="J62" s="13" t="s">
        <v>37</v>
      </c>
      <c r="K62" s="13" t="s">
        <v>79</v>
      </c>
      <c r="L62" s="13" t="s">
        <v>632</v>
      </c>
      <c r="M62" s="13" t="s">
        <v>711</v>
      </c>
      <c r="O62" s="13" t="s">
        <v>712</v>
      </c>
      <c r="Q62" s="13" t="s">
        <v>832</v>
      </c>
    </row>
    <row r="63" spans="1:17" s="13" customFormat="1" ht="127.5" hidden="1">
      <c r="A63" s="40">
        <v>96</v>
      </c>
      <c r="B63" s="13" t="s">
        <v>28</v>
      </c>
      <c r="C63" s="13" t="s">
        <v>29</v>
      </c>
      <c r="D63" s="13" t="s">
        <v>30</v>
      </c>
      <c r="E63" s="13">
        <v>184</v>
      </c>
      <c r="F63" s="13" t="s">
        <v>70</v>
      </c>
      <c r="G63" s="13">
        <v>6</v>
      </c>
      <c r="H63" s="13" t="s">
        <v>72</v>
      </c>
      <c r="I63" s="13" t="s">
        <v>71</v>
      </c>
      <c r="J63" s="39" t="s">
        <v>37</v>
      </c>
      <c r="K63" s="13" t="s">
        <v>79</v>
      </c>
      <c r="L63" s="13" t="s">
        <v>632</v>
      </c>
      <c r="M63" s="13" t="s">
        <v>664</v>
      </c>
      <c r="N63" s="13" t="s">
        <v>773</v>
      </c>
      <c r="Q63" s="13" t="s">
        <v>202</v>
      </c>
    </row>
    <row r="64" spans="1:17" s="13" customFormat="1" ht="114.75" hidden="1">
      <c r="A64" s="40">
        <v>97</v>
      </c>
      <c r="B64" s="13" t="s">
        <v>28</v>
      </c>
      <c r="C64" s="13" t="s">
        <v>29</v>
      </c>
      <c r="D64" s="13" t="s">
        <v>30</v>
      </c>
      <c r="E64" s="13">
        <v>186</v>
      </c>
      <c r="F64" s="13" t="s">
        <v>73</v>
      </c>
      <c r="G64" s="13">
        <v>9</v>
      </c>
      <c r="H64" s="13" t="s">
        <v>75</v>
      </c>
      <c r="I64" s="13" t="s">
        <v>74</v>
      </c>
      <c r="J64" s="13" t="s">
        <v>37</v>
      </c>
      <c r="K64" s="13" t="s">
        <v>79</v>
      </c>
      <c r="M64" s="13" t="s">
        <v>667</v>
      </c>
      <c r="N64" s="13" t="s">
        <v>774</v>
      </c>
      <c r="Q64" s="13" t="s">
        <v>202</v>
      </c>
    </row>
    <row r="65" spans="1:17" s="13" customFormat="1" ht="51" hidden="1">
      <c r="A65" s="40">
        <v>103</v>
      </c>
      <c r="B65" s="13" t="s">
        <v>28</v>
      </c>
      <c r="C65" s="13" t="s">
        <v>29</v>
      </c>
      <c r="D65" s="13" t="s">
        <v>30</v>
      </c>
      <c r="E65" s="13">
        <v>189</v>
      </c>
      <c r="F65" s="13" t="s">
        <v>76</v>
      </c>
      <c r="G65" s="13">
        <v>4</v>
      </c>
      <c r="H65" s="13" t="s">
        <v>78</v>
      </c>
      <c r="I65" s="13" t="s">
        <v>77</v>
      </c>
      <c r="J65" s="13" t="s">
        <v>37</v>
      </c>
      <c r="K65" s="13" t="s">
        <v>80</v>
      </c>
      <c r="L65" s="13" t="s">
        <v>634</v>
      </c>
      <c r="M65" s="13" t="s">
        <v>711</v>
      </c>
      <c r="O65" s="13" t="s">
        <v>660</v>
      </c>
      <c r="P65" s="13" t="s">
        <v>775</v>
      </c>
      <c r="Q65" s="13" t="s">
        <v>832</v>
      </c>
    </row>
    <row r="66" spans="1:17" s="13" customFormat="1" ht="38.25" hidden="1">
      <c r="A66" s="40">
        <v>98</v>
      </c>
      <c r="B66" t="s">
        <v>192</v>
      </c>
      <c r="C66" t="s">
        <v>193</v>
      </c>
      <c r="D66" s="17" t="s">
        <v>194</v>
      </c>
      <c r="E66">
        <v>202</v>
      </c>
      <c r="F66" t="s">
        <v>222</v>
      </c>
      <c r="G66">
        <v>23</v>
      </c>
      <c r="H66" s="18" t="s">
        <v>223</v>
      </c>
      <c r="I66" s="18" t="s">
        <v>224</v>
      </c>
      <c r="J66" s="39" t="s">
        <v>37</v>
      </c>
      <c r="K66" t="s">
        <v>79</v>
      </c>
      <c r="L66" s="13" t="s">
        <v>645</v>
      </c>
      <c r="M66" s="13" t="s">
        <v>664</v>
      </c>
      <c r="N66" s="13" t="s">
        <v>776</v>
      </c>
      <c r="O66" s="13" t="s">
        <v>768</v>
      </c>
      <c r="Q66" s="13" t="s">
        <v>202</v>
      </c>
    </row>
    <row r="67" spans="1:17" s="13" customFormat="1" ht="25.5" hidden="1">
      <c r="A67" s="40">
        <v>102</v>
      </c>
      <c r="B67" t="s">
        <v>278</v>
      </c>
      <c r="C67" t="s">
        <v>279</v>
      </c>
      <c r="D67" s="26" t="s">
        <v>280</v>
      </c>
      <c r="E67">
        <v>202</v>
      </c>
      <c r="F67" t="s">
        <v>222</v>
      </c>
      <c r="G67">
        <v>17</v>
      </c>
      <c r="H67" s="18" t="s">
        <v>369</v>
      </c>
      <c r="I67" s="18" t="s">
        <v>370</v>
      </c>
      <c r="J67" t="s">
        <v>40</v>
      </c>
      <c r="K67" t="s">
        <v>80</v>
      </c>
      <c r="M67" s="13" t="s">
        <v>769</v>
      </c>
      <c r="O67" s="13" t="s">
        <v>768</v>
      </c>
    </row>
    <row r="68" spans="1:17" s="13" customFormat="1" ht="25.5" hidden="1">
      <c r="A68" s="40">
        <v>99</v>
      </c>
      <c r="B68" t="s">
        <v>278</v>
      </c>
      <c r="C68" t="s">
        <v>279</v>
      </c>
      <c r="D68" s="26" t="s">
        <v>280</v>
      </c>
      <c r="E68">
        <v>202</v>
      </c>
      <c r="F68" t="s">
        <v>222</v>
      </c>
      <c r="G68">
        <v>21</v>
      </c>
      <c r="H68" s="18" t="s">
        <v>362</v>
      </c>
      <c r="I68" s="18" t="s">
        <v>363</v>
      </c>
      <c r="J68" t="s">
        <v>40</v>
      </c>
      <c r="K68" t="s">
        <v>80</v>
      </c>
      <c r="O68" s="13" t="s">
        <v>768</v>
      </c>
    </row>
    <row r="69" spans="1:17" s="13" customFormat="1" ht="25.5" hidden="1">
      <c r="A69" s="40">
        <v>100</v>
      </c>
      <c r="B69" t="s">
        <v>278</v>
      </c>
      <c r="C69" t="s">
        <v>279</v>
      </c>
      <c r="D69" s="26" t="s">
        <v>280</v>
      </c>
      <c r="E69">
        <v>202</v>
      </c>
      <c r="F69" t="s">
        <v>222</v>
      </c>
      <c r="G69">
        <v>23</v>
      </c>
      <c r="H69" s="18" t="s">
        <v>364</v>
      </c>
      <c r="I69" s="18" t="s">
        <v>365</v>
      </c>
      <c r="J69" t="s">
        <v>40</v>
      </c>
      <c r="K69" t="s">
        <v>80</v>
      </c>
      <c r="O69" s="13" t="s">
        <v>768</v>
      </c>
    </row>
    <row r="70" spans="1:17" s="13" customFormat="1" ht="25.5" hidden="1">
      <c r="A70" s="40">
        <v>101</v>
      </c>
      <c r="B70" t="s">
        <v>278</v>
      </c>
      <c r="C70" t="s">
        <v>279</v>
      </c>
      <c r="D70" s="26" t="s">
        <v>280</v>
      </c>
      <c r="E70">
        <v>204</v>
      </c>
      <c r="F70" t="s">
        <v>222</v>
      </c>
      <c r="G70">
        <v>1</v>
      </c>
      <c r="H70" s="18" t="s">
        <v>366</v>
      </c>
      <c r="I70" s="18" t="s">
        <v>367</v>
      </c>
      <c r="J70" t="s">
        <v>40</v>
      </c>
      <c r="K70" t="s">
        <v>80</v>
      </c>
      <c r="O70" s="13" t="s">
        <v>768</v>
      </c>
    </row>
    <row r="71" spans="1:17" s="13" customFormat="1" ht="38.25" hidden="1">
      <c r="A71" s="40">
        <v>104</v>
      </c>
      <c r="B71" t="s">
        <v>192</v>
      </c>
      <c r="C71" t="s">
        <v>193</v>
      </c>
      <c r="D71" s="17" t="s">
        <v>194</v>
      </c>
      <c r="E71">
        <v>204</v>
      </c>
      <c r="F71" t="s">
        <v>213</v>
      </c>
      <c r="G71">
        <v>2</v>
      </c>
      <c r="H71" s="18" t="s">
        <v>214</v>
      </c>
      <c r="I71" s="18" t="s">
        <v>215</v>
      </c>
      <c r="J71" t="s">
        <v>40</v>
      </c>
      <c r="K71" t="s">
        <v>79</v>
      </c>
      <c r="O71" s="13" t="s">
        <v>768</v>
      </c>
    </row>
    <row r="72" spans="1:17" s="13" customFormat="1" ht="51" hidden="1">
      <c r="A72" s="40">
        <v>106</v>
      </c>
      <c r="B72" t="s">
        <v>278</v>
      </c>
      <c r="C72" t="s">
        <v>279</v>
      </c>
      <c r="D72" s="26" t="s">
        <v>280</v>
      </c>
      <c r="E72">
        <v>204</v>
      </c>
      <c r="F72" t="s">
        <v>213</v>
      </c>
      <c r="G72">
        <v>2</v>
      </c>
      <c r="H72" s="18" t="s">
        <v>371</v>
      </c>
      <c r="I72" s="18" t="s">
        <v>372</v>
      </c>
      <c r="J72" t="s">
        <v>40</v>
      </c>
      <c r="K72" t="s">
        <v>80</v>
      </c>
      <c r="O72" s="13" t="s">
        <v>768</v>
      </c>
    </row>
    <row r="73" spans="1:17" s="13" customFormat="1" ht="25.5" hidden="1">
      <c r="A73" s="40">
        <v>105</v>
      </c>
      <c r="B73" t="s">
        <v>278</v>
      </c>
      <c r="C73" t="s">
        <v>279</v>
      </c>
      <c r="D73" s="26" t="s">
        <v>280</v>
      </c>
      <c r="E73">
        <v>204</v>
      </c>
      <c r="F73" t="s">
        <v>213</v>
      </c>
      <c r="G73">
        <v>6</v>
      </c>
      <c r="H73" s="18" t="s">
        <v>368</v>
      </c>
      <c r="I73" s="18" t="s">
        <v>363</v>
      </c>
      <c r="J73" t="s">
        <v>40</v>
      </c>
      <c r="K73" t="s">
        <v>80</v>
      </c>
      <c r="O73" s="13" t="s">
        <v>768</v>
      </c>
    </row>
    <row r="74" spans="1:17" s="13" customFormat="1" ht="25.5" hidden="1">
      <c r="A74" s="40">
        <v>107</v>
      </c>
      <c r="B74" t="s">
        <v>278</v>
      </c>
      <c r="C74" t="s">
        <v>279</v>
      </c>
      <c r="D74" s="26" t="s">
        <v>280</v>
      </c>
      <c r="E74">
        <v>204</v>
      </c>
      <c r="F74" t="s">
        <v>373</v>
      </c>
      <c r="G74">
        <v>10</v>
      </c>
      <c r="H74" s="18" t="s">
        <v>374</v>
      </c>
      <c r="I74" s="18" t="s">
        <v>375</v>
      </c>
      <c r="J74" t="s">
        <v>40</v>
      </c>
      <c r="K74" t="s">
        <v>80</v>
      </c>
      <c r="O74" s="13" t="s">
        <v>768</v>
      </c>
    </row>
    <row r="75" spans="1:17" s="13" customFormat="1" ht="76.5" hidden="1">
      <c r="A75" s="40">
        <v>108</v>
      </c>
      <c r="B75" t="s">
        <v>278</v>
      </c>
      <c r="C75" t="s">
        <v>279</v>
      </c>
      <c r="D75" s="26" t="s">
        <v>280</v>
      </c>
      <c r="E75">
        <v>208</v>
      </c>
      <c r="F75" t="s">
        <v>339</v>
      </c>
      <c r="G75" t="s">
        <v>340</v>
      </c>
      <c r="H75" s="18" t="s">
        <v>341</v>
      </c>
      <c r="I75" s="18" t="s">
        <v>342</v>
      </c>
      <c r="J75" s="39" t="s">
        <v>37</v>
      </c>
      <c r="K75" t="s">
        <v>79</v>
      </c>
      <c r="M75" s="13" t="s">
        <v>664</v>
      </c>
      <c r="N75" s="13" t="s">
        <v>810</v>
      </c>
      <c r="P75" s="13" t="s">
        <v>686</v>
      </c>
      <c r="Q75" s="13" t="s">
        <v>202</v>
      </c>
    </row>
    <row r="76" spans="1:17" s="13" customFormat="1" ht="89.25" hidden="1">
      <c r="A76" s="40">
        <v>110</v>
      </c>
      <c r="B76" s="13" t="s">
        <v>28</v>
      </c>
      <c r="C76" s="13" t="s">
        <v>29</v>
      </c>
      <c r="D76" s="13" t="s">
        <v>30</v>
      </c>
      <c r="E76" s="13">
        <v>211</v>
      </c>
      <c r="F76" s="13" t="s">
        <v>81</v>
      </c>
      <c r="G76" s="13">
        <v>21</v>
      </c>
      <c r="H76" s="13" t="s">
        <v>85</v>
      </c>
      <c r="I76" s="13" t="s">
        <v>84</v>
      </c>
      <c r="J76" s="13" t="s">
        <v>37</v>
      </c>
      <c r="K76" s="13" t="s">
        <v>79</v>
      </c>
      <c r="L76" s="13" t="s">
        <v>631</v>
      </c>
      <c r="M76" s="13" t="s">
        <v>667</v>
      </c>
      <c r="N76" s="13" t="s">
        <v>811</v>
      </c>
      <c r="Q76" s="13" t="s">
        <v>202</v>
      </c>
    </row>
    <row r="77" spans="1:17" s="13" customFormat="1" ht="51" hidden="1">
      <c r="A77" s="40">
        <v>111</v>
      </c>
      <c r="B77" s="13" t="s">
        <v>28</v>
      </c>
      <c r="C77" s="13" t="s">
        <v>29</v>
      </c>
      <c r="D77" s="13" t="s">
        <v>30</v>
      </c>
      <c r="E77" s="13">
        <v>211</v>
      </c>
      <c r="F77" s="13" t="s">
        <v>81</v>
      </c>
      <c r="G77" s="13">
        <v>25</v>
      </c>
      <c r="H77" s="13" t="s">
        <v>83</v>
      </c>
      <c r="I77" s="13" t="s">
        <v>82</v>
      </c>
      <c r="J77" s="13" t="s">
        <v>40</v>
      </c>
      <c r="K77" s="13" t="s">
        <v>79</v>
      </c>
      <c r="M77" s="13" t="s">
        <v>769</v>
      </c>
    </row>
    <row r="78" spans="1:17" s="13" customFormat="1" ht="38.25" hidden="1">
      <c r="A78" s="40">
        <v>109</v>
      </c>
      <c r="B78" t="s">
        <v>278</v>
      </c>
      <c r="C78" t="s">
        <v>279</v>
      </c>
      <c r="D78" s="26" t="s">
        <v>280</v>
      </c>
      <c r="E78">
        <v>237</v>
      </c>
      <c r="F78" t="s">
        <v>355</v>
      </c>
      <c r="G78">
        <v>4</v>
      </c>
      <c r="H78" s="18" t="s">
        <v>356</v>
      </c>
      <c r="I78" s="18" t="s">
        <v>357</v>
      </c>
      <c r="J78" t="s">
        <v>40</v>
      </c>
      <c r="K78" t="s">
        <v>80</v>
      </c>
      <c r="M78" s="13" t="s">
        <v>667</v>
      </c>
      <c r="N78" s="13" t="s">
        <v>687</v>
      </c>
    </row>
    <row r="79" spans="1:17" s="13" customFormat="1" ht="153" hidden="1">
      <c r="A79" s="40">
        <v>112</v>
      </c>
      <c r="B79" t="s">
        <v>192</v>
      </c>
      <c r="C79" t="s">
        <v>193</v>
      </c>
      <c r="D79" s="17" t="s">
        <v>194</v>
      </c>
      <c r="E79">
        <v>246</v>
      </c>
      <c r="F79" t="s">
        <v>216</v>
      </c>
      <c r="G79">
        <v>0</v>
      </c>
      <c r="H79" s="18" t="s">
        <v>217</v>
      </c>
      <c r="I79" s="18" t="s">
        <v>218</v>
      </c>
      <c r="J79" s="39" t="s">
        <v>37</v>
      </c>
      <c r="K79" t="s">
        <v>79</v>
      </c>
      <c r="L79" s="13" t="s">
        <v>645</v>
      </c>
      <c r="M79" s="13" t="s">
        <v>664</v>
      </c>
      <c r="N79" s="13" t="s">
        <v>777</v>
      </c>
      <c r="Q79" s="13" t="s">
        <v>202</v>
      </c>
    </row>
    <row r="80" spans="1:17" s="13" customFormat="1" ht="51" hidden="1">
      <c r="A80" s="40">
        <v>113</v>
      </c>
      <c r="B80" s="13" t="s">
        <v>28</v>
      </c>
      <c r="C80" s="13" t="s">
        <v>29</v>
      </c>
      <c r="D80" s="13" t="s">
        <v>30</v>
      </c>
      <c r="E80" s="13">
        <v>264</v>
      </c>
      <c r="F80" s="13" t="s">
        <v>86</v>
      </c>
      <c r="G80" s="13">
        <v>13</v>
      </c>
      <c r="H80" s="13" t="s">
        <v>88</v>
      </c>
      <c r="I80" s="13" t="s">
        <v>87</v>
      </c>
      <c r="J80" s="39" t="s">
        <v>37</v>
      </c>
      <c r="K80" s="13" t="s">
        <v>80</v>
      </c>
      <c r="L80" s="13" t="s">
        <v>640</v>
      </c>
      <c r="M80" s="13" t="s">
        <v>664</v>
      </c>
      <c r="N80" s="13" t="s">
        <v>812</v>
      </c>
      <c r="Q80" s="13" t="s">
        <v>202</v>
      </c>
    </row>
    <row r="81" spans="1:17" s="13" customFormat="1" ht="38.25" hidden="1">
      <c r="A81" s="40">
        <v>117</v>
      </c>
      <c r="B81" t="s">
        <v>278</v>
      </c>
      <c r="C81" t="s">
        <v>279</v>
      </c>
      <c r="D81" s="26" t="s">
        <v>280</v>
      </c>
      <c r="E81">
        <v>268</v>
      </c>
      <c r="F81" t="s">
        <v>219</v>
      </c>
      <c r="G81">
        <v>1</v>
      </c>
      <c r="H81" s="18" t="s">
        <v>378</v>
      </c>
      <c r="I81" s="18" t="s">
        <v>379</v>
      </c>
      <c r="J81" t="s">
        <v>40</v>
      </c>
      <c r="K81" t="s">
        <v>80</v>
      </c>
      <c r="O81" s="13" t="s">
        <v>660</v>
      </c>
    </row>
    <row r="82" spans="1:17" s="13" customFormat="1" ht="25.5" hidden="1">
      <c r="A82" s="40">
        <v>124</v>
      </c>
      <c r="B82" t="s">
        <v>278</v>
      </c>
      <c r="C82" t="s">
        <v>279</v>
      </c>
      <c r="D82" s="26" t="s">
        <v>280</v>
      </c>
      <c r="E82">
        <v>268</v>
      </c>
      <c r="F82" t="s">
        <v>219</v>
      </c>
      <c r="G82">
        <v>1</v>
      </c>
      <c r="H82" s="18" t="s">
        <v>405</v>
      </c>
      <c r="I82" s="18" t="s">
        <v>406</v>
      </c>
      <c r="J82" t="s">
        <v>40</v>
      </c>
      <c r="K82" t="s">
        <v>80</v>
      </c>
      <c r="O82" s="13" t="s">
        <v>660</v>
      </c>
    </row>
    <row r="83" spans="1:17" s="13" customFormat="1" ht="76.5">
      <c r="A83" s="40">
        <v>114</v>
      </c>
      <c r="B83" t="s">
        <v>192</v>
      </c>
      <c r="C83" t="s">
        <v>193</v>
      </c>
      <c r="D83" s="17" t="s">
        <v>194</v>
      </c>
      <c r="E83">
        <v>268</v>
      </c>
      <c r="F83" t="s">
        <v>219</v>
      </c>
      <c r="G83">
        <v>1</v>
      </c>
      <c r="H83" s="18" t="s">
        <v>220</v>
      </c>
      <c r="I83" s="18" t="s">
        <v>221</v>
      </c>
      <c r="J83" t="s">
        <v>37</v>
      </c>
      <c r="K83" s="22" t="s">
        <v>79</v>
      </c>
      <c r="L83" s="13" t="s">
        <v>645</v>
      </c>
      <c r="M83" s="13" t="s">
        <v>711</v>
      </c>
      <c r="N83" s="60" t="s">
        <v>915</v>
      </c>
      <c r="O83" s="13" t="s">
        <v>779</v>
      </c>
      <c r="P83" s="13" t="s">
        <v>918</v>
      </c>
      <c r="Q83" s="13" t="s">
        <v>832</v>
      </c>
    </row>
    <row r="84" spans="1:17" s="13" customFormat="1" ht="38.25" hidden="1">
      <c r="A84" s="40">
        <v>115</v>
      </c>
      <c r="B84" t="s">
        <v>278</v>
      </c>
      <c r="C84" t="s">
        <v>279</v>
      </c>
      <c r="D84" s="26" t="s">
        <v>280</v>
      </c>
      <c r="E84">
        <v>268</v>
      </c>
      <c r="F84" t="s">
        <v>219</v>
      </c>
      <c r="G84">
        <v>15</v>
      </c>
      <c r="H84" s="18" t="s">
        <v>358</v>
      </c>
      <c r="I84" s="18" t="s">
        <v>359</v>
      </c>
      <c r="J84" t="s">
        <v>40</v>
      </c>
      <c r="K84" t="s">
        <v>80</v>
      </c>
      <c r="O84" s="13" t="s">
        <v>768</v>
      </c>
    </row>
    <row r="85" spans="1:17" s="13" customFormat="1" ht="38.25" hidden="1">
      <c r="A85" s="40">
        <v>116</v>
      </c>
      <c r="B85" t="s">
        <v>278</v>
      </c>
      <c r="C85" t="s">
        <v>279</v>
      </c>
      <c r="D85" s="26" t="s">
        <v>280</v>
      </c>
      <c r="E85">
        <v>268</v>
      </c>
      <c r="F85" t="s">
        <v>219</v>
      </c>
      <c r="G85">
        <v>15</v>
      </c>
      <c r="H85" s="18" t="s">
        <v>360</v>
      </c>
      <c r="I85" s="18" t="s">
        <v>361</v>
      </c>
      <c r="J85" t="s">
        <v>40</v>
      </c>
      <c r="K85" t="s">
        <v>80</v>
      </c>
      <c r="O85" s="13" t="s">
        <v>768</v>
      </c>
    </row>
    <row r="86" spans="1:17" s="13" customFormat="1" ht="89.25">
      <c r="A86" s="40">
        <v>123</v>
      </c>
      <c r="B86" t="s">
        <v>278</v>
      </c>
      <c r="C86" t="s">
        <v>279</v>
      </c>
      <c r="D86" s="26" t="s">
        <v>280</v>
      </c>
      <c r="E86">
        <v>268</v>
      </c>
      <c r="F86" t="s">
        <v>219</v>
      </c>
      <c r="G86">
        <v>17</v>
      </c>
      <c r="H86" s="18" t="s">
        <v>391</v>
      </c>
      <c r="I86" s="18" t="s">
        <v>392</v>
      </c>
      <c r="J86" t="s">
        <v>37</v>
      </c>
      <c r="K86" t="s">
        <v>80</v>
      </c>
      <c r="L86" s="13" t="s">
        <v>645</v>
      </c>
      <c r="M86" s="13" t="s">
        <v>711</v>
      </c>
      <c r="N86" s="60" t="s">
        <v>914</v>
      </c>
      <c r="O86" s="13" t="s">
        <v>779</v>
      </c>
      <c r="P86" s="60" t="s">
        <v>917</v>
      </c>
      <c r="Q86" s="13" t="s">
        <v>832</v>
      </c>
    </row>
    <row r="87" spans="1:17" s="13" customFormat="1" ht="102">
      <c r="A87" s="40">
        <v>118</v>
      </c>
      <c r="B87" t="s">
        <v>278</v>
      </c>
      <c r="C87" t="s">
        <v>279</v>
      </c>
      <c r="D87" s="26" t="s">
        <v>280</v>
      </c>
      <c r="E87">
        <v>268</v>
      </c>
      <c r="F87" t="s">
        <v>219</v>
      </c>
      <c r="G87">
        <v>18</v>
      </c>
      <c r="H87" s="18" t="s">
        <v>380</v>
      </c>
      <c r="I87" s="18" t="s">
        <v>381</v>
      </c>
      <c r="J87" t="s">
        <v>37</v>
      </c>
      <c r="K87" t="s">
        <v>80</v>
      </c>
      <c r="L87" s="13" t="s">
        <v>645</v>
      </c>
      <c r="M87" s="13" t="s">
        <v>711</v>
      </c>
      <c r="N87" s="60" t="s">
        <v>916</v>
      </c>
      <c r="O87" s="13" t="s">
        <v>779</v>
      </c>
      <c r="P87" s="60" t="s">
        <v>919</v>
      </c>
      <c r="Q87" s="13" t="s">
        <v>832</v>
      </c>
    </row>
    <row r="88" spans="1:17" s="13" customFormat="1" ht="140.25">
      <c r="A88" s="40">
        <v>119</v>
      </c>
      <c r="B88" t="s">
        <v>278</v>
      </c>
      <c r="C88" t="s">
        <v>279</v>
      </c>
      <c r="D88" s="26" t="s">
        <v>280</v>
      </c>
      <c r="E88">
        <v>269</v>
      </c>
      <c r="F88" t="s">
        <v>219</v>
      </c>
      <c r="G88">
        <v>5</v>
      </c>
      <c r="H88" s="18" t="s">
        <v>382</v>
      </c>
      <c r="I88" s="18" t="s">
        <v>383</v>
      </c>
      <c r="J88" t="s">
        <v>37</v>
      </c>
      <c r="K88" t="s">
        <v>80</v>
      </c>
      <c r="L88" s="13" t="s">
        <v>645</v>
      </c>
      <c r="M88" s="13" t="s">
        <v>711</v>
      </c>
      <c r="N88" s="60" t="s">
        <v>913</v>
      </c>
      <c r="O88" s="13" t="s">
        <v>779</v>
      </c>
      <c r="P88" s="60" t="s">
        <v>917</v>
      </c>
      <c r="Q88" s="13" t="s">
        <v>832</v>
      </c>
    </row>
    <row r="89" spans="1:17" s="13" customFormat="1" ht="76.5">
      <c r="A89" s="40">
        <v>120</v>
      </c>
      <c r="B89" t="s">
        <v>278</v>
      </c>
      <c r="C89" t="s">
        <v>279</v>
      </c>
      <c r="D89" s="26" t="s">
        <v>280</v>
      </c>
      <c r="E89">
        <v>269</v>
      </c>
      <c r="F89" t="s">
        <v>219</v>
      </c>
      <c r="G89">
        <v>7</v>
      </c>
      <c r="H89" s="18" t="s">
        <v>384</v>
      </c>
      <c r="I89" s="18" t="s">
        <v>385</v>
      </c>
      <c r="J89" t="s">
        <v>37</v>
      </c>
      <c r="K89" t="s">
        <v>80</v>
      </c>
      <c r="L89" s="13" t="s">
        <v>645</v>
      </c>
      <c r="M89" s="13" t="s">
        <v>711</v>
      </c>
      <c r="N89" s="60" t="s">
        <v>920</v>
      </c>
      <c r="O89" s="13" t="s">
        <v>779</v>
      </c>
      <c r="P89" s="60" t="s">
        <v>917</v>
      </c>
      <c r="Q89" s="13" t="s">
        <v>832</v>
      </c>
    </row>
    <row r="90" spans="1:17" s="13" customFormat="1" ht="114.75">
      <c r="A90" s="40">
        <v>121</v>
      </c>
      <c r="B90" t="s">
        <v>278</v>
      </c>
      <c r="C90" t="s">
        <v>279</v>
      </c>
      <c r="D90" s="26" t="s">
        <v>280</v>
      </c>
      <c r="E90">
        <v>269</v>
      </c>
      <c r="F90" t="s">
        <v>219</v>
      </c>
      <c r="G90">
        <v>9</v>
      </c>
      <c r="H90" s="18" t="s">
        <v>386</v>
      </c>
      <c r="I90" s="18" t="s">
        <v>387</v>
      </c>
      <c r="J90" t="s">
        <v>37</v>
      </c>
      <c r="K90" t="s">
        <v>80</v>
      </c>
      <c r="L90" s="13" t="s">
        <v>645</v>
      </c>
      <c r="M90" s="13" t="s">
        <v>711</v>
      </c>
      <c r="N90" s="60" t="s">
        <v>921</v>
      </c>
      <c r="O90" s="13" t="s">
        <v>779</v>
      </c>
      <c r="P90" s="60" t="s">
        <v>917</v>
      </c>
      <c r="Q90" s="13" t="s">
        <v>832</v>
      </c>
    </row>
    <row r="91" spans="1:17" s="13" customFormat="1" ht="165.75" hidden="1">
      <c r="A91" s="40">
        <v>135</v>
      </c>
      <c r="B91" t="s">
        <v>278</v>
      </c>
      <c r="C91" t="s">
        <v>279</v>
      </c>
      <c r="D91" s="26" t="s">
        <v>280</v>
      </c>
      <c r="E91">
        <v>269</v>
      </c>
      <c r="F91" t="s">
        <v>376</v>
      </c>
      <c r="G91">
        <v>27</v>
      </c>
      <c r="H91" s="18" t="s">
        <v>407</v>
      </c>
      <c r="I91" s="18" t="s">
        <v>408</v>
      </c>
      <c r="J91" s="39" t="s">
        <v>37</v>
      </c>
      <c r="K91" t="s">
        <v>80</v>
      </c>
      <c r="L91" s="13" t="s">
        <v>645</v>
      </c>
      <c r="M91" s="13" t="s">
        <v>664</v>
      </c>
      <c r="N91" s="13" t="s">
        <v>780</v>
      </c>
      <c r="Q91" s="13" t="s">
        <v>202</v>
      </c>
    </row>
    <row r="92" spans="1:17" s="13" customFormat="1" ht="25.5" hidden="1">
      <c r="A92" s="40">
        <v>122</v>
      </c>
      <c r="B92" t="s">
        <v>278</v>
      </c>
      <c r="C92" t="s">
        <v>279</v>
      </c>
      <c r="D92" s="26" t="s">
        <v>280</v>
      </c>
      <c r="E92">
        <v>269</v>
      </c>
      <c r="F92" t="s">
        <v>219</v>
      </c>
      <c r="G92">
        <v>12</v>
      </c>
      <c r="H92" s="18" t="s">
        <v>388</v>
      </c>
      <c r="I92" s="18" t="s">
        <v>389</v>
      </c>
      <c r="J92" t="s">
        <v>40</v>
      </c>
      <c r="K92" t="s">
        <v>80</v>
      </c>
      <c r="O92" s="13" t="s">
        <v>768</v>
      </c>
    </row>
    <row r="93" spans="1:17" s="13" customFormat="1" hidden="1">
      <c r="A93" s="40">
        <v>128</v>
      </c>
      <c r="B93" t="s">
        <v>278</v>
      </c>
      <c r="C93" t="s">
        <v>279</v>
      </c>
      <c r="D93" s="26" t="s">
        <v>280</v>
      </c>
      <c r="E93">
        <v>269</v>
      </c>
      <c r="F93" t="s">
        <v>376</v>
      </c>
      <c r="G93">
        <v>27</v>
      </c>
      <c r="H93" s="18" t="s">
        <v>395</v>
      </c>
      <c r="I93" s="18" t="s">
        <v>396</v>
      </c>
      <c r="J93" t="s">
        <v>40</v>
      </c>
      <c r="K93" t="s">
        <v>80</v>
      </c>
      <c r="M93" s="13" t="s">
        <v>769</v>
      </c>
    </row>
    <row r="94" spans="1:17" s="13" customFormat="1" ht="165.75" hidden="1">
      <c r="A94" s="40">
        <v>130</v>
      </c>
      <c r="B94" t="s">
        <v>278</v>
      </c>
      <c r="C94" t="s">
        <v>279</v>
      </c>
      <c r="D94" s="26" t="s">
        <v>280</v>
      </c>
      <c r="E94">
        <v>269</v>
      </c>
      <c r="F94" t="s">
        <v>376</v>
      </c>
      <c r="G94">
        <v>27</v>
      </c>
      <c r="H94" s="18" t="s">
        <v>399</v>
      </c>
      <c r="I94" s="18"/>
      <c r="J94" s="39" t="s">
        <v>37</v>
      </c>
      <c r="K94" t="s">
        <v>80</v>
      </c>
      <c r="L94" s="13" t="s">
        <v>645</v>
      </c>
      <c r="M94" s="13" t="s">
        <v>664</v>
      </c>
      <c r="N94" s="13" t="s">
        <v>780</v>
      </c>
      <c r="P94" s="13" t="s">
        <v>781</v>
      </c>
      <c r="Q94" s="13" t="s">
        <v>202</v>
      </c>
    </row>
    <row r="95" spans="1:17" s="13" customFormat="1" ht="38.25" hidden="1">
      <c r="A95" s="40">
        <v>125</v>
      </c>
      <c r="B95" t="s">
        <v>278</v>
      </c>
      <c r="C95" t="s">
        <v>279</v>
      </c>
      <c r="D95" s="26" t="s">
        <v>280</v>
      </c>
      <c r="E95">
        <v>269</v>
      </c>
      <c r="F95" t="s">
        <v>376</v>
      </c>
      <c r="G95">
        <v>28</v>
      </c>
      <c r="H95" s="18" t="s">
        <v>358</v>
      </c>
      <c r="I95" s="18" t="s">
        <v>359</v>
      </c>
      <c r="J95" t="s">
        <v>40</v>
      </c>
      <c r="K95" t="s">
        <v>80</v>
      </c>
      <c r="O95" s="13" t="s">
        <v>768</v>
      </c>
    </row>
    <row r="96" spans="1:17" s="13" customFormat="1" ht="38.25" hidden="1">
      <c r="A96" s="40">
        <v>126</v>
      </c>
      <c r="B96" t="s">
        <v>278</v>
      </c>
      <c r="C96" t="s">
        <v>279</v>
      </c>
      <c r="D96" s="26" t="s">
        <v>280</v>
      </c>
      <c r="E96">
        <v>269</v>
      </c>
      <c r="F96" t="s">
        <v>376</v>
      </c>
      <c r="G96">
        <v>28</v>
      </c>
      <c r="H96" s="18" t="s">
        <v>360</v>
      </c>
      <c r="I96" s="18" t="s">
        <v>361</v>
      </c>
      <c r="J96" t="s">
        <v>40</v>
      </c>
      <c r="K96" t="s">
        <v>80</v>
      </c>
      <c r="O96" s="13" t="s">
        <v>768</v>
      </c>
    </row>
    <row r="97" spans="1:17" s="13" customFormat="1" hidden="1">
      <c r="A97" s="40">
        <v>127</v>
      </c>
      <c r="B97" t="s">
        <v>278</v>
      </c>
      <c r="C97" t="s">
        <v>279</v>
      </c>
      <c r="D97" s="26" t="s">
        <v>280</v>
      </c>
      <c r="E97">
        <v>269</v>
      </c>
      <c r="F97" t="s">
        <v>376</v>
      </c>
      <c r="G97">
        <v>28</v>
      </c>
      <c r="H97" s="18" t="s">
        <v>393</v>
      </c>
      <c r="I97" s="18" t="s">
        <v>394</v>
      </c>
      <c r="J97" t="s">
        <v>40</v>
      </c>
      <c r="K97" t="s">
        <v>80</v>
      </c>
      <c r="M97" s="13" t="s">
        <v>769</v>
      </c>
    </row>
    <row r="98" spans="1:17" s="13" customFormat="1" ht="25.5" hidden="1">
      <c r="A98" s="40">
        <v>132</v>
      </c>
      <c r="B98" t="s">
        <v>278</v>
      </c>
      <c r="C98" t="s">
        <v>279</v>
      </c>
      <c r="D98" s="26" t="s">
        <v>280</v>
      </c>
      <c r="E98">
        <v>269</v>
      </c>
      <c r="F98" t="s">
        <v>376</v>
      </c>
      <c r="G98">
        <v>141</v>
      </c>
      <c r="H98" s="18" t="s">
        <v>405</v>
      </c>
      <c r="I98" s="18" t="s">
        <v>406</v>
      </c>
      <c r="J98" t="s">
        <v>40</v>
      </c>
      <c r="K98" t="s">
        <v>80</v>
      </c>
      <c r="O98" s="13" t="s">
        <v>660</v>
      </c>
    </row>
    <row r="99" spans="1:17" s="13" customFormat="1" ht="63.75" hidden="1">
      <c r="A99" s="40">
        <v>129</v>
      </c>
      <c r="B99" t="s">
        <v>278</v>
      </c>
      <c r="C99" t="s">
        <v>279</v>
      </c>
      <c r="D99" s="26" t="s">
        <v>280</v>
      </c>
      <c r="E99">
        <v>270</v>
      </c>
      <c r="F99" t="s">
        <v>376</v>
      </c>
      <c r="G99">
        <v>2</v>
      </c>
      <c r="H99" s="18" t="s">
        <v>397</v>
      </c>
      <c r="I99" s="18" t="s">
        <v>398</v>
      </c>
      <c r="J99" s="39" t="s">
        <v>37</v>
      </c>
      <c r="K99" t="s">
        <v>80</v>
      </c>
      <c r="L99" s="13" t="s">
        <v>645</v>
      </c>
      <c r="M99" s="13" t="s">
        <v>664</v>
      </c>
      <c r="N99" s="13" t="s">
        <v>782</v>
      </c>
      <c r="Q99" s="13" t="s">
        <v>202</v>
      </c>
    </row>
    <row r="100" spans="1:17" s="13" customFormat="1" hidden="1">
      <c r="A100" s="40">
        <v>131</v>
      </c>
      <c r="B100" t="s">
        <v>278</v>
      </c>
      <c r="C100" t="s">
        <v>279</v>
      </c>
      <c r="D100" s="26" t="s">
        <v>280</v>
      </c>
      <c r="E100">
        <v>270</v>
      </c>
      <c r="F100" t="s">
        <v>376</v>
      </c>
      <c r="G100">
        <v>2</v>
      </c>
      <c r="H100" s="18" t="s">
        <v>400</v>
      </c>
      <c r="I100" s="18" t="s">
        <v>401</v>
      </c>
      <c r="J100" t="s">
        <v>40</v>
      </c>
      <c r="K100" t="s">
        <v>80</v>
      </c>
      <c r="M100" s="13" t="s">
        <v>769</v>
      </c>
    </row>
    <row r="101" spans="1:17" s="13" customFormat="1" ht="25.5" hidden="1">
      <c r="A101" s="40">
        <v>133</v>
      </c>
      <c r="B101" t="s">
        <v>278</v>
      </c>
      <c r="C101" t="s">
        <v>279</v>
      </c>
      <c r="D101" s="26" t="s">
        <v>280</v>
      </c>
      <c r="E101">
        <v>270</v>
      </c>
      <c r="F101" t="s">
        <v>376</v>
      </c>
      <c r="G101">
        <v>4</v>
      </c>
      <c r="H101" s="18" t="s">
        <v>409</v>
      </c>
      <c r="I101" s="18" t="s">
        <v>410</v>
      </c>
      <c r="J101" t="s">
        <v>40</v>
      </c>
      <c r="K101" t="s">
        <v>80</v>
      </c>
      <c r="O101" s="13" t="s">
        <v>768</v>
      </c>
    </row>
    <row r="102" spans="1:17" s="13" customFormat="1" ht="25.5" hidden="1">
      <c r="A102" s="40">
        <v>134</v>
      </c>
      <c r="B102" t="s">
        <v>278</v>
      </c>
      <c r="C102" t="s">
        <v>279</v>
      </c>
      <c r="D102" s="26" t="s">
        <v>280</v>
      </c>
      <c r="E102">
        <v>270</v>
      </c>
      <c r="F102" t="s">
        <v>376</v>
      </c>
      <c r="G102">
        <v>9</v>
      </c>
      <c r="H102" s="18" t="s">
        <v>412</v>
      </c>
      <c r="I102" s="18" t="s">
        <v>363</v>
      </c>
      <c r="J102" t="s">
        <v>40</v>
      </c>
      <c r="K102" t="s">
        <v>80</v>
      </c>
      <c r="O102" s="13" t="s">
        <v>768</v>
      </c>
    </row>
    <row r="103" spans="1:17" s="13" customFormat="1" ht="25.5" hidden="1">
      <c r="A103" s="40">
        <v>138</v>
      </c>
      <c r="B103" t="s">
        <v>278</v>
      </c>
      <c r="C103" t="s">
        <v>279</v>
      </c>
      <c r="D103" s="26" t="s">
        <v>280</v>
      </c>
      <c r="E103">
        <v>270</v>
      </c>
      <c r="F103" t="s">
        <v>377</v>
      </c>
      <c r="G103">
        <v>10</v>
      </c>
      <c r="H103" s="18" t="s">
        <v>405</v>
      </c>
      <c r="I103" s="18" t="s">
        <v>406</v>
      </c>
      <c r="J103" t="s">
        <v>40</v>
      </c>
      <c r="K103" t="s">
        <v>80</v>
      </c>
      <c r="O103" s="13" t="s">
        <v>660</v>
      </c>
    </row>
    <row r="104" spans="1:17" s="13" customFormat="1" ht="38.25" hidden="1">
      <c r="A104" s="40">
        <v>136</v>
      </c>
      <c r="B104" t="s">
        <v>278</v>
      </c>
      <c r="C104" t="s">
        <v>279</v>
      </c>
      <c r="D104" s="26" t="s">
        <v>280</v>
      </c>
      <c r="E104">
        <v>271</v>
      </c>
      <c r="F104" t="s">
        <v>377</v>
      </c>
      <c r="G104">
        <v>3</v>
      </c>
      <c r="H104" s="18" t="s">
        <v>358</v>
      </c>
      <c r="I104" s="18" t="s">
        <v>359</v>
      </c>
      <c r="J104" t="s">
        <v>40</v>
      </c>
      <c r="K104" t="s">
        <v>80</v>
      </c>
      <c r="O104" s="13" t="s">
        <v>768</v>
      </c>
    </row>
    <row r="105" spans="1:17" s="13" customFormat="1" ht="38.25" hidden="1">
      <c r="A105" s="40">
        <v>137</v>
      </c>
      <c r="B105" t="s">
        <v>278</v>
      </c>
      <c r="C105" t="s">
        <v>279</v>
      </c>
      <c r="D105" s="26" t="s">
        <v>280</v>
      </c>
      <c r="E105">
        <v>271</v>
      </c>
      <c r="F105" t="s">
        <v>377</v>
      </c>
      <c r="G105">
        <v>3</v>
      </c>
      <c r="H105" s="18" t="s">
        <v>360</v>
      </c>
      <c r="I105" s="18" t="s">
        <v>361</v>
      </c>
      <c r="J105" t="s">
        <v>40</v>
      </c>
      <c r="K105" t="s">
        <v>80</v>
      </c>
      <c r="O105" s="13" t="s">
        <v>768</v>
      </c>
    </row>
    <row r="106" spans="1:17" s="13" customFormat="1" ht="25.5" hidden="1">
      <c r="A106" s="40">
        <v>139</v>
      </c>
      <c r="B106" t="s">
        <v>278</v>
      </c>
      <c r="C106" t="s">
        <v>279</v>
      </c>
      <c r="D106" s="26" t="s">
        <v>280</v>
      </c>
      <c r="E106">
        <v>271</v>
      </c>
      <c r="F106" t="s">
        <v>377</v>
      </c>
      <c r="G106">
        <v>9</v>
      </c>
      <c r="H106" s="18" t="s">
        <v>412</v>
      </c>
      <c r="I106" s="18" t="s">
        <v>363</v>
      </c>
      <c r="J106" t="s">
        <v>40</v>
      </c>
      <c r="K106" t="s">
        <v>80</v>
      </c>
      <c r="O106" s="13" t="s">
        <v>768</v>
      </c>
    </row>
    <row r="107" spans="1:17" s="13" customFormat="1" ht="25.5" hidden="1">
      <c r="A107" s="40">
        <v>140</v>
      </c>
      <c r="B107" t="s">
        <v>278</v>
      </c>
      <c r="C107" t="s">
        <v>279</v>
      </c>
      <c r="D107" s="26" t="s">
        <v>280</v>
      </c>
      <c r="E107">
        <v>271</v>
      </c>
      <c r="F107" t="s">
        <v>411</v>
      </c>
      <c r="G107">
        <v>10</v>
      </c>
      <c r="H107" s="18" t="s">
        <v>405</v>
      </c>
      <c r="I107" s="18" t="s">
        <v>406</v>
      </c>
      <c r="J107" t="s">
        <v>40</v>
      </c>
      <c r="K107" t="s">
        <v>80</v>
      </c>
      <c r="O107" s="13" t="s">
        <v>660</v>
      </c>
    </row>
    <row r="108" spans="1:17" s="13" customFormat="1" ht="38.25" hidden="1">
      <c r="A108" s="40">
        <v>141</v>
      </c>
      <c r="B108" t="s">
        <v>278</v>
      </c>
      <c r="C108" t="s">
        <v>279</v>
      </c>
      <c r="D108" s="26" t="s">
        <v>280</v>
      </c>
      <c r="E108">
        <v>272</v>
      </c>
      <c r="F108" t="s">
        <v>411</v>
      </c>
      <c r="G108">
        <v>1</v>
      </c>
      <c r="H108" s="18" t="s">
        <v>358</v>
      </c>
      <c r="I108" s="18" t="s">
        <v>359</v>
      </c>
      <c r="J108" t="s">
        <v>40</v>
      </c>
      <c r="K108" t="s">
        <v>80</v>
      </c>
      <c r="O108" s="13" t="s">
        <v>768</v>
      </c>
    </row>
    <row r="109" spans="1:17" s="13" customFormat="1" ht="38.25" hidden="1">
      <c r="A109" s="40">
        <v>142</v>
      </c>
      <c r="B109" t="s">
        <v>278</v>
      </c>
      <c r="C109" t="s">
        <v>279</v>
      </c>
      <c r="D109" s="26" t="s">
        <v>280</v>
      </c>
      <c r="E109">
        <v>272</v>
      </c>
      <c r="F109" t="s">
        <v>411</v>
      </c>
      <c r="G109">
        <v>1</v>
      </c>
      <c r="H109" s="18" t="s">
        <v>360</v>
      </c>
      <c r="I109" s="18" t="s">
        <v>361</v>
      </c>
      <c r="J109" t="s">
        <v>40</v>
      </c>
      <c r="K109" t="s">
        <v>80</v>
      </c>
      <c r="O109" s="13" t="s">
        <v>768</v>
      </c>
    </row>
    <row r="110" spans="1:17" s="13" customFormat="1" ht="25.5" hidden="1">
      <c r="A110" s="40">
        <v>143</v>
      </c>
      <c r="B110" t="s">
        <v>278</v>
      </c>
      <c r="C110" t="s">
        <v>279</v>
      </c>
      <c r="D110" s="26" t="s">
        <v>280</v>
      </c>
      <c r="E110">
        <v>272</v>
      </c>
      <c r="F110" t="s">
        <v>411</v>
      </c>
      <c r="G110">
        <v>9</v>
      </c>
      <c r="H110" s="18" t="s">
        <v>412</v>
      </c>
      <c r="I110" s="18" t="s">
        <v>363</v>
      </c>
      <c r="J110" t="s">
        <v>40</v>
      </c>
      <c r="K110" t="s">
        <v>80</v>
      </c>
      <c r="O110" s="13" t="s">
        <v>768</v>
      </c>
    </row>
    <row r="111" spans="1:17" s="13" customFormat="1" ht="38.25" hidden="1">
      <c r="A111" s="40">
        <v>144</v>
      </c>
      <c r="B111" t="s">
        <v>192</v>
      </c>
      <c r="C111" t="s">
        <v>193</v>
      </c>
      <c r="D111" s="17" t="s">
        <v>194</v>
      </c>
      <c r="E111">
        <v>273</v>
      </c>
      <c r="F111" t="s">
        <v>225</v>
      </c>
      <c r="G111">
        <v>1</v>
      </c>
      <c r="H111" s="18" t="s">
        <v>226</v>
      </c>
      <c r="I111" s="18" t="s">
        <v>227</v>
      </c>
      <c r="J111" t="s">
        <v>40</v>
      </c>
      <c r="K111" t="s">
        <v>79</v>
      </c>
      <c r="O111" s="13" t="s">
        <v>768</v>
      </c>
    </row>
    <row r="112" spans="1:17" s="13" customFormat="1" ht="25.5" hidden="1">
      <c r="A112" s="40">
        <v>145</v>
      </c>
      <c r="B112" t="s">
        <v>278</v>
      </c>
      <c r="C112" t="s">
        <v>279</v>
      </c>
      <c r="D112" s="26" t="s">
        <v>280</v>
      </c>
      <c r="E112">
        <v>274</v>
      </c>
      <c r="F112" t="s">
        <v>225</v>
      </c>
      <c r="G112">
        <v>1</v>
      </c>
      <c r="H112" s="18" t="s">
        <v>349</v>
      </c>
      <c r="I112" s="18" t="s">
        <v>350</v>
      </c>
      <c r="J112" t="s">
        <v>40</v>
      </c>
      <c r="K112" t="s">
        <v>79</v>
      </c>
      <c r="O112" s="13" t="s">
        <v>768</v>
      </c>
    </row>
    <row r="113" spans="1:17" s="13" customFormat="1" ht="25.5" hidden="1">
      <c r="A113" s="40">
        <v>146</v>
      </c>
      <c r="B113" t="s">
        <v>278</v>
      </c>
      <c r="C113" t="s">
        <v>279</v>
      </c>
      <c r="D113" s="26" t="s">
        <v>280</v>
      </c>
      <c r="E113">
        <v>274</v>
      </c>
      <c r="F113" t="s">
        <v>225</v>
      </c>
      <c r="G113">
        <v>1</v>
      </c>
      <c r="H113" s="18" t="s">
        <v>351</v>
      </c>
      <c r="I113" s="18" t="s">
        <v>352</v>
      </c>
      <c r="J113" t="s">
        <v>40</v>
      </c>
      <c r="K113" t="s">
        <v>79</v>
      </c>
      <c r="O113" s="13" t="s">
        <v>768</v>
      </c>
    </row>
    <row r="114" spans="1:17" s="13" customFormat="1" ht="25.5" hidden="1">
      <c r="A114" s="40">
        <v>147</v>
      </c>
      <c r="B114" t="s">
        <v>278</v>
      </c>
      <c r="C114" t="s">
        <v>279</v>
      </c>
      <c r="D114" s="26" t="s">
        <v>280</v>
      </c>
      <c r="E114">
        <v>274</v>
      </c>
      <c r="F114" t="s">
        <v>225</v>
      </c>
      <c r="G114">
        <v>1</v>
      </c>
      <c r="H114" s="18" t="s">
        <v>353</v>
      </c>
      <c r="I114" s="18" t="s">
        <v>354</v>
      </c>
      <c r="J114" t="s">
        <v>40</v>
      </c>
      <c r="K114" t="s">
        <v>79</v>
      </c>
      <c r="O114" s="13" t="s">
        <v>768</v>
      </c>
    </row>
    <row r="115" spans="1:17" s="13" customFormat="1" ht="38.25" hidden="1">
      <c r="A115" s="40">
        <v>209</v>
      </c>
      <c r="B115" t="s">
        <v>278</v>
      </c>
      <c r="C115" t="s">
        <v>279</v>
      </c>
      <c r="D115" s="26" t="s">
        <v>280</v>
      </c>
      <c r="E115">
        <v>292</v>
      </c>
      <c r="F115" t="s">
        <v>330</v>
      </c>
      <c r="G115">
        <v>21</v>
      </c>
      <c r="H115" s="18" t="s">
        <v>331</v>
      </c>
      <c r="I115" s="18" t="s">
        <v>332</v>
      </c>
      <c r="J115" t="s">
        <v>37</v>
      </c>
      <c r="K115" t="s">
        <v>79</v>
      </c>
      <c r="L115" s="13" t="s">
        <v>635</v>
      </c>
      <c r="M115" s="13" t="s">
        <v>711</v>
      </c>
      <c r="O115" s="40" t="s">
        <v>712</v>
      </c>
      <c r="Q115" s="13" t="s">
        <v>832</v>
      </c>
    </row>
    <row r="116" spans="1:17" s="13" customFormat="1" ht="38.25" hidden="1">
      <c r="A116" s="40">
        <v>210</v>
      </c>
      <c r="B116" t="s">
        <v>278</v>
      </c>
      <c r="C116" t="s">
        <v>279</v>
      </c>
      <c r="D116" s="26" t="s">
        <v>280</v>
      </c>
      <c r="E116">
        <v>293</v>
      </c>
      <c r="F116" t="s">
        <v>333</v>
      </c>
      <c r="G116">
        <v>25</v>
      </c>
      <c r="H116" s="18" t="s">
        <v>334</v>
      </c>
      <c r="I116" s="18" t="s">
        <v>335</v>
      </c>
      <c r="J116" t="s">
        <v>37</v>
      </c>
      <c r="K116" t="s">
        <v>79</v>
      </c>
      <c r="L116" s="13" t="s">
        <v>635</v>
      </c>
      <c r="M116" s="13" t="s">
        <v>711</v>
      </c>
      <c r="O116" s="13" t="s">
        <v>712</v>
      </c>
      <c r="Q116" s="13" t="s">
        <v>832</v>
      </c>
    </row>
    <row r="117" spans="1:17" s="13" customFormat="1" ht="38.25" hidden="1">
      <c r="A117" s="40">
        <v>148</v>
      </c>
      <c r="B117" s="13" t="s">
        <v>28</v>
      </c>
      <c r="C117" s="13" t="s">
        <v>29</v>
      </c>
      <c r="D117" s="13" t="s">
        <v>30</v>
      </c>
      <c r="E117" s="13">
        <v>303</v>
      </c>
      <c r="F117" s="13" t="s">
        <v>89</v>
      </c>
      <c r="G117" s="13">
        <v>10</v>
      </c>
      <c r="H117" s="13" t="s">
        <v>91</v>
      </c>
      <c r="I117" s="13" t="s">
        <v>90</v>
      </c>
      <c r="J117" s="13" t="s">
        <v>40</v>
      </c>
      <c r="K117" s="13" t="s">
        <v>79</v>
      </c>
      <c r="O117" s="13" t="s">
        <v>660</v>
      </c>
    </row>
    <row r="118" spans="1:17" s="13" customFormat="1" ht="127.5" hidden="1">
      <c r="A118" s="40">
        <v>149</v>
      </c>
      <c r="B118" s="13" t="s">
        <v>28</v>
      </c>
      <c r="C118" s="13" t="s">
        <v>29</v>
      </c>
      <c r="D118" s="13" t="s">
        <v>30</v>
      </c>
      <c r="E118" s="13">
        <v>307</v>
      </c>
      <c r="F118" s="13" t="s">
        <v>92</v>
      </c>
      <c r="G118" s="13">
        <v>10</v>
      </c>
      <c r="H118" s="13" t="s">
        <v>94</v>
      </c>
      <c r="I118" s="13" t="s">
        <v>93</v>
      </c>
      <c r="J118" s="39" t="s">
        <v>37</v>
      </c>
      <c r="K118" s="13" t="s">
        <v>79</v>
      </c>
      <c r="L118" s="13" t="s">
        <v>635</v>
      </c>
      <c r="M118" s="13" t="s">
        <v>664</v>
      </c>
      <c r="N118" s="13" t="s">
        <v>783</v>
      </c>
      <c r="Q118" s="13" t="s">
        <v>202</v>
      </c>
    </row>
    <row r="119" spans="1:17" s="13" customFormat="1" ht="102" hidden="1">
      <c r="A119" s="40">
        <v>150</v>
      </c>
      <c r="B119" t="s">
        <v>278</v>
      </c>
      <c r="C119" t="s">
        <v>279</v>
      </c>
      <c r="D119" s="26" t="s">
        <v>280</v>
      </c>
      <c r="E119">
        <v>328</v>
      </c>
      <c r="F119" t="s">
        <v>281</v>
      </c>
      <c r="G119">
        <v>21</v>
      </c>
      <c r="H119" s="18" t="s">
        <v>282</v>
      </c>
      <c r="I119" s="18" t="s">
        <v>283</v>
      </c>
      <c r="J119" s="39" t="s">
        <v>37</v>
      </c>
      <c r="K119" t="s">
        <v>79</v>
      </c>
      <c r="L119" s="13" t="s">
        <v>631</v>
      </c>
      <c r="M119" s="13" t="s">
        <v>664</v>
      </c>
      <c r="N119" s="13" t="s">
        <v>784</v>
      </c>
      <c r="Q119" s="13" t="s">
        <v>202</v>
      </c>
    </row>
    <row r="120" spans="1:17" s="13" customFormat="1" ht="25.5" hidden="1">
      <c r="A120" s="40">
        <v>151</v>
      </c>
      <c r="B120" t="s">
        <v>278</v>
      </c>
      <c r="C120" t="s">
        <v>279</v>
      </c>
      <c r="D120" s="26" t="s">
        <v>280</v>
      </c>
      <c r="E120">
        <v>350</v>
      </c>
      <c r="F120" t="s">
        <v>343</v>
      </c>
      <c r="G120">
        <v>6</v>
      </c>
      <c r="H120" s="18" t="s">
        <v>344</v>
      </c>
      <c r="I120" s="18" t="s">
        <v>345</v>
      </c>
      <c r="J120" t="s">
        <v>37</v>
      </c>
      <c r="K120" t="s">
        <v>79</v>
      </c>
      <c r="M120" s="13" t="s">
        <v>769</v>
      </c>
      <c r="Q120" s="13" t="s">
        <v>202</v>
      </c>
    </row>
    <row r="121" spans="1:17" s="13" customFormat="1" ht="25.5" hidden="1">
      <c r="A121" s="40">
        <v>152</v>
      </c>
      <c r="B121" t="s">
        <v>278</v>
      </c>
      <c r="C121" t="s">
        <v>279</v>
      </c>
      <c r="D121" s="26" t="s">
        <v>280</v>
      </c>
      <c r="E121">
        <v>353</v>
      </c>
      <c r="F121" t="s">
        <v>346</v>
      </c>
      <c r="G121">
        <v>10</v>
      </c>
      <c r="H121" s="18" t="s">
        <v>347</v>
      </c>
      <c r="I121" s="18" t="s">
        <v>348</v>
      </c>
      <c r="J121" t="s">
        <v>37</v>
      </c>
      <c r="K121" t="s">
        <v>79</v>
      </c>
      <c r="M121" s="13" t="s">
        <v>769</v>
      </c>
      <c r="Q121" s="13" t="s">
        <v>202</v>
      </c>
    </row>
    <row r="122" spans="1:17" s="13" customFormat="1" ht="63.75" hidden="1">
      <c r="A122" s="40">
        <v>153</v>
      </c>
      <c r="B122" t="s">
        <v>496</v>
      </c>
      <c r="C122" t="s">
        <v>497</v>
      </c>
      <c r="D122" s="17" t="s">
        <v>498</v>
      </c>
      <c r="E122">
        <v>354</v>
      </c>
      <c r="F122" t="s">
        <v>499</v>
      </c>
      <c r="G122">
        <v>10</v>
      </c>
      <c r="H122" s="18" t="s">
        <v>500</v>
      </c>
      <c r="I122" s="18" t="s">
        <v>501</v>
      </c>
      <c r="J122" s="39" t="s">
        <v>37</v>
      </c>
      <c r="K122" t="s">
        <v>502</v>
      </c>
      <c r="L122" s="14"/>
      <c r="M122" s="13" t="s">
        <v>664</v>
      </c>
      <c r="N122" s="13" t="s">
        <v>785</v>
      </c>
      <c r="Q122" s="13" t="s">
        <v>202</v>
      </c>
    </row>
    <row r="123" spans="1:17" s="13" customFormat="1" ht="51" hidden="1">
      <c r="A123" s="40">
        <v>156</v>
      </c>
      <c r="B123" t="s">
        <v>192</v>
      </c>
      <c r="C123" t="s">
        <v>193</v>
      </c>
      <c r="D123" s="17" t="s">
        <v>194</v>
      </c>
      <c r="E123">
        <v>356</v>
      </c>
      <c r="F123" t="s">
        <v>41</v>
      </c>
      <c r="G123">
        <v>23</v>
      </c>
      <c r="H123" s="18" t="s">
        <v>228</v>
      </c>
      <c r="I123" s="18" t="s">
        <v>229</v>
      </c>
      <c r="J123" t="s">
        <v>40</v>
      </c>
      <c r="K123" t="s">
        <v>79</v>
      </c>
      <c r="O123" s="13" t="s">
        <v>768</v>
      </c>
    </row>
    <row r="124" spans="1:17" s="13" customFormat="1" ht="357" hidden="1">
      <c r="A124" s="40">
        <v>157</v>
      </c>
      <c r="B124" t="s">
        <v>278</v>
      </c>
      <c r="C124" t="s">
        <v>279</v>
      </c>
      <c r="D124" s="26" t="s">
        <v>280</v>
      </c>
      <c r="E124">
        <v>356</v>
      </c>
      <c r="F124" t="s">
        <v>41</v>
      </c>
      <c r="G124">
        <v>24</v>
      </c>
      <c r="H124" s="18" t="s">
        <v>433</v>
      </c>
      <c r="I124" s="18" t="s">
        <v>434</v>
      </c>
      <c r="J124" s="39" t="s">
        <v>37</v>
      </c>
      <c r="K124" t="s">
        <v>80</v>
      </c>
      <c r="L124" s="13" t="s">
        <v>645</v>
      </c>
      <c r="M124" s="13" t="s">
        <v>664</v>
      </c>
      <c r="N124" s="13" t="s">
        <v>786</v>
      </c>
      <c r="Q124" s="13" t="s">
        <v>202</v>
      </c>
    </row>
    <row r="125" spans="1:17" s="13" customFormat="1" ht="25.5" hidden="1">
      <c r="A125" s="40">
        <v>158</v>
      </c>
      <c r="B125" t="s">
        <v>278</v>
      </c>
      <c r="C125" t="s">
        <v>279</v>
      </c>
      <c r="D125" s="26" t="s">
        <v>280</v>
      </c>
      <c r="E125">
        <v>356</v>
      </c>
      <c r="F125" t="s">
        <v>41</v>
      </c>
      <c r="G125">
        <v>24</v>
      </c>
      <c r="H125" s="18" t="s">
        <v>435</v>
      </c>
      <c r="I125" s="18" t="s">
        <v>363</v>
      </c>
      <c r="J125" t="s">
        <v>40</v>
      </c>
      <c r="K125" t="s">
        <v>80</v>
      </c>
      <c r="O125" s="13" t="s">
        <v>768</v>
      </c>
    </row>
    <row r="126" spans="1:17" s="13" customFormat="1" ht="25.5" hidden="1">
      <c r="A126" s="40">
        <v>159</v>
      </c>
      <c r="B126" t="s">
        <v>278</v>
      </c>
      <c r="C126" t="s">
        <v>279</v>
      </c>
      <c r="D126" s="26" t="s">
        <v>280</v>
      </c>
      <c r="E126">
        <v>357</v>
      </c>
      <c r="F126" t="s">
        <v>41</v>
      </c>
      <c r="G126">
        <v>1</v>
      </c>
      <c r="H126" s="18" t="s">
        <v>435</v>
      </c>
      <c r="I126" s="18" t="s">
        <v>363</v>
      </c>
      <c r="J126" t="s">
        <v>40</v>
      </c>
      <c r="K126" t="s">
        <v>80</v>
      </c>
      <c r="O126" s="13" t="s">
        <v>768</v>
      </c>
    </row>
    <row r="127" spans="1:17" s="13" customFormat="1" ht="25.5" hidden="1">
      <c r="A127" s="40">
        <v>160</v>
      </c>
      <c r="B127" t="s">
        <v>278</v>
      </c>
      <c r="C127" t="s">
        <v>279</v>
      </c>
      <c r="D127" s="26" t="s">
        <v>280</v>
      </c>
      <c r="E127">
        <v>357</v>
      </c>
      <c r="F127" t="s">
        <v>41</v>
      </c>
      <c r="G127">
        <v>1</v>
      </c>
      <c r="H127" s="18" t="s">
        <v>439</v>
      </c>
      <c r="I127" s="18" t="s">
        <v>363</v>
      </c>
      <c r="J127" t="s">
        <v>40</v>
      </c>
      <c r="K127" t="s">
        <v>80</v>
      </c>
      <c r="O127" s="13" t="s">
        <v>768</v>
      </c>
    </row>
    <row r="128" spans="1:17" s="13" customFormat="1" ht="25.5" hidden="1">
      <c r="A128" s="40">
        <v>161</v>
      </c>
      <c r="B128" t="s">
        <v>278</v>
      </c>
      <c r="C128" t="s">
        <v>279</v>
      </c>
      <c r="D128" s="26" t="s">
        <v>280</v>
      </c>
      <c r="E128">
        <v>357</v>
      </c>
      <c r="F128" t="s">
        <v>41</v>
      </c>
      <c r="G128">
        <v>1</v>
      </c>
      <c r="H128" s="18" t="s">
        <v>440</v>
      </c>
      <c r="I128" s="18" t="s">
        <v>363</v>
      </c>
      <c r="J128" t="s">
        <v>40</v>
      </c>
      <c r="K128" t="s">
        <v>80</v>
      </c>
      <c r="M128" s="13" t="s">
        <v>769</v>
      </c>
    </row>
    <row r="129" spans="1:17" s="13" customFormat="1" ht="38.25" hidden="1">
      <c r="A129" s="40">
        <v>167</v>
      </c>
      <c r="B129" t="s">
        <v>278</v>
      </c>
      <c r="C129" t="s">
        <v>279</v>
      </c>
      <c r="D129" s="26" t="s">
        <v>280</v>
      </c>
      <c r="E129">
        <v>357</v>
      </c>
      <c r="F129" t="s">
        <v>47</v>
      </c>
      <c r="G129">
        <v>2</v>
      </c>
      <c r="H129" s="18" t="s">
        <v>442</v>
      </c>
      <c r="I129" s="18" t="s">
        <v>443</v>
      </c>
      <c r="J129" t="s">
        <v>40</v>
      </c>
      <c r="K129" t="s">
        <v>80</v>
      </c>
      <c r="M129" s="13" t="s">
        <v>769</v>
      </c>
    </row>
    <row r="130" spans="1:17" s="13" customFormat="1" ht="25.5" hidden="1">
      <c r="A130" s="40">
        <v>155</v>
      </c>
      <c r="B130" s="13" t="s">
        <v>28</v>
      </c>
      <c r="C130" s="13" t="s">
        <v>29</v>
      </c>
      <c r="D130" s="13" t="s">
        <v>30</v>
      </c>
      <c r="E130" s="13">
        <v>357</v>
      </c>
      <c r="F130" s="13" t="s">
        <v>41</v>
      </c>
      <c r="G130" s="13">
        <v>6</v>
      </c>
      <c r="H130" s="13" t="s">
        <v>42</v>
      </c>
      <c r="I130" s="13" t="s">
        <v>50</v>
      </c>
      <c r="J130" s="13" t="s">
        <v>40</v>
      </c>
      <c r="K130" s="13" t="s">
        <v>79</v>
      </c>
      <c r="O130" s="13" t="s">
        <v>768</v>
      </c>
    </row>
    <row r="131" spans="1:17" s="13" customFormat="1" ht="38.25" hidden="1">
      <c r="A131" s="40">
        <v>154</v>
      </c>
      <c r="B131" s="13" t="s">
        <v>28</v>
      </c>
      <c r="C131" s="13" t="s">
        <v>29</v>
      </c>
      <c r="D131" s="13" t="s">
        <v>30</v>
      </c>
      <c r="E131" s="13">
        <v>357</v>
      </c>
      <c r="F131" s="13" t="s">
        <v>41</v>
      </c>
      <c r="G131" s="13">
        <v>6</v>
      </c>
      <c r="H131" s="13" t="s">
        <v>45</v>
      </c>
      <c r="I131" s="13" t="s">
        <v>43</v>
      </c>
      <c r="J131" s="13" t="s">
        <v>37</v>
      </c>
      <c r="K131" s="13" t="s">
        <v>79</v>
      </c>
      <c r="L131" s="13" t="s">
        <v>645</v>
      </c>
      <c r="M131" s="13" t="s">
        <v>769</v>
      </c>
      <c r="Q131" s="13" t="s">
        <v>202</v>
      </c>
    </row>
    <row r="132" spans="1:17" s="13" customFormat="1" ht="89.25" hidden="1">
      <c r="A132" s="40">
        <v>162</v>
      </c>
      <c r="B132" t="s">
        <v>278</v>
      </c>
      <c r="C132" t="s">
        <v>279</v>
      </c>
      <c r="D132" s="26" t="s">
        <v>280</v>
      </c>
      <c r="E132">
        <v>357</v>
      </c>
      <c r="F132" t="s">
        <v>41</v>
      </c>
      <c r="G132">
        <v>1</v>
      </c>
      <c r="H132" s="18" t="s">
        <v>436</v>
      </c>
      <c r="I132" s="18" t="s">
        <v>437</v>
      </c>
      <c r="J132" t="s">
        <v>37</v>
      </c>
      <c r="K132" t="s">
        <v>79</v>
      </c>
      <c r="L132" s="13" t="s">
        <v>645</v>
      </c>
      <c r="M132" s="13" t="s">
        <v>664</v>
      </c>
      <c r="N132" s="13" t="s">
        <v>872</v>
      </c>
      <c r="P132" s="13" t="s">
        <v>871</v>
      </c>
      <c r="Q132" s="59" t="s">
        <v>202</v>
      </c>
    </row>
    <row r="133" spans="1:17" s="13" customFormat="1" ht="89.25" hidden="1">
      <c r="A133" s="40">
        <v>163</v>
      </c>
      <c r="B133" t="s">
        <v>278</v>
      </c>
      <c r="C133" t="s">
        <v>279</v>
      </c>
      <c r="D133" s="26" t="s">
        <v>280</v>
      </c>
      <c r="E133">
        <v>357</v>
      </c>
      <c r="F133" t="s">
        <v>41</v>
      </c>
      <c r="G133">
        <v>1</v>
      </c>
      <c r="H133" s="18" t="s">
        <v>438</v>
      </c>
      <c r="I133" s="18" t="s">
        <v>437</v>
      </c>
      <c r="J133" t="s">
        <v>37</v>
      </c>
      <c r="K133" t="s">
        <v>79</v>
      </c>
      <c r="L133" s="13" t="s">
        <v>645</v>
      </c>
      <c r="M133" s="13" t="s">
        <v>664</v>
      </c>
      <c r="N133" s="13" t="s">
        <v>873</v>
      </c>
      <c r="P133" s="13" t="s">
        <v>874</v>
      </c>
      <c r="Q133" s="59" t="s">
        <v>202</v>
      </c>
    </row>
    <row r="134" spans="1:17" s="13" customFormat="1" ht="178.5">
      <c r="A134" s="40">
        <v>164</v>
      </c>
      <c r="B134" t="s">
        <v>278</v>
      </c>
      <c r="C134" t="s">
        <v>279</v>
      </c>
      <c r="D134" s="26" t="s">
        <v>280</v>
      </c>
      <c r="E134">
        <v>357</v>
      </c>
      <c r="F134" t="s">
        <v>41</v>
      </c>
      <c r="G134">
        <v>1</v>
      </c>
      <c r="H134" s="18" t="s">
        <v>441</v>
      </c>
      <c r="I134" s="18" t="s">
        <v>437</v>
      </c>
      <c r="J134" t="s">
        <v>37</v>
      </c>
      <c r="K134" t="s">
        <v>79</v>
      </c>
      <c r="L134" s="13" t="s">
        <v>645</v>
      </c>
      <c r="M134" s="13" t="s">
        <v>711</v>
      </c>
      <c r="N134" s="13" t="s">
        <v>875</v>
      </c>
      <c r="O134" s="13" t="s">
        <v>779</v>
      </c>
      <c r="P134" s="13" t="s">
        <v>876</v>
      </c>
      <c r="Q134" s="13" t="s">
        <v>832</v>
      </c>
    </row>
    <row r="135" spans="1:17" s="13" customFormat="1" ht="25.5">
      <c r="A135" s="40">
        <v>168</v>
      </c>
      <c r="B135" t="s">
        <v>278</v>
      </c>
      <c r="C135" t="s">
        <v>279</v>
      </c>
      <c r="D135" s="26" t="s">
        <v>280</v>
      </c>
      <c r="E135">
        <v>358</v>
      </c>
      <c r="F135" t="s">
        <v>47</v>
      </c>
      <c r="G135">
        <v>1</v>
      </c>
      <c r="H135" s="18" t="s">
        <v>444</v>
      </c>
      <c r="I135" s="18"/>
      <c r="J135" t="s">
        <v>37</v>
      </c>
      <c r="K135" t="s">
        <v>80</v>
      </c>
      <c r="L135" s="13" t="s">
        <v>645</v>
      </c>
      <c r="M135" s="13" t="s">
        <v>711</v>
      </c>
      <c r="N135" s="60" t="s">
        <v>922</v>
      </c>
      <c r="O135" s="13" t="s">
        <v>779</v>
      </c>
      <c r="Q135" s="13" t="s">
        <v>832</v>
      </c>
    </row>
    <row r="136" spans="1:17" s="13" customFormat="1" ht="25.5" hidden="1">
      <c r="A136" s="40">
        <v>169</v>
      </c>
      <c r="B136" t="s">
        <v>278</v>
      </c>
      <c r="C136" t="s">
        <v>279</v>
      </c>
      <c r="D136" s="26" t="s">
        <v>280</v>
      </c>
      <c r="E136">
        <v>358</v>
      </c>
      <c r="F136" t="s">
        <v>47</v>
      </c>
      <c r="G136">
        <v>1</v>
      </c>
      <c r="H136" s="18" t="s">
        <v>445</v>
      </c>
      <c r="I136" s="18" t="s">
        <v>363</v>
      </c>
      <c r="J136" t="s">
        <v>40</v>
      </c>
      <c r="K136" t="s">
        <v>80</v>
      </c>
      <c r="M136" s="13" t="s">
        <v>769</v>
      </c>
    </row>
    <row r="137" spans="1:17" s="13" customFormat="1" ht="25.5" hidden="1">
      <c r="A137" s="40">
        <v>166</v>
      </c>
      <c r="B137" s="13" t="s">
        <v>28</v>
      </c>
      <c r="C137" s="13" t="s">
        <v>29</v>
      </c>
      <c r="D137" s="13" t="s">
        <v>30</v>
      </c>
      <c r="E137" s="13">
        <v>358</v>
      </c>
      <c r="F137" s="13" t="s">
        <v>47</v>
      </c>
      <c r="G137" s="13">
        <v>15</v>
      </c>
      <c r="H137" s="13" t="s">
        <v>44</v>
      </c>
      <c r="I137" s="13" t="s">
        <v>48</v>
      </c>
      <c r="J137" s="13" t="s">
        <v>40</v>
      </c>
      <c r="K137" s="13" t="s">
        <v>79</v>
      </c>
      <c r="O137" s="13" t="s">
        <v>768</v>
      </c>
    </row>
    <row r="138" spans="1:17" s="13" customFormat="1" ht="38.25" hidden="1">
      <c r="A138" s="40">
        <v>165</v>
      </c>
      <c r="B138" s="13" t="s">
        <v>28</v>
      </c>
      <c r="C138" s="13" t="s">
        <v>29</v>
      </c>
      <c r="D138" s="13" t="s">
        <v>30</v>
      </c>
      <c r="E138" s="13">
        <v>358</v>
      </c>
      <c r="F138" s="13" t="s">
        <v>47</v>
      </c>
      <c r="G138" s="13">
        <v>15</v>
      </c>
      <c r="H138" s="13" t="s">
        <v>46</v>
      </c>
      <c r="I138" s="13" t="s">
        <v>43</v>
      </c>
      <c r="J138" s="13" t="s">
        <v>37</v>
      </c>
      <c r="K138" s="13" t="s">
        <v>79</v>
      </c>
      <c r="L138" s="13" t="s">
        <v>645</v>
      </c>
      <c r="M138" s="13" t="s">
        <v>769</v>
      </c>
      <c r="Q138" s="13" t="s">
        <v>202</v>
      </c>
    </row>
    <row r="139" spans="1:17" s="13" customFormat="1" ht="127.5" hidden="1">
      <c r="A139" s="40">
        <v>170</v>
      </c>
      <c r="B139" t="s">
        <v>278</v>
      </c>
      <c r="C139" t="s">
        <v>279</v>
      </c>
      <c r="D139" s="26" t="s">
        <v>280</v>
      </c>
      <c r="E139">
        <v>358</v>
      </c>
      <c r="F139" t="s">
        <v>47</v>
      </c>
      <c r="G139">
        <v>2</v>
      </c>
      <c r="H139" s="18" t="s">
        <v>441</v>
      </c>
      <c r="I139" s="18" t="s">
        <v>437</v>
      </c>
      <c r="J139" t="s">
        <v>37</v>
      </c>
      <c r="K139" t="s">
        <v>79</v>
      </c>
      <c r="L139" s="13" t="s">
        <v>645</v>
      </c>
      <c r="M139" s="13" t="s">
        <v>664</v>
      </c>
      <c r="N139" s="13" t="s">
        <v>877</v>
      </c>
      <c r="O139" s="13" t="s">
        <v>779</v>
      </c>
      <c r="P139" s="13" t="s">
        <v>878</v>
      </c>
      <c r="Q139" s="59" t="s">
        <v>202</v>
      </c>
    </row>
    <row r="140" spans="1:17" s="13" customFormat="1" ht="114.75">
      <c r="A140" s="40">
        <v>171</v>
      </c>
      <c r="B140" t="s">
        <v>278</v>
      </c>
      <c r="C140" t="s">
        <v>279</v>
      </c>
      <c r="D140" s="26" t="s">
        <v>280</v>
      </c>
      <c r="E140">
        <v>358</v>
      </c>
      <c r="F140" t="s">
        <v>47</v>
      </c>
      <c r="G140">
        <v>2</v>
      </c>
      <c r="H140" s="18" t="s">
        <v>453</v>
      </c>
      <c r="I140" s="18" t="s">
        <v>454</v>
      </c>
      <c r="J140" t="s">
        <v>37</v>
      </c>
      <c r="K140" t="s">
        <v>80</v>
      </c>
      <c r="L140" s="13" t="s">
        <v>645</v>
      </c>
      <c r="M140" s="14" t="s">
        <v>711</v>
      </c>
      <c r="N140" s="60" t="s">
        <v>923</v>
      </c>
      <c r="O140" s="13" t="s">
        <v>779</v>
      </c>
      <c r="P140" s="13" t="s">
        <v>879</v>
      </c>
      <c r="Q140" s="13" t="s">
        <v>832</v>
      </c>
    </row>
    <row r="141" spans="1:17" s="13" customFormat="1" ht="63.75">
      <c r="A141" s="40">
        <v>172</v>
      </c>
      <c r="B141" t="s">
        <v>278</v>
      </c>
      <c r="C141" t="s">
        <v>279</v>
      </c>
      <c r="D141" s="26" t="s">
        <v>280</v>
      </c>
      <c r="E141">
        <v>359</v>
      </c>
      <c r="F141" t="s">
        <v>446</v>
      </c>
      <c r="G141">
        <v>16</v>
      </c>
      <c r="H141" s="18" t="s">
        <v>447</v>
      </c>
      <c r="I141" s="18" t="s">
        <v>448</v>
      </c>
      <c r="J141" t="s">
        <v>37</v>
      </c>
      <c r="K141" t="s">
        <v>80</v>
      </c>
      <c r="L141" s="13" t="s">
        <v>645</v>
      </c>
      <c r="M141" s="13" t="s">
        <v>711</v>
      </c>
      <c r="O141" s="13" t="s">
        <v>779</v>
      </c>
      <c r="Q141" s="13" t="s">
        <v>832</v>
      </c>
    </row>
    <row r="142" spans="1:17" s="13" customFormat="1" ht="25.5" hidden="1">
      <c r="A142" s="40">
        <v>173</v>
      </c>
      <c r="B142" t="s">
        <v>278</v>
      </c>
      <c r="C142" t="s">
        <v>279</v>
      </c>
      <c r="D142" s="26" t="s">
        <v>280</v>
      </c>
      <c r="E142">
        <v>359</v>
      </c>
      <c r="F142" t="s">
        <v>446</v>
      </c>
      <c r="G142">
        <v>16</v>
      </c>
      <c r="H142" s="18" t="s">
        <v>449</v>
      </c>
      <c r="I142" s="18" t="s">
        <v>363</v>
      </c>
      <c r="J142" t="s">
        <v>40</v>
      </c>
      <c r="K142" t="s">
        <v>80</v>
      </c>
      <c r="M142" s="13" t="s">
        <v>769</v>
      </c>
    </row>
    <row r="143" spans="1:17" s="13" customFormat="1" ht="127.5">
      <c r="A143" s="40">
        <v>174</v>
      </c>
      <c r="B143" t="s">
        <v>278</v>
      </c>
      <c r="C143" t="s">
        <v>279</v>
      </c>
      <c r="D143" s="26" t="s">
        <v>280</v>
      </c>
      <c r="E143">
        <v>359</v>
      </c>
      <c r="F143" t="s">
        <v>446</v>
      </c>
      <c r="G143">
        <v>17</v>
      </c>
      <c r="H143" s="18" t="s">
        <v>441</v>
      </c>
      <c r="I143" s="18" t="s">
        <v>437</v>
      </c>
      <c r="J143" t="s">
        <v>37</v>
      </c>
      <c r="K143" t="s">
        <v>79</v>
      </c>
      <c r="L143" s="13" t="s">
        <v>645</v>
      </c>
      <c r="M143" s="13" t="s">
        <v>711</v>
      </c>
      <c r="N143" s="13" t="s">
        <v>880</v>
      </c>
      <c r="O143" s="13" t="s">
        <v>779</v>
      </c>
      <c r="P143" s="13" t="s">
        <v>881</v>
      </c>
      <c r="Q143" s="13" t="s">
        <v>832</v>
      </c>
    </row>
    <row r="144" spans="1:17" s="13" customFormat="1" ht="51" hidden="1">
      <c r="A144" s="40">
        <v>177</v>
      </c>
      <c r="B144" t="s">
        <v>278</v>
      </c>
      <c r="C144" t="s">
        <v>279</v>
      </c>
      <c r="D144" s="26" t="s">
        <v>280</v>
      </c>
      <c r="E144">
        <v>360</v>
      </c>
      <c r="F144" t="s">
        <v>325</v>
      </c>
      <c r="G144">
        <v>15</v>
      </c>
      <c r="H144" s="18" t="s">
        <v>326</v>
      </c>
      <c r="I144" s="18" t="s">
        <v>327</v>
      </c>
      <c r="J144" s="39" t="s">
        <v>37</v>
      </c>
      <c r="K144" t="s">
        <v>79</v>
      </c>
      <c r="L144" s="13" t="s">
        <v>645</v>
      </c>
      <c r="M144" s="13" t="s">
        <v>664</v>
      </c>
      <c r="N144" s="13" t="s">
        <v>787</v>
      </c>
      <c r="Q144" s="13" t="s">
        <v>202</v>
      </c>
    </row>
    <row r="145" spans="1:17" s="13" customFormat="1" ht="51" hidden="1">
      <c r="A145" s="40">
        <v>178</v>
      </c>
      <c r="B145" t="s">
        <v>278</v>
      </c>
      <c r="C145" t="s">
        <v>279</v>
      </c>
      <c r="D145" s="26" t="s">
        <v>280</v>
      </c>
      <c r="E145">
        <v>360</v>
      </c>
      <c r="F145" t="s">
        <v>325</v>
      </c>
      <c r="G145">
        <v>15</v>
      </c>
      <c r="H145" s="18" t="s">
        <v>455</v>
      </c>
      <c r="I145" s="18" t="s">
        <v>456</v>
      </c>
      <c r="J145" s="39" t="s">
        <v>37</v>
      </c>
      <c r="K145" t="s">
        <v>80</v>
      </c>
      <c r="L145" s="14" t="s">
        <v>645</v>
      </c>
      <c r="M145" s="13" t="s">
        <v>664</v>
      </c>
      <c r="N145" s="13" t="s">
        <v>787</v>
      </c>
      <c r="Q145" s="13" t="s">
        <v>202</v>
      </c>
    </row>
    <row r="146" spans="1:17" s="13" customFormat="1" ht="165.75">
      <c r="A146" s="40">
        <v>175</v>
      </c>
      <c r="B146" t="s">
        <v>278</v>
      </c>
      <c r="C146" t="s">
        <v>279</v>
      </c>
      <c r="D146" s="26" t="s">
        <v>280</v>
      </c>
      <c r="E146">
        <v>360</v>
      </c>
      <c r="F146" t="s">
        <v>450</v>
      </c>
      <c r="G146">
        <v>6</v>
      </c>
      <c r="H146" s="18" t="s">
        <v>451</v>
      </c>
      <c r="I146" s="18" t="s">
        <v>452</v>
      </c>
      <c r="J146" t="s">
        <v>37</v>
      </c>
      <c r="K146" t="s">
        <v>80</v>
      </c>
      <c r="L146" s="13" t="s">
        <v>645</v>
      </c>
      <c r="M146" s="13" t="s">
        <v>711</v>
      </c>
      <c r="N146" s="60" t="s">
        <v>911</v>
      </c>
      <c r="O146" s="13" t="s">
        <v>779</v>
      </c>
      <c r="P146" s="13" t="s">
        <v>882</v>
      </c>
      <c r="Q146" s="13" t="s">
        <v>832</v>
      </c>
    </row>
    <row r="147" spans="1:17" s="13" customFormat="1" ht="204">
      <c r="A147" s="40">
        <v>176</v>
      </c>
      <c r="B147" t="s">
        <v>278</v>
      </c>
      <c r="C147" t="s">
        <v>279</v>
      </c>
      <c r="D147" s="26" t="s">
        <v>280</v>
      </c>
      <c r="E147">
        <v>360</v>
      </c>
      <c r="F147" t="s">
        <v>450</v>
      </c>
      <c r="G147">
        <v>14</v>
      </c>
      <c r="H147" s="18" t="s">
        <v>441</v>
      </c>
      <c r="I147" s="18" t="s">
        <v>437</v>
      </c>
      <c r="J147" t="s">
        <v>37</v>
      </c>
      <c r="K147" t="s">
        <v>79</v>
      </c>
      <c r="L147" s="13" t="s">
        <v>645</v>
      </c>
      <c r="M147" s="14" t="s">
        <v>711</v>
      </c>
      <c r="N147" s="60" t="s">
        <v>912</v>
      </c>
      <c r="O147" s="13" t="s">
        <v>779</v>
      </c>
      <c r="P147" s="13" t="s">
        <v>883</v>
      </c>
      <c r="Q147" s="13" t="s">
        <v>832</v>
      </c>
    </row>
    <row r="148" spans="1:17" s="13" customFormat="1" ht="165.75">
      <c r="A148" s="40">
        <v>183</v>
      </c>
      <c r="B148" t="s">
        <v>278</v>
      </c>
      <c r="C148" t="s">
        <v>279</v>
      </c>
      <c r="D148" s="26" t="s">
        <v>280</v>
      </c>
      <c r="E148">
        <v>360</v>
      </c>
      <c r="F148" t="s">
        <v>457</v>
      </c>
      <c r="G148">
        <v>17</v>
      </c>
      <c r="H148" s="18" t="s">
        <v>458</v>
      </c>
      <c r="I148" s="18" t="s">
        <v>437</v>
      </c>
      <c r="J148" t="s">
        <v>37</v>
      </c>
      <c r="K148" t="s">
        <v>79</v>
      </c>
      <c r="L148" s="13" t="s">
        <v>645</v>
      </c>
      <c r="M148" s="14" t="s">
        <v>711</v>
      </c>
      <c r="N148" s="60" t="s">
        <v>924</v>
      </c>
      <c r="O148" s="13" t="s">
        <v>779</v>
      </c>
      <c r="P148" s="13" t="s">
        <v>885</v>
      </c>
      <c r="Q148" s="13" t="s">
        <v>832</v>
      </c>
    </row>
    <row r="149" spans="1:17" s="13" customFormat="1" ht="51" hidden="1">
      <c r="A149" s="40">
        <v>179</v>
      </c>
      <c r="B149" t="s">
        <v>278</v>
      </c>
      <c r="C149" t="s">
        <v>279</v>
      </c>
      <c r="D149" s="26" t="s">
        <v>280</v>
      </c>
      <c r="E149">
        <v>361</v>
      </c>
      <c r="F149" t="s">
        <v>457</v>
      </c>
      <c r="G149">
        <v>19</v>
      </c>
      <c r="H149" s="18" t="s">
        <v>459</v>
      </c>
      <c r="I149" s="18" t="s">
        <v>460</v>
      </c>
      <c r="J149" s="39" t="s">
        <v>37</v>
      </c>
      <c r="K149" t="s">
        <v>80</v>
      </c>
      <c r="L149" s="14" t="s">
        <v>645</v>
      </c>
      <c r="M149" s="13" t="s">
        <v>664</v>
      </c>
      <c r="N149" s="13" t="s">
        <v>788</v>
      </c>
      <c r="Q149" s="13" t="s">
        <v>202</v>
      </c>
    </row>
    <row r="150" spans="1:17" s="13" customFormat="1" ht="25.5">
      <c r="A150" s="40">
        <v>180</v>
      </c>
      <c r="B150" t="s">
        <v>278</v>
      </c>
      <c r="C150" t="s">
        <v>279</v>
      </c>
      <c r="D150" s="26" t="s">
        <v>280</v>
      </c>
      <c r="E150">
        <v>361</v>
      </c>
      <c r="F150" t="s">
        <v>457</v>
      </c>
      <c r="G150">
        <v>19</v>
      </c>
      <c r="H150" s="18" t="s">
        <v>463</v>
      </c>
      <c r="I150" s="18"/>
      <c r="J150" t="s">
        <v>37</v>
      </c>
      <c r="K150" t="s">
        <v>80</v>
      </c>
      <c r="L150" s="14" t="s">
        <v>645</v>
      </c>
      <c r="M150" s="13" t="s">
        <v>711</v>
      </c>
      <c r="N150" s="60" t="s">
        <v>922</v>
      </c>
      <c r="O150" s="13" t="s">
        <v>779</v>
      </c>
      <c r="Q150" s="13" t="s">
        <v>832</v>
      </c>
    </row>
    <row r="151" spans="1:17" s="13" customFormat="1" ht="51" hidden="1">
      <c r="A151" s="40">
        <v>184</v>
      </c>
      <c r="B151" t="s">
        <v>278</v>
      </c>
      <c r="C151" t="s">
        <v>279</v>
      </c>
      <c r="D151" s="26" t="s">
        <v>280</v>
      </c>
      <c r="E151">
        <v>361</v>
      </c>
      <c r="F151" t="s">
        <v>457</v>
      </c>
      <c r="G151">
        <v>19</v>
      </c>
      <c r="H151" s="18" t="s">
        <v>461</v>
      </c>
      <c r="I151" s="18" t="s">
        <v>437</v>
      </c>
      <c r="J151" t="s">
        <v>37</v>
      </c>
      <c r="K151" t="s">
        <v>79</v>
      </c>
      <c r="L151" s="13" t="s">
        <v>645</v>
      </c>
      <c r="M151" s="14" t="s">
        <v>664</v>
      </c>
      <c r="N151" s="13" t="s">
        <v>884</v>
      </c>
      <c r="P151" s="14"/>
      <c r="Q151" s="13" t="s">
        <v>202</v>
      </c>
    </row>
    <row r="152" spans="1:17" s="13" customFormat="1" ht="63.75">
      <c r="A152" s="40">
        <v>185</v>
      </c>
      <c r="B152" t="s">
        <v>278</v>
      </c>
      <c r="C152" t="s">
        <v>279</v>
      </c>
      <c r="D152" s="26" t="s">
        <v>280</v>
      </c>
      <c r="E152">
        <v>361</v>
      </c>
      <c r="F152" t="s">
        <v>457</v>
      </c>
      <c r="G152">
        <v>19</v>
      </c>
      <c r="H152" s="18" t="s">
        <v>462</v>
      </c>
      <c r="I152" s="18" t="s">
        <v>437</v>
      </c>
      <c r="J152" t="s">
        <v>37</v>
      </c>
      <c r="K152" t="s">
        <v>79</v>
      </c>
      <c r="L152" s="13" t="s">
        <v>645</v>
      </c>
      <c r="M152" s="14" t="s">
        <v>711</v>
      </c>
      <c r="N152" s="60" t="s">
        <v>925</v>
      </c>
      <c r="O152" s="13" t="s">
        <v>779</v>
      </c>
      <c r="P152" s="14" t="s">
        <v>789</v>
      </c>
      <c r="Q152" s="13" t="s">
        <v>832</v>
      </c>
    </row>
    <row r="153" spans="1:17" s="13" customFormat="1" ht="25.5" hidden="1">
      <c r="A153" s="40">
        <v>181</v>
      </c>
      <c r="B153" t="s">
        <v>278</v>
      </c>
      <c r="C153" t="s">
        <v>279</v>
      </c>
      <c r="D153" s="26" t="s">
        <v>280</v>
      </c>
      <c r="E153">
        <v>362</v>
      </c>
      <c r="F153" t="s">
        <v>457</v>
      </c>
      <c r="G153">
        <v>1</v>
      </c>
      <c r="H153" s="18" t="s">
        <v>440</v>
      </c>
      <c r="I153" s="18" t="s">
        <v>363</v>
      </c>
      <c r="J153" t="s">
        <v>40</v>
      </c>
      <c r="K153" t="s">
        <v>80</v>
      </c>
      <c r="L153" s="14"/>
      <c r="M153" s="13" t="s">
        <v>769</v>
      </c>
    </row>
    <row r="154" spans="1:17" s="13" customFormat="1" hidden="1">
      <c r="A154" s="40">
        <v>182</v>
      </c>
      <c r="B154" t="s">
        <v>278</v>
      </c>
      <c r="C154" t="s">
        <v>279</v>
      </c>
      <c r="D154" s="26" t="s">
        <v>280</v>
      </c>
      <c r="E154">
        <v>362</v>
      </c>
      <c r="F154" t="s">
        <v>457</v>
      </c>
      <c r="G154">
        <v>1</v>
      </c>
      <c r="H154" s="18" t="s">
        <v>467</v>
      </c>
      <c r="I154" s="18" t="s">
        <v>468</v>
      </c>
      <c r="J154" t="s">
        <v>40</v>
      </c>
      <c r="K154" t="s">
        <v>80</v>
      </c>
      <c r="L154" s="14"/>
      <c r="M154" s="13" t="s">
        <v>769</v>
      </c>
    </row>
    <row r="155" spans="1:17" s="13" customFormat="1" ht="25.5">
      <c r="A155" s="40">
        <v>187</v>
      </c>
      <c r="B155" t="s">
        <v>278</v>
      </c>
      <c r="C155" t="s">
        <v>279</v>
      </c>
      <c r="D155" s="26" t="s">
        <v>280</v>
      </c>
      <c r="E155">
        <v>362</v>
      </c>
      <c r="F155" t="s">
        <v>464</v>
      </c>
      <c r="G155">
        <v>2</v>
      </c>
      <c r="H155" s="18" t="s">
        <v>465</v>
      </c>
      <c r="I155" s="18" t="s">
        <v>466</v>
      </c>
      <c r="J155" t="s">
        <v>37</v>
      </c>
      <c r="K155" t="s">
        <v>80</v>
      </c>
      <c r="L155" s="14" t="s">
        <v>645</v>
      </c>
      <c r="M155" s="13" t="s">
        <v>711</v>
      </c>
      <c r="O155" s="13" t="s">
        <v>779</v>
      </c>
      <c r="Q155" s="13" t="s">
        <v>832</v>
      </c>
    </row>
    <row r="156" spans="1:17" s="13" customFormat="1" ht="153">
      <c r="A156" s="40">
        <v>186</v>
      </c>
      <c r="B156" t="s">
        <v>278</v>
      </c>
      <c r="C156" t="s">
        <v>279</v>
      </c>
      <c r="D156" s="26" t="s">
        <v>280</v>
      </c>
      <c r="E156">
        <v>362</v>
      </c>
      <c r="F156" t="s">
        <v>457</v>
      </c>
      <c r="G156">
        <v>1</v>
      </c>
      <c r="H156" s="18" t="s">
        <v>441</v>
      </c>
      <c r="I156" s="18" t="s">
        <v>437</v>
      </c>
      <c r="J156" t="s">
        <v>37</v>
      </c>
      <c r="K156" t="s">
        <v>79</v>
      </c>
      <c r="L156" s="13" t="s">
        <v>645</v>
      </c>
      <c r="M156" s="14" t="s">
        <v>711</v>
      </c>
      <c r="N156" s="60" t="s">
        <v>926</v>
      </c>
      <c r="O156" s="13" t="s">
        <v>779</v>
      </c>
      <c r="P156" s="14"/>
      <c r="Q156" s="13" t="s">
        <v>832</v>
      </c>
    </row>
    <row r="157" spans="1:17" s="13" customFormat="1" ht="63.75" hidden="1">
      <c r="A157" s="40">
        <v>188</v>
      </c>
      <c r="B157" t="s">
        <v>278</v>
      </c>
      <c r="C157" t="s">
        <v>279</v>
      </c>
      <c r="D157" s="26" t="s">
        <v>280</v>
      </c>
      <c r="E157">
        <v>362</v>
      </c>
      <c r="F157" t="s">
        <v>464</v>
      </c>
      <c r="G157">
        <v>21</v>
      </c>
      <c r="H157" s="18" t="s">
        <v>469</v>
      </c>
      <c r="I157" s="18"/>
      <c r="J157" s="39" t="s">
        <v>37</v>
      </c>
      <c r="K157" t="s">
        <v>80</v>
      </c>
      <c r="L157" s="14" t="s">
        <v>645</v>
      </c>
      <c r="M157" s="13" t="s">
        <v>664</v>
      </c>
      <c r="N157" s="13" t="s">
        <v>790</v>
      </c>
      <c r="Q157" s="13" t="s">
        <v>202</v>
      </c>
    </row>
    <row r="158" spans="1:17" s="13" customFormat="1" ht="25.5">
      <c r="A158" s="40">
        <v>189</v>
      </c>
      <c r="B158" t="s">
        <v>278</v>
      </c>
      <c r="C158" t="s">
        <v>279</v>
      </c>
      <c r="D158" s="26" t="s">
        <v>280</v>
      </c>
      <c r="E158">
        <v>363</v>
      </c>
      <c r="F158" t="s">
        <v>464</v>
      </c>
      <c r="G158">
        <v>1</v>
      </c>
      <c r="H158" s="18" t="s">
        <v>470</v>
      </c>
      <c r="I158" s="18"/>
      <c r="J158" t="s">
        <v>37</v>
      </c>
      <c r="K158" t="s">
        <v>80</v>
      </c>
      <c r="L158" s="14" t="s">
        <v>645</v>
      </c>
      <c r="M158" s="13" t="s">
        <v>711</v>
      </c>
      <c r="N158" s="60" t="s">
        <v>932</v>
      </c>
      <c r="O158" s="13" t="s">
        <v>779</v>
      </c>
      <c r="Q158" s="13" t="s">
        <v>832</v>
      </c>
    </row>
    <row r="159" spans="1:17" s="13" customFormat="1" ht="25.5">
      <c r="A159" s="40">
        <v>190</v>
      </c>
      <c r="B159" t="s">
        <v>278</v>
      </c>
      <c r="C159" t="s">
        <v>279</v>
      </c>
      <c r="D159" s="26" t="s">
        <v>280</v>
      </c>
      <c r="E159">
        <v>363</v>
      </c>
      <c r="F159" t="s">
        <v>464</v>
      </c>
      <c r="G159">
        <v>1</v>
      </c>
      <c r="H159" s="18" t="s">
        <v>463</v>
      </c>
      <c r="I159" s="18"/>
      <c r="J159" t="s">
        <v>37</v>
      </c>
      <c r="K159" t="s">
        <v>80</v>
      </c>
      <c r="L159" s="14" t="s">
        <v>645</v>
      </c>
      <c r="M159" s="13" t="s">
        <v>711</v>
      </c>
      <c r="N159" s="60" t="s">
        <v>922</v>
      </c>
      <c r="O159" s="13" t="s">
        <v>779</v>
      </c>
      <c r="Q159" s="13" t="s">
        <v>832</v>
      </c>
    </row>
    <row r="160" spans="1:17" s="13" customFormat="1" ht="25.5" hidden="1">
      <c r="A160" s="40">
        <v>191</v>
      </c>
      <c r="B160" t="s">
        <v>278</v>
      </c>
      <c r="C160" t="s">
        <v>279</v>
      </c>
      <c r="D160" s="26" t="s">
        <v>280</v>
      </c>
      <c r="E160">
        <v>363</v>
      </c>
      <c r="F160" t="s">
        <v>464</v>
      </c>
      <c r="G160">
        <v>1</v>
      </c>
      <c r="H160" s="18" t="s">
        <v>445</v>
      </c>
      <c r="I160" s="18" t="s">
        <v>363</v>
      </c>
      <c r="J160" t="s">
        <v>40</v>
      </c>
      <c r="K160" t="s">
        <v>80</v>
      </c>
      <c r="L160" s="14"/>
      <c r="M160" s="13" t="s">
        <v>769</v>
      </c>
    </row>
    <row r="161" spans="1:17" s="13" customFormat="1" ht="191.25" hidden="1">
      <c r="A161" s="40">
        <v>192</v>
      </c>
      <c r="B161" t="s">
        <v>278</v>
      </c>
      <c r="C161" t="s">
        <v>279</v>
      </c>
      <c r="D161" s="26" t="s">
        <v>280</v>
      </c>
      <c r="E161">
        <v>363</v>
      </c>
      <c r="F161" t="s">
        <v>471</v>
      </c>
      <c r="G161">
        <v>3</v>
      </c>
      <c r="H161" s="18" t="s">
        <v>458</v>
      </c>
      <c r="I161" s="18" t="s">
        <v>437</v>
      </c>
      <c r="J161" t="s">
        <v>37</v>
      </c>
      <c r="K161" t="s">
        <v>79</v>
      </c>
      <c r="L161" s="13" t="s">
        <v>645</v>
      </c>
      <c r="M161" s="14" t="s">
        <v>664</v>
      </c>
      <c r="N161" s="13" t="s">
        <v>886</v>
      </c>
      <c r="Q161" s="13" t="s">
        <v>202</v>
      </c>
    </row>
    <row r="162" spans="1:17" s="13" customFormat="1" ht="51" hidden="1">
      <c r="A162" s="40">
        <v>194</v>
      </c>
      <c r="B162" t="s">
        <v>278</v>
      </c>
      <c r="C162" t="s">
        <v>279</v>
      </c>
      <c r="D162" s="26" t="s">
        <v>280</v>
      </c>
      <c r="E162">
        <v>364</v>
      </c>
      <c r="F162" t="s">
        <v>328</v>
      </c>
      <c r="G162">
        <v>2</v>
      </c>
      <c r="H162" s="18" t="s">
        <v>329</v>
      </c>
      <c r="I162" s="27" t="s">
        <v>327</v>
      </c>
      <c r="J162" s="39" t="s">
        <v>37</v>
      </c>
      <c r="K162" t="s">
        <v>79</v>
      </c>
      <c r="L162" s="13" t="s">
        <v>645</v>
      </c>
      <c r="M162" s="13" t="s">
        <v>664</v>
      </c>
      <c r="N162" s="13" t="s">
        <v>787</v>
      </c>
      <c r="Q162" s="13" t="s">
        <v>202</v>
      </c>
    </row>
    <row r="163" spans="1:17" s="13" customFormat="1" ht="51" hidden="1">
      <c r="A163" s="40">
        <v>195</v>
      </c>
      <c r="B163" t="s">
        <v>278</v>
      </c>
      <c r="C163" t="s">
        <v>279</v>
      </c>
      <c r="D163" s="26" t="s">
        <v>280</v>
      </c>
      <c r="E163">
        <v>364</v>
      </c>
      <c r="F163" t="s">
        <v>328</v>
      </c>
      <c r="G163">
        <v>2</v>
      </c>
      <c r="H163" s="18" t="s">
        <v>472</v>
      </c>
      <c r="I163" s="18" t="s">
        <v>456</v>
      </c>
      <c r="J163" s="39" t="s">
        <v>37</v>
      </c>
      <c r="K163" t="s">
        <v>80</v>
      </c>
      <c r="L163" s="14" t="s">
        <v>645</v>
      </c>
      <c r="M163" s="14" t="s">
        <v>664</v>
      </c>
      <c r="N163" s="13" t="s">
        <v>787</v>
      </c>
      <c r="Q163" s="13" t="s">
        <v>202</v>
      </c>
    </row>
    <row r="164" spans="1:17" s="13" customFormat="1" ht="76.5" hidden="1">
      <c r="A164" s="40">
        <v>193</v>
      </c>
      <c r="B164" t="s">
        <v>278</v>
      </c>
      <c r="C164" t="s">
        <v>279</v>
      </c>
      <c r="D164" s="26" t="s">
        <v>280</v>
      </c>
      <c r="E164">
        <v>364</v>
      </c>
      <c r="F164" t="s">
        <v>471</v>
      </c>
      <c r="G164">
        <v>2</v>
      </c>
      <c r="H164" s="18" t="s">
        <v>441</v>
      </c>
      <c r="I164" s="18" t="s">
        <v>437</v>
      </c>
      <c r="J164" t="s">
        <v>37</v>
      </c>
      <c r="K164" t="s">
        <v>79</v>
      </c>
      <c r="L164" s="13" t="s">
        <v>645</v>
      </c>
      <c r="M164" s="14" t="s">
        <v>664</v>
      </c>
      <c r="N164" s="13" t="s">
        <v>887</v>
      </c>
      <c r="P164" s="14"/>
      <c r="Q164" s="13" t="s">
        <v>202</v>
      </c>
    </row>
    <row r="165" spans="1:17" s="13" customFormat="1" ht="114.75">
      <c r="A165" s="40">
        <v>200</v>
      </c>
      <c r="B165" t="s">
        <v>278</v>
      </c>
      <c r="C165" t="s">
        <v>279</v>
      </c>
      <c r="D165" s="26" t="s">
        <v>280</v>
      </c>
      <c r="E165">
        <v>364</v>
      </c>
      <c r="F165" t="s">
        <v>473</v>
      </c>
      <c r="G165">
        <v>4</v>
      </c>
      <c r="H165" s="18" t="s">
        <v>458</v>
      </c>
      <c r="I165" s="18" t="s">
        <v>437</v>
      </c>
      <c r="J165" t="s">
        <v>37</v>
      </c>
      <c r="K165" t="s">
        <v>79</v>
      </c>
      <c r="L165" s="13" t="s">
        <v>645</v>
      </c>
      <c r="M165" s="14" t="s">
        <v>711</v>
      </c>
      <c r="N165" s="13" t="s">
        <v>889</v>
      </c>
      <c r="O165" s="13" t="s">
        <v>779</v>
      </c>
      <c r="P165" s="14" t="s">
        <v>888</v>
      </c>
      <c r="Q165" s="13" t="s">
        <v>832</v>
      </c>
    </row>
    <row r="166" spans="1:17" s="13" customFormat="1" ht="51" hidden="1">
      <c r="A166" s="40">
        <v>196</v>
      </c>
      <c r="B166" t="s">
        <v>278</v>
      </c>
      <c r="C166" t="s">
        <v>279</v>
      </c>
      <c r="D166" s="26" t="s">
        <v>280</v>
      </c>
      <c r="E166">
        <v>365</v>
      </c>
      <c r="F166" t="s">
        <v>473</v>
      </c>
      <c r="G166">
        <v>1</v>
      </c>
      <c r="H166" s="18" t="s">
        <v>459</v>
      </c>
      <c r="I166" s="18" t="s">
        <v>460</v>
      </c>
      <c r="J166" s="39" t="s">
        <v>37</v>
      </c>
      <c r="K166" t="s">
        <v>80</v>
      </c>
      <c r="L166" s="14" t="s">
        <v>645</v>
      </c>
      <c r="M166" s="14" t="s">
        <v>664</v>
      </c>
      <c r="N166" s="13" t="s">
        <v>791</v>
      </c>
      <c r="Q166" s="13" t="s">
        <v>202</v>
      </c>
    </row>
    <row r="167" spans="1:17" s="13" customFormat="1" ht="25.5">
      <c r="A167" s="40">
        <v>197</v>
      </c>
      <c r="B167" t="s">
        <v>278</v>
      </c>
      <c r="C167" t="s">
        <v>279</v>
      </c>
      <c r="D167" s="26" t="s">
        <v>280</v>
      </c>
      <c r="E167">
        <v>365</v>
      </c>
      <c r="F167" t="s">
        <v>473</v>
      </c>
      <c r="G167">
        <v>1</v>
      </c>
      <c r="H167" s="18" t="s">
        <v>470</v>
      </c>
      <c r="I167" s="18"/>
      <c r="J167" t="s">
        <v>37</v>
      </c>
      <c r="K167" t="s">
        <v>80</v>
      </c>
      <c r="L167" s="14" t="s">
        <v>645</v>
      </c>
      <c r="M167" s="14" t="s">
        <v>711</v>
      </c>
      <c r="N167" s="60" t="s">
        <v>932</v>
      </c>
      <c r="O167" s="13" t="s">
        <v>779</v>
      </c>
      <c r="Q167" s="13" t="s">
        <v>832</v>
      </c>
    </row>
    <row r="168" spans="1:17" s="13" customFormat="1" ht="25.5">
      <c r="A168" s="40">
        <v>198</v>
      </c>
      <c r="B168" t="s">
        <v>278</v>
      </c>
      <c r="C168" t="s">
        <v>279</v>
      </c>
      <c r="D168" s="26" t="s">
        <v>280</v>
      </c>
      <c r="E168">
        <v>365</v>
      </c>
      <c r="F168" t="s">
        <v>473</v>
      </c>
      <c r="G168">
        <v>1</v>
      </c>
      <c r="H168" s="18" t="s">
        <v>463</v>
      </c>
      <c r="I168" s="18"/>
      <c r="J168" t="s">
        <v>37</v>
      </c>
      <c r="K168" t="s">
        <v>80</v>
      </c>
      <c r="L168" s="14" t="s">
        <v>645</v>
      </c>
      <c r="M168" s="14" t="s">
        <v>711</v>
      </c>
      <c r="N168" s="60" t="s">
        <v>922</v>
      </c>
      <c r="O168" s="13" t="s">
        <v>779</v>
      </c>
      <c r="Q168" s="13" t="s">
        <v>832</v>
      </c>
    </row>
    <row r="169" spans="1:17" s="13" customFormat="1" ht="25.5" hidden="1">
      <c r="A169" s="40">
        <v>199</v>
      </c>
      <c r="B169" t="s">
        <v>278</v>
      </c>
      <c r="C169" t="s">
        <v>279</v>
      </c>
      <c r="D169" s="26" t="s">
        <v>280</v>
      </c>
      <c r="E169">
        <v>365</v>
      </c>
      <c r="F169" t="s">
        <v>473</v>
      </c>
      <c r="G169">
        <v>1</v>
      </c>
      <c r="H169" s="18" t="s">
        <v>440</v>
      </c>
      <c r="I169" s="18" t="s">
        <v>363</v>
      </c>
      <c r="J169" t="s">
        <v>40</v>
      </c>
      <c r="K169" t="s">
        <v>80</v>
      </c>
      <c r="L169" s="14"/>
      <c r="M169" s="13" t="s">
        <v>769</v>
      </c>
    </row>
    <row r="170" spans="1:17" s="13" customFormat="1" ht="165.75">
      <c r="A170" s="40">
        <v>201</v>
      </c>
      <c r="B170" t="s">
        <v>278</v>
      </c>
      <c r="C170" t="s">
        <v>279</v>
      </c>
      <c r="D170" s="26" t="s">
        <v>280</v>
      </c>
      <c r="E170">
        <v>365</v>
      </c>
      <c r="F170" t="s">
        <v>473</v>
      </c>
      <c r="G170">
        <v>1</v>
      </c>
      <c r="H170" s="18" t="s">
        <v>474</v>
      </c>
      <c r="I170" s="18" t="s">
        <v>437</v>
      </c>
      <c r="J170" t="s">
        <v>37</v>
      </c>
      <c r="K170" t="s">
        <v>79</v>
      </c>
      <c r="L170" s="13" t="s">
        <v>645</v>
      </c>
      <c r="M170" s="14" t="s">
        <v>711</v>
      </c>
      <c r="N170" s="13" t="s">
        <v>890</v>
      </c>
      <c r="P170" s="13" t="s">
        <v>891</v>
      </c>
      <c r="Q170" s="13" t="s">
        <v>202</v>
      </c>
    </row>
    <row r="171" spans="1:17" s="13" customFormat="1" ht="114.75" hidden="1">
      <c r="A171" s="40">
        <v>204</v>
      </c>
      <c r="B171" t="s">
        <v>278</v>
      </c>
      <c r="C171" t="s">
        <v>279</v>
      </c>
      <c r="D171" s="26" t="s">
        <v>280</v>
      </c>
      <c r="E171">
        <v>365</v>
      </c>
      <c r="F171" t="s">
        <v>475</v>
      </c>
      <c r="G171">
        <v>2</v>
      </c>
      <c r="H171" s="18" t="s">
        <v>458</v>
      </c>
      <c r="I171" s="18" t="s">
        <v>437</v>
      </c>
      <c r="J171" t="s">
        <v>37</v>
      </c>
      <c r="K171" t="s">
        <v>79</v>
      </c>
      <c r="L171" s="13" t="s">
        <v>645</v>
      </c>
      <c r="M171" s="14" t="s">
        <v>664</v>
      </c>
      <c r="N171" s="13" t="s">
        <v>893</v>
      </c>
      <c r="P171" s="14"/>
      <c r="Q171" s="13" t="s">
        <v>202</v>
      </c>
    </row>
    <row r="172" spans="1:17" s="13" customFormat="1" ht="63.75">
      <c r="A172" s="40">
        <v>202</v>
      </c>
      <c r="B172" t="s">
        <v>278</v>
      </c>
      <c r="C172" t="s">
        <v>279</v>
      </c>
      <c r="D172" s="26" t="s">
        <v>280</v>
      </c>
      <c r="E172">
        <v>366</v>
      </c>
      <c r="F172" t="s">
        <v>475</v>
      </c>
      <c r="G172">
        <v>1</v>
      </c>
      <c r="H172" s="18" t="s">
        <v>476</v>
      </c>
      <c r="I172" s="18" t="s">
        <v>460</v>
      </c>
      <c r="J172" t="s">
        <v>37</v>
      </c>
      <c r="K172" t="s">
        <v>80</v>
      </c>
      <c r="L172" s="14" t="s">
        <v>645</v>
      </c>
      <c r="M172" s="14" t="s">
        <v>711</v>
      </c>
      <c r="O172" s="13" t="s">
        <v>779</v>
      </c>
      <c r="P172" s="13" t="s">
        <v>892</v>
      </c>
      <c r="Q172" s="13" t="s">
        <v>832</v>
      </c>
    </row>
    <row r="173" spans="1:17" s="13" customFormat="1" ht="25.5" hidden="1">
      <c r="A173" s="40">
        <v>203</v>
      </c>
      <c r="B173" t="s">
        <v>278</v>
      </c>
      <c r="C173" t="s">
        <v>279</v>
      </c>
      <c r="D173" s="26" t="s">
        <v>280</v>
      </c>
      <c r="E173">
        <v>366</v>
      </c>
      <c r="F173" t="s">
        <v>475</v>
      </c>
      <c r="G173">
        <v>1</v>
      </c>
      <c r="H173" s="18" t="s">
        <v>445</v>
      </c>
      <c r="I173" s="18" t="s">
        <v>363</v>
      </c>
      <c r="J173" t="s">
        <v>40</v>
      </c>
      <c r="K173" t="s">
        <v>80</v>
      </c>
      <c r="L173" s="14"/>
      <c r="M173" s="13" t="s">
        <v>769</v>
      </c>
    </row>
    <row r="174" spans="1:17" s="13" customFormat="1" ht="51" hidden="1">
      <c r="A174" s="40">
        <v>206</v>
      </c>
      <c r="B174" t="s">
        <v>278</v>
      </c>
      <c r="C174" t="s">
        <v>279</v>
      </c>
      <c r="D174" s="26" t="s">
        <v>280</v>
      </c>
      <c r="E174">
        <v>366</v>
      </c>
      <c r="F174" t="s">
        <v>477</v>
      </c>
      <c r="G174">
        <v>20</v>
      </c>
      <c r="H174" s="18" t="s">
        <v>478</v>
      </c>
      <c r="I174" s="18" t="s">
        <v>479</v>
      </c>
      <c r="J174" t="s">
        <v>37</v>
      </c>
      <c r="K174" t="s">
        <v>80</v>
      </c>
      <c r="L174" s="14" t="s">
        <v>645</v>
      </c>
      <c r="M174" s="14" t="s">
        <v>667</v>
      </c>
      <c r="N174" s="13" t="s">
        <v>792</v>
      </c>
      <c r="Q174" s="13" t="s">
        <v>202</v>
      </c>
    </row>
    <row r="175" spans="1:17" s="13" customFormat="1" ht="153" hidden="1">
      <c r="A175" s="40">
        <v>205</v>
      </c>
      <c r="B175" t="s">
        <v>278</v>
      </c>
      <c r="C175" t="s">
        <v>279</v>
      </c>
      <c r="D175" s="26" t="s">
        <v>280</v>
      </c>
      <c r="E175">
        <v>366</v>
      </c>
      <c r="F175" t="s">
        <v>475</v>
      </c>
      <c r="G175">
        <v>1</v>
      </c>
      <c r="H175" s="18" t="s">
        <v>441</v>
      </c>
      <c r="I175" s="18" t="s">
        <v>437</v>
      </c>
      <c r="J175" t="s">
        <v>37</v>
      </c>
      <c r="K175" t="s">
        <v>79</v>
      </c>
      <c r="L175" s="13" t="s">
        <v>645</v>
      </c>
      <c r="M175" s="14" t="s">
        <v>664</v>
      </c>
      <c r="N175" s="13" t="s">
        <v>894</v>
      </c>
      <c r="P175" s="14"/>
      <c r="Q175" s="13" t="s">
        <v>202</v>
      </c>
    </row>
    <row r="176" spans="1:17" s="13" customFormat="1" ht="38.25" hidden="1">
      <c r="A176" s="40">
        <v>207</v>
      </c>
      <c r="B176" t="s">
        <v>278</v>
      </c>
      <c r="C176" t="s">
        <v>279</v>
      </c>
      <c r="D176" s="26" t="s">
        <v>280</v>
      </c>
      <c r="E176">
        <v>366</v>
      </c>
      <c r="F176" t="s">
        <v>477</v>
      </c>
      <c r="G176">
        <v>13</v>
      </c>
      <c r="H176" s="18" t="s">
        <v>458</v>
      </c>
      <c r="I176" s="18" t="s">
        <v>437</v>
      </c>
      <c r="J176" t="s">
        <v>37</v>
      </c>
      <c r="K176" t="s">
        <v>79</v>
      </c>
      <c r="L176" s="13" t="s">
        <v>645</v>
      </c>
      <c r="M176" s="14" t="s">
        <v>664</v>
      </c>
      <c r="N176" s="13" t="s">
        <v>895</v>
      </c>
      <c r="P176" s="14"/>
      <c r="Q176" s="13" t="s">
        <v>202</v>
      </c>
    </row>
    <row r="177" spans="1:18" s="13" customFormat="1" ht="25.5">
      <c r="A177" s="40">
        <v>208</v>
      </c>
      <c r="B177" t="s">
        <v>278</v>
      </c>
      <c r="C177" t="s">
        <v>279</v>
      </c>
      <c r="D177" s="26" t="s">
        <v>280</v>
      </c>
      <c r="E177">
        <v>367</v>
      </c>
      <c r="F177" t="s">
        <v>477</v>
      </c>
      <c r="G177">
        <v>2</v>
      </c>
      <c r="H177" s="18" t="s">
        <v>441</v>
      </c>
      <c r="I177" s="18" t="s">
        <v>437</v>
      </c>
      <c r="J177" t="s">
        <v>37</v>
      </c>
      <c r="K177" t="s">
        <v>79</v>
      </c>
      <c r="L177" s="13" t="s">
        <v>645</v>
      </c>
      <c r="M177" s="14" t="s">
        <v>711</v>
      </c>
      <c r="N177" s="60" t="s">
        <v>929</v>
      </c>
      <c r="O177" s="13" t="s">
        <v>779</v>
      </c>
      <c r="P177" s="14"/>
      <c r="Q177" s="13" t="s">
        <v>832</v>
      </c>
    </row>
    <row r="178" spans="1:18" s="13" customFormat="1" ht="178.5" hidden="1">
      <c r="A178" s="40">
        <v>211</v>
      </c>
      <c r="B178" s="13" t="s">
        <v>28</v>
      </c>
      <c r="C178" s="13" t="s">
        <v>29</v>
      </c>
      <c r="D178" s="13" t="s">
        <v>30</v>
      </c>
      <c r="E178" s="13">
        <v>374</v>
      </c>
      <c r="F178" s="13" t="s">
        <v>95</v>
      </c>
      <c r="G178" s="13">
        <v>14</v>
      </c>
      <c r="H178" s="13" t="s">
        <v>96</v>
      </c>
      <c r="I178" s="13" t="s">
        <v>97</v>
      </c>
      <c r="J178" s="13" t="s">
        <v>37</v>
      </c>
      <c r="K178" s="13" t="s">
        <v>79</v>
      </c>
      <c r="L178" s="13" t="s">
        <v>635</v>
      </c>
      <c r="M178" s="13" t="s">
        <v>664</v>
      </c>
      <c r="N178" s="13" t="s">
        <v>848</v>
      </c>
      <c r="Q178" s="13" t="s">
        <v>202</v>
      </c>
    </row>
    <row r="179" spans="1:18" s="13" customFormat="1" ht="38.25" hidden="1">
      <c r="A179" s="40">
        <v>24</v>
      </c>
      <c r="B179" t="s">
        <v>27</v>
      </c>
      <c r="C179" t="s">
        <v>235</v>
      </c>
      <c r="D179" s="18" t="s">
        <v>236</v>
      </c>
      <c r="E179">
        <v>390</v>
      </c>
      <c r="F179" s="18" t="s">
        <v>237</v>
      </c>
      <c r="G179">
        <v>17</v>
      </c>
      <c r="H179" s="18" t="s">
        <v>238</v>
      </c>
      <c r="I179" s="18" t="s">
        <v>239</v>
      </c>
      <c r="J179" s="23" t="s">
        <v>37</v>
      </c>
      <c r="K179" s="24" t="s">
        <v>141</v>
      </c>
      <c r="L179" s="13" t="s">
        <v>641</v>
      </c>
      <c r="M179" s="13" t="s">
        <v>769</v>
      </c>
      <c r="Q179" s="13" t="s">
        <v>202</v>
      </c>
    </row>
    <row r="180" spans="1:18" s="13" customFormat="1" hidden="1">
      <c r="A180" s="40">
        <v>23</v>
      </c>
      <c r="B180" t="s">
        <v>27</v>
      </c>
      <c r="C180" t="s">
        <v>235</v>
      </c>
      <c r="D180" s="18" t="s">
        <v>236</v>
      </c>
      <c r="E180">
        <v>390</v>
      </c>
      <c r="F180" t="s">
        <v>237</v>
      </c>
      <c r="G180">
        <v>17</v>
      </c>
      <c r="H180" s="25" t="s">
        <v>240</v>
      </c>
      <c r="I180" s="18"/>
      <c r="J180" t="s">
        <v>40</v>
      </c>
      <c r="K180" t="s">
        <v>146</v>
      </c>
      <c r="M180" s="13" t="s">
        <v>769</v>
      </c>
    </row>
    <row r="181" spans="1:18" s="13" customFormat="1" ht="51" hidden="1">
      <c r="A181" s="40">
        <v>212</v>
      </c>
      <c r="B181" t="s">
        <v>278</v>
      </c>
      <c r="C181" t="s">
        <v>279</v>
      </c>
      <c r="D181" s="26" t="s">
        <v>280</v>
      </c>
      <c r="E181">
        <v>390</v>
      </c>
      <c r="F181" t="s">
        <v>304</v>
      </c>
      <c r="G181" t="s">
        <v>305</v>
      </c>
      <c r="H181" s="18" t="s">
        <v>308</v>
      </c>
      <c r="I181" s="18" t="s">
        <v>309</v>
      </c>
      <c r="J181" t="s">
        <v>37</v>
      </c>
      <c r="K181" t="s">
        <v>79</v>
      </c>
      <c r="L181" s="13" t="s">
        <v>631</v>
      </c>
      <c r="M181" s="13" t="s">
        <v>664</v>
      </c>
      <c r="N181" s="13" t="s">
        <v>841</v>
      </c>
      <c r="Q181" s="13" t="s">
        <v>202</v>
      </c>
    </row>
    <row r="182" spans="1:18" s="13" customFormat="1" ht="25.5" hidden="1">
      <c r="A182" s="40">
        <v>213</v>
      </c>
      <c r="B182" t="s">
        <v>278</v>
      </c>
      <c r="C182" t="s">
        <v>279</v>
      </c>
      <c r="D182" s="26" t="s">
        <v>280</v>
      </c>
      <c r="E182">
        <v>390</v>
      </c>
      <c r="F182" t="s">
        <v>304</v>
      </c>
      <c r="G182" t="s">
        <v>305</v>
      </c>
      <c r="H182" s="18" t="s">
        <v>306</v>
      </c>
      <c r="I182" s="18" t="s">
        <v>307</v>
      </c>
      <c r="J182" t="s">
        <v>40</v>
      </c>
      <c r="K182" t="s">
        <v>80</v>
      </c>
      <c r="M182" s="13" t="s">
        <v>769</v>
      </c>
    </row>
    <row r="183" spans="1:18" s="13" customFormat="1" ht="25.5" hidden="1">
      <c r="A183" s="40">
        <v>218</v>
      </c>
      <c r="B183" t="s">
        <v>278</v>
      </c>
      <c r="C183" t="s">
        <v>279</v>
      </c>
      <c r="D183" s="26" t="s">
        <v>280</v>
      </c>
      <c r="E183">
        <v>399</v>
      </c>
      <c r="F183" t="s">
        <v>480</v>
      </c>
      <c r="G183">
        <v>6</v>
      </c>
      <c r="H183" s="18" t="s">
        <v>482</v>
      </c>
      <c r="I183" s="18" t="s">
        <v>483</v>
      </c>
      <c r="J183" s="39" t="s">
        <v>37</v>
      </c>
      <c r="K183" t="s">
        <v>80</v>
      </c>
      <c r="L183" s="14" t="s">
        <v>645</v>
      </c>
      <c r="M183" s="14" t="s">
        <v>664</v>
      </c>
      <c r="N183" s="13" t="s">
        <v>793</v>
      </c>
      <c r="O183" s="14"/>
      <c r="P183" s="14"/>
      <c r="Q183" s="13" t="s">
        <v>202</v>
      </c>
    </row>
    <row r="184" spans="1:18" s="13" customFormat="1" ht="38.25" hidden="1">
      <c r="A184" s="40">
        <v>219</v>
      </c>
      <c r="B184" t="s">
        <v>278</v>
      </c>
      <c r="C184" t="s">
        <v>279</v>
      </c>
      <c r="D184" s="26" t="s">
        <v>280</v>
      </c>
      <c r="E184">
        <v>399</v>
      </c>
      <c r="F184" t="s">
        <v>480</v>
      </c>
      <c r="G184">
        <v>6</v>
      </c>
      <c r="H184" s="18" t="s">
        <v>484</v>
      </c>
      <c r="I184" s="18" t="s">
        <v>485</v>
      </c>
      <c r="J184" s="39" t="s">
        <v>37</v>
      </c>
      <c r="K184" t="s">
        <v>80</v>
      </c>
      <c r="L184" s="13" t="s">
        <v>645</v>
      </c>
      <c r="M184" s="14" t="s">
        <v>664</v>
      </c>
      <c r="N184" s="13" t="s">
        <v>794</v>
      </c>
      <c r="O184" s="14"/>
      <c r="P184" s="14"/>
      <c r="Q184" s="13" t="s">
        <v>202</v>
      </c>
    </row>
    <row r="185" spans="1:18" s="13" customFormat="1" ht="38.25" hidden="1">
      <c r="A185" s="40">
        <v>216</v>
      </c>
      <c r="B185" t="s">
        <v>278</v>
      </c>
      <c r="C185" t="s">
        <v>279</v>
      </c>
      <c r="D185" s="26" t="s">
        <v>280</v>
      </c>
      <c r="E185">
        <v>400</v>
      </c>
      <c r="F185" t="s">
        <v>480</v>
      </c>
      <c r="G185">
        <v>1</v>
      </c>
      <c r="H185" s="18" t="s">
        <v>488</v>
      </c>
      <c r="I185" s="18" t="s">
        <v>483</v>
      </c>
      <c r="J185" s="39" t="s">
        <v>37</v>
      </c>
      <c r="K185" t="s">
        <v>80</v>
      </c>
      <c r="L185" s="14" t="s">
        <v>645</v>
      </c>
      <c r="M185" s="14" t="s">
        <v>664</v>
      </c>
      <c r="N185" s="13" t="s">
        <v>795</v>
      </c>
      <c r="Q185" s="13" t="s">
        <v>202</v>
      </c>
    </row>
    <row r="186" spans="1:18" s="13" customFormat="1" ht="25.5" hidden="1">
      <c r="A186" s="40">
        <v>214</v>
      </c>
      <c r="B186" t="s">
        <v>278</v>
      </c>
      <c r="C186" t="s">
        <v>279</v>
      </c>
      <c r="D186" s="26" t="s">
        <v>280</v>
      </c>
      <c r="E186">
        <v>399</v>
      </c>
      <c r="F186" t="s">
        <v>480</v>
      </c>
      <c r="G186">
        <v>4</v>
      </c>
      <c r="H186" s="18" t="s">
        <v>481</v>
      </c>
      <c r="I186" s="18"/>
      <c r="J186" t="s">
        <v>40</v>
      </c>
      <c r="K186" t="s">
        <v>80</v>
      </c>
      <c r="L186" s="14"/>
      <c r="M186" s="14"/>
      <c r="O186" s="13" t="s">
        <v>685</v>
      </c>
    </row>
    <row r="187" spans="1:18" s="13" customFormat="1" ht="25.5" hidden="1">
      <c r="A187" s="40">
        <v>215</v>
      </c>
      <c r="B187" t="s">
        <v>278</v>
      </c>
      <c r="C187" t="s">
        <v>279</v>
      </c>
      <c r="D187" s="26" t="s">
        <v>280</v>
      </c>
      <c r="E187">
        <v>399</v>
      </c>
      <c r="F187" t="s">
        <v>480</v>
      </c>
      <c r="G187">
        <v>6</v>
      </c>
      <c r="H187" s="18" t="s">
        <v>486</v>
      </c>
      <c r="I187" s="18" t="s">
        <v>487</v>
      </c>
      <c r="J187" t="s">
        <v>40</v>
      </c>
      <c r="K187" t="s">
        <v>80</v>
      </c>
      <c r="L187" s="14"/>
      <c r="M187" s="14"/>
      <c r="O187" s="13" t="s">
        <v>660</v>
      </c>
    </row>
    <row r="188" spans="1:18" s="13" customFormat="1" ht="89.25">
      <c r="A188" s="40">
        <v>220</v>
      </c>
      <c r="B188" t="s">
        <v>278</v>
      </c>
      <c r="C188" t="s">
        <v>279</v>
      </c>
      <c r="D188" s="26" t="s">
        <v>280</v>
      </c>
      <c r="E188">
        <v>400</v>
      </c>
      <c r="F188" t="s">
        <v>480</v>
      </c>
      <c r="G188">
        <v>1</v>
      </c>
      <c r="H188" s="18" t="s">
        <v>491</v>
      </c>
      <c r="I188" s="18" t="s">
        <v>492</v>
      </c>
      <c r="J188" t="s">
        <v>37</v>
      </c>
      <c r="K188" t="s">
        <v>80</v>
      </c>
      <c r="L188" s="13" t="s">
        <v>645</v>
      </c>
      <c r="M188" s="14" t="s">
        <v>711</v>
      </c>
      <c r="N188" s="13" t="s">
        <v>796</v>
      </c>
      <c r="O188" s="13" t="s">
        <v>779</v>
      </c>
      <c r="P188" s="60" t="s">
        <v>930</v>
      </c>
      <c r="Q188" s="13" t="s">
        <v>832</v>
      </c>
      <c r="R188" s="60" t="s">
        <v>931</v>
      </c>
    </row>
    <row r="189" spans="1:18" s="13" customFormat="1" ht="89.25">
      <c r="A189" s="40">
        <v>221</v>
      </c>
      <c r="B189" t="s">
        <v>278</v>
      </c>
      <c r="C189" t="s">
        <v>279</v>
      </c>
      <c r="D189" s="26" t="s">
        <v>280</v>
      </c>
      <c r="E189">
        <v>400</v>
      </c>
      <c r="F189" t="s">
        <v>480</v>
      </c>
      <c r="G189">
        <v>1</v>
      </c>
      <c r="H189" s="18" t="s">
        <v>493</v>
      </c>
      <c r="I189" s="18" t="s">
        <v>494</v>
      </c>
      <c r="J189" t="s">
        <v>37</v>
      </c>
      <c r="K189" t="s">
        <v>80</v>
      </c>
      <c r="L189" s="13" t="s">
        <v>645</v>
      </c>
      <c r="M189" s="14" t="s">
        <v>711</v>
      </c>
      <c r="N189" s="60" t="s">
        <v>927</v>
      </c>
      <c r="O189" s="13" t="s">
        <v>779</v>
      </c>
      <c r="P189" s="14"/>
      <c r="Q189" s="13" t="s">
        <v>832</v>
      </c>
    </row>
    <row r="190" spans="1:18" s="13" customFormat="1" ht="63.75">
      <c r="A190" s="40">
        <v>222</v>
      </c>
      <c r="B190" t="s">
        <v>278</v>
      </c>
      <c r="C190" t="s">
        <v>279</v>
      </c>
      <c r="D190" s="26" t="s">
        <v>280</v>
      </c>
      <c r="E190">
        <v>400</v>
      </c>
      <c r="F190" t="s">
        <v>480</v>
      </c>
      <c r="G190">
        <v>1</v>
      </c>
      <c r="H190" s="18" t="s">
        <v>935</v>
      </c>
      <c r="I190" s="18" t="s">
        <v>495</v>
      </c>
      <c r="J190" t="s">
        <v>37</v>
      </c>
      <c r="K190" t="s">
        <v>79</v>
      </c>
      <c r="L190" s="13" t="s">
        <v>645</v>
      </c>
      <c r="M190" s="14" t="s">
        <v>711</v>
      </c>
      <c r="N190" s="60" t="s">
        <v>928</v>
      </c>
      <c r="O190" s="13" t="s">
        <v>779</v>
      </c>
      <c r="P190" s="14"/>
      <c r="Q190" s="13" t="s">
        <v>832</v>
      </c>
    </row>
    <row r="191" spans="1:18" s="13" customFormat="1" ht="25.5" hidden="1">
      <c r="A191" s="40">
        <v>217</v>
      </c>
      <c r="B191" t="s">
        <v>278</v>
      </c>
      <c r="C191" t="s">
        <v>279</v>
      </c>
      <c r="D191" s="26" t="s">
        <v>280</v>
      </c>
      <c r="E191">
        <v>400</v>
      </c>
      <c r="F191" t="s">
        <v>480</v>
      </c>
      <c r="G191">
        <v>1</v>
      </c>
      <c r="H191" s="18" t="s">
        <v>489</v>
      </c>
      <c r="I191" s="18" t="s">
        <v>490</v>
      </c>
      <c r="J191" t="s">
        <v>40</v>
      </c>
      <c r="K191" t="s">
        <v>80</v>
      </c>
      <c r="L191" s="14"/>
      <c r="M191" s="14"/>
      <c r="O191" s="13" t="s">
        <v>660</v>
      </c>
    </row>
    <row r="192" spans="1:18" s="13" customFormat="1" ht="102" hidden="1">
      <c r="A192" s="40">
        <v>223</v>
      </c>
      <c r="B192" s="13" t="s">
        <v>28</v>
      </c>
      <c r="C192" s="13" t="s">
        <v>29</v>
      </c>
      <c r="D192" s="13" t="s">
        <v>30</v>
      </c>
      <c r="E192" s="13">
        <v>404</v>
      </c>
      <c r="F192" s="13" t="s">
        <v>98</v>
      </c>
      <c r="G192" s="13">
        <v>41</v>
      </c>
      <c r="H192" s="13" t="s">
        <v>100</v>
      </c>
      <c r="I192" s="13" t="s">
        <v>99</v>
      </c>
      <c r="J192" s="13" t="s">
        <v>37</v>
      </c>
      <c r="K192" s="13" t="s">
        <v>79</v>
      </c>
      <c r="L192" s="13" t="s">
        <v>636</v>
      </c>
      <c r="M192" s="13" t="s">
        <v>711</v>
      </c>
      <c r="O192" s="13" t="s">
        <v>712</v>
      </c>
      <c r="Q192" s="13" t="s">
        <v>832</v>
      </c>
    </row>
    <row r="193" spans="1:17" s="13" customFormat="1" ht="51" hidden="1">
      <c r="A193" s="40">
        <v>25</v>
      </c>
      <c r="B193" t="s">
        <v>27</v>
      </c>
      <c r="C193" t="s">
        <v>235</v>
      </c>
      <c r="D193" s="18" t="s">
        <v>236</v>
      </c>
      <c r="E193">
        <v>429</v>
      </c>
      <c r="F193" t="s">
        <v>237</v>
      </c>
      <c r="G193">
        <v>1</v>
      </c>
      <c r="H193" s="18" t="s">
        <v>241</v>
      </c>
      <c r="I193" s="18" t="s">
        <v>242</v>
      </c>
      <c r="J193" t="s">
        <v>37</v>
      </c>
      <c r="K193" t="s">
        <v>141</v>
      </c>
      <c r="L193" s="13" t="s">
        <v>641</v>
      </c>
      <c r="M193" s="13" t="s">
        <v>769</v>
      </c>
      <c r="Q193" s="13" t="s">
        <v>202</v>
      </c>
    </row>
    <row r="194" spans="1:17" s="13" customFormat="1" ht="51" hidden="1">
      <c r="A194" s="40">
        <v>26</v>
      </c>
      <c r="B194" t="s">
        <v>27</v>
      </c>
      <c r="C194" t="s">
        <v>235</v>
      </c>
      <c r="D194" s="18" t="s">
        <v>236</v>
      </c>
      <c r="E194">
        <v>430</v>
      </c>
      <c r="F194" t="s">
        <v>237</v>
      </c>
      <c r="G194">
        <v>1</v>
      </c>
      <c r="H194" s="18" t="s">
        <v>243</v>
      </c>
      <c r="I194" s="18" t="s">
        <v>244</v>
      </c>
      <c r="J194" s="39" t="s">
        <v>37</v>
      </c>
      <c r="K194" t="s">
        <v>141</v>
      </c>
      <c r="L194" s="13" t="s">
        <v>641</v>
      </c>
      <c r="M194" s="13" t="s">
        <v>664</v>
      </c>
      <c r="N194" s="13" t="s">
        <v>797</v>
      </c>
      <c r="Q194" s="13" t="s">
        <v>202</v>
      </c>
    </row>
    <row r="195" spans="1:17" s="13" customFormat="1" hidden="1">
      <c r="A195" s="40">
        <v>28</v>
      </c>
      <c r="B195" t="s">
        <v>27</v>
      </c>
      <c r="C195" t="s">
        <v>235</v>
      </c>
      <c r="D195" s="18" t="s">
        <v>236</v>
      </c>
      <c r="E195">
        <v>404</v>
      </c>
      <c r="F195" t="s">
        <v>247</v>
      </c>
      <c r="G195">
        <v>1</v>
      </c>
      <c r="H195" s="18" t="s">
        <v>248</v>
      </c>
      <c r="I195" s="18" t="s">
        <v>249</v>
      </c>
      <c r="J195" t="s">
        <v>40</v>
      </c>
      <c r="K195" t="s">
        <v>146</v>
      </c>
      <c r="M195" s="13" t="s">
        <v>769</v>
      </c>
    </row>
    <row r="196" spans="1:17" ht="25.5" hidden="1">
      <c r="A196" s="40">
        <v>29</v>
      </c>
      <c r="B196" t="s">
        <v>27</v>
      </c>
      <c r="C196" t="s">
        <v>235</v>
      </c>
      <c r="D196" s="18" t="s">
        <v>236</v>
      </c>
      <c r="E196">
        <v>404</v>
      </c>
      <c r="F196" t="s">
        <v>247</v>
      </c>
      <c r="G196">
        <v>1</v>
      </c>
      <c r="H196" s="18" t="s">
        <v>250</v>
      </c>
      <c r="I196" s="18" t="s">
        <v>249</v>
      </c>
      <c r="J196" t="s">
        <v>40</v>
      </c>
      <c r="K196" t="s">
        <v>146</v>
      </c>
      <c r="L196" s="13"/>
      <c r="M196" s="13" t="s">
        <v>769</v>
      </c>
    </row>
    <row r="197" spans="1:17" ht="25.5" hidden="1">
      <c r="A197" s="40">
        <v>30</v>
      </c>
      <c r="B197" t="s">
        <v>27</v>
      </c>
      <c r="C197" t="s">
        <v>235</v>
      </c>
      <c r="D197" s="18" t="s">
        <v>236</v>
      </c>
      <c r="E197">
        <v>404</v>
      </c>
      <c r="F197" t="s">
        <v>247</v>
      </c>
      <c r="G197">
        <v>1</v>
      </c>
      <c r="H197" s="18" t="s">
        <v>251</v>
      </c>
      <c r="I197" s="18"/>
      <c r="J197" t="s">
        <v>40</v>
      </c>
      <c r="K197" t="s">
        <v>146</v>
      </c>
      <c r="L197" s="13"/>
      <c r="M197" s="13" t="s">
        <v>769</v>
      </c>
    </row>
    <row r="198" spans="1:17" ht="51" hidden="1">
      <c r="A198" s="40">
        <v>27</v>
      </c>
      <c r="B198" t="s">
        <v>27</v>
      </c>
      <c r="C198" t="s">
        <v>235</v>
      </c>
      <c r="D198" s="18" t="s">
        <v>236</v>
      </c>
      <c r="E198">
        <v>431</v>
      </c>
      <c r="F198" t="s">
        <v>237</v>
      </c>
      <c r="G198">
        <v>1</v>
      </c>
      <c r="H198" s="18" t="s">
        <v>245</v>
      </c>
      <c r="I198" s="18" t="s">
        <v>246</v>
      </c>
      <c r="J198" t="s">
        <v>37</v>
      </c>
      <c r="K198" t="s">
        <v>141</v>
      </c>
      <c r="L198" s="13" t="s">
        <v>641</v>
      </c>
      <c r="M198" s="13" t="s">
        <v>711</v>
      </c>
      <c r="N198" s="13" t="s">
        <v>798</v>
      </c>
      <c r="O198" s="13" t="s">
        <v>799</v>
      </c>
      <c r="Q198" s="14" t="s">
        <v>832</v>
      </c>
    </row>
    <row r="199" spans="1:17" hidden="1">
      <c r="A199" s="40">
        <v>224</v>
      </c>
      <c r="B199" t="s">
        <v>192</v>
      </c>
      <c r="C199" t="s">
        <v>193</v>
      </c>
      <c r="D199" s="17" t="s">
        <v>194</v>
      </c>
      <c r="E199">
        <v>414</v>
      </c>
      <c r="F199" t="s">
        <v>199</v>
      </c>
      <c r="G199">
        <v>14</v>
      </c>
      <c r="H199" s="18" t="s">
        <v>200</v>
      </c>
      <c r="I199" s="18" t="s">
        <v>201</v>
      </c>
      <c r="J199" t="s">
        <v>40</v>
      </c>
      <c r="K199" t="s">
        <v>79</v>
      </c>
      <c r="L199" s="13"/>
      <c r="M199" s="13" t="s">
        <v>769</v>
      </c>
    </row>
    <row r="200" spans="1:17" ht="25.5" hidden="1">
      <c r="A200" s="40">
        <v>225</v>
      </c>
      <c r="B200" t="s">
        <v>278</v>
      </c>
      <c r="C200" t="s">
        <v>279</v>
      </c>
      <c r="D200" s="26" t="s">
        <v>280</v>
      </c>
      <c r="E200">
        <v>414</v>
      </c>
      <c r="F200" t="s">
        <v>199</v>
      </c>
      <c r="G200" t="s">
        <v>310</v>
      </c>
      <c r="H200" s="18" t="s">
        <v>311</v>
      </c>
      <c r="I200" s="18" t="s">
        <v>312</v>
      </c>
      <c r="J200" t="s">
        <v>40</v>
      </c>
      <c r="K200" t="s">
        <v>80</v>
      </c>
      <c r="L200" s="13"/>
      <c r="M200" s="13" t="s">
        <v>769</v>
      </c>
    </row>
    <row r="201" spans="1:17" ht="76.5" hidden="1">
      <c r="A201" s="40">
        <v>18</v>
      </c>
      <c r="B201" t="s">
        <v>27</v>
      </c>
      <c r="C201" t="s">
        <v>235</v>
      </c>
      <c r="D201" s="18" t="s">
        <v>236</v>
      </c>
      <c r="E201">
        <v>441</v>
      </c>
      <c r="F201">
        <v>14.1</v>
      </c>
      <c r="G201">
        <v>3</v>
      </c>
      <c r="H201" s="18" t="s">
        <v>252</v>
      </c>
      <c r="I201" s="18" t="s">
        <v>249</v>
      </c>
      <c r="J201" s="39" t="s">
        <v>37</v>
      </c>
      <c r="K201" t="s">
        <v>141</v>
      </c>
      <c r="L201" s="13" t="s">
        <v>642</v>
      </c>
      <c r="M201" s="13" t="s">
        <v>664</v>
      </c>
      <c r="N201" s="13" t="s">
        <v>800</v>
      </c>
      <c r="O201" s="13" t="s">
        <v>801</v>
      </c>
      <c r="Q201" s="14" t="s">
        <v>202</v>
      </c>
    </row>
    <row r="202" spans="1:17" ht="178.5" hidden="1">
      <c r="A202" s="40">
        <v>31</v>
      </c>
      <c r="B202" s="13" t="s">
        <v>28</v>
      </c>
      <c r="C202" s="13" t="s">
        <v>29</v>
      </c>
      <c r="D202" s="13" t="s">
        <v>30</v>
      </c>
      <c r="E202" s="13">
        <v>452</v>
      </c>
      <c r="F202" s="13" t="s">
        <v>101</v>
      </c>
      <c r="G202" s="13">
        <v>4</v>
      </c>
      <c r="H202" s="13" t="s">
        <v>103</v>
      </c>
      <c r="I202" s="13" t="s">
        <v>102</v>
      </c>
      <c r="J202" s="39" t="s">
        <v>37</v>
      </c>
      <c r="K202" s="13" t="s">
        <v>79</v>
      </c>
      <c r="L202" s="13"/>
      <c r="M202" s="13" t="s">
        <v>664</v>
      </c>
      <c r="N202" s="13" t="s">
        <v>802</v>
      </c>
      <c r="Q202" s="14" t="s">
        <v>202</v>
      </c>
    </row>
    <row r="203" spans="1:17" ht="76.5" hidden="1">
      <c r="A203" s="40">
        <v>32</v>
      </c>
      <c r="B203" t="s">
        <v>192</v>
      </c>
      <c r="C203" t="s">
        <v>193</v>
      </c>
      <c r="D203" s="17" t="s">
        <v>194</v>
      </c>
      <c r="E203">
        <v>453</v>
      </c>
      <c r="F203" t="s">
        <v>230</v>
      </c>
      <c r="G203">
        <v>10</v>
      </c>
      <c r="H203" s="18" t="s">
        <v>231</v>
      </c>
      <c r="I203" s="18" t="s">
        <v>232</v>
      </c>
      <c r="J203" s="39" t="s">
        <v>37</v>
      </c>
      <c r="K203" t="s">
        <v>79</v>
      </c>
      <c r="L203" s="13" t="s">
        <v>641</v>
      </c>
      <c r="M203" s="13" t="s">
        <v>664</v>
      </c>
      <c r="N203" s="13" t="s">
        <v>803</v>
      </c>
      <c r="Q203" s="14" t="s">
        <v>202</v>
      </c>
    </row>
    <row r="204" spans="1:17" ht="127.5" hidden="1">
      <c r="A204" s="40">
        <v>33</v>
      </c>
      <c r="B204" s="13" t="s">
        <v>28</v>
      </c>
      <c r="C204" s="13" t="s">
        <v>29</v>
      </c>
      <c r="D204" s="13" t="s">
        <v>30</v>
      </c>
      <c r="E204" s="13">
        <v>454</v>
      </c>
      <c r="F204" s="13" t="s">
        <v>104</v>
      </c>
      <c r="G204" s="13">
        <v>10</v>
      </c>
      <c r="H204" s="13" t="s">
        <v>106</v>
      </c>
      <c r="I204" s="13" t="s">
        <v>105</v>
      </c>
      <c r="J204" s="13" t="s">
        <v>37</v>
      </c>
      <c r="K204" s="13" t="s">
        <v>79</v>
      </c>
      <c r="L204" s="13" t="s">
        <v>637</v>
      </c>
      <c r="M204" s="13" t="s">
        <v>667</v>
      </c>
      <c r="N204" s="13" t="s">
        <v>804</v>
      </c>
      <c r="Q204" s="14" t="s">
        <v>202</v>
      </c>
    </row>
    <row r="205" spans="1:17" ht="255" hidden="1">
      <c r="A205" s="40">
        <v>34</v>
      </c>
      <c r="B205" s="13" t="s">
        <v>28</v>
      </c>
      <c r="C205" s="13" t="s">
        <v>29</v>
      </c>
      <c r="D205" s="13" t="s">
        <v>30</v>
      </c>
      <c r="E205" s="13">
        <v>456</v>
      </c>
      <c r="F205" s="13" t="s">
        <v>107</v>
      </c>
      <c r="G205" s="13">
        <v>16</v>
      </c>
      <c r="H205" s="13" t="s">
        <v>108</v>
      </c>
      <c r="I205" s="13" t="s">
        <v>109</v>
      </c>
      <c r="J205" s="13" t="s">
        <v>37</v>
      </c>
      <c r="K205" s="13" t="s">
        <v>79</v>
      </c>
      <c r="L205" s="13" t="s">
        <v>639</v>
      </c>
      <c r="M205" s="13" t="s">
        <v>667</v>
      </c>
      <c r="N205" s="13" t="s">
        <v>845</v>
      </c>
      <c r="Q205" s="14" t="s">
        <v>202</v>
      </c>
    </row>
    <row r="206" spans="1:17" ht="127.5" hidden="1">
      <c r="A206" s="40">
        <v>35</v>
      </c>
      <c r="B206" s="13" t="s">
        <v>28</v>
      </c>
      <c r="C206" s="13" t="s">
        <v>29</v>
      </c>
      <c r="D206" s="13" t="s">
        <v>30</v>
      </c>
      <c r="E206" s="13">
        <v>456</v>
      </c>
      <c r="F206" s="13" t="s">
        <v>107</v>
      </c>
      <c r="G206" s="13">
        <v>35</v>
      </c>
      <c r="H206" s="13" t="s">
        <v>110</v>
      </c>
      <c r="I206" s="13" t="s">
        <v>111</v>
      </c>
      <c r="J206" s="39" t="s">
        <v>37</v>
      </c>
      <c r="K206" s="13" t="s">
        <v>79</v>
      </c>
      <c r="L206" s="13" t="s">
        <v>639</v>
      </c>
      <c r="M206" s="13" t="s">
        <v>664</v>
      </c>
      <c r="N206" s="13" t="s">
        <v>805</v>
      </c>
      <c r="Q206" s="14" t="s">
        <v>202</v>
      </c>
    </row>
    <row r="207" spans="1:17" ht="25.5" hidden="1">
      <c r="A207" s="40">
        <v>36</v>
      </c>
      <c r="B207" s="13" t="s">
        <v>28</v>
      </c>
      <c r="C207" s="13" t="s">
        <v>29</v>
      </c>
      <c r="D207" s="13" t="s">
        <v>30</v>
      </c>
      <c r="E207" s="13">
        <v>501</v>
      </c>
      <c r="F207" s="13" t="s">
        <v>112</v>
      </c>
      <c r="G207" s="13">
        <v>20</v>
      </c>
      <c r="H207" s="13" t="s">
        <v>116</v>
      </c>
      <c r="I207" s="13" t="s">
        <v>115</v>
      </c>
      <c r="J207" s="13" t="s">
        <v>37</v>
      </c>
      <c r="K207" s="13" t="s">
        <v>79</v>
      </c>
      <c r="L207" s="13" t="s">
        <v>638</v>
      </c>
      <c r="M207" s="13" t="s">
        <v>769</v>
      </c>
      <c r="Q207" s="14" t="s">
        <v>202</v>
      </c>
    </row>
    <row r="208" spans="1:17" ht="25.5" hidden="1">
      <c r="A208" s="40">
        <v>37</v>
      </c>
      <c r="B208" s="13" t="s">
        <v>28</v>
      </c>
      <c r="C208" s="13" t="s">
        <v>29</v>
      </c>
      <c r="D208" s="13" t="s">
        <v>30</v>
      </c>
      <c r="E208" s="13">
        <v>502</v>
      </c>
      <c r="F208" s="13" t="s">
        <v>112</v>
      </c>
      <c r="G208" s="13">
        <v>1</v>
      </c>
      <c r="H208" s="13" t="s">
        <v>117</v>
      </c>
      <c r="I208" s="13" t="s">
        <v>113</v>
      </c>
      <c r="J208" s="13" t="s">
        <v>37</v>
      </c>
      <c r="K208" s="13" t="s">
        <v>79</v>
      </c>
      <c r="L208" s="13" t="s">
        <v>638</v>
      </c>
      <c r="M208" s="13" t="s">
        <v>769</v>
      </c>
      <c r="Q208" s="14" t="s">
        <v>202</v>
      </c>
    </row>
    <row r="209" spans="1:17" ht="38.25" hidden="1">
      <c r="A209" s="40">
        <v>38</v>
      </c>
      <c r="B209" s="13" t="s">
        <v>28</v>
      </c>
      <c r="C209" s="13" t="s">
        <v>29</v>
      </c>
      <c r="D209" s="13" t="s">
        <v>30</v>
      </c>
      <c r="E209" s="13">
        <v>502</v>
      </c>
      <c r="F209" s="13" t="s">
        <v>112</v>
      </c>
      <c r="G209" s="13">
        <v>1</v>
      </c>
      <c r="H209" s="13" t="s">
        <v>119</v>
      </c>
      <c r="I209" s="13" t="s">
        <v>120</v>
      </c>
      <c r="J209" s="13" t="s">
        <v>37</v>
      </c>
      <c r="K209" s="13" t="s">
        <v>79</v>
      </c>
      <c r="L209" s="13" t="s">
        <v>638</v>
      </c>
      <c r="M209" s="13" t="s">
        <v>769</v>
      </c>
      <c r="Q209" s="14" t="s">
        <v>202</v>
      </c>
    </row>
    <row r="210" spans="1:17" ht="25.5" hidden="1">
      <c r="A210" s="40">
        <v>39</v>
      </c>
      <c r="B210" s="13" t="s">
        <v>28</v>
      </c>
      <c r="C210" s="13" t="s">
        <v>29</v>
      </c>
      <c r="D210" s="13" t="s">
        <v>30</v>
      </c>
      <c r="E210" s="13">
        <v>502</v>
      </c>
      <c r="F210" s="13" t="s">
        <v>112</v>
      </c>
      <c r="G210" s="13">
        <v>20</v>
      </c>
      <c r="H210" s="13" t="s">
        <v>118</v>
      </c>
      <c r="I210" s="13" t="s">
        <v>114</v>
      </c>
      <c r="J210" s="13" t="s">
        <v>37</v>
      </c>
      <c r="K210" s="13" t="s">
        <v>79</v>
      </c>
      <c r="L210" s="13" t="s">
        <v>638</v>
      </c>
      <c r="M210" s="13" t="s">
        <v>769</v>
      </c>
      <c r="Q210" s="14" t="s">
        <v>202</v>
      </c>
    </row>
    <row r="211" spans="1:17" ht="51" hidden="1">
      <c r="A211" s="40">
        <v>40</v>
      </c>
      <c r="B211" s="13" t="s">
        <v>28</v>
      </c>
      <c r="C211" s="13" t="s">
        <v>29</v>
      </c>
      <c r="D211" s="13" t="s">
        <v>30</v>
      </c>
      <c r="E211" s="13">
        <v>508</v>
      </c>
      <c r="F211" s="13" t="s">
        <v>121</v>
      </c>
      <c r="G211" s="13">
        <v>4</v>
      </c>
      <c r="H211" s="13" t="s">
        <v>122</v>
      </c>
      <c r="I211" s="13" t="s">
        <v>123</v>
      </c>
      <c r="J211" s="13" t="s">
        <v>37</v>
      </c>
      <c r="K211" s="13" t="s">
        <v>79</v>
      </c>
      <c r="L211" s="13" t="s">
        <v>638</v>
      </c>
      <c r="M211" s="13" t="s">
        <v>769</v>
      </c>
      <c r="Q211" s="14" t="s">
        <v>202</v>
      </c>
    </row>
    <row r="212" spans="1:17" ht="51" hidden="1">
      <c r="A212" s="40">
        <v>45</v>
      </c>
      <c r="B212" t="s">
        <v>27</v>
      </c>
      <c r="C212" t="s">
        <v>235</v>
      </c>
      <c r="D212" s="18" t="s">
        <v>236</v>
      </c>
      <c r="E212">
        <v>515</v>
      </c>
      <c r="F212" t="s">
        <v>253</v>
      </c>
      <c r="G212">
        <v>12</v>
      </c>
      <c r="H212" s="18" t="s">
        <v>254</v>
      </c>
      <c r="I212" s="18" t="s">
        <v>249</v>
      </c>
      <c r="J212" s="39" t="s">
        <v>37</v>
      </c>
      <c r="K212" t="s">
        <v>141</v>
      </c>
      <c r="L212" s="13" t="s">
        <v>642</v>
      </c>
      <c r="M212" s="13" t="s">
        <v>664</v>
      </c>
      <c r="N212" s="13" t="s">
        <v>806</v>
      </c>
      <c r="Q212" s="14" t="s">
        <v>202</v>
      </c>
    </row>
    <row r="213" spans="1:17" ht="38.25" hidden="1">
      <c r="A213" s="40">
        <v>20</v>
      </c>
      <c r="B213" t="s">
        <v>27</v>
      </c>
      <c r="C213" t="s">
        <v>235</v>
      </c>
      <c r="D213" s="18" t="s">
        <v>236</v>
      </c>
      <c r="E213">
        <v>517</v>
      </c>
      <c r="F213">
        <v>20.3</v>
      </c>
      <c r="G213">
        <v>24</v>
      </c>
      <c r="H213" s="18" t="s">
        <v>255</v>
      </c>
      <c r="I213" s="18" t="s">
        <v>256</v>
      </c>
      <c r="J213" t="s">
        <v>37</v>
      </c>
      <c r="K213" t="s">
        <v>141</v>
      </c>
      <c r="L213" s="13" t="s">
        <v>641</v>
      </c>
      <c r="M213" s="13" t="s">
        <v>769</v>
      </c>
      <c r="Q213" s="14" t="s">
        <v>202</v>
      </c>
    </row>
    <row r="214" spans="1:17" ht="102" hidden="1">
      <c r="A214" s="40">
        <v>21</v>
      </c>
      <c r="B214" t="s">
        <v>27</v>
      </c>
      <c r="C214" t="s">
        <v>235</v>
      </c>
      <c r="D214" s="18" t="s">
        <v>236</v>
      </c>
      <c r="E214">
        <v>517</v>
      </c>
      <c r="F214">
        <v>20.3</v>
      </c>
      <c r="G214">
        <v>28</v>
      </c>
      <c r="H214" s="18" t="s">
        <v>257</v>
      </c>
      <c r="I214" s="18" t="s">
        <v>258</v>
      </c>
      <c r="J214" t="s">
        <v>37</v>
      </c>
      <c r="K214" s="22" t="s">
        <v>141</v>
      </c>
      <c r="L214" s="13" t="s">
        <v>643</v>
      </c>
      <c r="M214" s="13" t="s">
        <v>711</v>
      </c>
      <c r="O214" s="13" t="s">
        <v>660</v>
      </c>
      <c r="Q214" s="14" t="s">
        <v>832</v>
      </c>
    </row>
    <row r="215" spans="1:17" ht="38.25" hidden="1">
      <c r="A215" s="40">
        <v>22</v>
      </c>
      <c r="B215" t="s">
        <v>27</v>
      </c>
      <c r="C215" t="s">
        <v>235</v>
      </c>
      <c r="D215" s="18" t="s">
        <v>236</v>
      </c>
      <c r="E215">
        <v>517</v>
      </c>
      <c r="F215">
        <v>20.3</v>
      </c>
      <c r="G215">
        <v>28</v>
      </c>
      <c r="H215" s="18" t="s">
        <v>259</v>
      </c>
      <c r="I215" s="18" t="s">
        <v>260</v>
      </c>
      <c r="J215" s="39" t="s">
        <v>37</v>
      </c>
      <c r="K215" t="s">
        <v>141</v>
      </c>
      <c r="L215" s="13" t="s">
        <v>641</v>
      </c>
      <c r="M215" s="13" t="s">
        <v>664</v>
      </c>
      <c r="N215" s="13" t="s">
        <v>797</v>
      </c>
      <c r="Q215" s="14" t="s">
        <v>202</v>
      </c>
    </row>
    <row r="216" spans="1:17" ht="47.25" hidden="1">
      <c r="A216" s="40">
        <v>41</v>
      </c>
      <c r="B216" s="13" t="s">
        <v>28</v>
      </c>
      <c r="C216" s="13" t="s">
        <v>29</v>
      </c>
      <c r="D216" s="13" t="s">
        <v>30</v>
      </c>
      <c r="E216" s="13">
        <v>517</v>
      </c>
      <c r="F216" s="13" t="s">
        <v>124</v>
      </c>
      <c r="G216" s="13">
        <v>1</v>
      </c>
      <c r="H216" s="13" t="s">
        <v>125</v>
      </c>
      <c r="I216" s="13" t="s">
        <v>126</v>
      </c>
      <c r="J216" s="13" t="s">
        <v>37</v>
      </c>
      <c r="K216" s="13" t="s">
        <v>79</v>
      </c>
      <c r="L216" s="13" t="s">
        <v>638</v>
      </c>
      <c r="M216" s="13" t="s">
        <v>769</v>
      </c>
      <c r="Q216" s="14" t="s">
        <v>202</v>
      </c>
    </row>
    <row r="217" spans="1:17" ht="89.25" hidden="1">
      <c r="A217" s="40">
        <v>42</v>
      </c>
      <c r="B217" s="13" t="s">
        <v>28</v>
      </c>
      <c r="C217" s="13" t="s">
        <v>29</v>
      </c>
      <c r="D217" s="13" t="s">
        <v>30</v>
      </c>
      <c r="E217" s="13">
        <v>521</v>
      </c>
      <c r="F217" s="13" t="s">
        <v>127</v>
      </c>
      <c r="G217" s="13">
        <v>7</v>
      </c>
      <c r="H217" s="13" t="s">
        <v>129</v>
      </c>
      <c r="I217" s="13" t="s">
        <v>130</v>
      </c>
      <c r="J217" s="13" t="s">
        <v>37</v>
      </c>
      <c r="K217" s="13" t="s">
        <v>79</v>
      </c>
      <c r="L217" s="13" t="s">
        <v>638</v>
      </c>
      <c r="M217" s="13" t="s">
        <v>664</v>
      </c>
      <c r="N217" s="13" t="s">
        <v>846</v>
      </c>
      <c r="Q217" s="14" t="s">
        <v>202</v>
      </c>
    </row>
    <row r="218" spans="1:17" ht="153" hidden="1">
      <c r="A218" s="40">
        <v>43</v>
      </c>
      <c r="B218" s="13" t="s">
        <v>28</v>
      </c>
      <c r="C218" s="13" t="s">
        <v>29</v>
      </c>
      <c r="D218" s="13" t="s">
        <v>30</v>
      </c>
      <c r="E218" s="13">
        <v>521</v>
      </c>
      <c r="F218" s="13" t="s">
        <v>128</v>
      </c>
      <c r="G218" s="13">
        <v>14</v>
      </c>
      <c r="H218" s="13" t="s">
        <v>132</v>
      </c>
      <c r="I218" s="13" t="s">
        <v>131</v>
      </c>
      <c r="J218" s="13" t="s">
        <v>37</v>
      </c>
      <c r="K218" s="13" t="s">
        <v>79</v>
      </c>
      <c r="L218" s="13" t="s">
        <v>638</v>
      </c>
      <c r="M218" s="13" t="s">
        <v>664</v>
      </c>
      <c r="N218" s="13" t="s">
        <v>847</v>
      </c>
      <c r="Q218" s="14" t="s">
        <v>202</v>
      </c>
    </row>
    <row r="219" spans="1:17" ht="38.25" hidden="1">
      <c r="A219" s="40">
        <v>44</v>
      </c>
      <c r="B219" t="s">
        <v>27</v>
      </c>
      <c r="C219" t="s">
        <v>235</v>
      </c>
      <c r="D219" s="18" t="s">
        <v>236</v>
      </c>
      <c r="E219">
        <v>535</v>
      </c>
      <c r="F219" t="s">
        <v>261</v>
      </c>
      <c r="G219">
        <v>8</v>
      </c>
      <c r="H219" s="18" t="s">
        <v>262</v>
      </c>
      <c r="I219" s="18" t="s">
        <v>249</v>
      </c>
      <c r="J219" s="39" t="s">
        <v>37</v>
      </c>
      <c r="K219" t="s">
        <v>141</v>
      </c>
      <c r="L219" s="13" t="s">
        <v>644</v>
      </c>
      <c r="M219" s="13" t="s">
        <v>664</v>
      </c>
      <c r="N219" s="13" t="s">
        <v>807</v>
      </c>
      <c r="Q219" s="14" t="s">
        <v>202</v>
      </c>
    </row>
    <row r="220" spans="1:17" ht="102" hidden="1">
      <c r="A220" s="40">
        <v>19</v>
      </c>
      <c r="B220" t="s">
        <v>192</v>
      </c>
      <c r="C220" t="s">
        <v>193</v>
      </c>
      <c r="D220" s="17" t="s">
        <v>194</v>
      </c>
      <c r="E220">
        <v>552</v>
      </c>
      <c r="F220">
        <v>20.3</v>
      </c>
      <c r="G220">
        <v>27</v>
      </c>
      <c r="H220" s="18" t="s">
        <v>233</v>
      </c>
      <c r="I220" s="18" t="s">
        <v>234</v>
      </c>
      <c r="J220" s="39" t="s">
        <v>37</v>
      </c>
      <c r="K220" t="s">
        <v>79</v>
      </c>
      <c r="L220" s="13" t="s">
        <v>641</v>
      </c>
      <c r="M220" s="13" t="s">
        <v>664</v>
      </c>
      <c r="N220" s="13" t="s">
        <v>797</v>
      </c>
      <c r="Q220" s="14" t="s">
        <v>202</v>
      </c>
    </row>
    <row r="221" spans="1:17" ht="25.5" hidden="1">
      <c r="A221" s="40">
        <v>46</v>
      </c>
      <c r="B221" t="s">
        <v>27</v>
      </c>
      <c r="C221" t="s">
        <v>235</v>
      </c>
      <c r="D221" s="18" t="s">
        <v>236</v>
      </c>
      <c r="E221">
        <v>581</v>
      </c>
      <c r="F221" t="s">
        <v>263</v>
      </c>
      <c r="G221">
        <v>1</v>
      </c>
      <c r="H221" s="18" t="s">
        <v>264</v>
      </c>
      <c r="I221" s="18" t="s">
        <v>265</v>
      </c>
      <c r="J221" t="s">
        <v>40</v>
      </c>
      <c r="K221" t="s">
        <v>146</v>
      </c>
      <c r="L221" s="13"/>
      <c r="M221" s="13" t="s">
        <v>769</v>
      </c>
    </row>
    <row r="222" spans="1:17" ht="25.5" hidden="1">
      <c r="A222" s="40">
        <v>47</v>
      </c>
      <c r="B222" t="s">
        <v>27</v>
      </c>
      <c r="C222" t="s">
        <v>235</v>
      </c>
      <c r="D222" s="18" t="s">
        <v>236</v>
      </c>
      <c r="E222">
        <v>582</v>
      </c>
      <c r="F222" t="s">
        <v>266</v>
      </c>
      <c r="G222">
        <v>5</v>
      </c>
      <c r="H222" s="18" t="s">
        <v>267</v>
      </c>
      <c r="I222" s="18" t="s">
        <v>265</v>
      </c>
      <c r="J222" t="s">
        <v>40</v>
      </c>
      <c r="K222" t="s">
        <v>146</v>
      </c>
      <c r="L222" s="13"/>
      <c r="M222" s="13" t="s">
        <v>769</v>
      </c>
    </row>
    <row r="223" spans="1:17" ht="25.5" hidden="1">
      <c r="A223" s="40">
        <v>48</v>
      </c>
      <c r="B223" t="s">
        <v>27</v>
      </c>
      <c r="C223" t="s">
        <v>235</v>
      </c>
      <c r="D223" s="18" t="s">
        <v>236</v>
      </c>
      <c r="E223">
        <v>586</v>
      </c>
      <c r="F223" t="s">
        <v>268</v>
      </c>
      <c r="G223">
        <v>1</v>
      </c>
      <c r="H223" s="18" t="s">
        <v>269</v>
      </c>
      <c r="I223" s="18" t="s">
        <v>265</v>
      </c>
      <c r="J223" t="s">
        <v>40</v>
      </c>
      <c r="K223" t="s">
        <v>146</v>
      </c>
      <c r="L223" s="13"/>
      <c r="M223" s="13" t="s">
        <v>769</v>
      </c>
    </row>
    <row r="224" spans="1:17" ht="25.5" hidden="1">
      <c r="A224" s="40">
        <v>49</v>
      </c>
      <c r="B224" t="s">
        <v>27</v>
      </c>
      <c r="C224" t="s">
        <v>235</v>
      </c>
      <c r="D224" s="18" t="s">
        <v>236</v>
      </c>
      <c r="E224">
        <v>586</v>
      </c>
      <c r="F224" t="s">
        <v>268</v>
      </c>
      <c r="G224">
        <v>1</v>
      </c>
      <c r="H224" s="18" t="s">
        <v>270</v>
      </c>
      <c r="I224" s="18" t="s">
        <v>265</v>
      </c>
      <c r="J224" t="s">
        <v>40</v>
      </c>
      <c r="K224" t="s">
        <v>146</v>
      </c>
      <c r="L224" s="13"/>
      <c r="M224" s="13" t="s">
        <v>769</v>
      </c>
    </row>
    <row r="225" spans="1:17" ht="25.5" hidden="1">
      <c r="A225" s="40">
        <v>50</v>
      </c>
      <c r="B225" t="s">
        <v>27</v>
      </c>
      <c r="C225" t="s">
        <v>235</v>
      </c>
      <c r="D225" s="18" t="s">
        <v>236</v>
      </c>
      <c r="E225">
        <v>587</v>
      </c>
      <c r="F225" t="s">
        <v>271</v>
      </c>
      <c r="G225">
        <v>1</v>
      </c>
      <c r="H225" s="18" t="s">
        <v>272</v>
      </c>
      <c r="I225" s="18" t="s">
        <v>265</v>
      </c>
      <c r="J225" t="s">
        <v>40</v>
      </c>
      <c r="K225" t="s">
        <v>146</v>
      </c>
      <c r="L225" s="13"/>
      <c r="M225" s="13" t="s">
        <v>769</v>
      </c>
    </row>
    <row r="226" spans="1:17" ht="25.5" hidden="1">
      <c r="A226" s="40">
        <v>51</v>
      </c>
      <c r="B226" t="s">
        <v>27</v>
      </c>
      <c r="C226" t="s">
        <v>235</v>
      </c>
      <c r="D226" s="18" t="s">
        <v>236</v>
      </c>
      <c r="E226">
        <v>587</v>
      </c>
      <c r="F226" t="s">
        <v>271</v>
      </c>
      <c r="G226">
        <v>1</v>
      </c>
      <c r="H226" s="18" t="s">
        <v>273</v>
      </c>
      <c r="I226" s="18" t="s">
        <v>274</v>
      </c>
      <c r="J226" t="s">
        <v>40</v>
      </c>
      <c r="K226" t="s">
        <v>146</v>
      </c>
      <c r="L226" s="13"/>
      <c r="M226" s="13" t="s">
        <v>769</v>
      </c>
    </row>
    <row r="227" spans="1:17" ht="25.5" hidden="1">
      <c r="A227" s="40">
        <v>52</v>
      </c>
      <c r="B227" t="s">
        <v>27</v>
      </c>
      <c r="C227" t="s">
        <v>235</v>
      </c>
      <c r="D227" s="18" t="s">
        <v>236</v>
      </c>
      <c r="E227">
        <v>587</v>
      </c>
      <c r="F227" t="s">
        <v>271</v>
      </c>
      <c r="G227">
        <v>1</v>
      </c>
      <c r="H227" s="18" t="s">
        <v>277</v>
      </c>
      <c r="I227" s="18" t="s">
        <v>265</v>
      </c>
      <c r="J227" t="s">
        <v>40</v>
      </c>
      <c r="K227" t="s">
        <v>146</v>
      </c>
      <c r="L227" s="13"/>
      <c r="M227" s="13" t="s">
        <v>769</v>
      </c>
    </row>
    <row r="228" spans="1:17" ht="38.25" hidden="1">
      <c r="A228" s="40">
        <v>53</v>
      </c>
      <c r="B228" t="s">
        <v>27</v>
      </c>
      <c r="C228" t="s">
        <v>235</v>
      </c>
      <c r="D228" s="18" t="s">
        <v>236</v>
      </c>
      <c r="E228">
        <v>588</v>
      </c>
      <c r="F228" t="s">
        <v>271</v>
      </c>
      <c r="G228">
        <v>1</v>
      </c>
      <c r="H228" s="18" t="s">
        <v>275</v>
      </c>
      <c r="I228" s="18" t="s">
        <v>276</v>
      </c>
      <c r="J228" s="39" t="s">
        <v>37</v>
      </c>
      <c r="K228" t="s">
        <v>141</v>
      </c>
      <c r="L228" s="13" t="s">
        <v>641</v>
      </c>
      <c r="M228" s="13" t="s">
        <v>664</v>
      </c>
      <c r="N228" s="13" t="s">
        <v>808</v>
      </c>
      <c r="Q228" s="14" t="s">
        <v>202</v>
      </c>
    </row>
    <row r="229" spans="1:17" ht="102" hidden="1">
      <c r="A229" s="40">
        <v>228</v>
      </c>
      <c r="B229" s="13" t="s">
        <v>28</v>
      </c>
      <c r="C229" s="13" t="s">
        <v>29</v>
      </c>
      <c r="D229" s="13" t="s">
        <v>30</v>
      </c>
      <c r="E229" s="13">
        <v>740</v>
      </c>
      <c r="F229" s="13" t="s">
        <v>133</v>
      </c>
      <c r="G229" s="13">
        <v>10</v>
      </c>
      <c r="H229" s="13" t="s">
        <v>134</v>
      </c>
      <c r="I229" s="13" t="s">
        <v>135</v>
      </c>
      <c r="J229" s="13" t="s">
        <v>40</v>
      </c>
      <c r="K229" s="13" t="s">
        <v>79</v>
      </c>
      <c r="L229" s="13"/>
      <c r="M229" s="14" t="s">
        <v>667</v>
      </c>
      <c r="N229" s="13" t="s">
        <v>688</v>
      </c>
    </row>
    <row r="230" spans="1:17" ht="89.25" hidden="1">
      <c r="A230" s="40">
        <v>229</v>
      </c>
      <c r="B230" t="s">
        <v>192</v>
      </c>
      <c r="C230" t="s">
        <v>193</v>
      </c>
      <c r="D230" s="17" t="s">
        <v>194</v>
      </c>
      <c r="E230">
        <v>748</v>
      </c>
      <c r="F230" t="s">
        <v>202</v>
      </c>
      <c r="G230">
        <v>3</v>
      </c>
      <c r="H230" s="18" t="s">
        <v>203</v>
      </c>
      <c r="I230" s="18" t="s">
        <v>204</v>
      </c>
      <c r="J230" t="s">
        <v>37</v>
      </c>
      <c r="K230" t="s">
        <v>80</v>
      </c>
      <c r="L230" s="13" t="s">
        <v>636</v>
      </c>
      <c r="M230" s="13" t="s">
        <v>711</v>
      </c>
      <c r="O230" s="13" t="s">
        <v>712</v>
      </c>
      <c r="Q230" s="14" t="s">
        <v>832</v>
      </c>
    </row>
    <row r="231" spans="1:17" ht="38.25" hidden="1">
      <c r="A231" s="40">
        <v>230</v>
      </c>
      <c r="B231" t="s">
        <v>278</v>
      </c>
      <c r="C231" t="s">
        <v>279</v>
      </c>
      <c r="D231" s="26" t="s">
        <v>280</v>
      </c>
      <c r="E231">
        <v>752</v>
      </c>
      <c r="F231" t="s">
        <v>313</v>
      </c>
      <c r="G231">
        <v>16</v>
      </c>
      <c r="H231" s="18" t="s">
        <v>314</v>
      </c>
      <c r="I231" s="18" t="s">
        <v>315</v>
      </c>
      <c r="J231" t="s">
        <v>40</v>
      </c>
      <c r="K231" t="s">
        <v>79</v>
      </c>
      <c r="L231" s="13"/>
      <c r="M231" s="13" t="s">
        <v>769</v>
      </c>
    </row>
    <row r="232" spans="1:17" ht="51" hidden="1">
      <c r="A232" s="40">
        <v>232</v>
      </c>
      <c r="B232" t="s">
        <v>278</v>
      </c>
      <c r="C232" t="s">
        <v>279</v>
      </c>
      <c r="D232" s="26" t="s">
        <v>280</v>
      </c>
      <c r="E232">
        <v>756</v>
      </c>
      <c r="F232" t="s">
        <v>319</v>
      </c>
      <c r="G232">
        <v>1</v>
      </c>
      <c r="H232" s="18" t="s">
        <v>320</v>
      </c>
      <c r="I232" s="18" t="s">
        <v>321</v>
      </c>
      <c r="J232" t="s">
        <v>37</v>
      </c>
      <c r="K232" t="s">
        <v>79</v>
      </c>
      <c r="L232" s="13" t="s">
        <v>636</v>
      </c>
      <c r="M232" s="14" t="s">
        <v>711</v>
      </c>
      <c r="O232" s="13" t="s">
        <v>712</v>
      </c>
      <c r="Q232" s="14" t="s">
        <v>832</v>
      </c>
    </row>
    <row r="233" spans="1:17" ht="31.5" hidden="1">
      <c r="A233" s="40">
        <v>231</v>
      </c>
      <c r="B233" t="s">
        <v>192</v>
      </c>
      <c r="C233" t="s">
        <v>193</v>
      </c>
      <c r="D233" s="17" t="s">
        <v>194</v>
      </c>
      <c r="E233">
        <v>756</v>
      </c>
      <c r="F233" t="s">
        <v>205</v>
      </c>
      <c r="G233">
        <v>5</v>
      </c>
      <c r="H233" s="21" t="s">
        <v>206</v>
      </c>
      <c r="I233" s="18" t="s">
        <v>207</v>
      </c>
      <c r="J233" t="s">
        <v>37</v>
      </c>
      <c r="K233" t="s">
        <v>79</v>
      </c>
      <c r="L233" s="13" t="s">
        <v>636</v>
      </c>
      <c r="M233" s="13" t="s">
        <v>769</v>
      </c>
      <c r="Q233" s="14" t="s">
        <v>202</v>
      </c>
    </row>
    <row r="234" spans="1:17" ht="52.5" hidden="1">
      <c r="A234" s="40">
        <v>233</v>
      </c>
      <c r="B234" t="s">
        <v>278</v>
      </c>
      <c r="C234" t="s">
        <v>279</v>
      </c>
      <c r="D234" s="26" t="s">
        <v>280</v>
      </c>
      <c r="E234">
        <v>760</v>
      </c>
      <c r="F234" t="s">
        <v>316</v>
      </c>
      <c r="G234">
        <v>17</v>
      </c>
      <c r="H234" s="18" t="s">
        <v>317</v>
      </c>
      <c r="I234" s="18" t="s">
        <v>318</v>
      </c>
      <c r="J234" t="s">
        <v>40</v>
      </c>
      <c r="K234" t="s">
        <v>79</v>
      </c>
      <c r="L234" s="13"/>
      <c r="M234" s="13" t="s">
        <v>769</v>
      </c>
    </row>
    <row r="235" spans="1:17" ht="63.75" hidden="1">
      <c r="A235" s="40">
        <v>234</v>
      </c>
      <c r="B235" t="s">
        <v>278</v>
      </c>
      <c r="C235" t="s">
        <v>279</v>
      </c>
      <c r="D235" s="26" t="s">
        <v>280</v>
      </c>
      <c r="E235">
        <v>760</v>
      </c>
      <c r="F235" t="s">
        <v>322</v>
      </c>
      <c r="G235">
        <v>28</v>
      </c>
      <c r="H235" s="18" t="s">
        <v>323</v>
      </c>
      <c r="I235" s="18" t="s">
        <v>324</v>
      </c>
      <c r="J235" t="s">
        <v>37</v>
      </c>
      <c r="K235" t="s">
        <v>79</v>
      </c>
      <c r="L235" s="13" t="s">
        <v>636</v>
      </c>
      <c r="M235" s="14" t="s">
        <v>711</v>
      </c>
      <c r="O235" s="13" t="s">
        <v>712</v>
      </c>
      <c r="Q235" s="14" t="s">
        <v>832</v>
      </c>
    </row>
    <row r="236" spans="1:17" ht="102" hidden="1">
      <c r="A236" s="40">
        <v>226</v>
      </c>
      <c r="B236" t="s">
        <v>278</v>
      </c>
      <c r="C236" t="s">
        <v>279</v>
      </c>
      <c r="D236" s="26" t="s">
        <v>280</v>
      </c>
      <c r="E236" t="s">
        <v>402</v>
      </c>
      <c r="F236" t="s">
        <v>402</v>
      </c>
      <c r="G236"/>
      <c r="H236" s="18" t="s">
        <v>403</v>
      </c>
      <c r="I236" s="18" t="s">
        <v>404</v>
      </c>
      <c r="J236" t="s">
        <v>37</v>
      </c>
      <c r="K236" t="s">
        <v>80</v>
      </c>
      <c r="L236" s="13"/>
      <c r="M236" s="14" t="s">
        <v>711</v>
      </c>
      <c r="O236" s="13" t="s">
        <v>834</v>
      </c>
      <c r="P236" s="13" t="s">
        <v>809</v>
      </c>
      <c r="Q236" s="14" t="s">
        <v>832</v>
      </c>
    </row>
    <row r="237" spans="1:17" ht="25.5" hidden="1">
      <c r="A237" s="40">
        <v>227</v>
      </c>
      <c r="B237" t="s">
        <v>278</v>
      </c>
      <c r="C237" t="s">
        <v>279</v>
      </c>
      <c r="D237" s="26" t="s">
        <v>280</v>
      </c>
      <c r="E237" t="s">
        <v>402</v>
      </c>
      <c r="F237" t="s">
        <v>402</v>
      </c>
      <c r="G237"/>
      <c r="H237" s="18" t="s">
        <v>413</v>
      </c>
      <c r="I237" s="18" t="s">
        <v>414</v>
      </c>
      <c r="J237" t="s">
        <v>40</v>
      </c>
      <c r="K237" t="s">
        <v>80</v>
      </c>
      <c r="L237" s="13"/>
      <c r="M237" s="14" t="s">
        <v>667</v>
      </c>
      <c r="N237" s="13" t="s">
        <v>689</v>
      </c>
      <c r="O237" s="13" t="s">
        <v>660</v>
      </c>
    </row>
    <row r="1048576" spans="17:17">
      <c r="Q1048576" s="14" t="s">
        <v>832</v>
      </c>
    </row>
  </sheetData>
  <sheetProtection selectLockedCells="1" selectUnlockedCells="1"/>
  <autoFilter ref="A2:P237">
    <filterColumn colId="9">
      <filters>
        <filter val="T"/>
      </filters>
    </filterColumn>
    <filterColumn colId="11">
      <filters>
        <filter val="SRM"/>
      </filters>
    </filterColumn>
    <filterColumn colId="12">
      <filters>
        <filter val="Defer"/>
      </filters>
    </filterColumn>
    <sortState ref="A3:P237">
      <sortCondition ref="E2:E237"/>
    </sortState>
  </autoFilter>
  <sortState ref="B3:K39">
    <sortCondition ref="E3:E39"/>
    <sortCondition ref="G3:G39"/>
  </sortState>
  <mergeCells count="1">
    <mergeCell ref="B1:K1"/>
  </mergeCells>
  <phoneticPr fontId="0" type="noConversion"/>
  <hyperlinks>
    <hyperlink ref="D4" r:id="rId1"/>
    <hyperlink ref="D5" r:id="rId2"/>
    <hyperlink ref="D6" r:id="rId3"/>
    <hyperlink ref="D7" r:id="rId4"/>
    <hyperlink ref="D8" r:id="rId5"/>
    <hyperlink ref="D10" r:id="rId6"/>
    <hyperlink ref="D9" r:id="rId7"/>
    <hyperlink ref="D11" r:id="rId8"/>
    <hyperlink ref="D12" r:id="rId9"/>
    <hyperlink ref="D14" r:id="rId10"/>
    <hyperlink ref="D15" r:id="rId11"/>
    <hyperlink ref="D16" r:id="rId12"/>
    <hyperlink ref="D17" r:id="rId13"/>
    <hyperlink ref="D18" r:id="rId14"/>
    <hyperlink ref="D19" r:id="rId15"/>
    <hyperlink ref="D20" r:id="rId16"/>
    <hyperlink ref="D22" r:id="rId17"/>
    <hyperlink ref="D23" r:id="rId18"/>
    <hyperlink ref="D21" r:id="rId19"/>
    <hyperlink ref="D24" r:id="rId20"/>
    <hyperlink ref="D25" r:id="rId21"/>
    <hyperlink ref="D26" r:id="rId22"/>
    <hyperlink ref="D27" r:id="rId23"/>
    <hyperlink ref="D28" r:id="rId24"/>
    <hyperlink ref="D3" r:id="rId25"/>
    <hyperlink ref="D13" r:id="rId26"/>
    <hyperlink ref="D199" r:id="rId27"/>
    <hyperlink ref="D230" r:id="rId28"/>
    <hyperlink ref="D233" r:id="rId29"/>
    <hyperlink ref="D31" r:id="rId30"/>
    <hyperlink ref="D61" r:id="rId31"/>
    <hyperlink ref="D71" r:id="rId32"/>
    <hyperlink ref="D79" r:id="rId33"/>
    <hyperlink ref="D83" r:id="rId34"/>
    <hyperlink ref="D66" r:id="rId35"/>
    <hyperlink ref="D111" r:id="rId36"/>
    <hyperlink ref="D123" r:id="rId37"/>
    <hyperlink ref="D203" r:id="rId38"/>
    <hyperlink ref="D220" r:id="rId39"/>
    <hyperlink ref="D179" r:id="rId40"/>
    <hyperlink ref="D180" r:id="rId41"/>
    <hyperlink ref="D193" r:id="rId42"/>
    <hyperlink ref="D194" r:id="rId43"/>
    <hyperlink ref="D198" r:id="rId44"/>
    <hyperlink ref="D195" r:id="rId45"/>
    <hyperlink ref="D196" r:id="rId46"/>
    <hyperlink ref="D197" r:id="rId47"/>
    <hyperlink ref="D201" r:id="rId48"/>
    <hyperlink ref="D212" r:id="rId49"/>
    <hyperlink ref="D213" r:id="rId50"/>
    <hyperlink ref="D214" r:id="rId51"/>
    <hyperlink ref="D215" r:id="rId52"/>
    <hyperlink ref="D219" r:id="rId53"/>
    <hyperlink ref="D221" r:id="rId54"/>
    <hyperlink ref="D222" r:id="rId55"/>
    <hyperlink ref="D223" r:id="rId56"/>
    <hyperlink ref="D224" r:id="rId57"/>
    <hyperlink ref="D225" r:id="rId58"/>
    <hyperlink ref="D226" r:id="rId59"/>
    <hyperlink ref="D228" r:id="rId60"/>
    <hyperlink ref="D227" r:id="rId61"/>
    <hyperlink ref="D119" r:id="rId62"/>
    <hyperlink ref="D33" r:id="rId63"/>
    <hyperlink ref="D34" r:id="rId64"/>
    <hyperlink ref="D36" r:id="rId65"/>
    <hyperlink ref="D37" r:id="rId66"/>
    <hyperlink ref="D38" r:id="rId67"/>
    <hyperlink ref="D39" r:id="rId68"/>
    <hyperlink ref="D40" r:id="rId69"/>
    <hyperlink ref="D35" r:id="rId70"/>
    <hyperlink ref="D41" r:id="rId71"/>
    <hyperlink ref="D182" r:id="rId72"/>
    <hyperlink ref="D181" r:id="rId73"/>
    <hyperlink ref="D200" r:id="rId74"/>
    <hyperlink ref="D231" r:id="rId75"/>
    <hyperlink ref="D234" r:id="rId76"/>
    <hyperlink ref="D232" r:id="rId77"/>
    <hyperlink ref="D235" r:id="rId78"/>
    <hyperlink ref="D144" r:id="rId79"/>
    <hyperlink ref="D162" r:id="rId80"/>
    <hyperlink ref="D115" r:id="rId81"/>
    <hyperlink ref="D116" r:id="rId82"/>
    <hyperlink ref="D48" r:id="rId83"/>
    <hyperlink ref="D75" r:id="rId84"/>
    <hyperlink ref="D120" r:id="rId85"/>
    <hyperlink ref="D121" r:id="rId86"/>
    <hyperlink ref="D112" r:id="rId87"/>
    <hyperlink ref="D113" r:id="rId88"/>
    <hyperlink ref="D114" r:id="rId89"/>
    <hyperlink ref="D78" r:id="rId90"/>
    <hyperlink ref="D84" r:id="rId91"/>
    <hyperlink ref="D85" r:id="rId92"/>
    <hyperlink ref="D68" r:id="rId93"/>
    <hyperlink ref="D69" r:id="rId94"/>
    <hyperlink ref="D70" r:id="rId95"/>
    <hyperlink ref="D73" r:id="rId96"/>
    <hyperlink ref="D67" r:id="rId97"/>
    <hyperlink ref="D72" r:id="rId98"/>
    <hyperlink ref="D74" r:id="rId99"/>
    <hyperlink ref="D95" r:id="rId100"/>
    <hyperlink ref="D96" r:id="rId101"/>
    <hyperlink ref="D104" r:id="rId102"/>
    <hyperlink ref="D105" r:id="rId103"/>
    <hyperlink ref="D81" r:id="rId104"/>
    <hyperlink ref="D87" r:id="rId105"/>
    <hyperlink ref="D88" r:id="rId106"/>
    <hyperlink ref="D89" r:id="rId107"/>
    <hyperlink ref="D90" r:id="rId108"/>
    <hyperlink ref="D92" r:id="rId109"/>
    <hyperlink ref="D30" r:id="rId110"/>
    <hyperlink ref="D86" r:id="rId111"/>
    <hyperlink ref="D97" r:id="rId112"/>
    <hyperlink ref="D93" r:id="rId113"/>
    <hyperlink ref="D99" r:id="rId114"/>
    <hyperlink ref="D94" r:id="rId115"/>
    <hyperlink ref="D100" r:id="rId116"/>
    <hyperlink ref="D236" r:id="rId117"/>
    <hyperlink ref="D82" r:id="rId118"/>
    <hyperlink ref="D98" r:id="rId119"/>
    <hyperlink ref="D91" r:id="rId120"/>
    <hyperlink ref="D101" r:id="rId121"/>
    <hyperlink ref="D103" r:id="rId122"/>
    <hyperlink ref="D107" r:id="rId123"/>
    <hyperlink ref="D108" r:id="rId124"/>
    <hyperlink ref="D109" r:id="rId125"/>
    <hyperlink ref="D102" r:id="rId126"/>
    <hyperlink ref="D106" r:id="rId127"/>
    <hyperlink ref="D110" r:id="rId128"/>
    <hyperlink ref="D237" r:id="rId129"/>
    <hyperlink ref="D49" r:id="rId130"/>
    <hyperlink ref="D50" r:id="rId131"/>
    <hyperlink ref="D51" r:id="rId132"/>
    <hyperlink ref="D52" r:id="rId133"/>
    <hyperlink ref="D53" r:id="rId134"/>
    <hyperlink ref="D54" r:id="rId135"/>
    <hyperlink ref="D55" r:id="rId136"/>
    <hyperlink ref="D56" r:id="rId137"/>
    <hyperlink ref="D57" r:id="rId138"/>
    <hyperlink ref="D58" r:id="rId139"/>
    <hyperlink ref="D124" r:id="rId140"/>
    <hyperlink ref="D125" r:id="rId141"/>
    <hyperlink ref="D126" r:id="rId142"/>
    <hyperlink ref="D132" r:id="rId143"/>
    <hyperlink ref="D133" r:id="rId144"/>
    <hyperlink ref="D127" r:id="rId145"/>
    <hyperlink ref="D128" r:id="rId146"/>
    <hyperlink ref="D134" r:id="rId147"/>
    <hyperlink ref="D129" r:id="rId148"/>
    <hyperlink ref="D135" r:id="rId149"/>
    <hyperlink ref="D136" r:id="rId150"/>
    <hyperlink ref="D139" r:id="rId151"/>
    <hyperlink ref="D141" r:id="rId152"/>
    <hyperlink ref="D142" r:id="rId153"/>
    <hyperlink ref="D143" r:id="rId154"/>
    <hyperlink ref="D146" r:id="rId155"/>
    <hyperlink ref="D147" r:id="rId156"/>
    <hyperlink ref="D140" r:id="rId157"/>
    <hyperlink ref="D145" r:id="rId158"/>
    <hyperlink ref="D148" r:id="rId159"/>
    <hyperlink ref="D149" r:id="rId160"/>
    <hyperlink ref="D151" r:id="rId161"/>
    <hyperlink ref="D152" r:id="rId162"/>
    <hyperlink ref="D150" r:id="rId163"/>
    <hyperlink ref="D153" r:id="rId164"/>
    <hyperlink ref="D156" r:id="rId165"/>
    <hyperlink ref="D155" r:id="rId166"/>
    <hyperlink ref="D154" r:id="rId167"/>
    <hyperlink ref="D157" r:id="rId168"/>
    <hyperlink ref="D158" r:id="rId169"/>
    <hyperlink ref="D159" r:id="rId170"/>
    <hyperlink ref="D160" r:id="rId171"/>
    <hyperlink ref="D161" r:id="rId172"/>
    <hyperlink ref="D164" r:id="rId173"/>
    <hyperlink ref="D163" r:id="rId174"/>
    <hyperlink ref="D165" r:id="rId175"/>
    <hyperlink ref="D170" r:id="rId176"/>
    <hyperlink ref="D166" r:id="rId177"/>
    <hyperlink ref="D167" r:id="rId178"/>
    <hyperlink ref="D168" r:id="rId179"/>
    <hyperlink ref="D169" r:id="rId180"/>
    <hyperlink ref="D171" r:id="rId181"/>
    <hyperlink ref="D175" r:id="rId182"/>
    <hyperlink ref="D172" r:id="rId183"/>
    <hyperlink ref="D173" r:id="rId184"/>
    <hyperlink ref="D176" r:id="rId185"/>
    <hyperlink ref="D174" r:id="rId186"/>
    <hyperlink ref="D177" r:id="rId187"/>
    <hyperlink ref="D186" r:id="rId188"/>
    <hyperlink ref="D183" r:id="rId189"/>
    <hyperlink ref="D184" r:id="rId190"/>
    <hyperlink ref="D187" r:id="rId191"/>
    <hyperlink ref="D185" r:id="rId192"/>
    <hyperlink ref="D191" r:id="rId193"/>
    <hyperlink ref="D188" r:id="rId194"/>
    <hyperlink ref="D189" r:id="rId195"/>
    <hyperlink ref="D190" r:id="rId196"/>
    <hyperlink ref="D122" r:id="rId197"/>
  </hyperlinks>
  <pageMargins left="0.78740157499999996" right="0.78740157499999996" top="0.984251969" bottom="0.984251969" header="0.51180555555555551" footer="0.51180555555555551"/>
  <pageSetup paperSize="8" scale="67" firstPageNumber="0" fitToHeight="0" orientation="landscape"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048576"/>
  <sheetViews>
    <sheetView topLeftCell="A2" zoomScale="140" zoomScaleNormal="140" workbookViewId="0">
      <pane xSplit="1" topLeftCell="H1" activePane="topRight" state="frozen"/>
      <selection activeCell="A2" sqref="A2"/>
      <selection pane="topRight" activeCell="N39" sqref="N39"/>
    </sheetView>
  </sheetViews>
  <sheetFormatPr defaultColWidth="8.85546875" defaultRowHeight="12.75"/>
  <cols>
    <col min="1" max="1" width="8.85546875" style="39"/>
    <col min="2" max="2" width="10" style="14" bestFit="1" customWidth="1"/>
    <col min="3" max="3" width="12.42578125" style="14" bestFit="1" customWidth="1"/>
    <col min="4" max="4" width="13.28515625" style="14" bestFit="1" customWidth="1"/>
    <col min="5" max="5" width="6.7109375" style="14" customWidth="1"/>
    <col min="6" max="6" width="10.42578125" style="14" customWidth="1"/>
    <col min="7" max="7" width="7.42578125" style="14" customWidth="1"/>
    <col min="8" max="8" width="54.42578125" style="13" customWidth="1"/>
    <col min="9" max="9" width="51.140625" style="13" customWidth="1"/>
    <col min="10" max="10" width="4.140625" style="14" customWidth="1"/>
    <col min="11" max="11" width="11" style="14" customWidth="1"/>
    <col min="12" max="13" width="8.85546875" style="14"/>
    <col min="14" max="14" width="46.85546875" style="13" customWidth="1"/>
    <col min="15" max="15" width="28.140625" style="14" customWidth="1"/>
    <col min="16" max="16" width="8.85546875" style="14"/>
    <col min="17" max="17" width="33.28515625" style="14" customWidth="1"/>
    <col min="18" max="16384" width="8.85546875" style="14"/>
  </cols>
  <sheetData>
    <row r="1" spans="1:17" ht="137.1" hidden="1" customHeight="1">
      <c r="B1" s="69" t="s">
        <v>22</v>
      </c>
      <c r="C1" s="69"/>
      <c r="D1" s="69"/>
      <c r="E1" s="69"/>
      <c r="F1" s="69"/>
      <c r="G1" s="69"/>
      <c r="H1" s="69"/>
      <c r="I1" s="69"/>
      <c r="J1" s="69"/>
      <c r="K1" s="69"/>
    </row>
    <row r="2" spans="1:17" ht="89.25">
      <c r="A2" s="39" t="s">
        <v>663</v>
      </c>
      <c r="B2" s="15" t="s">
        <v>12</v>
      </c>
      <c r="C2" s="15" t="s">
        <v>13</v>
      </c>
      <c r="D2" s="15" t="s">
        <v>14</v>
      </c>
      <c r="E2" s="15" t="s">
        <v>15</v>
      </c>
      <c r="F2" s="15" t="s">
        <v>16</v>
      </c>
      <c r="G2" s="15" t="s">
        <v>17</v>
      </c>
      <c r="H2" s="16" t="s">
        <v>18</v>
      </c>
      <c r="I2" s="16" t="s">
        <v>19</v>
      </c>
      <c r="J2" s="15" t="s">
        <v>21</v>
      </c>
      <c r="K2" s="16" t="s">
        <v>20</v>
      </c>
      <c r="L2" s="14" t="s">
        <v>630</v>
      </c>
      <c r="M2" s="13" t="s">
        <v>707</v>
      </c>
      <c r="N2" s="13" t="s">
        <v>706</v>
      </c>
      <c r="O2" s="14" t="s">
        <v>659</v>
      </c>
      <c r="P2" s="14" t="s">
        <v>833</v>
      </c>
      <c r="Q2" s="14" t="s">
        <v>661</v>
      </c>
    </row>
    <row r="3" spans="1:17" s="13" customFormat="1" ht="51" hidden="1">
      <c r="A3" s="40">
        <v>1000</v>
      </c>
      <c r="B3" s="28" t="s">
        <v>503</v>
      </c>
      <c r="C3" s="28" t="s">
        <v>504</v>
      </c>
      <c r="D3" s="29" t="s">
        <v>505</v>
      </c>
      <c r="E3" s="30">
        <v>59</v>
      </c>
      <c r="F3" s="30" t="s">
        <v>506</v>
      </c>
      <c r="G3" s="28">
        <v>26</v>
      </c>
      <c r="H3" s="31" t="s">
        <v>507</v>
      </c>
      <c r="I3" s="31" t="s">
        <v>508</v>
      </c>
      <c r="J3" s="28" t="s">
        <v>37</v>
      </c>
      <c r="K3" s="28" t="s">
        <v>79</v>
      </c>
      <c r="L3" s="13" t="s">
        <v>631</v>
      </c>
      <c r="M3" s="13" t="s">
        <v>667</v>
      </c>
      <c r="N3" s="13" t="s">
        <v>849</v>
      </c>
      <c r="P3" s="13" t="s">
        <v>202</v>
      </c>
    </row>
    <row r="4" spans="1:17" s="13" customFormat="1" ht="76.5" hidden="1">
      <c r="A4" s="40">
        <v>1001</v>
      </c>
      <c r="B4" s="28" t="s">
        <v>503</v>
      </c>
      <c r="C4" s="28" t="s">
        <v>504</v>
      </c>
      <c r="D4" s="29" t="s">
        <v>505</v>
      </c>
      <c r="E4" s="30">
        <v>70</v>
      </c>
      <c r="F4" s="30" t="s">
        <v>284</v>
      </c>
      <c r="G4" s="28">
        <v>18</v>
      </c>
      <c r="H4" s="31" t="s">
        <v>509</v>
      </c>
      <c r="I4" s="31" t="s">
        <v>510</v>
      </c>
      <c r="J4" s="28" t="s">
        <v>37</v>
      </c>
      <c r="K4" s="28" t="s">
        <v>79</v>
      </c>
      <c r="L4" s="13" t="s">
        <v>631</v>
      </c>
      <c r="M4" s="13" t="s">
        <v>667</v>
      </c>
      <c r="N4" s="13" t="s">
        <v>850</v>
      </c>
      <c r="P4" s="13" t="s">
        <v>202</v>
      </c>
    </row>
    <row r="5" spans="1:17" s="13" customFormat="1" ht="409.5" hidden="1">
      <c r="A5" s="40">
        <v>1002</v>
      </c>
      <c r="B5" s="28" t="s">
        <v>503</v>
      </c>
      <c r="C5" s="28" t="s">
        <v>504</v>
      </c>
      <c r="D5" s="29" t="s">
        <v>505</v>
      </c>
      <c r="E5" s="30">
        <v>71</v>
      </c>
      <c r="F5" s="30" t="s">
        <v>287</v>
      </c>
      <c r="G5" s="28">
        <v>1</v>
      </c>
      <c r="H5" s="31" t="s">
        <v>511</v>
      </c>
      <c r="I5" s="31" t="s">
        <v>512</v>
      </c>
      <c r="J5" s="28" t="s">
        <v>37</v>
      </c>
      <c r="K5" s="28" t="s">
        <v>79</v>
      </c>
      <c r="L5" s="13" t="s">
        <v>631</v>
      </c>
      <c r="M5" s="13" t="s">
        <v>664</v>
      </c>
      <c r="N5" s="13" t="s">
        <v>851</v>
      </c>
      <c r="P5" s="13" t="s">
        <v>202</v>
      </c>
    </row>
    <row r="6" spans="1:17" s="13" customFormat="1" ht="38.25" hidden="1">
      <c r="A6" s="40">
        <v>1003</v>
      </c>
      <c r="B6" s="28" t="s">
        <v>503</v>
      </c>
      <c r="C6" s="28" t="s">
        <v>504</v>
      </c>
      <c r="D6" s="29" t="s">
        <v>505</v>
      </c>
      <c r="E6" s="30">
        <v>71</v>
      </c>
      <c r="F6" s="30" t="s">
        <v>287</v>
      </c>
      <c r="G6" s="28">
        <v>1</v>
      </c>
      <c r="H6" s="31" t="s">
        <v>513</v>
      </c>
      <c r="I6" s="31" t="s">
        <v>514</v>
      </c>
      <c r="J6" s="28" t="s">
        <v>37</v>
      </c>
      <c r="K6" s="28" t="s">
        <v>79</v>
      </c>
      <c r="L6" s="13" t="s">
        <v>631</v>
      </c>
      <c r="M6" s="13" t="s">
        <v>769</v>
      </c>
      <c r="P6" s="13" t="s">
        <v>202</v>
      </c>
    </row>
    <row r="7" spans="1:17" s="13" customFormat="1" ht="38.25" hidden="1">
      <c r="A7" s="40">
        <v>1004</v>
      </c>
      <c r="B7" s="28" t="s">
        <v>503</v>
      </c>
      <c r="C7" s="28" t="s">
        <v>504</v>
      </c>
      <c r="D7" s="29" t="s">
        <v>505</v>
      </c>
      <c r="E7" s="30">
        <v>71</v>
      </c>
      <c r="F7" s="30" t="s">
        <v>287</v>
      </c>
      <c r="G7" s="28">
        <v>1</v>
      </c>
      <c r="H7" s="31" t="s">
        <v>515</v>
      </c>
      <c r="I7" s="31" t="s">
        <v>516</v>
      </c>
      <c r="J7" s="28" t="s">
        <v>37</v>
      </c>
      <c r="K7" s="28" t="s">
        <v>79</v>
      </c>
      <c r="L7" s="13" t="s">
        <v>631</v>
      </c>
      <c r="M7" s="13" t="s">
        <v>664</v>
      </c>
      <c r="N7" s="13" t="s">
        <v>852</v>
      </c>
      <c r="P7" s="13" t="s">
        <v>202</v>
      </c>
    </row>
    <row r="8" spans="1:17" s="13" customFormat="1" hidden="1">
      <c r="A8" s="40">
        <v>1005</v>
      </c>
      <c r="B8" t="s">
        <v>690</v>
      </c>
      <c r="C8" t="s">
        <v>691</v>
      </c>
      <c r="D8" s="17" t="s">
        <v>692</v>
      </c>
      <c r="E8">
        <v>71</v>
      </c>
      <c r="F8" t="s">
        <v>31</v>
      </c>
      <c r="G8">
        <v>19</v>
      </c>
      <c r="H8" t="s">
        <v>693</v>
      </c>
      <c r="I8" t="s">
        <v>694</v>
      </c>
      <c r="J8" t="s">
        <v>40</v>
      </c>
      <c r="K8" t="s">
        <v>80</v>
      </c>
      <c r="M8" s="13" t="s">
        <v>769</v>
      </c>
      <c r="P8" s="13" t="s">
        <v>202</v>
      </c>
    </row>
    <row r="9" spans="1:17" s="13" customFormat="1" ht="63.75" hidden="1">
      <c r="A9" s="40">
        <v>1006</v>
      </c>
      <c r="B9" s="28" t="s">
        <v>503</v>
      </c>
      <c r="C9" s="28" t="s">
        <v>504</v>
      </c>
      <c r="D9" s="29" t="s">
        <v>505</v>
      </c>
      <c r="E9" s="30">
        <v>92</v>
      </c>
      <c r="F9" s="30" t="s">
        <v>517</v>
      </c>
      <c r="G9" s="28">
        <v>26</v>
      </c>
      <c r="H9" s="31" t="s">
        <v>518</v>
      </c>
      <c r="I9" s="31" t="s">
        <v>519</v>
      </c>
      <c r="J9" s="28" t="s">
        <v>37</v>
      </c>
      <c r="K9" s="28" t="s">
        <v>79</v>
      </c>
      <c r="L9" s="13" t="s">
        <v>631</v>
      </c>
      <c r="M9" s="13" t="s">
        <v>667</v>
      </c>
      <c r="N9" s="13" t="s">
        <v>897</v>
      </c>
      <c r="P9" s="13" t="s">
        <v>202</v>
      </c>
    </row>
    <row r="10" spans="1:17" s="13" customFormat="1" ht="38.25" hidden="1">
      <c r="A10" s="40">
        <v>1007</v>
      </c>
      <c r="B10" s="28" t="s">
        <v>503</v>
      </c>
      <c r="C10" s="28" t="s">
        <v>504</v>
      </c>
      <c r="D10" s="29" t="s">
        <v>505</v>
      </c>
      <c r="E10" s="30">
        <v>101</v>
      </c>
      <c r="F10" s="30" t="s">
        <v>35</v>
      </c>
      <c r="G10" s="28">
        <v>13</v>
      </c>
      <c r="H10" s="31" t="s">
        <v>520</v>
      </c>
      <c r="I10" s="31" t="s">
        <v>521</v>
      </c>
      <c r="J10" s="28" t="s">
        <v>37</v>
      </c>
      <c r="K10" s="28" t="s">
        <v>79</v>
      </c>
      <c r="L10" s="13" t="s">
        <v>631</v>
      </c>
      <c r="M10" s="13" t="s">
        <v>664</v>
      </c>
      <c r="N10" s="13" t="s">
        <v>840</v>
      </c>
      <c r="P10" s="13" t="s">
        <v>202</v>
      </c>
      <c r="Q10" s="13" t="s">
        <v>898</v>
      </c>
    </row>
    <row r="11" spans="1:17" s="13" customFormat="1" ht="38.25" hidden="1">
      <c r="A11" s="40">
        <v>1008</v>
      </c>
      <c r="B11" s="28" t="s">
        <v>503</v>
      </c>
      <c r="C11" s="28" t="s">
        <v>504</v>
      </c>
      <c r="D11" s="29" t="s">
        <v>505</v>
      </c>
      <c r="E11" s="30">
        <v>101</v>
      </c>
      <c r="F11" s="30" t="s">
        <v>35</v>
      </c>
      <c r="G11" s="28">
        <v>14</v>
      </c>
      <c r="H11" s="31" t="s">
        <v>522</v>
      </c>
      <c r="I11" s="31" t="s">
        <v>523</v>
      </c>
      <c r="J11" s="28" t="s">
        <v>37</v>
      </c>
      <c r="K11" s="28" t="s">
        <v>79</v>
      </c>
      <c r="L11" s="13" t="s">
        <v>631</v>
      </c>
      <c r="M11" s="13" t="s">
        <v>664</v>
      </c>
      <c r="N11" s="13" t="s">
        <v>899</v>
      </c>
      <c r="P11" s="13" t="s">
        <v>202</v>
      </c>
    </row>
    <row r="12" spans="1:17" s="13" customFormat="1" ht="89.25" hidden="1">
      <c r="A12" s="40">
        <v>1009</v>
      </c>
      <c r="B12" s="28" t="s">
        <v>503</v>
      </c>
      <c r="C12" s="28" t="s">
        <v>504</v>
      </c>
      <c r="D12" s="29" t="s">
        <v>505</v>
      </c>
      <c r="E12" s="30">
        <v>101</v>
      </c>
      <c r="F12" s="30" t="s">
        <v>35</v>
      </c>
      <c r="G12" s="28">
        <v>16</v>
      </c>
      <c r="H12" s="31" t="s">
        <v>524</v>
      </c>
      <c r="I12" s="31" t="s">
        <v>525</v>
      </c>
      <c r="J12" s="28" t="s">
        <v>37</v>
      </c>
      <c r="K12" s="28" t="s">
        <v>79</v>
      </c>
      <c r="L12" s="13" t="s">
        <v>631</v>
      </c>
      <c r="M12" s="13" t="s">
        <v>667</v>
      </c>
      <c r="N12" s="13" t="s">
        <v>900</v>
      </c>
      <c r="P12" s="13" t="s">
        <v>202</v>
      </c>
    </row>
    <row r="13" spans="1:17" s="13" customFormat="1" ht="63.75" hidden="1">
      <c r="A13" s="40">
        <v>1010</v>
      </c>
      <c r="B13" s="28" t="s">
        <v>503</v>
      </c>
      <c r="C13" s="28" t="s">
        <v>504</v>
      </c>
      <c r="D13" s="29" t="s">
        <v>505</v>
      </c>
      <c r="E13" s="30">
        <v>103</v>
      </c>
      <c r="F13" s="30" t="s">
        <v>526</v>
      </c>
      <c r="G13" s="28">
        <v>19</v>
      </c>
      <c r="H13" s="31" t="s">
        <v>527</v>
      </c>
      <c r="I13" s="31" t="s">
        <v>528</v>
      </c>
      <c r="J13" s="28" t="s">
        <v>37</v>
      </c>
      <c r="K13" s="28" t="s">
        <v>79</v>
      </c>
      <c r="L13" s="13" t="s">
        <v>631</v>
      </c>
      <c r="M13" s="13" t="s">
        <v>664</v>
      </c>
      <c r="N13" s="13" t="s">
        <v>901</v>
      </c>
      <c r="P13" s="13" t="s">
        <v>202</v>
      </c>
    </row>
    <row r="14" spans="1:17" s="13" customFormat="1" ht="25.5" hidden="1">
      <c r="A14" s="40">
        <v>1011</v>
      </c>
      <c r="B14" t="s">
        <v>571</v>
      </c>
      <c r="C14" t="s">
        <v>572</v>
      </c>
      <c r="D14" s="17" t="s">
        <v>573</v>
      </c>
      <c r="E14">
        <v>108</v>
      </c>
      <c r="F14" t="s">
        <v>54</v>
      </c>
      <c r="G14">
        <v>9</v>
      </c>
      <c r="H14" s="38" t="s">
        <v>574</v>
      </c>
      <c r="I14" s="18" t="s">
        <v>575</v>
      </c>
      <c r="J14" t="s">
        <v>37</v>
      </c>
      <c r="K14" t="s">
        <v>79</v>
      </c>
      <c r="M14" s="13" t="s">
        <v>769</v>
      </c>
      <c r="P14" s="13" t="s">
        <v>202</v>
      </c>
    </row>
    <row r="15" spans="1:17" s="13" customFormat="1" ht="89.25">
      <c r="A15" s="40">
        <v>1012</v>
      </c>
      <c r="B15" s="28" t="s">
        <v>529</v>
      </c>
      <c r="C15" s="28" t="s">
        <v>504</v>
      </c>
      <c r="D15" s="32" t="s">
        <v>530</v>
      </c>
      <c r="E15" s="30">
        <v>109</v>
      </c>
      <c r="F15" s="33" t="s">
        <v>531</v>
      </c>
      <c r="G15" s="28">
        <v>36</v>
      </c>
      <c r="H15" s="31" t="s">
        <v>532</v>
      </c>
      <c r="I15" s="31" t="s">
        <v>533</v>
      </c>
      <c r="J15" s="28" t="s">
        <v>37</v>
      </c>
      <c r="K15" s="28"/>
      <c r="M15" s="13" t="s">
        <v>667</v>
      </c>
      <c r="N15" s="13" t="s">
        <v>856</v>
      </c>
      <c r="O15" s="13" t="s">
        <v>857</v>
      </c>
      <c r="P15" s="13" t="s">
        <v>832</v>
      </c>
    </row>
    <row r="16" spans="1:17" s="13" customFormat="1" ht="51">
      <c r="A16" s="40">
        <v>1013</v>
      </c>
      <c r="B16" t="s">
        <v>571</v>
      </c>
      <c r="C16" t="s">
        <v>572</v>
      </c>
      <c r="D16" s="17" t="s">
        <v>573</v>
      </c>
      <c r="E16">
        <v>112</v>
      </c>
      <c r="F16" t="s">
        <v>531</v>
      </c>
      <c r="G16">
        <v>37</v>
      </c>
      <c r="H16" s="18" t="s">
        <v>594</v>
      </c>
      <c r="I16" s="18" t="s">
        <v>595</v>
      </c>
      <c r="J16" t="s">
        <v>37</v>
      </c>
      <c r="K16" t="s">
        <v>79</v>
      </c>
      <c r="L16" s="56" t="s">
        <v>635</v>
      </c>
      <c r="M16" s="13" t="s">
        <v>664</v>
      </c>
      <c r="N16" s="13" t="s">
        <v>855</v>
      </c>
      <c r="P16" s="13" t="s">
        <v>832</v>
      </c>
    </row>
    <row r="17" spans="1:17" s="13" customFormat="1" ht="242.25" hidden="1">
      <c r="A17" s="40">
        <v>1014</v>
      </c>
      <c r="B17" s="13" t="s">
        <v>28</v>
      </c>
      <c r="C17" s="13" t="s">
        <v>29</v>
      </c>
      <c r="D17" s="13" t="s">
        <v>30</v>
      </c>
      <c r="E17" s="13">
        <v>118</v>
      </c>
      <c r="F17" s="13" t="s">
        <v>648</v>
      </c>
      <c r="G17" s="13">
        <v>20</v>
      </c>
      <c r="H17" s="13" t="s">
        <v>649</v>
      </c>
      <c r="I17" s="13" t="s">
        <v>650</v>
      </c>
      <c r="J17" s="13" t="s">
        <v>37</v>
      </c>
      <c r="K17" s="13" t="s">
        <v>79</v>
      </c>
      <c r="M17" s="13" t="s">
        <v>711</v>
      </c>
      <c r="N17" s="13" t="s">
        <v>28</v>
      </c>
      <c r="P17" s="13" t="s">
        <v>832</v>
      </c>
    </row>
    <row r="18" spans="1:17" s="13" customFormat="1" ht="127.5" hidden="1">
      <c r="A18" s="40">
        <v>1015</v>
      </c>
      <c r="B18" t="s">
        <v>603</v>
      </c>
      <c r="C18" t="s">
        <v>604</v>
      </c>
      <c r="D18" s="17" t="s">
        <v>605</v>
      </c>
      <c r="E18">
        <v>142</v>
      </c>
      <c r="F18" t="s">
        <v>606</v>
      </c>
      <c r="G18">
        <v>27</v>
      </c>
      <c r="H18" s="18" t="s">
        <v>607</v>
      </c>
      <c r="I18" s="18" t="s">
        <v>608</v>
      </c>
      <c r="J18" t="s">
        <v>37</v>
      </c>
      <c r="K18" t="s">
        <v>79</v>
      </c>
      <c r="L18" s="13" t="s">
        <v>647</v>
      </c>
      <c r="M18" s="13" t="s">
        <v>664</v>
      </c>
      <c r="N18" s="13" t="s">
        <v>863</v>
      </c>
      <c r="P18" s="13" t="s">
        <v>202</v>
      </c>
    </row>
    <row r="19" spans="1:17" s="13" customFormat="1" ht="25.5">
      <c r="A19" s="40">
        <v>1016</v>
      </c>
      <c r="B19" t="s">
        <v>619</v>
      </c>
      <c r="C19" t="s">
        <v>620</v>
      </c>
      <c r="D19" s="17" t="s">
        <v>621</v>
      </c>
      <c r="E19">
        <v>142</v>
      </c>
      <c r="F19" t="s">
        <v>622</v>
      </c>
      <c r="G19">
        <v>5</v>
      </c>
      <c r="H19" s="18" t="s">
        <v>623</v>
      </c>
      <c r="I19" s="18" t="s">
        <v>624</v>
      </c>
      <c r="J19" t="s">
        <v>37</v>
      </c>
      <c r="K19" t="s">
        <v>79</v>
      </c>
      <c r="L19" s="13" t="s">
        <v>647</v>
      </c>
      <c r="M19" s="13" t="s">
        <v>664</v>
      </c>
      <c r="N19" s="13" t="s">
        <v>858</v>
      </c>
      <c r="P19" s="13" t="s">
        <v>832</v>
      </c>
    </row>
    <row r="20" spans="1:17" s="13" customFormat="1" ht="114.75" hidden="1">
      <c r="A20" s="40">
        <v>1017</v>
      </c>
      <c r="B20" t="s">
        <v>619</v>
      </c>
      <c r="C20" t="s">
        <v>620</v>
      </c>
      <c r="D20" s="17" t="s">
        <v>621</v>
      </c>
      <c r="E20">
        <v>142</v>
      </c>
      <c r="F20" t="s">
        <v>622</v>
      </c>
      <c r="G20">
        <v>6</v>
      </c>
      <c r="H20" s="18" t="s">
        <v>625</v>
      </c>
      <c r="I20" s="18" t="s">
        <v>626</v>
      </c>
      <c r="J20" t="s">
        <v>37</v>
      </c>
      <c r="K20" t="s">
        <v>79</v>
      </c>
      <c r="L20" s="13" t="s">
        <v>647</v>
      </c>
      <c r="M20" s="13" t="s">
        <v>664</v>
      </c>
      <c r="N20" s="13" t="s">
        <v>864</v>
      </c>
      <c r="P20" s="13" t="s">
        <v>202</v>
      </c>
    </row>
    <row r="21" spans="1:17" s="13" customFormat="1" ht="51" hidden="1">
      <c r="A21" s="40">
        <v>1018</v>
      </c>
      <c r="B21" t="s">
        <v>603</v>
      </c>
      <c r="C21" t="s">
        <v>604</v>
      </c>
      <c r="D21" s="17" t="s">
        <v>605</v>
      </c>
      <c r="E21">
        <v>143</v>
      </c>
      <c r="F21" t="s">
        <v>589</v>
      </c>
      <c r="G21">
        <v>7</v>
      </c>
      <c r="H21" s="18" t="s">
        <v>609</v>
      </c>
      <c r="I21" s="18" t="s">
        <v>610</v>
      </c>
      <c r="J21" t="s">
        <v>37</v>
      </c>
      <c r="K21" t="s">
        <v>79</v>
      </c>
      <c r="L21" s="13" t="s">
        <v>647</v>
      </c>
      <c r="M21" s="13" t="s">
        <v>664</v>
      </c>
      <c r="N21" s="13" t="s">
        <v>865</v>
      </c>
      <c r="P21" s="13" t="s">
        <v>202</v>
      </c>
    </row>
    <row r="22" spans="1:17" s="13" customFormat="1" ht="127.5" hidden="1">
      <c r="A22" s="40">
        <v>1019</v>
      </c>
      <c r="B22" t="s">
        <v>603</v>
      </c>
      <c r="C22" t="s">
        <v>604</v>
      </c>
      <c r="D22" s="17" t="s">
        <v>605</v>
      </c>
      <c r="E22">
        <v>143</v>
      </c>
      <c r="F22" t="s">
        <v>589</v>
      </c>
      <c r="G22">
        <v>12</v>
      </c>
      <c r="H22" s="18" t="s">
        <v>611</v>
      </c>
      <c r="I22" s="18" t="s">
        <v>612</v>
      </c>
      <c r="J22" t="s">
        <v>37</v>
      </c>
      <c r="K22" t="s">
        <v>79</v>
      </c>
      <c r="L22" s="13" t="s">
        <v>647</v>
      </c>
      <c r="M22" s="13" t="s">
        <v>664</v>
      </c>
      <c r="N22" s="13" t="s">
        <v>866</v>
      </c>
      <c r="P22" s="13" t="s">
        <v>202</v>
      </c>
    </row>
    <row r="23" spans="1:17" s="13" customFormat="1" ht="127.5" hidden="1">
      <c r="A23" s="40">
        <v>1020</v>
      </c>
      <c r="B23" t="s">
        <v>571</v>
      </c>
      <c r="C23" t="s">
        <v>572</v>
      </c>
      <c r="D23" s="17" t="s">
        <v>573</v>
      </c>
      <c r="E23">
        <v>146</v>
      </c>
      <c r="F23" t="s">
        <v>589</v>
      </c>
      <c r="G23">
        <v>12</v>
      </c>
      <c r="H23" s="18" t="s">
        <v>590</v>
      </c>
      <c r="I23" s="18" t="s">
        <v>591</v>
      </c>
      <c r="J23" t="s">
        <v>37</v>
      </c>
      <c r="K23" t="s">
        <v>79</v>
      </c>
      <c r="L23" s="13" t="s">
        <v>647</v>
      </c>
      <c r="M23" s="13" t="s">
        <v>664</v>
      </c>
      <c r="N23" s="13" t="s">
        <v>866</v>
      </c>
      <c r="P23" s="13" t="s">
        <v>202</v>
      </c>
    </row>
    <row r="24" spans="1:17" s="13" customFormat="1" ht="56.1" customHeight="1">
      <c r="A24" s="40">
        <v>1021</v>
      </c>
      <c r="B24" t="s">
        <v>571</v>
      </c>
      <c r="C24" t="s">
        <v>572</v>
      </c>
      <c r="D24" s="17" t="s">
        <v>573</v>
      </c>
      <c r="E24">
        <v>146</v>
      </c>
      <c r="F24" t="s">
        <v>589</v>
      </c>
      <c r="G24">
        <v>16</v>
      </c>
      <c r="H24" s="18" t="s">
        <v>592</v>
      </c>
      <c r="I24" s="18" t="s">
        <v>593</v>
      </c>
      <c r="J24" t="s">
        <v>37</v>
      </c>
      <c r="K24" t="s">
        <v>79</v>
      </c>
      <c r="L24" s="13" t="s">
        <v>647</v>
      </c>
      <c r="M24" s="13" t="s">
        <v>667</v>
      </c>
      <c r="N24" s="13" t="s">
        <v>859</v>
      </c>
      <c r="P24" s="13" t="s">
        <v>832</v>
      </c>
    </row>
    <row r="25" spans="1:17" s="13" customFormat="1" hidden="1">
      <c r="A25" s="40">
        <v>1022</v>
      </c>
      <c r="B25" t="s">
        <v>690</v>
      </c>
      <c r="C25" t="s">
        <v>691</v>
      </c>
      <c r="D25" s="17" t="s">
        <v>692</v>
      </c>
      <c r="E25">
        <v>150</v>
      </c>
      <c r="F25" t="s">
        <v>695</v>
      </c>
      <c r="G25">
        <v>2</v>
      </c>
      <c r="H25" t="s">
        <v>696</v>
      </c>
      <c r="I25" t="s">
        <v>697</v>
      </c>
      <c r="J25" t="s">
        <v>40</v>
      </c>
      <c r="K25" t="s">
        <v>80</v>
      </c>
      <c r="M25" s="13" t="s">
        <v>769</v>
      </c>
      <c r="P25" s="13" t="s">
        <v>202</v>
      </c>
    </row>
    <row r="26" spans="1:17" s="13" customFormat="1" hidden="1">
      <c r="A26" s="40">
        <v>1023</v>
      </c>
      <c r="B26" t="s">
        <v>690</v>
      </c>
      <c r="C26" t="s">
        <v>691</v>
      </c>
      <c r="D26" s="17" t="s">
        <v>692</v>
      </c>
      <c r="E26">
        <v>151</v>
      </c>
      <c r="F26" t="s">
        <v>695</v>
      </c>
      <c r="G26">
        <v>5</v>
      </c>
      <c r="H26" t="s">
        <v>698</v>
      </c>
      <c r="I26" t="s">
        <v>699</v>
      </c>
      <c r="J26" t="s">
        <v>40</v>
      </c>
      <c r="K26" t="s">
        <v>80</v>
      </c>
      <c r="M26" s="13" t="s">
        <v>769</v>
      </c>
      <c r="P26" s="13" t="s">
        <v>202</v>
      </c>
    </row>
    <row r="27" spans="1:17" s="13" customFormat="1" ht="25.5">
      <c r="A27" s="40">
        <v>1024</v>
      </c>
      <c r="B27" t="s">
        <v>603</v>
      </c>
      <c r="C27" t="s">
        <v>604</v>
      </c>
      <c r="D27" s="17" t="s">
        <v>605</v>
      </c>
      <c r="E27">
        <v>188</v>
      </c>
      <c r="F27" t="s">
        <v>613</v>
      </c>
      <c r="G27">
        <v>1</v>
      </c>
      <c r="H27" s="18" t="s">
        <v>614</v>
      </c>
      <c r="I27" s="18" t="s">
        <v>615</v>
      </c>
      <c r="J27" t="s">
        <v>37</v>
      </c>
      <c r="K27" t="s">
        <v>79</v>
      </c>
      <c r="L27" s="13" t="s">
        <v>647</v>
      </c>
      <c r="M27" s="13" t="s">
        <v>664</v>
      </c>
      <c r="N27" s="13" t="s">
        <v>860</v>
      </c>
      <c r="P27" s="13" t="s">
        <v>832</v>
      </c>
    </row>
    <row r="28" spans="1:17" s="13" customFormat="1" ht="89.25" hidden="1">
      <c r="A28" s="40">
        <v>1025</v>
      </c>
      <c r="B28" s="28" t="s">
        <v>503</v>
      </c>
      <c r="C28" s="28" t="s">
        <v>504</v>
      </c>
      <c r="D28" s="29" t="s">
        <v>505</v>
      </c>
      <c r="E28" s="30">
        <v>209</v>
      </c>
      <c r="F28" s="30" t="s">
        <v>534</v>
      </c>
      <c r="G28" s="28">
        <v>10</v>
      </c>
      <c r="H28" s="31" t="s">
        <v>535</v>
      </c>
      <c r="I28" s="31" t="s">
        <v>536</v>
      </c>
      <c r="J28" s="28" t="s">
        <v>37</v>
      </c>
      <c r="K28" s="28" t="s">
        <v>79</v>
      </c>
      <c r="L28" s="13" t="s">
        <v>631</v>
      </c>
      <c r="M28" s="13" t="s">
        <v>664</v>
      </c>
      <c r="N28" s="13" t="s">
        <v>902</v>
      </c>
      <c r="P28" s="13" t="s">
        <v>202</v>
      </c>
      <c r="Q28" s="13" t="s">
        <v>903</v>
      </c>
    </row>
    <row r="29" spans="1:17" s="13" customFormat="1" ht="63.75" hidden="1">
      <c r="A29" s="40">
        <v>1026</v>
      </c>
      <c r="B29" s="28" t="s">
        <v>503</v>
      </c>
      <c r="C29" s="28" t="s">
        <v>504</v>
      </c>
      <c r="D29" s="29" t="s">
        <v>505</v>
      </c>
      <c r="E29" s="30">
        <v>210</v>
      </c>
      <c r="F29" s="30" t="s">
        <v>534</v>
      </c>
      <c r="G29" s="28">
        <v>19</v>
      </c>
      <c r="H29" s="31" t="s">
        <v>537</v>
      </c>
      <c r="I29" s="31" t="s">
        <v>538</v>
      </c>
      <c r="J29" s="28" t="s">
        <v>37</v>
      </c>
      <c r="K29" s="28" t="s">
        <v>80</v>
      </c>
      <c r="L29" s="13" t="s">
        <v>631</v>
      </c>
      <c r="M29" s="13" t="s">
        <v>664</v>
      </c>
      <c r="N29" s="13" t="s">
        <v>904</v>
      </c>
      <c r="P29" s="13" t="s">
        <v>202</v>
      </c>
    </row>
    <row r="30" spans="1:17" s="13" customFormat="1" ht="89.25" hidden="1">
      <c r="A30" s="40">
        <v>1027</v>
      </c>
      <c r="B30" s="28" t="s">
        <v>503</v>
      </c>
      <c r="C30" s="28" t="s">
        <v>504</v>
      </c>
      <c r="D30" s="29" t="s">
        <v>505</v>
      </c>
      <c r="E30" s="30">
        <v>211</v>
      </c>
      <c r="F30" s="30" t="s">
        <v>534</v>
      </c>
      <c r="G30" s="28">
        <v>1</v>
      </c>
      <c r="H30" s="31" t="s">
        <v>539</v>
      </c>
      <c r="I30" s="31" t="s">
        <v>540</v>
      </c>
      <c r="J30" s="28" t="s">
        <v>37</v>
      </c>
      <c r="K30" s="28" t="s">
        <v>79</v>
      </c>
      <c r="L30" s="13" t="s">
        <v>631</v>
      </c>
      <c r="M30" s="13" t="s">
        <v>667</v>
      </c>
      <c r="N30" s="13" t="s">
        <v>905</v>
      </c>
      <c r="P30" s="13" t="s">
        <v>202</v>
      </c>
    </row>
    <row r="31" spans="1:17" s="13" customFormat="1" ht="102" hidden="1">
      <c r="A31" s="40">
        <v>1028</v>
      </c>
      <c r="B31" s="28" t="s">
        <v>503</v>
      </c>
      <c r="C31" s="28" t="s">
        <v>504</v>
      </c>
      <c r="D31" s="29" t="s">
        <v>505</v>
      </c>
      <c r="E31" s="30">
        <v>211</v>
      </c>
      <c r="F31" s="30" t="s">
        <v>534</v>
      </c>
      <c r="G31" s="28">
        <v>2</v>
      </c>
      <c r="H31" s="31" t="s">
        <v>541</v>
      </c>
      <c r="I31" s="31" t="s">
        <v>542</v>
      </c>
      <c r="J31" s="28" t="s">
        <v>37</v>
      </c>
      <c r="K31" s="28" t="s">
        <v>79</v>
      </c>
      <c r="L31" s="13" t="s">
        <v>631</v>
      </c>
      <c r="M31" s="13" t="s">
        <v>816</v>
      </c>
      <c r="N31" s="13" t="s">
        <v>906</v>
      </c>
      <c r="P31" s="13" t="s">
        <v>202</v>
      </c>
    </row>
    <row r="32" spans="1:17" s="13" customFormat="1" ht="63.75" hidden="1">
      <c r="A32" s="40">
        <v>1029</v>
      </c>
      <c r="B32" s="28" t="s">
        <v>503</v>
      </c>
      <c r="C32" s="28" t="s">
        <v>504</v>
      </c>
      <c r="D32" s="29" t="s">
        <v>505</v>
      </c>
      <c r="E32" s="30">
        <v>211</v>
      </c>
      <c r="F32" s="30" t="s">
        <v>534</v>
      </c>
      <c r="G32" s="28">
        <v>3</v>
      </c>
      <c r="H32" s="31" t="s">
        <v>543</v>
      </c>
      <c r="I32" s="31" t="s">
        <v>544</v>
      </c>
      <c r="J32" s="28" t="s">
        <v>37</v>
      </c>
      <c r="K32" s="28" t="s">
        <v>80</v>
      </c>
      <c r="L32" s="13" t="s">
        <v>631</v>
      </c>
      <c r="M32" s="13" t="s">
        <v>664</v>
      </c>
      <c r="N32" s="13" t="s">
        <v>907</v>
      </c>
      <c r="P32" s="13" t="s">
        <v>202</v>
      </c>
    </row>
    <row r="33" spans="1:16" s="13" customFormat="1" hidden="1">
      <c r="A33" s="40">
        <v>1030</v>
      </c>
      <c r="B33" t="s">
        <v>619</v>
      </c>
      <c r="C33" t="s">
        <v>620</v>
      </c>
      <c r="D33" s="17" t="s">
        <v>621</v>
      </c>
      <c r="E33">
        <v>213</v>
      </c>
      <c r="F33" t="s">
        <v>627</v>
      </c>
      <c r="G33">
        <v>3</v>
      </c>
      <c r="H33" s="18" t="s">
        <v>628</v>
      </c>
      <c r="I33" s="18" t="s">
        <v>629</v>
      </c>
      <c r="J33" t="s">
        <v>37</v>
      </c>
      <c r="K33" t="s">
        <v>80</v>
      </c>
      <c r="L33" s="13" t="s">
        <v>634</v>
      </c>
      <c r="M33" s="13" t="s">
        <v>711</v>
      </c>
      <c r="O33" s="13" t="s">
        <v>861</v>
      </c>
      <c r="P33" s="13" t="s">
        <v>832</v>
      </c>
    </row>
    <row r="34" spans="1:16" s="13" customFormat="1" ht="38.25" hidden="1">
      <c r="A34" s="40">
        <v>1031</v>
      </c>
      <c r="B34" t="s">
        <v>571</v>
      </c>
      <c r="C34" t="s">
        <v>572</v>
      </c>
      <c r="D34" s="17" t="s">
        <v>573</v>
      </c>
      <c r="E34">
        <v>273</v>
      </c>
      <c r="F34" t="s">
        <v>225</v>
      </c>
      <c r="G34">
        <v>0</v>
      </c>
      <c r="H34" s="18" t="s">
        <v>576</v>
      </c>
      <c r="I34" s="18" t="s">
        <v>577</v>
      </c>
      <c r="J34" t="s">
        <v>40</v>
      </c>
      <c r="K34" t="s">
        <v>79</v>
      </c>
      <c r="M34" s="13" t="s">
        <v>664</v>
      </c>
      <c r="N34" s="13" t="s">
        <v>708</v>
      </c>
      <c r="P34" s="13" t="s">
        <v>202</v>
      </c>
    </row>
    <row r="35" spans="1:16" s="13" customFormat="1" ht="25.5" hidden="1">
      <c r="A35" s="40">
        <v>1032</v>
      </c>
      <c r="B35" t="s">
        <v>571</v>
      </c>
      <c r="C35" t="s">
        <v>572</v>
      </c>
      <c r="D35" s="17" t="s">
        <v>573</v>
      </c>
      <c r="E35">
        <v>273</v>
      </c>
      <c r="F35"/>
      <c r="G35"/>
      <c r="H35" s="18" t="s">
        <v>581</v>
      </c>
      <c r="I35" s="18" t="s">
        <v>582</v>
      </c>
      <c r="J35" t="s">
        <v>40</v>
      </c>
      <c r="K35" t="s">
        <v>79</v>
      </c>
      <c r="M35" s="13" t="s">
        <v>667</v>
      </c>
      <c r="N35" s="13" t="s">
        <v>709</v>
      </c>
      <c r="P35" s="13" t="s">
        <v>202</v>
      </c>
    </row>
    <row r="36" spans="1:16" s="13" customFormat="1" hidden="1">
      <c r="A36" s="40">
        <v>1033</v>
      </c>
      <c r="B36" t="s">
        <v>571</v>
      </c>
      <c r="C36" t="s">
        <v>572</v>
      </c>
      <c r="D36" s="17" t="s">
        <v>573</v>
      </c>
      <c r="E36">
        <v>292</v>
      </c>
      <c r="F36" t="s">
        <v>578</v>
      </c>
      <c r="G36">
        <v>8</v>
      </c>
      <c r="H36" s="18" t="s">
        <v>579</v>
      </c>
      <c r="I36" s="18" t="s">
        <v>580</v>
      </c>
      <c r="J36" t="s">
        <v>40</v>
      </c>
      <c r="K36" t="s">
        <v>79</v>
      </c>
      <c r="M36" s="13" t="s">
        <v>769</v>
      </c>
      <c r="P36" s="13" t="s">
        <v>202</v>
      </c>
    </row>
    <row r="37" spans="1:16" s="13" customFormat="1" ht="51" hidden="1">
      <c r="A37" s="40">
        <v>1034</v>
      </c>
      <c r="B37" s="28" t="s">
        <v>529</v>
      </c>
      <c r="C37" s="28" t="s">
        <v>504</v>
      </c>
      <c r="D37" s="32" t="s">
        <v>530</v>
      </c>
      <c r="E37" s="30">
        <v>296</v>
      </c>
      <c r="F37" s="34" t="s">
        <v>545</v>
      </c>
      <c r="G37" s="28">
        <v>6</v>
      </c>
      <c r="H37" s="31" t="s">
        <v>546</v>
      </c>
      <c r="I37" s="31" t="s">
        <v>547</v>
      </c>
      <c r="J37" s="28" t="s">
        <v>37</v>
      </c>
      <c r="K37" s="28"/>
      <c r="M37" s="13" t="s">
        <v>711</v>
      </c>
      <c r="N37" s="13" t="s">
        <v>710</v>
      </c>
      <c r="P37" s="13" t="s">
        <v>832</v>
      </c>
    </row>
    <row r="38" spans="1:16" s="13" customFormat="1" ht="76.5" hidden="1">
      <c r="A38" s="40">
        <v>1035</v>
      </c>
      <c r="B38" s="28" t="s">
        <v>503</v>
      </c>
      <c r="C38" s="28" t="s">
        <v>504</v>
      </c>
      <c r="D38" s="29" t="s">
        <v>505</v>
      </c>
      <c r="E38" s="30">
        <v>304</v>
      </c>
      <c r="F38" s="30" t="s">
        <v>548</v>
      </c>
      <c r="G38" s="28">
        <v>15</v>
      </c>
      <c r="H38" s="31" t="s">
        <v>549</v>
      </c>
      <c r="I38" s="31" t="s">
        <v>550</v>
      </c>
      <c r="J38" s="28" t="s">
        <v>37</v>
      </c>
      <c r="K38" s="28" t="s">
        <v>79</v>
      </c>
      <c r="L38" s="13" t="s">
        <v>631</v>
      </c>
      <c r="M38" s="13" t="s">
        <v>711</v>
      </c>
      <c r="O38" s="13" t="s">
        <v>908</v>
      </c>
      <c r="P38" s="13" t="s">
        <v>832</v>
      </c>
    </row>
    <row r="39" spans="1:16" s="13" customFormat="1" ht="51" hidden="1">
      <c r="A39" s="40">
        <v>1036</v>
      </c>
      <c r="B39" s="28" t="s">
        <v>503</v>
      </c>
      <c r="C39" s="28" t="s">
        <v>504</v>
      </c>
      <c r="D39" s="29" t="s">
        <v>505</v>
      </c>
      <c r="E39" s="30">
        <v>307</v>
      </c>
      <c r="F39" s="30" t="s">
        <v>551</v>
      </c>
      <c r="G39" s="28">
        <v>14</v>
      </c>
      <c r="H39" s="31" t="s">
        <v>552</v>
      </c>
      <c r="I39" s="31" t="s">
        <v>553</v>
      </c>
      <c r="J39" s="28" t="s">
        <v>37</v>
      </c>
      <c r="K39" s="28" t="s">
        <v>79</v>
      </c>
      <c r="L39" s="13" t="s">
        <v>631</v>
      </c>
      <c r="M39" s="13" t="s">
        <v>664</v>
      </c>
      <c r="N39" s="13" t="s">
        <v>909</v>
      </c>
      <c r="P39" s="13" t="s">
        <v>202</v>
      </c>
    </row>
    <row r="40" spans="1:16" s="13" customFormat="1" ht="127.5" hidden="1">
      <c r="A40" s="40">
        <v>1037</v>
      </c>
      <c r="B40" s="28" t="s">
        <v>503</v>
      </c>
      <c r="C40" s="28" t="s">
        <v>504</v>
      </c>
      <c r="D40" s="29" t="s">
        <v>505</v>
      </c>
      <c r="E40" s="30">
        <v>307</v>
      </c>
      <c r="F40" s="30" t="s">
        <v>551</v>
      </c>
      <c r="G40" s="28">
        <v>17</v>
      </c>
      <c r="H40" s="31" t="s">
        <v>554</v>
      </c>
      <c r="I40" s="31" t="s">
        <v>555</v>
      </c>
      <c r="J40" s="28" t="s">
        <v>37</v>
      </c>
      <c r="K40" s="28" t="s">
        <v>79</v>
      </c>
      <c r="L40" s="13" t="s">
        <v>631</v>
      </c>
      <c r="M40" s="13" t="s">
        <v>816</v>
      </c>
      <c r="N40" s="13" t="s">
        <v>910</v>
      </c>
      <c r="P40" s="13" t="s">
        <v>202</v>
      </c>
    </row>
    <row r="41" spans="1:16" s="13" customFormat="1" ht="76.5" hidden="1">
      <c r="A41" s="40">
        <v>1038</v>
      </c>
      <c r="B41" t="s">
        <v>571</v>
      </c>
      <c r="C41" t="s">
        <v>572</v>
      </c>
      <c r="D41" s="17" t="s">
        <v>573</v>
      </c>
      <c r="E41">
        <v>320</v>
      </c>
      <c r="F41" t="s">
        <v>586</v>
      </c>
      <c r="G41">
        <v>19</v>
      </c>
      <c r="H41" s="18" t="s">
        <v>587</v>
      </c>
      <c r="I41" s="18" t="s">
        <v>588</v>
      </c>
      <c r="J41" t="s">
        <v>37</v>
      </c>
      <c r="K41" t="s">
        <v>79</v>
      </c>
      <c r="L41" s="13" t="s">
        <v>635</v>
      </c>
      <c r="M41" s="13" t="s">
        <v>711</v>
      </c>
      <c r="N41" s="13" t="s">
        <v>862</v>
      </c>
      <c r="P41" s="13" t="s">
        <v>832</v>
      </c>
    </row>
    <row r="42" spans="1:16" s="13" customFormat="1" ht="51" hidden="1">
      <c r="A42" s="40">
        <v>1039</v>
      </c>
      <c r="B42" t="s">
        <v>603</v>
      </c>
      <c r="C42" t="s">
        <v>604</v>
      </c>
      <c r="D42" s="17" t="s">
        <v>605</v>
      </c>
      <c r="E42">
        <v>360</v>
      </c>
      <c r="F42" t="s">
        <v>616</v>
      </c>
      <c r="G42">
        <v>1</v>
      </c>
      <c r="H42" s="18" t="s">
        <v>617</v>
      </c>
      <c r="I42" s="18" t="s">
        <v>618</v>
      </c>
      <c r="J42" t="s">
        <v>37</v>
      </c>
      <c r="K42" t="s">
        <v>79</v>
      </c>
      <c r="L42" s="13" t="s">
        <v>647</v>
      </c>
      <c r="M42" s="13" t="s">
        <v>664</v>
      </c>
      <c r="N42" s="13" t="s">
        <v>867</v>
      </c>
      <c r="P42" s="13" t="s">
        <v>202</v>
      </c>
    </row>
    <row r="43" spans="1:16" s="13" customFormat="1" ht="267.75" hidden="1">
      <c r="A43" s="40">
        <v>1040</v>
      </c>
      <c r="B43" s="28" t="s">
        <v>503</v>
      </c>
      <c r="C43" s="28" t="s">
        <v>504</v>
      </c>
      <c r="D43" s="29" t="s">
        <v>505</v>
      </c>
      <c r="E43" s="30">
        <v>368</v>
      </c>
      <c r="F43" s="30" t="s">
        <v>556</v>
      </c>
      <c r="G43" s="28">
        <v>24</v>
      </c>
      <c r="H43" s="31" t="s">
        <v>557</v>
      </c>
      <c r="I43" s="31" t="s">
        <v>558</v>
      </c>
      <c r="J43" s="28" t="s">
        <v>37</v>
      </c>
      <c r="K43" s="28" t="s">
        <v>79</v>
      </c>
      <c r="L43" s="13" t="s">
        <v>636</v>
      </c>
      <c r="P43" s="13" t="s">
        <v>832</v>
      </c>
    </row>
    <row r="44" spans="1:16" s="13" customFormat="1" ht="89.25" hidden="1">
      <c r="A44" s="40">
        <v>1041</v>
      </c>
      <c r="B44" t="s">
        <v>571</v>
      </c>
      <c r="C44" t="s">
        <v>572</v>
      </c>
      <c r="D44" s="17" t="s">
        <v>573</v>
      </c>
      <c r="E44">
        <v>372</v>
      </c>
      <c r="F44" t="s">
        <v>95</v>
      </c>
      <c r="G44">
        <v>4</v>
      </c>
      <c r="H44" s="18" t="s">
        <v>596</v>
      </c>
      <c r="I44" s="18" t="s">
        <v>597</v>
      </c>
      <c r="J44" t="s">
        <v>37</v>
      </c>
      <c r="K44" s="37" t="s">
        <v>79</v>
      </c>
      <c r="L44" s="13" t="s">
        <v>635</v>
      </c>
      <c r="P44" s="13" t="s">
        <v>832</v>
      </c>
    </row>
    <row r="45" spans="1:16" s="13" customFormat="1" ht="25.5" hidden="1">
      <c r="A45" s="40">
        <v>1042</v>
      </c>
      <c r="B45" s="28" t="s">
        <v>503</v>
      </c>
      <c r="C45" s="28" t="s">
        <v>504</v>
      </c>
      <c r="D45" s="29" t="s">
        <v>505</v>
      </c>
      <c r="E45" s="30">
        <v>380</v>
      </c>
      <c r="F45" s="30" t="s">
        <v>199</v>
      </c>
      <c r="G45" s="28">
        <v>1</v>
      </c>
      <c r="H45" s="31" t="s">
        <v>559</v>
      </c>
      <c r="I45" s="31" t="s">
        <v>560</v>
      </c>
      <c r="J45" s="28" t="s">
        <v>40</v>
      </c>
      <c r="K45" s="28" t="s">
        <v>80</v>
      </c>
      <c r="M45" s="13" t="s">
        <v>769</v>
      </c>
      <c r="P45" s="13" t="s">
        <v>202</v>
      </c>
    </row>
    <row r="46" spans="1:16" s="13" customFormat="1" ht="38.25" hidden="1">
      <c r="A46" s="40">
        <v>1043</v>
      </c>
      <c r="B46" s="28" t="s">
        <v>503</v>
      </c>
      <c r="C46" s="28" t="s">
        <v>504</v>
      </c>
      <c r="D46" s="29" t="s">
        <v>505</v>
      </c>
      <c r="E46" s="30">
        <v>384</v>
      </c>
      <c r="F46" s="30">
        <v>9.5</v>
      </c>
      <c r="G46" s="28">
        <v>1</v>
      </c>
      <c r="H46" s="31" t="s">
        <v>561</v>
      </c>
      <c r="I46" s="31" t="s">
        <v>562</v>
      </c>
      <c r="J46" s="28" t="s">
        <v>37</v>
      </c>
      <c r="K46" s="28" t="s">
        <v>80</v>
      </c>
      <c r="O46" s="13" t="s">
        <v>712</v>
      </c>
      <c r="P46" s="13" t="s">
        <v>832</v>
      </c>
    </row>
    <row r="47" spans="1:16" s="13" customFormat="1" ht="25.5" hidden="1">
      <c r="A47" s="40">
        <v>1044</v>
      </c>
      <c r="B47" s="28" t="s">
        <v>503</v>
      </c>
      <c r="C47" s="28" t="s">
        <v>504</v>
      </c>
      <c r="D47" s="29" t="s">
        <v>505</v>
      </c>
      <c r="E47" s="30">
        <v>384</v>
      </c>
      <c r="F47" s="30">
        <v>9.5</v>
      </c>
      <c r="G47" s="28">
        <v>1</v>
      </c>
      <c r="H47" s="31" t="s">
        <v>563</v>
      </c>
      <c r="I47" s="31" t="s">
        <v>564</v>
      </c>
      <c r="J47" s="28" t="s">
        <v>40</v>
      </c>
      <c r="K47" s="28" t="s">
        <v>80</v>
      </c>
      <c r="M47" s="13" t="s">
        <v>769</v>
      </c>
      <c r="O47" s="13" t="s">
        <v>660</v>
      </c>
      <c r="P47" s="13" t="s">
        <v>202</v>
      </c>
    </row>
    <row r="48" spans="1:16" s="13" customFormat="1" ht="229.5" hidden="1">
      <c r="A48" s="40">
        <v>1045</v>
      </c>
      <c r="B48" s="28" t="s">
        <v>503</v>
      </c>
      <c r="C48" s="28" t="s">
        <v>504</v>
      </c>
      <c r="D48" s="29" t="s">
        <v>505</v>
      </c>
      <c r="E48" s="30">
        <v>384</v>
      </c>
      <c r="F48" s="30">
        <v>9.5</v>
      </c>
      <c r="G48" s="28">
        <v>1</v>
      </c>
      <c r="H48" s="31" t="s">
        <v>565</v>
      </c>
      <c r="I48" s="31" t="s">
        <v>566</v>
      </c>
      <c r="J48" s="28" t="s">
        <v>37</v>
      </c>
      <c r="K48" s="28" t="s">
        <v>80</v>
      </c>
      <c r="L48" s="13" t="s">
        <v>636</v>
      </c>
      <c r="P48" s="13" t="s">
        <v>832</v>
      </c>
    </row>
    <row r="49" spans="1:16" s="13" customFormat="1" hidden="1">
      <c r="A49" s="40">
        <v>1046</v>
      </c>
      <c r="B49" t="s">
        <v>690</v>
      </c>
      <c r="C49" t="s">
        <v>691</v>
      </c>
      <c r="D49" s="17" t="s">
        <v>692</v>
      </c>
      <c r="E49">
        <v>388</v>
      </c>
      <c r="F49" t="s">
        <v>700</v>
      </c>
      <c r="G49">
        <v>2</v>
      </c>
      <c r="H49" t="s">
        <v>701</v>
      </c>
      <c r="I49" t="s">
        <v>702</v>
      </c>
      <c r="J49" t="s">
        <v>40</v>
      </c>
      <c r="K49" t="s">
        <v>80</v>
      </c>
      <c r="M49" s="13" t="s">
        <v>769</v>
      </c>
      <c r="P49" s="13" t="s">
        <v>202</v>
      </c>
    </row>
    <row r="50" spans="1:16" s="13" customFormat="1" ht="25.5" hidden="1">
      <c r="A50" s="40">
        <v>1047</v>
      </c>
      <c r="B50" t="s">
        <v>690</v>
      </c>
      <c r="C50" t="s">
        <v>691</v>
      </c>
      <c r="D50" s="17" t="s">
        <v>692</v>
      </c>
      <c r="E50">
        <v>396</v>
      </c>
      <c r="F50" t="s">
        <v>703</v>
      </c>
      <c r="G50">
        <v>0</v>
      </c>
      <c r="H50" s="18" t="s">
        <v>704</v>
      </c>
      <c r="I50" t="s">
        <v>705</v>
      </c>
      <c r="J50" t="s">
        <v>40</v>
      </c>
      <c r="K50" t="s">
        <v>80</v>
      </c>
      <c r="M50" s="13" t="s">
        <v>769</v>
      </c>
      <c r="P50" s="13" t="s">
        <v>202</v>
      </c>
    </row>
    <row r="51" spans="1:16" s="13" customFormat="1" ht="102" hidden="1">
      <c r="A51" s="40">
        <v>1048</v>
      </c>
      <c r="B51" t="s">
        <v>571</v>
      </c>
      <c r="C51" t="s">
        <v>572</v>
      </c>
      <c r="D51" s="17" t="s">
        <v>573</v>
      </c>
      <c r="E51">
        <v>404</v>
      </c>
      <c r="F51" t="s">
        <v>98</v>
      </c>
      <c r="G51">
        <v>36</v>
      </c>
      <c r="H51" s="18" t="s">
        <v>598</v>
      </c>
      <c r="I51" s="18" t="s">
        <v>599</v>
      </c>
      <c r="J51" t="s">
        <v>37</v>
      </c>
      <c r="K51" t="s">
        <v>80</v>
      </c>
      <c r="L51" s="13" t="s">
        <v>636</v>
      </c>
      <c r="P51" s="13" t="s">
        <v>832</v>
      </c>
    </row>
    <row r="52" spans="1:16" s="13" customFormat="1" ht="89.25" hidden="1">
      <c r="A52" s="40">
        <v>1049</v>
      </c>
      <c r="B52" t="s">
        <v>571</v>
      </c>
      <c r="C52" t="s">
        <v>572</v>
      </c>
      <c r="D52" s="17" t="s">
        <v>573</v>
      </c>
      <c r="E52">
        <v>407</v>
      </c>
      <c r="F52" t="s">
        <v>583</v>
      </c>
      <c r="G52">
        <v>8</v>
      </c>
      <c r="H52" s="18" t="s">
        <v>584</v>
      </c>
      <c r="I52" s="18" t="s">
        <v>585</v>
      </c>
      <c r="J52" t="s">
        <v>37</v>
      </c>
      <c r="K52" t="s">
        <v>79</v>
      </c>
      <c r="L52" s="13" t="s">
        <v>636</v>
      </c>
      <c r="P52" s="13" t="s">
        <v>832</v>
      </c>
    </row>
    <row r="53" spans="1:16" s="13" customFormat="1" ht="51" hidden="1">
      <c r="A53" s="40">
        <v>1050</v>
      </c>
      <c r="B53" t="s">
        <v>571</v>
      </c>
      <c r="C53" t="s">
        <v>572</v>
      </c>
      <c r="D53" s="17" t="s">
        <v>573</v>
      </c>
      <c r="E53">
        <v>410</v>
      </c>
      <c r="F53" t="s">
        <v>600</v>
      </c>
      <c r="G53">
        <v>12</v>
      </c>
      <c r="H53" s="18" t="s">
        <v>601</v>
      </c>
      <c r="I53" s="18" t="s">
        <v>602</v>
      </c>
      <c r="J53" t="s">
        <v>37</v>
      </c>
      <c r="K53" t="s">
        <v>80</v>
      </c>
      <c r="L53" s="13" t="s">
        <v>636</v>
      </c>
      <c r="P53" s="13" t="s">
        <v>832</v>
      </c>
    </row>
    <row r="54" spans="1:16" s="13" customFormat="1" ht="280.5" hidden="1">
      <c r="A54" s="40">
        <v>1051</v>
      </c>
      <c r="B54" s="28" t="s">
        <v>567</v>
      </c>
      <c r="C54" s="28" t="s">
        <v>504</v>
      </c>
      <c r="D54" s="35" t="s">
        <v>568</v>
      </c>
      <c r="E54" s="30">
        <v>411</v>
      </c>
      <c r="F54" s="30" t="s">
        <v>247</v>
      </c>
      <c r="G54" s="28">
        <v>6</v>
      </c>
      <c r="H54" s="36" t="s">
        <v>569</v>
      </c>
      <c r="I54" s="36" t="s">
        <v>570</v>
      </c>
      <c r="J54" s="28" t="s">
        <v>37</v>
      </c>
      <c r="K54" s="28" t="s">
        <v>79</v>
      </c>
      <c r="L54" s="13" t="s">
        <v>644</v>
      </c>
      <c r="P54" s="13" t="s">
        <v>832</v>
      </c>
    </row>
    <row r="55" spans="1:16" s="13" customFormat="1" ht="38.25" hidden="1">
      <c r="A55" s="40">
        <v>1052</v>
      </c>
      <c r="B55" t="s">
        <v>27</v>
      </c>
      <c r="C55" t="s">
        <v>651</v>
      </c>
      <c r="D55" s="17" t="s">
        <v>236</v>
      </c>
      <c r="E55">
        <v>438</v>
      </c>
      <c r="F55" t="s">
        <v>247</v>
      </c>
      <c r="G55">
        <v>1</v>
      </c>
      <c r="H55" s="18" t="s">
        <v>652</v>
      </c>
      <c r="I55" s="18" t="s">
        <v>653</v>
      </c>
      <c r="J55" t="s">
        <v>37</v>
      </c>
      <c r="K55"/>
      <c r="P55" s="13" t="s">
        <v>832</v>
      </c>
    </row>
    <row r="56" spans="1:16" s="13" customFormat="1" ht="216.75" hidden="1">
      <c r="A56" s="40">
        <v>1053</v>
      </c>
      <c r="B56" t="s">
        <v>654</v>
      </c>
      <c r="C56"/>
      <c r="D56" s="17"/>
      <c r="E56">
        <v>529</v>
      </c>
      <c r="F56" s="19" t="s">
        <v>657</v>
      </c>
      <c r="G56">
        <v>1</v>
      </c>
      <c r="H56" s="18" t="s">
        <v>655</v>
      </c>
      <c r="I56" s="18" t="s">
        <v>656</v>
      </c>
      <c r="J56" s="28" t="s">
        <v>37</v>
      </c>
      <c r="K56"/>
      <c r="O56" s="13" t="s">
        <v>717</v>
      </c>
      <c r="P56" s="13" t="s">
        <v>832</v>
      </c>
    </row>
    <row r="57" spans="1:16" s="13" customFormat="1" ht="267.75" hidden="1">
      <c r="A57" s="40">
        <v>1054</v>
      </c>
      <c r="B57" s="18" t="s">
        <v>713</v>
      </c>
      <c r="C57" s="18"/>
      <c r="D57" s="20"/>
      <c r="E57" s="18"/>
      <c r="F57" s="19" t="s">
        <v>714</v>
      </c>
      <c r="G57"/>
      <c r="H57" s="18" t="s">
        <v>715</v>
      </c>
      <c r="I57" s="18"/>
      <c r="J57" s="18" t="s">
        <v>37</v>
      </c>
      <c r="K57" s="18"/>
      <c r="O57" s="13" t="s">
        <v>716</v>
      </c>
      <c r="P57" s="13" t="s">
        <v>832</v>
      </c>
    </row>
    <row r="58" spans="1:16" s="13" customFormat="1" ht="25.5" hidden="1">
      <c r="A58" s="40">
        <v>1055</v>
      </c>
      <c r="B58" t="s">
        <v>278</v>
      </c>
      <c r="C58" t="s">
        <v>279</v>
      </c>
      <c r="D58" s="26" t="s">
        <v>280</v>
      </c>
      <c r="E58">
        <v>403</v>
      </c>
      <c r="F58" t="s">
        <v>556</v>
      </c>
      <c r="G58">
        <v>34</v>
      </c>
      <c r="H58" s="18" t="s">
        <v>722</v>
      </c>
      <c r="I58" s="18" t="s">
        <v>723</v>
      </c>
      <c r="J58" t="s">
        <v>40</v>
      </c>
      <c r="K58" t="s">
        <v>79</v>
      </c>
      <c r="M58" s="13" t="s">
        <v>769</v>
      </c>
      <c r="P58" s="13" t="s">
        <v>202</v>
      </c>
    </row>
    <row r="59" spans="1:16" s="13" customFormat="1" ht="38.25" hidden="1">
      <c r="A59" s="40">
        <v>1056</v>
      </c>
      <c r="B59" t="s">
        <v>278</v>
      </c>
      <c r="C59" t="s">
        <v>279</v>
      </c>
      <c r="D59" s="26" t="s">
        <v>280</v>
      </c>
      <c r="E59">
        <v>406</v>
      </c>
      <c r="F59" t="s">
        <v>98</v>
      </c>
      <c r="G59">
        <v>7</v>
      </c>
      <c r="H59" s="18" t="s">
        <v>722</v>
      </c>
      <c r="I59" s="18" t="s">
        <v>724</v>
      </c>
      <c r="J59" t="s">
        <v>40</v>
      </c>
      <c r="K59" t="s">
        <v>79</v>
      </c>
      <c r="M59" s="13" t="s">
        <v>769</v>
      </c>
      <c r="P59" s="13" t="s">
        <v>202</v>
      </c>
    </row>
    <row r="60" spans="1:16" s="13" customFormat="1" ht="25.5" hidden="1">
      <c r="A60" s="40">
        <v>1057</v>
      </c>
      <c r="B60" t="s">
        <v>278</v>
      </c>
      <c r="C60" t="s">
        <v>279</v>
      </c>
      <c r="D60" s="26" t="s">
        <v>280</v>
      </c>
      <c r="E60">
        <v>406</v>
      </c>
      <c r="F60" t="s">
        <v>98</v>
      </c>
      <c r="G60">
        <v>8</v>
      </c>
      <c r="H60" s="18" t="s">
        <v>722</v>
      </c>
      <c r="I60" s="18" t="s">
        <v>725</v>
      </c>
      <c r="J60" t="s">
        <v>40</v>
      </c>
      <c r="K60" t="s">
        <v>79</v>
      </c>
      <c r="M60" s="13" t="s">
        <v>769</v>
      </c>
      <c r="P60" s="13" t="s">
        <v>202</v>
      </c>
    </row>
    <row r="61" spans="1:16" s="13" customFormat="1" ht="51" hidden="1">
      <c r="A61" s="40">
        <v>1058</v>
      </c>
      <c r="B61" t="s">
        <v>278</v>
      </c>
      <c r="C61" t="s">
        <v>279</v>
      </c>
      <c r="D61" s="26" t="s">
        <v>280</v>
      </c>
      <c r="E61">
        <v>410</v>
      </c>
      <c r="F61">
        <v>9.3000000000000007</v>
      </c>
      <c r="G61">
        <v>5</v>
      </c>
      <c r="H61" s="18" t="s">
        <v>726</v>
      </c>
      <c r="I61" s="18" t="s">
        <v>727</v>
      </c>
      <c r="J61" t="s">
        <v>40</v>
      </c>
      <c r="K61" t="s">
        <v>79</v>
      </c>
      <c r="M61" s="13" t="s">
        <v>769</v>
      </c>
      <c r="P61" s="13" t="s">
        <v>202</v>
      </c>
    </row>
    <row r="62" spans="1:16" s="13" customFormat="1" hidden="1">
      <c r="A62" s="40">
        <v>1059</v>
      </c>
      <c r="B62" t="s">
        <v>278</v>
      </c>
      <c r="C62" t="s">
        <v>279</v>
      </c>
      <c r="D62" s="26" t="s">
        <v>280</v>
      </c>
      <c r="E62">
        <v>410</v>
      </c>
      <c r="F62" t="s">
        <v>728</v>
      </c>
      <c r="G62">
        <v>8</v>
      </c>
      <c r="H62" s="18" t="s">
        <v>726</v>
      </c>
      <c r="I62" s="18" t="s">
        <v>729</v>
      </c>
      <c r="J62" t="s">
        <v>40</v>
      </c>
      <c r="K62" t="s">
        <v>79</v>
      </c>
      <c r="M62" s="13" t="s">
        <v>769</v>
      </c>
      <c r="P62" s="13" t="s">
        <v>202</v>
      </c>
    </row>
    <row r="63" spans="1:16" s="13" customFormat="1" ht="25.5" hidden="1">
      <c r="A63" s="40">
        <v>1060</v>
      </c>
      <c r="B63" t="s">
        <v>278</v>
      </c>
      <c r="C63" t="s">
        <v>279</v>
      </c>
      <c r="D63" s="26" t="s">
        <v>280</v>
      </c>
      <c r="E63">
        <v>410</v>
      </c>
      <c r="F63" t="s">
        <v>600</v>
      </c>
      <c r="G63">
        <v>9</v>
      </c>
      <c r="H63" s="18" t="s">
        <v>726</v>
      </c>
      <c r="I63" s="18" t="s">
        <v>730</v>
      </c>
      <c r="J63" t="s">
        <v>40</v>
      </c>
      <c r="K63" t="s">
        <v>79</v>
      </c>
      <c r="M63" s="13" t="s">
        <v>769</v>
      </c>
      <c r="P63" s="13" t="s">
        <v>202</v>
      </c>
    </row>
    <row r="64" spans="1:16" s="13" customFormat="1" ht="25.5" hidden="1">
      <c r="A64" s="40">
        <v>1061</v>
      </c>
      <c r="B64" t="s">
        <v>278</v>
      </c>
      <c r="C64" t="s">
        <v>279</v>
      </c>
      <c r="D64" s="26" t="s">
        <v>280</v>
      </c>
      <c r="E64">
        <v>410</v>
      </c>
      <c r="F64" t="s">
        <v>600</v>
      </c>
      <c r="G64">
        <v>10</v>
      </c>
      <c r="H64" s="18" t="s">
        <v>722</v>
      </c>
      <c r="I64" s="18" t="s">
        <v>731</v>
      </c>
      <c r="J64" t="s">
        <v>40</v>
      </c>
      <c r="K64" t="s">
        <v>79</v>
      </c>
      <c r="M64" s="13" t="s">
        <v>769</v>
      </c>
      <c r="P64" s="13" t="s">
        <v>202</v>
      </c>
    </row>
    <row r="65" spans="1:16" s="13" customFormat="1" ht="25.5" hidden="1">
      <c r="A65" s="40">
        <v>1062</v>
      </c>
      <c r="B65" t="s">
        <v>278</v>
      </c>
      <c r="C65" t="s">
        <v>279</v>
      </c>
      <c r="D65" s="26" t="s">
        <v>280</v>
      </c>
      <c r="E65">
        <v>410</v>
      </c>
      <c r="F65" t="s">
        <v>600</v>
      </c>
      <c r="G65">
        <v>11.5</v>
      </c>
      <c r="H65" s="18" t="s">
        <v>722</v>
      </c>
      <c r="I65" s="18" t="s">
        <v>732</v>
      </c>
      <c r="J65" t="s">
        <v>40</v>
      </c>
      <c r="K65" t="s">
        <v>79</v>
      </c>
      <c r="M65" s="13" t="s">
        <v>769</v>
      </c>
      <c r="P65" s="13" t="s">
        <v>202</v>
      </c>
    </row>
    <row r="66" spans="1:16" s="13" customFormat="1" ht="25.5" hidden="1">
      <c r="A66" s="40">
        <v>1063</v>
      </c>
      <c r="B66" t="s">
        <v>278</v>
      </c>
      <c r="C66" t="s">
        <v>279</v>
      </c>
      <c r="D66" s="26" t="s">
        <v>280</v>
      </c>
      <c r="E66">
        <v>410</v>
      </c>
      <c r="F66" t="s">
        <v>733</v>
      </c>
      <c r="G66">
        <v>19</v>
      </c>
      <c r="H66" s="18" t="s">
        <v>726</v>
      </c>
      <c r="I66" s="18" t="s">
        <v>734</v>
      </c>
      <c r="J66" t="s">
        <v>40</v>
      </c>
      <c r="K66" t="s">
        <v>79</v>
      </c>
      <c r="M66" s="13" t="s">
        <v>769</v>
      </c>
      <c r="P66" s="13" t="s">
        <v>202</v>
      </c>
    </row>
    <row r="67" spans="1:16" s="13" customFormat="1" ht="25.5" hidden="1">
      <c r="A67" s="40">
        <v>1064</v>
      </c>
      <c r="B67" t="s">
        <v>278</v>
      </c>
      <c r="C67" t="s">
        <v>279</v>
      </c>
      <c r="D67" s="26" t="s">
        <v>280</v>
      </c>
      <c r="E67">
        <v>410</v>
      </c>
      <c r="F67" t="s">
        <v>733</v>
      </c>
      <c r="G67">
        <v>20.5</v>
      </c>
      <c r="H67" s="18" t="s">
        <v>722</v>
      </c>
      <c r="I67" s="18" t="s">
        <v>735</v>
      </c>
      <c r="J67" t="s">
        <v>40</v>
      </c>
      <c r="K67" t="s">
        <v>79</v>
      </c>
      <c r="M67" s="13" t="s">
        <v>769</v>
      </c>
      <c r="P67" s="13" t="s">
        <v>202</v>
      </c>
    </row>
    <row r="68" spans="1:16" s="13" customFormat="1" ht="25.5" hidden="1">
      <c r="A68" s="40">
        <v>1065</v>
      </c>
      <c r="B68" t="s">
        <v>278</v>
      </c>
      <c r="C68" t="s">
        <v>279</v>
      </c>
      <c r="D68" s="26" t="s">
        <v>280</v>
      </c>
      <c r="E68">
        <v>411</v>
      </c>
      <c r="F68" t="s">
        <v>736</v>
      </c>
      <c r="G68">
        <v>8</v>
      </c>
      <c r="H68" s="18" t="s">
        <v>726</v>
      </c>
      <c r="I68" s="18" t="s">
        <v>737</v>
      </c>
      <c r="J68" t="s">
        <v>40</v>
      </c>
      <c r="K68" t="s">
        <v>79</v>
      </c>
      <c r="M68" s="13" t="s">
        <v>769</v>
      </c>
      <c r="P68" s="13" t="s">
        <v>202</v>
      </c>
    </row>
    <row r="69" spans="1:16" s="13" customFormat="1" ht="25.5" hidden="1">
      <c r="A69" s="40">
        <v>1066</v>
      </c>
      <c r="B69" t="s">
        <v>278</v>
      </c>
      <c r="C69" t="s">
        <v>279</v>
      </c>
      <c r="D69" s="26" t="s">
        <v>280</v>
      </c>
      <c r="E69">
        <v>411</v>
      </c>
      <c r="F69" t="s">
        <v>736</v>
      </c>
      <c r="G69">
        <v>9</v>
      </c>
      <c r="H69" s="18" t="s">
        <v>722</v>
      </c>
      <c r="I69" s="18" t="s">
        <v>738</v>
      </c>
      <c r="J69" t="s">
        <v>40</v>
      </c>
      <c r="K69" t="s">
        <v>79</v>
      </c>
      <c r="M69" s="13" t="s">
        <v>769</v>
      </c>
      <c r="P69" s="13" t="s">
        <v>202</v>
      </c>
    </row>
    <row r="70" spans="1:16" s="13" customFormat="1" ht="25.5" hidden="1">
      <c r="A70" s="40">
        <v>1067</v>
      </c>
      <c r="B70" t="s">
        <v>278</v>
      </c>
      <c r="C70" t="s">
        <v>279</v>
      </c>
      <c r="D70" s="26" t="s">
        <v>280</v>
      </c>
      <c r="E70">
        <v>411</v>
      </c>
      <c r="F70" t="s">
        <v>736</v>
      </c>
      <c r="G70">
        <v>10.5</v>
      </c>
      <c r="H70" s="18" t="s">
        <v>722</v>
      </c>
      <c r="I70" s="18" t="s">
        <v>739</v>
      </c>
      <c r="J70" t="s">
        <v>40</v>
      </c>
      <c r="K70" t="s">
        <v>79</v>
      </c>
      <c r="M70" s="13" t="s">
        <v>769</v>
      </c>
      <c r="P70" s="13" t="s">
        <v>202</v>
      </c>
    </row>
    <row r="71" spans="1:16" s="13" customFormat="1" ht="25.5" hidden="1">
      <c r="A71" s="40">
        <v>1068</v>
      </c>
      <c r="B71" t="s">
        <v>278</v>
      </c>
      <c r="C71" t="s">
        <v>279</v>
      </c>
      <c r="D71" s="26" t="s">
        <v>280</v>
      </c>
      <c r="E71">
        <v>411</v>
      </c>
      <c r="F71" t="s">
        <v>740</v>
      </c>
      <c r="G71">
        <v>18</v>
      </c>
      <c r="H71" s="18" t="s">
        <v>726</v>
      </c>
      <c r="I71" s="18" t="s">
        <v>741</v>
      </c>
      <c r="J71" t="s">
        <v>40</v>
      </c>
      <c r="K71" t="s">
        <v>79</v>
      </c>
      <c r="M71" s="13" t="s">
        <v>769</v>
      </c>
      <c r="P71" s="13" t="s">
        <v>202</v>
      </c>
    </row>
    <row r="72" spans="1:16" s="13" customFormat="1" ht="114.75" hidden="1">
      <c r="A72" s="40">
        <v>1069</v>
      </c>
      <c r="B72" t="s">
        <v>278</v>
      </c>
      <c r="C72" t="s">
        <v>279</v>
      </c>
      <c r="D72" s="26" t="s">
        <v>280</v>
      </c>
      <c r="E72">
        <v>411</v>
      </c>
      <c r="F72" t="s">
        <v>740</v>
      </c>
      <c r="G72" t="s">
        <v>742</v>
      </c>
      <c r="H72" s="18" t="s">
        <v>726</v>
      </c>
      <c r="I72" s="18" t="s">
        <v>743</v>
      </c>
      <c r="J72" t="s">
        <v>40</v>
      </c>
      <c r="K72" t="s">
        <v>79</v>
      </c>
      <c r="M72" s="13" t="s">
        <v>769</v>
      </c>
      <c r="P72" s="13" t="s">
        <v>202</v>
      </c>
    </row>
    <row r="73" spans="1:16" s="13" customFormat="1" ht="114.75" hidden="1">
      <c r="A73" s="40">
        <v>1070</v>
      </c>
      <c r="B73" t="s">
        <v>278</v>
      </c>
      <c r="C73" t="s">
        <v>279</v>
      </c>
      <c r="D73" s="26" t="s">
        <v>280</v>
      </c>
      <c r="E73">
        <v>411</v>
      </c>
      <c r="F73" t="s">
        <v>740</v>
      </c>
      <c r="G73" t="s">
        <v>744</v>
      </c>
      <c r="H73" s="18" t="s">
        <v>726</v>
      </c>
      <c r="I73" s="18" t="s">
        <v>745</v>
      </c>
      <c r="J73" t="s">
        <v>40</v>
      </c>
      <c r="K73" t="s">
        <v>79</v>
      </c>
      <c r="M73" s="13" t="s">
        <v>769</v>
      </c>
      <c r="P73" s="13" t="s">
        <v>202</v>
      </c>
    </row>
    <row r="74" spans="1:16" s="13" customFormat="1" ht="25.5" hidden="1">
      <c r="A74" s="40">
        <v>1071</v>
      </c>
      <c r="B74" t="s">
        <v>278</v>
      </c>
      <c r="C74" t="s">
        <v>279</v>
      </c>
      <c r="D74" s="26" t="s">
        <v>280</v>
      </c>
      <c r="E74">
        <v>412</v>
      </c>
      <c r="F74" t="s">
        <v>746</v>
      </c>
      <c r="G74">
        <v>1</v>
      </c>
      <c r="H74" s="18" t="s">
        <v>726</v>
      </c>
      <c r="I74" s="18" t="s">
        <v>747</v>
      </c>
      <c r="J74" t="s">
        <v>40</v>
      </c>
      <c r="K74" t="s">
        <v>79</v>
      </c>
      <c r="M74" s="13" t="s">
        <v>769</v>
      </c>
      <c r="P74" s="13" t="s">
        <v>202</v>
      </c>
    </row>
    <row r="75" spans="1:16" s="13" customFormat="1" ht="25.5" hidden="1">
      <c r="A75" s="40">
        <v>1072</v>
      </c>
      <c r="B75" t="s">
        <v>278</v>
      </c>
      <c r="C75" t="s">
        <v>279</v>
      </c>
      <c r="D75" s="26" t="s">
        <v>280</v>
      </c>
      <c r="E75">
        <v>412</v>
      </c>
      <c r="F75" t="s">
        <v>746</v>
      </c>
      <c r="G75">
        <v>2</v>
      </c>
      <c r="H75" s="18" t="s">
        <v>726</v>
      </c>
      <c r="I75" s="18" t="s">
        <v>748</v>
      </c>
      <c r="J75" t="s">
        <v>40</v>
      </c>
      <c r="K75" t="s">
        <v>79</v>
      </c>
      <c r="M75" s="13" t="s">
        <v>769</v>
      </c>
      <c r="P75" s="13" t="s">
        <v>202</v>
      </c>
    </row>
    <row r="76" spans="1:16" s="13" customFormat="1" ht="51" hidden="1">
      <c r="A76" s="40">
        <v>1073</v>
      </c>
      <c r="B76" t="s">
        <v>278</v>
      </c>
      <c r="C76" t="s">
        <v>279</v>
      </c>
      <c r="D76" s="26" t="s">
        <v>280</v>
      </c>
      <c r="E76">
        <v>412</v>
      </c>
      <c r="F76" t="s">
        <v>749</v>
      </c>
      <c r="G76" t="s">
        <v>750</v>
      </c>
      <c r="H76" s="18" t="s">
        <v>751</v>
      </c>
      <c r="I76" s="18" t="s">
        <v>752</v>
      </c>
      <c r="J76" t="s">
        <v>40</v>
      </c>
      <c r="K76" t="s">
        <v>79</v>
      </c>
      <c r="M76" s="13" t="s">
        <v>769</v>
      </c>
      <c r="P76" s="13" t="s">
        <v>202</v>
      </c>
    </row>
    <row r="77" spans="1:16" s="13" customFormat="1" ht="25.5" hidden="1">
      <c r="A77" s="40">
        <v>1074</v>
      </c>
      <c r="B77" t="s">
        <v>278</v>
      </c>
      <c r="C77" t="s">
        <v>279</v>
      </c>
      <c r="D77" s="26" t="s">
        <v>280</v>
      </c>
      <c r="E77">
        <v>412</v>
      </c>
      <c r="F77" t="s">
        <v>753</v>
      </c>
      <c r="G77">
        <v>14</v>
      </c>
      <c r="H77" s="18" t="s">
        <v>726</v>
      </c>
      <c r="I77" s="18" t="s">
        <v>754</v>
      </c>
      <c r="J77" t="s">
        <v>40</v>
      </c>
      <c r="K77" t="s">
        <v>79</v>
      </c>
      <c r="M77" s="13" t="s">
        <v>769</v>
      </c>
      <c r="P77" s="13" t="s">
        <v>202</v>
      </c>
    </row>
    <row r="78" spans="1:16" s="13" customFormat="1" ht="25.5" hidden="1">
      <c r="A78" s="40">
        <v>1075</v>
      </c>
      <c r="B78" t="s">
        <v>278</v>
      </c>
      <c r="C78" t="s">
        <v>279</v>
      </c>
      <c r="D78" s="26" t="s">
        <v>280</v>
      </c>
      <c r="E78">
        <v>412</v>
      </c>
      <c r="F78" t="s">
        <v>755</v>
      </c>
      <c r="G78">
        <v>17</v>
      </c>
      <c r="H78" s="18" t="s">
        <v>726</v>
      </c>
      <c r="I78" s="18" t="s">
        <v>754</v>
      </c>
      <c r="J78" t="s">
        <v>40</v>
      </c>
      <c r="K78" t="s">
        <v>79</v>
      </c>
      <c r="M78" s="13" t="s">
        <v>769</v>
      </c>
      <c r="P78" s="13" t="s">
        <v>202</v>
      </c>
    </row>
    <row r="79" spans="1:16" s="13" customFormat="1" ht="38.25" hidden="1">
      <c r="A79" s="40">
        <v>1076</v>
      </c>
      <c r="B79" t="s">
        <v>278</v>
      </c>
      <c r="C79" t="s">
        <v>279</v>
      </c>
      <c r="D79" s="26" t="s">
        <v>280</v>
      </c>
      <c r="E79">
        <v>413</v>
      </c>
      <c r="F79" t="s">
        <v>756</v>
      </c>
      <c r="G79">
        <v>1</v>
      </c>
      <c r="H79" s="18" t="s">
        <v>726</v>
      </c>
      <c r="I79" s="18" t="s">
        <v>757</v>
      </c>
      <c r="J79" t="s">
        <v>40</v>
      </c>
      <c r="K79" t="s">
        <v>79</v>
      </c>
      <c r="M79" s="13" t="s">
        <v>769</v>
      </c>
      <c r="P79" s="13" t="s">
        <v>202</v>
      </c>
    </row>
    <row r="80" spans="1:16" s="13" customFormat="1" ht="25.5" hidden="1">
      <c r="A80" s="40">
        <v>1077</v>
      </c>
      <c r="B80" t="s">
        <v>278</v>
      </c>
      <c r="C80" t="s">
        <v>279</v>
      </c>
      <c r="D80" s="26" t="s">
        <v>280</v>
      </c>
      <c r="E80">
        <v>413</v>
      </c>
      <c r="F80" t="s">
        <v>756</v>
      </c>
      <c r="G80">
        <v>2</v>
      </c>
      <c r="H80" s="18" t="s">
        <v>726</v>
      </c>
      <c r="I80" s="18" t="s">
        <v>758</v>
      </c>
      <c r="J80" t="s">
        <v>40</v>
      </c>
      <c r="K80" t="s">
        <v>79</v>
      </c>
      <c r="M80" s="13" t="s">
        <v>769</v>
      </c>
      <c r="P80" s="13" t="s">
        <v>202</v>
      </c>
    </row>
    <row r="81" spans="1:16" s="13" customFormat="1" ht="51" hidden="1">
      <c r="A81" s="40">
        <v>1078</v>
      </c>
      <c r="B81" t="s">
        <v>278</v>
      </c>
      <c r="C81" t="s">
        <v>279</v>
      </c>
      <c r="D81" s="26" t="s">
        <v>280</v>
      </c>
      <c r="E81">
        <v>413</v>
      </c>
      <c r="F81" t="s">
        <v>759</v>
      </c>
      <c r="G81" t="s">
        <v>750</v>
      </c>
      <c r="H81" s="18" t="s">
        <v>751</v>
      </c>
      <c r="I81" s="18" t="s">
        <v>760</v>
      </c>
      <c r="J81" t="s">
        <v>40</v>
      </c>
      <c r="K81" t="s">
        <v>79</v>
      </c>
      <c r="M81" s="13" t="s">
        <v>769</v>
      </c>
      <c r="P81" s="13" t="s">
        <v>202</v>
      </c>
    </row>
    <row r="82" spans="1:16" s="13" customFormat="1" ht="25.5" hidden="1">
      <c r="A82" s="40">
        <v>1079</v>
      </c>
      <c r="B82" t="s">
        <v>278</v>
      </c>
      <c r="C82" t="s">
        <v>279</v>
      </c>
      <c r="D82" s="26" t="s">
        <v>280</v>
      </c>
      <c r="E82">
        <v>413</v>
      </c>
      <c r="F82" t="s">
        <v>761</v>
      </c>
      <c r="G82">
        <v>14</v>
      </c>
      <c r="H82" s="18" t="s">
        <v>726</v>
      </c>
      <c r="I82" s="18" t="s">
        <v>758</v>
      </c>
      <c r="J82" t="s">
        <v>40</v>
      </c>
      <c r="K82" t="s">
        <v>79</v>
      </c>
      <c r="M82" s="13" t="s">
        <v>769</v>
      </c>
      <c r="P82" s="13" t="s">
        <v>202</v>
      </c>
    </row>
    <row r="83" spans="1:16" s="13" customFormat="1" ht="25.5" hidden="1">
      <c r="A83" s="40">
        <v>1080</v>
      </c>
      <c r="B83" t="s">
        <v>278</v>
      </c>
      <c r="C83" t="s">
        <v>279</v>
      </c>
      <c r="D83" s="26" t="s">
        <v>280</v>
      </c>
      <c r="E83">
        <v>416</v>
      </c>
      <c r="F83" t="s">
        <v>762</v>
      </c>
      <c r="G83"/>
      <c r="H83" s="18" t="s">
        <v>722</v>
      </c>
      <c r="I83" s="18" t="s">
        <v>763</v>
      </c>
      <c r="J83" t="s">
        <v>40</v>
      </c>
      <c r="K83" t="s">
        <v>79</v>
      </c>
      <c r="M83" s="13" t="s">
        <v>769</v>
      </c>
      <c r="P83" s="13" t="s">
        <v>202</v>
      </c>
    </row>
    <row r="84" spans="1:16" s="13" customFormat="1" ht="38.25" hidden="1">
      <c r="A84" s="40">
        <v>1081</v>
      </c>
      <c r="B84" t="s">
        <v>278</v>
      </c>
      <c r="C84" t="s">
        <v>279</v>
      </c>
      <c r="D84" s="26" t="s">
        <v>280</v>
      </c>
      <c r="E84">
        <v>636</v>
      </c>
      <c r="F84" t="s">
        <v>764</v>
      </c>
      <c r="G84">
        <v>29</v>
      </c>
      <c r="H84" s="18" t="s">
        <v>722</v>
      </c>
      <c r="I84" s="18" t="s">
        <v>765</v>
      </c>
      <c r="J84" t="s">
        <v>40</v>
      </c>
      <c r="K84" t="s">
        <v>79</v>
      </c>
      <c r="M84" s="13" t="s">
        <v>769</v>
      </c>
      <c r="P84" s="13" t="s">
        <v>202</v>
      </c>
    </row>
    <row r="85" spans="1:16" s="13" customFormat="1" hidden="1">
      <c r="A85" s="40">
        <v>1082</v>
      </c>
      <c r="B85" t="s">
        <v>278</v>
      </c>
      <c r="C85" t="s">
        <v>279</v>
      </c>
      <c r="D85" s="26" t="s">
        <v>280</v>
      </c>
      <c r="E85">
        <v>43</v>
      </c>
      <c r="F85">
        <v>3.2</v>
      </c>
      <c r="G85">
        <v>16</v>
      </c>
      <c r="H85" s="18" t="s">
        <v>766</v>
      </c>
      <c r="I85" s="18" t="s">
        <v>767</v>
      </c>
      <c r="J85" t="s">
        <v>37</v>
      </c>
      <c r="K85" t="s">
        <v>79</v>
      </c>
      <c r="P85" s="13" t="s">
        <v>832</v>
      </c>
    </row>
    <row r="86" spans="1:16" s="13" customFormat="1">
      <c r="A86" s="40"/>
      <c r="B86"/>
      <c r="C86"/>
      <c r="D86" s="18"/>
      <c r="E86"/>
      <c r="F86"/>
      <c r="G86"/>
      <c r="H86" s="18"/>
      <c r="I86" s="18"/>
      <c r="J86"/>
      <c r="K86"/>
    </row>
    <row r="87" spans="1:16" s="13" customFormat="1">
      <c r="A87" s="40"/>
      <c r="B87"/>
      <c r="C87"/>
      <c r="D87" s="18"/>
      <c r="E87"/>
      <c r="F87"/>
      <c r="G87"/>
      <c r="H87" s="18"/>
      <c r="I87" s="18"/>
      <c r="J87"/>
      <c r="K87"/>
    </row>
    <row r="88" spans="1:16" s="13" customFormat="1">
      <c r="A88" s="40"/>
      <c r="B88"/>
      <c r="C88"/>
      <c r="D88" s="18"/>
      <c r="E88"/>
      <c r="F88"/>
      <c r="G88"/>
      <c r="H88" s="18"/>
      <c r="I88" s="18"/>
      <c r="J88"/>
      <c r="K88" s="22"/>
    </row>
    <row r="89" spans="1:16" s="13" customFormat="1">
      <c r="A89" s="40"/>
      <c r="B89"/>
      <c r="C89"/>
      <c r="D89" s="18"/>
      <c r="E89"/>
      <c r="F89"/>
      <c r="G89"/>
      <c r="H89" s="18"/>
      <c r="I89" s="18"/>
      <c r="J89"/>
      <c r="K89"/>
    </row>
    <row r="90" spans="1:16" s="13" customFormat="1">
      <c r="A90" s="40"/>
      <c r="B90"/>
      <c r="C90"/>
      <c r="D90" s="18"/>
      <c r="E90"/>
      <c r="F90"/>
      <c r="G90"/>
      <c r="H90" s="18"/>
      <c r="I90" s="18"/>
      <c r="J90"/>
      <c r="K90"/>
    </row>
    <row r="91" spans="1:16" s="13" customFormat="1">
      <c r="A91" s="40"/>
      <c r="B91"/>
      <c r="C91"/>
      <c r="D91" s="18"/>
      <c r="E91"/>
      <c r="F91"/>
      <c r="G91"/>
      <c r="H91" s="18"/>
      <c r="I91" s="18"/>
      <c r="J91"/>
      <c r="K91"/>
    </row>
    <row r="92" spans="1:16" s="13" customFormat="1">
      <c r="A92" s="40"/>
      <c r="B92"/>
      <c r="C92"/>
      <c r="D92" s="18"/>
      <c r="E92"/>
      <c r="F92"/>
      <c r="G92"/>
      <c r="H92" s="18"/>
      <c r="I92" s="18"/>
      <c r="J92"/>
      <c r="K92"/>
    </row>
    <row r="93" spans="1:16" s="13" customFormat="1">
      <c r="A93" s="40"/>
      <c r="B93"/>
      <c r="C93"/>
      <c r="D93" s="18"/>
      <c r="E93"/>
      <c r="F93"/>
      <c r="G93"/>
      <c r="H93" s="18"/>
      <c r="I93" s="18"/>
      <c r="J93"/>
      <c r="K93"/>
    </row>
    <row r="94" spans="1:16" s="13" customFormat="1">
      <c r="A94" s="40"/>
      <c r="B94"/>
      <c r="C94"/>
      <c r="D94" s="18"/>
      <c r="E94"/>
      <c r="F94"/>
      <c r="G94"/>
      <c r="H94" s="18"/>
      <c r="I94" s="18"/>
      <c r="J94"/>
      <c r="K94"/>
    </row>
    <row r="95" spans="1:16" s="13" customFormat="1">
      <c r="A95" s="40"/>
      <c r="B95"/>
      <c r="C95"/>
      <c r="D95" s="18"/>
      <c r="E95"/>
      <c r="F95"/>
      <c r="G95"/>
      <c r="H95" s="18"/>
      <c r="I95" s="18"/>
      <c r="J95"/>
      <c r="K95"/>
    </row>
    <row r="96" spans="1:16" s="13" customFormat="1">
      <c r="A96" s="40"/>
      <c r="B96"/>
      <c r="C96"/>
      <c r="D96" s="18"/>
      <c r="E96"/>
      <c r="F96"/>
      <c r="G96"/>
      <c r="H96" s="18"/>
      <c r="I96" s="18"/>
      <c r="J96"/>
      <c r="K96"/>
    </row>
    <row r="97" spans="1:11" s="13" customFormat="1">
      <c r="A97" s="40"/>
      <c r="B97"/>
      <c r="C97"/>
      <c r="D97" s="18"/>
      <c r="E97"/>
      <c r="F97"/>
      <c r="G97"/>
      <c r="H97" s="18"/>
      <c r="I97" s="18"/>
      <c r="J97"/>
      <c r="K97"/>
    </row>
    <row r="98" spans="1:11" s="13" customFormat="1">
      <c r="A98" s="40"/>
      <c r="B98"/>
      <c r="C98"/>
      <c r="D98" s="18"/>
      <c r="E98"/>
      <c r="F98"/>
      <c r="G98"/>
      <c r="H98" s="18"/>
      <c r="I98" s="18"/>
      <c r="J98"/>
      <c r="K98"/>
    </row>
    <row r="99" spans="1:11" s="13" customFormat="1">
      <c r="A99" s="40"/>
      <c r="B99"/>
      <c r="C99"/>
      <c r="D99" s="26"/>
      <c r="E99"/>
      <c r="F99"/>
      <c r="G99"/>
      <c r="H99" s="18"/>
      <c r="I99" s="18"/>
      <c r="J99"/>
      <c r="K99"/>
    </row>
    <row r="100" spans="1:11" s="13" customFormat="1">
      <c r="A100" s="40"/>
      <c r="B100"/>
      <c r="C100"/>
      <c r="D100" s="26"/>
      <c r="E100"/>
      <c r="F100"/>
      <c r="G100"/>
      <c r="H100" s="18"/>
      <c r="I100" s="18"/>
      <c r="J100"/>
      <c r="K100"/>
    </row>
    <row r="101" spans="1:11" s="13" customFormat="1">
      <c r="A101" s="40"/>
      <c r="B101"/>
      <c r="C101"/>
      <c r="D101" s="26"/>
      <c r="E101"/>
      <c r="F101"/>
      <c r="G101"/>
      <c r="H101" s="18"/>
      <c r="I101" s="18"/>
      <c r="J101"/>
      <c r="K101"/>
    </row>
    <row r="102" spans="1:11" s="13" customFormat="1">
      <c r="A102" s="40"/>
      <c r="B102"/>
      <c r="C102"/>
      <c r="D102" s="26"/>
      <c r="E102"/>
      <c r="F102"/>
      <c r="G102"/>
      <c r="H102" s="18"/>
      <c r="I102" s="18"/>
      <c r="J102"/>
      <c r="K102"/>
    </row>
    <row r="103" spans="1:11" s="13" customFormat="1">
      <c r="A103" s="40"/>
      <c r="B103"/>
      <c r="C103"/>
      <c r="D103" s="26"/>
      <c r="E103"/>
      <c r="F103"/>
      <c r="G103"/>
      <c r="H103" s="18"/>
      <c r="I103" s="18"/>
      <c r="J103"/>
      <c r="K103"/>
    </row>
    <row r="104" spans="1:11" s="13" customFormat="1">
      <c r="A104" s="40"/>
      <c r="B104"/>
      <c r="C104"/>
      <c r="D104" s="26"/>
      <c r="E104"/>
      <c r="F104"/>
      <c r="G104"/>
      <c r="H104" s="18"/>
      <c r="I104" s="18"/>
      <c r="J104"/>
      <c r="K104"/>
    </row>
    <row r="105" spans="1:11" s="13" customFormat="1">
      <c r="A105" s="40"/>
      <c r="B105"/>
      <c r="C105"/>
      <c r="D105" s="26"/>
      <c r="E105"/>
      <c r="F105"/>
      <c r="G105"/>
      <c r="H105" s="18"/>
      <c r="I105" s="18"/>
      <c r="J105"/>
      <c r="K105"/>
    </row>
    <row r="106" spans="1:11" s="13" customFormat="1">
      <c r="A106" s="40"/>
      <c r="B106"/>
      <c r="C106"/>
      <c r="D106" s="26"/>
      <c r="E106"/>
      <c r="F106"/>
      <c r="G106"/>
      <c r="H106" s="18"/>
      <c r="I106" s="18"/>
      <c r="J106"/>
      <c r="K106"/>
    </row>
    <row r="107" spans="1:11" s="13" customFormat="1">
      <c r="A107" s="40"/>
      <c r="B107"/>
      <c r="C107"/>
      <c r="D107" s="26"/>
      <c r="E107"/>
      <c r="F107"/>
      <c r="G107"/>
      <c r="H107" s="18"/>
      <c r="I107" s="18"/>
      <c r="J107"/>
      <c r="K107"/>
    </row>
    <row r="108" spans="1:11" s="13" customFormat="1">
      <c r="A108" s="40"/>
      <c r="B108"/>
      <c r="C108"/>
      <c r="D108" s="26"/>
      <c r="E108"/>
      <c r="F108"/>
      <c r="G108"/>
      <c r="H108" s="18"/>
      <c r="I108" s="18"/>
      <c r="J108"/>
      <c r="K108"/>
    </row>
    <row r="109" spans="1:11" s="13" customFormat="1">
      <c r="A109" s="40"/>
      <c r="B109"/>
      <c r="C109"/>
      <c r="D109" s="26"/>
      <c r="E109"/>
      <c r="F109"/>
      <c r="G109"/>
      <c r="H109" s="18"/>
      <c r="I109" s="18"/>
      <c r="J109"/>
      <c r="K109"/>
    </row>
    <row r="110" spans="1:11" s="13" customFormat="1">
      <c r="A110" s="40"/>
      <c r="B110"/>
      <c r="C110"/>
      <c r="D110" s="26"/>
      <c r="E110"/>
      <c r="F110"/>
      <c r="G110"/>
      <c r="H110" s="18"/>
      <c r="I110" s="18"/>
      <c r="J110"/>
      <c r="K110"/>
    </row>
    <row r="111" spans="1:11" s="13" customFormat="1">
      <c r="A111" s="40"/>
      <c r="B111"/>
      <c r="C111"/>
      <c r="D111" s="26"/>
      <c r="E111"/>
      <c r="F111"/>
      <c r="G111"/>
      <c r="H111" s="18"/>
      <c r="I111" s="18"/>
      <c r="J111"/>
      <c r="K111"/>
    </row>
    <row r="112" spans="1:11" s="13" customFormat="1">
      <c r="A112" s="40"/>
      <c r="B112"/>
      <c r="C112"/>
      <c r="D112" s="26"/>
      <c r="E112"/>
      <c r="F112"/>
      <c r="G112"/>
      <c r="H112" s="18"/>
      <c r="I112" s="18"/>
      <c r="J112"/>
      <c r="K112"/>
    </row>
    <row r="113" spans="1:11" s="13" customFormat="1">
      <c r="A113" s="40"/>
      <c r="B113"/>
      <c r="C113"/>
      <c r="D113" s="26"/>
      <c r="E113"/>
      <c r="F113"/>
      <c r="G113"/>
      <c r="H113" s="18"/>
      <c r="I113" s="18"/>
      <c r="J113"/>
      <c r="K113"/>
    </row>
    <row r="114" spans="1:11" s="13" customFormat="1">
      <c r="A114" s="40"/>
      <c r="B114"/>
      <c r="C114"/>
      <c r="D114" s="26"/>
      <c r="E114"/>
      <c r="F114"/>
      <c r="G114"/>
      <c r="H114" s="18"/>
      <c r="I114" s="18"/>
      <c r="J114"/>
      <c r="K114"/>
    </row>
    <row r="115" spans="1:11" s="13" customFormat="1">
      <c r="A115" s="40"/>
      <c r="B115"/>
      <c r="C115"/>
      <c r="D115" s="26"/>
      <c r="E115"/>
      <c r="F115"/>
      <c r="G115"/>
      <c r="H115" s="18"/>
      <c r="I115" s="18"/>
      <c r="J115"/>
      <c r="K115"/>
    </row>
    <row r="116" spans="1:11" s="13" customFormat="1">
      <c r="A116" s="40"/>
      <c r="B116"/>
      <c r="C116"/>
      <c r="D116" s="26"/>
      <c r="E116"/>
      <c r="F116"/>
      <c r="G116"/>
      <c r="H116" s="18"/>
      <c r="I116" s="18"/>
      <c r="J116"/>
      <c r="K116"/>
    </row>
    <row r="117" spans="1:11" s="13" customFormat="1">
      <c r="A117" s="40"/>
      <c r="B117"/>
      <c r="C117"/>
      <c r="D117" s="26"/>
      <c r="E117"/>
      <c r="F117"/>
      <c r="G117"/>
      <c r="H117" s="18"/>
      <c r="I117" s="27"/>
      <c r="J117"/>
      <c r="K117"/>
    </row>
    <row r="118" spans="1:11" s="13" customFormat="1">
      <c r="A118" s="40"/>
      <c r="B118"/>
      <c r="C118"/>
      <c r="D118" s="26"/>
      <c r="E118"/>
      <c r="F118"/>
      <c r="G118"/>
      <c r="H118" s="18"/>
      <c r="I118" s="18"/>
      <c r="J118"/>
      <c r="K118"/>
    </row>
    <row r="119" spans="1:11" s="13" customFormat="1">
      <c r="A119" s="40"/>
      <c r="B119"/>
      <c r="C119"/>
      <c r="D119" s="26"/>
      <c r="E119"/>
      <c r="F119"/>
      <c r="G119"/>
      <c r="H119" s="18"/>
      <c r="I119" s="18"/>
      <c r="J119"/>
      <c r="K119"/>
    </row>
    <row r="120" spans="1:11" s="13" customFormat="1">
      <c r="A120" s="40"/>
      <c r="B120"/>
      <c r="C120"/>
      <c r="D120" s="26"/>
      <c r="E120"/>
      <c r="F120"/>
      <c r="G120"/>
      <c r="H120" s="18"/>
      <c r="I120" s="18"/>
      <c r="J120"/>
      <c r="K120"/>
    </row>
    <row r="121" spans="1:11" s="13" customFormat="1">
      <c r="A121" s="40"/>
      <c r="B121"/>
      <c r="C121"/>
      <c r="D121" s="26"/>
      <c r="E121"/>
      <c r="F121"/>
      <c r="G121"/>
      <c r="H121" s="18"/>
      <c r="I121" s="18"/>
      <c r="J121"/>
      <c r="K121"/>
    </row>
    <row r="122" spans="1:11" s="13" customFormat="1">
      <c r="A122" s="40"/>
      <c r="B122"/>
      <c r="C122"/>
      <c r="D122" s="26"/>
      <c r="E122"/>
      <c r="F122"/>
      <c r="G122"/>
      <c r="H122" s="18"/>
      <c r="I122" s="18"/>
      <c r="J122"/>
      <c r="K122"/>
    </row>
    <row r="123" spans="1:11" s="13" customFormat="1">
      <c r="A123" s="40"/>
      <c r="B123"/>
      <c r="C123"/>
      <c r="D123" s="26"/>
      <c r="E123"/>
      <c r="F123"/>
      <c r="G123"/>
      <c r="H123" s="18"/>
      <c r="I123" s="18"/>
      <c r="J123"/>
      <c r="K123"/>
    </row>
    <row r="124" spans="1:11" s="13" customFormat="1">
      <c r="A124" s="40"/>
      <c r="B124"/>
      <c r="C124"/>
      <c r="D124" s="26"/>
      <c r="E124"/>
      <c r="F124"/>
      <c r="G124"/>
      <c r="H124" s="18"/>
      <c r="I124" s="18"/>
      <c r="J124"/>
      <c r="K124"/>
    </row>
    <row r="125" spans="1:11" s="13" customFormat="1">
      <c r="A125" s="40"/>
      <c r="B125"/>
      <c r="C125"/>
      <c r="D125" s="26"/>
      <c r="E125"/>
      <c r="F125"/>
      <c r="G125"/>
      <c r="H125" s="18"/>
      <c r="I125" s="18"/>
      <c r="J125"/>
      <c r="K125"/>
    </row>
    <row r="126" spans="1:11" s="13" customFormat="1">
      <c r="A126" s="40"/>
      <c r="B126"/>
      <c r="C126"/>
      <c r="D126" s="26"/>
      <c r="E126"/>
      <c r="F126"/>
      <c r="G126"/>
      <c r="H126" s="18"/>
      <c r="I126" s="18"/>
      <c r="J126"/>
      <c r="K126"/>
    </row>
    <row r="127" spans="1:11" s="13" customFormat="1">
      <c r="A127" s="40"/>
      <c r="B127"/>
      <c r="C127"/>
      <c r="D127" s="26"/>
      <c r="E127"/>
      <c r="F127"/>
      <c r="G127"/>
      <c r="H127" s="18"/>
      <c r="I127" s="18"/>
      <c r="J127"/>
      <c r="K127"/>
    </row>
    <row r="128" spans="1:11" s="13" customFormat="1">
      <c r="A128" s="40"/>
      <c r="B128"/>
      <c r="C128"/>
      <c r="D128" s="26"/>
      <c r="E128"/>
      <c r="F128"/>
      <c r="G128"/>
      <c r="H128" s="18"/>
      <c r="I128" s="18"/>
      <c r="J128"/>
      <c r="K128"/>
    </row>
    <row r="129" spans="1:11" s="13" customFormat="1">
      <c r="A129" s="40"/>
      <c r="B129"/>
      <c r="C129"/>
      <c r="D129" s="26"/>
      <c r="E129"/>
      <c r="F129"/>
      <c r="G129"/>
      <c r="H129" s="18"/>
      <c r="I129" s="18"/>
      <c r="J129"/>
      <c r="K129"/>
    </row>
    <row r="130" spans="1:11" s="13" customFormat="1">
      <c r="A130" s="40"/>
      <c r="B130"/>
      <c r="C130"/>
      <c r="D130" s="26"/>
      <c r="E130"/>
      <c r="F130"/>
      <c r="G130"/>
      <c r="H130" s="18"/>
      <c r="I130" s="18"/>
      <c r="J130"/>
      <c r="K130"/>
    </row>
    <row r="131" spans="1:11" s="13" customFormat="1">
      <c r="A131" s="40"/>
      <c r="B131"/>
      <c r="C131"/>
      <c r="D131" s="26"/>
      <c r="E131"/>
      <c r="F131"/>
      <c r="G131"/>
      <c r="H131" s="18"/>
      <c r="I131" s="18"/>
      <c r="J131"/>
      <c r="K131"/>
    </row>
    <row r="132" spans="1:11" s="13" customFormat="1">
      <c r="A132" s="40"/>
      <c r="B132"/>
      <c r="C132"/>
      <c r="D132" s="26"/>
      <c r="E132"/>
      <c r="F132"/>
      <c r="G132"/>
      <c r="H132" s="18"/>
      <c r="I132" s="18"/>
      <c r="J132"/>
      <c r="K132"/>
    </row>
    <row r="133" spans="1:11" s="13" customFormat="1">
      <c r="A133" s="40"/>
      <c r="B133"/>
      <c r="C133"/>
      <c r="D133" s="26"/>
      <c r="E133"/>
      <c r="F133"/>
      <c r="G133"/>
      <c r="H133" s="18"/>
      <c r="I133" s="18"/>
      <c r="J133"/>
      <c r="K133"/>
    </row>
    <row r="134" spans="1:11" s="13" customFormat="1">
      <c r="A134" s="40"/>
      <c r="B134"/>
      <c r="C134"/>
      <c r="D134" s="26"/>
      <c r="E134"/>
      <c r="F134"/>
      <c r="G134"/>
      <c r="H134" s="18"/>
      <c r="I134" s="18"/>
      <c r="J134"/>
      <c r="K134"/>
    </row>
    <row r="135" spans="1:11" s="13" customFormat="1">
      <c r="A135" s="40"/>
      <c r="B135"/>
      <c r="C135"/>
      <c r="D135" s="26"/>
      <c r="E135"/>
      <c r="F135"/>
      <c r="G135"/>
      <c r="H135" s="18"/>
      <c r="I135" s="18"/>
      <c r="J135"/>
      <c r="K135"/>
    </row>
    <row r="136" spans="1:11" s="13" customFormat="1">
      <c r="A136" s="40"/>
      <c r="B136"/>
      <c r="C136"/>
      <c r="D136" s="26"/>
      <c r="E136"/>
      <c r="F136"/>
      <c r="G136"/>
      <c r="H136" s="18"/>
      <c r="I136" s="18"/>
      <c r="J136"/>
      <c r="K136"/>
    </row>
    <row r="137" spans="1:11" s="13" customFormat="1">
      <c r="A137" s="40"/>
      <c r="B137"/>
      <c r="C137"/>
      <c r="D137" s="26"/>
      <c r="E137"/>
      <c r="F137"/>
      <c r="G137"/>
      <c r="H137" s="18"/>
      <c r="I137" s="18"/>
      <c r="J137"/>
      <c r="K137"/>
    </row>
    <row r="138" spans="1:11" s="13" customFormat="1">
      <c r="A138" s="40"/>
      <c r="B138"/>
      <c r="C138"/>
      <c r="D138" s="26"/>
      <c r="E138"/>
      <c r="F138"/>
      <c r="G138"/>
      <c r="H138" s="18"/>
      <c r="I138" s="18"/>
      <c r="J138"/>
      <c r="K138"/>
    </row>
    <row r="139" spans="1:11" s="13" customFormat="1">
      <c r="A139" s="40"/>
      <c r="B139"/>
      <c r="C139"/>
      <c r="D139" s="26"/>
      <c r="E139"/>
      <c r="F139"/>
      <c r="G139"/>
      <c r="H139" s="18"/>
      <c r="I139" s="18"/>
      <c r="J139"/>
      <c r="K139"/>
    </row>
    <row r="140" spans="1:11" s="13" customFormat="1">
      <c r="A140" s="40"/>
      <c r="B140"/>
      <c r="C140"/>
      <c r="D140" s="26"/>
      <c r="E140"/>
      <c r="F140"/>
      <c r="G140"/>
      <c r="H140" s="18"/>
      <c r="I140" s="18"/>
      <c r="J140"/>
      <c r="K140"/>
    </row>
    <row r="141" spans="1:11" s="13" customFormat="1">
      <c r="A141" s="40"/>
      <c r="B141"/>
      <c r="C141"/>
      <c r="D141" s="26"/>
      <c r="E141"/>
      <c r="F141"/>
      <c r="G141"/>
      <c r="H141" s="18"/>
      <c r="I141" s="18"/>
      <c r="J141"/>
      <c r="K141"/>
    </row>
    <row r="142" spans="1:11" s="13" customFormat="1">
      <c r="A142" s="40"/>
      <c r="B142"/>
      <c r="C142"/>
      <c r="D142" s="26"/>
      <c r="E142"/>
      <c r="F142"/>
      <c r="G142"/>
      <c r="H142" s="18"/>
      <c r="I142" s="18"/>
      <c r="J142"/>
      <c r="K142"/>
    </row>
    <row r="143" spans="1:11" s="13" customFormat="1">
      <c r="A143" s="40"/>
      <c r="B143"/>
      <c r="C143"/>
      <c r="D143" s="26"/>
      <c r="E143"/>
      <c r="F143"/>
      <c r="G143"/>
      <c r="H143" s="18"/>
      <c r="I143" s="18"/>
      <c r="J143"/>
      <c r="K143"/>
    </row>
    <row r="144" spans="1:11" s="13" customFormat="1">
      <c r="A144" s="40"/>
      <c r="B144"/>
      <c r="C144"/>
      <c r="D144" s="26"/>
      <c r="E144"/>
      <c r="F144"/>
      <c r="G144"/>
      <c r="H144" s="18"/>
      <c r="I144" s="18"/>
      <c r="J144"/>
      <c r="K144"/>
    </row>
    <row r="145" spans="1:11" s="13" customFormat="1">
      <c r="A145" s="40"/>
      <c r="B145"/>
      <c r="C145"/>
      <c r="D145" s="26"/>
      <c r="E145"/>
      <c r="F145"/>
      <c r="G145"/>
      <c r="H145" s="18"/>
      <c r="I145" s="18"/>
      <c r="J145"/>
      <c r="K145"/>
    </row>
    <row r="146" spans="1:11" s="13" customFormat="1">
      <c r="A146" s="40"/>
      <c r="B146"/>
      <c r="C146"/>
      <c r="D146" s="26"/>
      <c r="E146"/>
      <c r="F146"/>
      <c r="G146"/>
      <c r="H146" s="18"/>
      <c r="I146" s="18"/>
      <c r="J146"/>
      <c r="K146"/>
    </row>
    <row r="147" spans="1:11" s="13" customFormat="1">
      <c r="A147" s="40"/>
      <c r="B147"/>
      <c r="C147"/>
      <c r="D147" s="26"/>
      <c r="E147"/>
      <c r="F147"/>
      <c r="G147"/>
      <c r="H147" s="18"/>
      <c r="I147" s="18"/>
      <c r="J147"/>
      <c r="K147"/>
    </row>
    <row r="148" spans="1:11" s="13" customFormat="1">
      <c r="A148" s="40"/>
      <c r="B148"/>
      <c r="C148"/>
      <c r="D148" s="26"/>
      <c r="E148"/>
      <c r="F148"/>
      <c r="G148"/>
      <c r="H148" s="18"/>
      <c r="I148" s="18"/>
      <c r="J148"/>
      <c r="K148"/>
    </row>
    <row r="149" spans="1:11" s="13" customFormat="1">
      <c r="A149" s="40"/>
      <c r="B149"/>
      <c r="C149"/>
      <c r="D149" s="26"/>
      <c r="E149"/>
      <c r="F149"/>
      <c r="G149"/>
      <c r="H149" s="18"/>
      <c r="I149" s="18"/>
      <c r="J149"/>
      <c r="K149"/>
    </row>
    <row r="150" spans="1:11" s="13" customFormat="1">
      <c r="A150" s="40"/>
      <c r="B150"/>
      <c r="C150"/>
      <c r="D150" s="26"/>
      <c r="E150"/>
      <c r="F150"/>
      <c r="G150"/>
      <c r="H150" s="18"/>
      <c r="I150" s="18"/>
      <c r="J150"/>
      <c r="K150"/>
    </row>
    <row r="151" spans="1:11" s="13" customFormat="1">
      <c r="A151" s="40"/>
      <c r="B151"/>
      <c r="C151"/>
      <c r="D151" s="26"/>
      <c r="E151"/>
      <c r="F151"/>
      <c r="G151"/>
      <c r="H151" s="18"/>
      <c r="I151" s="18"/>
      <c r="J151"/>
      <c r="K151"/>
    </row>
    <row r="152" spans="1:11" s="13" customFormat="1">
      <c r="A152" s="40"/>
      <c r="B152"/>
      <c r="C152"/>
      <c r="D152" s="26"/>
      <c r="E152"/>
      <c r="F152"/>
      <c r="G152"/>
      <c r="H152" s="18"/>
      <c r="I152" s="18"/>
      <c r="J152"/>
      <c r="K152"/>
    </row>
    <row r="153" spans="1:11" s="13" customFormat="1">
      <c r="A153" s="40"/>
      <c r="B153"/>
      <c r="C153"/>
      <c r="D153" s="26"/>
      <c r="E153"/>
      <c r="F153"/>
      <c r="G153"/>
      <c r="H153" s="18"/>
      <c r="I153" s="18"/>
      <c r="J153"/>
      <c r="K153"/>
    </row>
    <row r="154" spans="1:11" s="13" customFormat="1">
      <c r="A154" s="40"/>
      <c r="B154"/>
      <c r="C154"/>
      <c r="D154" s="26"/>
      <c r="E154"/>
      <c r="F154"/>
      <c r="G154"/>
      <c r="H154" s="18"/>
      <c r="I154" s="18"/>
      <c r="J154"/>
      <c r="K154"/>
    </row>
    <row r="155" spans="1:11" s="13" customFormat="1">
      <c r="A155" s="40"/>
      <c r="B155"/>
      <c r="C155"/>
      <c r="D155" s="26"/>
      <c r="E155"/>
      <c r="F155"/>
      <c r="G155"/>
      <c r="H155" s="18"/>
      <c r="I155" s="18"/>
      <c r="J155"/>
      <c r="K155"/>
    </row>
    <row r="156" spans="1:11" s="13" customFormat="1">
      <c r="A156" s="40"/>
      <c r="B156"/>
      <c r="C156"/>
      <c r="D156" s="26"/>
      <c r="E156"/>
      <c r="F156"/>
      <c r="G156"/>
      <c r="H156" s="18"/>
      <c r="I156" s="18"/>
      <c r="J156"/>
      <c r="K156"/>
    </row>
    <row r="157" spans="1:11" s="13" customFormat="1">
      <c r="A157" s="40"/>
      <c r="B157"/>
      <c r="C157"/>
      <c r="D157" s="26"/>
      <c r="E157"/>
      <c r="F157"/>
      <c r="G157"/>
      <c r="H157" s="18"/>
      <c r="I157" s="18"/>
      <c r="J157"/>
      <c r="K157"/>
    </row>
    <row r="158" spans="1:11" s="13" customFormat="1">
      <c r="A158" s="40"/>
      <c r="B158"/>
      <c r="C158"/>
      <c r="D158" s="26"/>
      <c r="E158"/>
      <c r="F158"/>
      <c r="G158"/>
      <c r="H158" s="18"/>
      <c r="I158" s="18"/>
      <c r="J158"/>
      <c r="K158"/>
    </row>
    <row r="159" spans="1:11" s="13" customFormat="1">
      <c r="A159" s="40"/>
      <c r="B159"/>
      <c r="C159"/>
      <c r="D159" s="26"/>
      <c r="E159"/>
      <c r="F159"/>
      <c r="G159"/>
      <c r="H159" s="18"/>
      <c r="I159" s="18"/>
      <c r="J159"/>
      <c r="K159"/>
    </row>
    <row r="160" spans="1:11" s="13" customFormat="1">
      <c r="A160" s="40"/>
      <c r="B160"/>
      <c r="C160"/>
      <c r="D160" s="26"/>
      <c r="E160"/>
      <c r="F160"/>
      <c r="G160"/>
      <c r="H160" s="18"/>
      <c r="I160" s="18"/>
      <c r="J160"/>
      <c r="K160"/>
    </row>
    <row r="161" spans="1:11" s="13" customFormat="1">
      <c r="A161" s="40"/>
      <c r="B161"/>
      <c r="C161"/>
      <c r="D161" s="26"/>
      <c r="E161"/>
      <c r="F161"/>
      <c r="G161"/>
      <c r="H161" s="18"/>
      <c r="I161" s="18"/>
      <c r="J161"/>
      <c r="K161"/>
    </row>
    <row r="162" spans="1:11" s="13" customFormat="1">
      <c r="A162" s="40"/>
      <c r="B162"/>
      <c r="C162"/>
      <c r="D162" s="26"/>
      <c r="E162"/>
      <c r="F162"/>
      <c r="G162"/>
      <c r="H162" s="18"/>
      <c r="I162" s="18"/>
      <c r="J162"/>
      <c r="K162"/>
    </row>
    <row r="163" spans="1:11" s="13" customFormat="1">
      <c r="A163" s="40"/>
      <c r="B163"/>
      <c r="C163"/>
      <c r="D163" s="26"/>
      <c r="E163"/>
      <c r="F163"/>
      <c r="G163"/>
      <c r="H163" s="18"/>
      <c r="I163" s="18"/>
      <c r="J163"/>
      <c r="K163"/>
    </row>
    <row r="164" spans="1:11" s="13" customFormat="1">
      <c r="A164" s="40"/>
      <c r="B164"/>
      <c r="C164"/>
      <c r="D164" s="26"/>
      <c r="E164"/>
      <c r="F164"/>
      <c r="G164"/>
      <c r="H164" s="18"/>
      <c r="I164" s="18"/>
      <c r="J164"/>
      <c r="K164"/>
    </row>
    <row r="165" spans="1:11" s="13" customFormat="1">
      <c r="A165" s="40"/>
      <c r="B165"/>
      <c r="C165"/>
      <c r="D165" s="26"/>
      <c r="E165"/>
      <c r="F165"/>
      <c r="G165"/>
      <c r="H165" s="18"/>
      <c r="I165" s="18"/>
      <c r="J165"/>
      <c r="K165"/>
    </row>
    <row r="166" spans="1:11" s="13" customFormat="1">
      <c r="A166" s="40"/>
      <c r="B166"/>
      <c r="C166"/>
      <c r="D166" s="26"/>
      <c r="E166"/>
      <c r="F166"/>
      <c r="G166"/>
      <c r="H166" s="18"/>
      <c r="I166" s="18"/>
      <c r="J166"/>
      <c r="K166"/>
    </row>
    <row r="167" spans="1:11" s="13" customFormat="1">
      <c r="A167" s="40"/>
      <c r="B167"/>
      <c r="C167"/>
      <c r="D167" s="26"/>
      <c r="E167"/>
      <c r="F167"/>
      <c r="G167"/>
      <c r="H167" s="18"/>
      <c r="I167" s="18"/>
      <c r="J167"/>
      <c r="K167"/>
    </row>
    <row r="168" spans="1:11" s="13" customFormat="1">
      <c r="A168" s="40"/>
      <c r="B168"/>
      <c r="C168"/>
      <c r="D168" s="26"/>
      <c r="E168"/>
      <c r="F168"/>
      <c r="G168"/>
      <c r="H168" s="18"/>
      <c r="I168" s="18"/>
      <c r="J168"/>
      <c r="K168"/>
    </row>
    <row r="169" spans="1:11" s="13" customFormat="1">
      <c r="A169" s="40"/>
      <c r="B169"/>
      <c r="C169"/>
      <c r="D169" s="26"/>
      <c r="E169"/>
      <c r="F169"/>
      <c r="G169"/>
      <c r="H169" s="18"/>
      <c r="I169" s="18"/>
      <c r="J169"/>
      <c r="K169"/>
    </row>
    <row r="170" spans="1:11" s="13" customFormat="1">
      <c r="A170" s="40"/>
      <c r="B170"/>
      <c r="C170"/>
      <c r="D170" s="26"/>
      <c r="E170"/>
      <c r="F170"/>
      <c r="G170"/>
      <c r="H170" s="18"/>
      <c r="I170" s="18"/>
      <c r="J170"/>
      <c r="K170"/>
    </row>
    <row r="171" spans="1:11" s="13" customFormat="1">
      <c r="A171" s="40"/>
      <c r="B171"/>
      <c r="C171"/>
      <c r="D171" s="26"/>
      <c r="E171"/>
      <c r="F171"/>
      <c r="G171"/>
      <c r="H171" s="18"/>
      <c r="I171" s="18"/>
      <c r="J171"/>
      <c r="K171"/>
    </row>
    <row r="172" spans="1:11" s="13" customFormat="1">
      <c r="A172" s="40"/>
      <c r="B172"/>
      <c r="C172"/>
      <c r="D172" s="26"/>
      <c r="E172"/>
      <c r="F172"/>
      <c r="G172"/>
      <c r="H172" s="18"/>
      <c r="I172" s="18"/>
      <c r="J172"/>
      <c r="K172"/>
    </row>
    <row r="173" spans="1:11" s="13" customFormat="1">
      <c r="A173" s="40"/>
      <c r="B173"/>
      <c r="C173"/>
      <c r="D173" s="26"/>
      <c r="E173"/>
      <c r="F173"/>
      <c r="G173"/>
      <c r="H173" s="18"/>
      <c r="I173" s="18"/>
      <c r="J173"/>
      <c r="K173"/>
    </row>
    <row r="174" spans="1:11" s="13" customFormat="1">
      <c r="A174" s="40"/>
      <c r="B174"/>
      <c r="C174"/>
      <c r="D174" s="26"/>
      <c r="E174"/>
      <c r="F174"/>
      <c r="G174"/>
      <c r="H174" s="18"/>
      <c r="I174" s="18"/>
      <c r="J174"/>
      <c r="K174"/>
    </row>
    <row r="175" spans="1:11" s="13" customFormat="1">
      <c r="A175" s="40"/>
      <c r="B175"/>
      <c r="C175"/>
      <c r="D175" s="26"/>
      <c r="E175"/>
      <c r="F175"/>
      <c r="G175"/>
      <c r="H175" s="18"/>
      <c r="I175" s="18"/>
      <c r="J175"/>
      <c r="K175"/>
    </row>
    <row r="176" spans="1:11" s="13" customFormat="1">
      <c r="A176" s="40"/>
      <c r="B176"/>
      <c r="C176"/>
      <c r="D176" s="26"/>
      <c r="E176"/>
      <c r="F176"/>
      <c r="G176"/>
      <c r="H176" s="18"/>
      <c r="I176" s="18"/>
      <c r="J176"/>
      <c r="K176"/>
    </row>
    <row r="177" spans="1:11" s="13" customFormat="1">
      <c r="A177" s="40"/>
      <c r="B177"/>
      <c r="C177"/>
      <c r="D177" s="26"/>
      <c r="E177"/>
      <c r="F177"/>
      <c r="G177"/>
      <c r="H177" s="18"/>
      <c r="I177" s="18"/>
      <c r="J177"/>
      <c r="K177"/>
    </row>
    <row r="178" spans="1:11" s="13" customFormat="1">
      <c r="A178" s="40"/>
      <c r="B178"/>
      <c r="C178"/>
      <c r="D178" s="26"/>
      <c r="E178"/>
      <c r="F178"/>
      <c r="G178"/>
      <c r="H178" s="18"/>
      <c r="I178" s="18"/>
      <c r="J178"/>
      <c r="K178"/>
    </row>
    <row r="179" spans="1:11" s="13" customFormat="1">
      <c r="A179" s="40"/>
      <c r="B179"/>
      <c r="C179"/>
      <c r="D179" s="26"/>
      <c r="E179"/>
      <c r="F179"/>
      <c r="G179"/>
      <c r="H179" s="18"/>
      <c r="I179" s="18"/>
      <c r="J179"/>
      <c r="K179"/>
    </row>
    <row r="180" spans="1:11" s="13" customFormat="1">
      <c r="A180" s="40"/>
      <c r="B180"/>
      <c r="C180"/>
      <c r="D180" s="26"/>
      <c r="E180"/>
      <c r="F180"/>
      <c r="G180"/>
      <c r="H180" s="18"/>
      <c r="I180" s="18"/>
      <c r="J180"/>
      <c r="K180"/>
    </row>
    <row r="181" spans="1:11" s="13" customFormat="1">
      <c r="A181" s="40"/>
      <c r="B181"/>
      <c r="C181"/>
      <c r="D181" s="26"/>
      <c r="E181"/>
      <c r="F181"/>
      <c r="G181"/>
      <c r="H181" s="18"/>
      <c r="I181" s="18"/>
      <c r="J181"/>
      <c r="K181"/>
    </row>
    <row r="182" spans="1:11" s="13" customFormat="1">
      <c r="A182" s="40"/>
      <c r="B182"/>
      <c r="C182"/>
      <c r="D182" s="26"/>
      <c r="E182"/>
      <c r="F182"/>
      <c r="G182"/>
      <c r="H182" s="18"/>
      <c r="I182" s="18"/>
      <c r="J182"/>
      <c r="K182"/>
    </row>
    <row r="183" spans="1:11" s="13" customFormat="1">
      <c r="A183" s="40"/>
      <c r="B183"/>
      <c r="C183"/>
      <c r="D183" s="26"/>
      <c r="E183"/>
      <c r="F183"/>
      <c r="G183"/>
      <c r="H183" s="18"/>
      <c r="I183" s="18"/>
      <c r="J183"/>
      <c r="K183"/>
    </row>
    <row r="184" spans="1:11" s="13" customFormat="1">
      <c r="A184" s="40"/>
      <c r="B184"/>
      <c r="C184"/>
      <c r="D184" s="26"/>
      <c r="E184"/>
      <c r="F184"/>
      <c r="G184"/>
      <c r="H184" s="18"/>
      <c r="I184" s="18"/>
      <c r="J184"/>
      <c r="K184"/>
    </row>
    <row r="185" spans="1:11" s="13" customFormat="1">
      <c r="A185" s="40"/>
      <c r="B185"/>
      <c r="C185"/>
      <c r="D185" s="26"/>
      <c r="E185"/>
      <c r="F185"/>
      <c r="G185"/>
      <c r="H185" s="18"/>
      <c r="I185" s="18"/>
      <c r="J185"/>
      <c r="K185"/>
    </row>
    <row r="186" spans="1:11" s="13" customFormat="1">
      <c r="A186" s="40"/>
      <c r="B186"/>
      <c r="C186"/>
      <c r="D186" s="26"/>
      <c r="E186"/>
      <c r="F186"/>
      <c r="G186"/>
      <c r="H186" s="18"/>
      <c r="I186" s="18"/>
      <c r="J186"/>
      <c r="K186"/>
    </row>
    <row r="187" spans="1:11" s="13" customFormat="1">
      <c r="A187" s="40"/>
      <c r="B187"/>
      <c r="C187"/>
      <c r="D187" s="26"/>
      <c r="E187"/>
      <c r="F187"/>
      <c r="G187"/>
      <c r="H187" s="18"/>
      <c r="I187" s="18"/>
      <c r="J187"/>
      <c r="K187"/>
    </row>
    <row r="188" spans="1:11" s="13" customFormat="1">
      <c r="A188" s="40"/>
      <c r="B188"/>
      <c r="C188"/>
      <c r="D188" s="26"/>
      <c r="E188"/>
      <c r="F188"/>
      <c r="G188"/>
      <c r="H188" s="18"/>
      <c r="I188" s="18"/>
      <c r="J188"/>
      <c r="K188"/>
    </row>
    <row r="189" spans="1:11" s="13" customFormat="1">
      <c r="A189" s="40"/>
      <c r="B189"/>
      <c r="C189"/>
      <c r="D189" s="26"/>
      <c r="E189"/>
      <c r="F189"/>
      <c r="G189"/>
      <c r="H189" s="18"/>
      <c r="I189" s="18"/>
      <c r="J189"/>
      <c r="K189"/>
    </row>
    <row r="190" spans="1:11" s="13" customFormat="1">
      <c r="A190" s="40"/>
      <c r="B190"/>
      <c r="C190"/>
      <c r="D190" s="26"/>
      <c r="E190"/>
      <c r="F190"/>
      <c r="G190"/>
      <c r="H190" s="18"/>
      <c r="I190" s="18"/>
      <c r="J190"/>
      <c r="K190"/>
    </row>
    <row r="191" spans="1:11" s="13" customFormat="1">
      <c r="A191" s="40"/>
      <c r="B191"/>
      <c r="C191"/>
      <c r="D191" s="26"/>
      <c r="E191"/>
      <c r="F191"/>
      <c r="G191"/>
      <c r="H191" s="18"/>
      <c r="I191" s="18"/>
      <c r="J191"/>
      <c r="K191"/>
    </row>
    <row r="192" spans="1:11" s="13" customFormat="1">
      <c r="A192" s="40"/>
      <c r="B192"/>
      <c r="C192"/>
      <c r="D192" s="26"/>
      <c r="E192"/>
      <c r="F192"/>
      <c r="G192"/>
      <c r="H192" s="18"/>
      <c r="I192" s="18"/>
      <c r="J192"/>
      <c r="K192"/>
    </row>
    <row r="193" spans="2:11">
      <c r="B193"/>
      <c r="C193"/>
      <c r="D193" s="26"/>
      <c r="E193"/>
      <c r="F193"/>
      <c r="G193"/>
      <c r="H193" s="18"/>
      <c r="I193" s="18"/>
      <c r="J193"/>
      <c r="K193"/>
    </row>
    <row r="194" spans="2:11">
      <c r="B194"/>
      <c r="C194"/>
      <c r="D194" s="26"/>
      <c r="E194"/>
      <c r="F194"/>
      <c r="G194"/>
      <c r="H194" s="18"/>
      <c r="I194" s="18"/>
      <c r="J194"/>
      <c r="K194"/>
    </row>
    <row r="195" spans="2:11">
      <c r="B195"/>
      <c r="C195"/>
      <c r="D195" s="26"/>
      <c r="E195"/>
      <c r="F195"/>
      <c r="G195"/>
      <c r="H195" s="18"/>
      <c r="I195" s="18"/>
      <c r="J195"/>
      <c r="K195"/>
    </row>
    <row r="196" spans="2:11">
      <c r="B196"/>
      <c r="C196"/>
      <c r="D196" s="26"/>
      <c r="E196"/>
      <c r="F196"/>
      <c r="G196"/>
      <c r="H196" s="18"/>
      <c r="I196" s="18"/>
      <c r="J196"/>
      <c r="K196"/>
    </row>
    <row r="197" spans="2:11">
      <c r="B197"/>
      <c r="C197"/>
      <c r="D197" s="26"/>
      <c r="E197"/>
      <c r="F197"/>
      <c r="G197"/>
      <c r="H197" s="18"/>
      <c r="I197" s="18"/>
      <c r="J197"/>
      <c r="K197"/>
    </row>
    <row r="198" spans="2:11">
      <c r="B198"/>
      <c r="C198"/>
      <c r="D198" s="26"/>
      <c r="E198"/>
      <c r="F198"/>
      <c r="G198"/>
      <c r="H198" s="18"/>
      <c r="I198" s="18"/>
      <c r="J198"/>
      <c r="K198"/>
    </row>
    <row r="199" spans="2:11">
      <c r="B199"/>
      <c r="C199"/>
      <c r="D199" s="26"/>
      <c r="E199"/>
      <c r="F199"/>
      <c r="G199"/>
      <c r="H199" s="18"/>
      <c r="I199" s="18"/>
      <c r="J199"/>
      <c r="K199"/>
    </row>
    <row r="200" spans="2:11">
      <c r="B200"/>
      <c r="C200"/>
      <c r="D200" s="26"/>
      <c r="E200"/>
      <c r="F200"/>
      <c r="G200"/>
      <c r="H200" s="18"/>
      <c r="I200" s="18"/>
      <c r="J200"/>
      <c r="K200"/>
    </row>
    <row r="201" spans="2:11">
      <c r="B201"/>
      <c r="C201"/>
      <c r="D201" s="26"/>
      <c r="E201"/>
      <c r="F201"/>
      <c r="G201"/>
      <c r="H201" s="18"/>
      <c r="I201" s="18"/>
      <c r="J201"/>
      <c r="K201"/>
    </row>
    <row r="202" spans="2:11">
      <c r="B202"/>
      <c r="C202"/>
      <c r="D202" s="26"/>
      <c r="E202"/>
      <c r="F202"/>
      <c r="G202"/>
      <c r="H202" s="18"/>
      <c r="I202" s="18"/>
      <c r="J202"/>
      <c r="K202"/>
    </row>
    <row r="203" spans="2:11">
      <c r="B203"/>
      <c r="C203"/>
      <c r="D203" s="26"/>
      <c r="E203"/>
      <c r="F203"/>
      <c r="G203"/>
      <c r="H203" s="18"/>
      <c r="I203" s="18"/>
      <c r="J203"/>
      <c r="K203"/>
    </row>
    <row r="204" spans="2:11">
      <c r="B204"/>
      <c r="C204"/>
      <c r="D204" s="26"/>
      <c r="E204"/>
      <c r="F204"/>
      <c r="G204"/>
      <c r="H204" s="18"/>
      <c r="I204" s="18"/>
      <c r="J204"/>
      <c r="K204"/>
    </row>
    <row r="205" spans="2:11">
      <c r="B205"/>
      <c r="C205"/>
      <c r="D205" s="26"/>
      <c r="E205"/>
      <c r="F205"/>
      <c r="G205"/>
      <c r="H205" s="18"/>
      <c r="I205" s="18"/>
      <c r="J205"/>
      <c r="K205"/>
    </row>
    <row r="206" spans="2:11">
      <c r="B206"/>
      <c r="C206"/>
      <c r="D206" s="26"/>
      <c r="E206"/>
      <c r="F206"/>
      <c r="G206"/>
      <c r="H206" s="18"/>
      <c r="I206" s="18"/>
      <c r="J206"/>
      <c r="K206"/>
    </row>
    <row r="207" spans="2:11">
      <c r="B207"/>
      <c r="C207"/>
      <c r="D207" s="26"/>
      <c r="E207"/>
      <c r="F207"/>
      <c r="G207"/>
      <c r="H207" s="18"/>
      <c r="I207" s="18"/>
      <c r="J207"/>
      <c r="K207"/>
    </row>
    <row r="208" spans="2:11">
      <c r="B208"/>
      <c r="C208"/>
      <c r="D208" s="26"/>
      <c r="E208"/>
      <c r="F208"/>
      <c r="G208"/>
      <c r="H208" s="18"/>
      <c r="I208" s="18"/>
      <c r="J208"/>
      <c r="K208"/>
    </row>
    <row r="209" spans="2:11">
      <c r="B209"/>
      <c r="C209"/>
      <c r="D209" s="26"/>
      <c r="E209"/>
      <c r="F209"/>
      <c r="G209"/>
      <c r="H209" s="18"/>
      <c r="I209" s="18"/>
      <c r="J209"/>
      <c r="K209"/>
    </row>
    <row r="210" spans="2:11">
      <c r="B210"/>
      <c r="C210"/>
      <c r="D210" s="26"/>
      <c r="E210"/>
      <c r="F210"/>
      <c r="G210"/>
      <c r="H210" s="18"/>
      <c r="I210" s="18"/>
      <c r="J210"/>
      <c r="K210"/>
    </row>
    <row r="211" spans="2:11">
      <c r="B211"/>
      <c r="C211"/>
      <c r="D211" s="26"/>
      <c r="E211"/>
      <c r="F211"/>
      <c r="G211"/>
      <c r="H211" s="18"/>
      <c r="I211" s="18"/>
      <c r="J211"/>
      <c r="K211"/>
    </row>
    <row r="212" spans="2:11">
      <c r="B212"/>
      <c r="C212"/>
      <c r="D212" s="26"/>
      <c r="E212"/>
      <c r="F212"/>
      <c r="G212"/>
      <c r="H212" s="18"/>
      <c r="I212" s="18"/>
      <c r="J212"/>
      <c r="K212"/>
    </row>
    <row r="213" spans="2:11">
      <c r="B213"/>
      <c r="C213"/>
      <c r="D213" s="26"/>
      <c r="E213"/>
      <c r="F213"/>
      <c r="G213"/>
      <c r="H213" s="18"/>
      <c r="I213" s="18"/>
      <c r="J213"/>
      <c r="K213"/>
    </row>
    <row r="214" spans="2:11">
      <c r="B214"/>
      <c r="C214"/>
      <c r="D214" s="26"/>
      <c r="E214"/>
      <c r="F214"/>
      <c r="G214"/>
      <c r="H214" s="18"/>
      <c r="I214" s="18"/>
      <c r="J214"/>
      <c r="K214"/>
    </row>
    <row r="215" spans="2:11">
      <c r="B215"/>
      <c r="C215"/>
      <c r="D215" s="26"/>
      <c r="E215"/>
      <c r="F215"/>
      <c r="G215"/>
      <c r="H215" s="18"/>
      <c r="I215" s="18"/>
      <c r="J215"/>
      <c r="K215"/>
    </row>
    <row r="216" spans="2:11">
      <c r="B216"/>
      <c r="C216"/>
      <c r="D216" s="26"/>
      <c r="E216"/>
      <c r="F216"/>
      <c r="G216"/>
      <c r="H216" s="18"/>
      <c r="I216" s="18"/>
      <c r="J216"/>
      <c r="K216"/>
    </row>
    <row r="217" spans="2:11">
      <c r="B217"/>
      <c r="C217"/>
      <c r="D217" s="26"/>
      <c r="E217"/>
      <c r="F217"/>
      <c r="G217"/>
      <c r="H217" s="18"/>
      <c r="I217" s="18"/>
      <c r="J217"/>
      <c r="K217"/>
    </row>
    <row r="218" spans="2:11">
      <c r="B218"/>
      <c r="C218"/>
      <c r="D218" s="26"/>
      <c r="E218"/>
      <c r="F218"/>
      <c r="G218"/>
      <c r="H218" s="18"/>
      <c r="I218" s="18"/>
      <c r="J218"/>
      <c r="K218"/>
    </row>
    <row r="219" spans="2:11">
      <c r="B219"/>
      <c r="C219"/>
      <c r="D219" s="26"/>
      <c r="E219"/>
      <c r="F219"/>
      <c r="G219"/>
      <c r="H219" s="18"/>
      <c r="I219" s="18"/>
      <c r="J219"/>
      <c r="K219"/>
    </row>
    <row r="220" spans="2:11">
      <c r="B220"/>
      <c r="C220"/>
      <c r="D220" s="26"/>
      <c r="E220"/>
      <c r="F220"/>
      <c r="G220"/>
      <c r="H220" s="18"/>
      <c r="I220" s="18"/>
      <c r="J220"/>
      <c r="K220"/>
    </row>
    <row r="221" spans="2:11">
      <c r="B221"/>
      <c r="C221"/>
      <c r="D221" s="26"/>
      <c r="E221"/>
      <c r="F221"/>
      <c r="G221"/>
      <c r="H221" s="18"/>
      <c r="I221" s="18"/>
      <c r="J221"/>
      <c r="K221"/>
    </row>
    <row r="222" spans="2:11">
      <c r="B222"/>
      <c r="C222"/>
      <c r="D222" s="26"/>
      <c r="E222"/>
      <c r="F222"/>
      <c r="G222"/>
      <c r="H222" s="18"/>
      <c r="I222" s="18"/>
      <c r="J222"/>
      <c r="K222"/>
    </row>
    <row r="223" spans="2:11">
      <c r="B223"/>
      <c r="C223"/>
      <c r="D223" s="26"/>
      <c r="E223"/>
      <c r="F223"/>
      <c r="G223"/>
      <c r="H223" s="18"/>
      <c r="I223" s="18"/>
      <c r="J223"/>
      <c r="K223"/>
    </row>
    <row r="224" spans="2:11">
      <c r="B224"/>
      <c r="C224"/>
      <c r="D224" s="26"/>
      <c r="E224"/>
      <c r="F224"/>
      <c r="G224"/>
      <c r="H224" s="18"/>
      <c r="I224" s="18"/>
      <c r="J224"/>
      <c r="K224"/>
    </row>
    <row r="225" spans="2:11">
      <c r="B225"/>
      <c r="C225"/>
      <c r="D225" s="26"/>
      <c r="E225"/>
      <c r="F225"/>
      <c r="G225"/>
      <c r="H225" s="18"/>
      <c r="I225" s="18"/>
      <c r="J225"/>
      <c r="K225"/>
    </row>
    <row r="226" spans="2:11">
      <c r="B226"/>
      <c r="C226"/>
      <c r="D226" s="26"/>
      <c r="E226"/>
      <c r="F226"/>
      <c r="G226"/>
      <c r="H226" s="18"/>
      <c r="I226" s="18"/>
      <c r="J226"/>
      <c r="K226"/>
    </row>
    <row r="227" spans="2:11">
      <c r="B227"/>
      <c r="C227"/>
      <c r="D227" s="26"/>
      <c r="E227"/>
      <c r="F227"/>
      <c r="G227"/>
      <c r="H227" s="18"/>
      <c r="I227" s="18"/>
      <c r="J227"/>
      <c r="K227"/>
    </row>
    <row r="228" spans="2:11">
      <c r="B228"/>
      <c r="C228"/>
      <c r="D228" s="26"/>
      <c r="E228"/>
      <c r="F228"/>
      <c r="G228"/>
      <c r="H228" s="18"/>
      <c r="I228" s="18"/>
      <c r="J228"/>
      <c r="K228"/>
    </row>
    <row r="229" spans="2:11">
      <c r="B229"/>
      <c r="C229"/>
      <c r="D229" s="26"/>
      <c r="E229"/>
      <c r="F229"/>
      <c r="G229"/>
      <c r="H229" s="18"/>
      <c r="I229" s="18"/>
      <c r="J229"/>
      <c r="K229"/>
    </row>
    <row r="230" spans="2:11">
      <c r="B230"/>
      <c r="C230"/>
      <c r="D230" s="26"/>
      <c r="E230"/>
      <c r="F230"/>
      <c r="G230"/>
      <c r="H230" s="18"/>
      <c r="I230" s="18"/>
      <c r="J230"/>
      <c r="K230"/>
    </row>
    <row r="231" spans="2:11">
      <c r="B231"/>
      <c r="C231"/>
      <c r="D231" s="26"/>
      <c r="E231"/>
      <c r="F231"/>
      <c r="G231"/>
      <c r="H231" s="18"/>
      <c r="I231" s="18"/>
      <c r="J231"/>
      <c r="K231"/>
    </row>
    <row r="232" spans="2:11">
      <c r="B232"/>
      <c r="C232"/>
      <c r="D232" s="26"/>
      <c r="E232"/>
      <c r="F232"/>
      <c r="G232"/>
      <c r="H232" s="18"/>
      <c r="I232" s="18"/>
      <c r="J232"/>
      <c r="K232"/>
    </row>
    <row r="233" spans="2:11">
      <c r="B233"/>
      <c r="C233"/>
      <c r="D233" s="26"/>
      <c r="E233"/>
      <c r="F233"/>
      <c r="G233"/>
      <c r="H233" s="18"/>
      <c r="I233" s="18"/>
      <c r="J233"/>
      <c r="K233"/>
    </row>
    <row r="234" spans="2:11">
      <c r="B234"/>
      <c r="C234"/>
      <c r="D234" s="17"/>
      <c r="E234"/>
      <c r="F234"/>
      <c r="G234"/>
      <c r="H234" s="18"/>
      <c r="I234" s="18"/>
      <c r="J234"/>
      <c r="K234"/>
    </row>
    <row r="1048576" spans="1:16">
      <c r="A1048576" s="39" t="s">
        <v>832</v>
      </c>
      <c r="P1048576" s="14" t="s">
        <v>832</v>
      </c>
    </row>
  </sheetData>
  <autoFilter ref="A2:P85">
    <filterColumn colId="12">
      <filters>
        <filter val="Reject"/>
        <filter val="Revised"/>
      </filters>
    </filterColumn>
    <filterColumn colId="15">
      <filters>
        <filter val="O"/>
        <filter val="v"/>
      </filters>
    </filterColumn>
  </autoFilter>
  <mergeCells count="1">
    <mergeCell ref="B1:K1"/>
  </mergeCells>
  <phoneticPr fontId="26"/>
  <hyperlinks>
    <hyperlink ref="D15" r:id="rId1"/>
    <hyperlink ref="D37" r:id="rId2"/>
    <hyperlink ref="D3" r:id="rId3"/>
    <hyperlink ref="D4" r:id="rId4"/>
    <hyperlink ref="D5" r:id="rId5"/>
    <hyperlink ref="D6" r:id="rId6"/>
    <hyperlink ref="D7" r:id="rId7"/>
    <hyperlink ref="D9" r:id="rId8"/>
    <hyperlink ref="D10" r:id="rId9"/>
    <hyperlink ref="D11" r:id="rId10"/>
    <hyperlink ref="D12" r:id="rId11"/>
    <hyperlink ref="D13" r:id="rId12"/>
    <hyperlink ref="D28" r:id="rId13"/>
    <hyperlink ref="D29" r:id="rId14"/>
    <hyperlink ref="D30" r:id="rId15"/>
    <hyperlink ref="D31" r:id="rId16"/>
    <hyperlink ref="D32" r:id="rId17"/>
    <hyperlink ref="D38" r:id="rId18"/>
    <hyperlink ref="D39" r:id="rId19"/>
    <hyperlink ref="D40" r:id="rId20"/>
    <hyperlink ref="D43" r:id="rId21"/>
    <hyperlink ref="D45" r:id="rId22"/>
    <hyperlink ref="D46" r:id="rId23"/>
    <hyperlink ref="D47" r:id="rId24"/>
    <hyperlink ref="D48" r:id="rId25"/>
    <hyperlink ref="D54" r:id="rId26"/>
    <hyperlink ref="D14" r:id="rId27"/>
    <hyperlink ref="D34" r:id="rId28"/>
    <hyperlink ref="D36" r:id="rId29"/>
    <hyperlink ref="D35" r:id="rId30"/>
    <hyperlink ref="D52" r:id="rId31"/>
    <hyperlink ref="D41" r:id="rId32"/>
    <hyperlink ref="D23" r:id="rId33"/>
    <hyperlink ref="D24" r:id="rId34"/>
    <hyperlink ref="D16" r:id="rId35"/>
    <hyperlink ref="D44" r:id="rId36"/>
    <hyperlink ref="D51" r:id="rId37"/>
    <hyperlink ref="D53" r:id="rId38"/>
    <hyperlink ref="D18" r:id="rId39"/>
    <hyperlink ref="D21" r:id="rId40"/>
    <hyperlink ref="D22" r:id="rId41"/>
    <hyperlink ref="D27" r:id="rId42"/>
    <hyperlink ref="D42" r:id="rId43"/>
    <hyperlink ref="D19" r:id="rId44"/>
    <hyperlink ref="D20" r:id="rId45"/>
    <hyperlink ref="D33" r:id="rId46"/>
    <hyperlink ref="D55" r:id="rId47"/>
    <hyperlink ref="D8" r:id="rId48"/>
    <hyperlink ref="D49" r:id="rId49"/>
    <hyperlink ref="D50" r:id="rId50"/>
    <hyperlink ref="D25" r:id="rId51"/>
    <hyperlink ref="D26" r:id="rId52"/>
    <hyperlink ref="D58" r:id="rId53"/>
    <hyperlink ref="D59" r:id="rId54"/>
    <hyperlink ref="D60" r:id="rId55"/>
    <hyperlink ref="D61" r:id="rId56"/>
    <hyperlink ref="D62" r:id="rId57"/>
    <hyperlink ref="D63" r:id="rId58"/>
    <hyperlink ref="D64" r:id="rId59"/>
    <hyperlink ref="D65" r:id="rId60"/>
    <hyperlink ref="D66" r:id="rId61"/>
    <hyperlink ref="D67" r:id="rId62"/>
    <hyperlink ref="D68" r:id="rId63"/>
    <hyperlink ref="D69" r:id="rId64"/>
    <hyperlink ref="D70" r:id="rId65"/>
    <hyperlink ref="D71" r:id="rId66"/>
    <hyperlink ref="D72" r:id="rId67"/>
    <hyperlink ref="D73" r:id="rId68"/>
    <hyperlink ref="D74" r:id="rId69"/>
    <hyperlink ref="D75" r:id="rId70"/>
    <hyperlink ref="D76" r:id="rId71"/>
    <hyperlink ref="D77" r:id="rId72"/>
    <hyperlink ref="D78" r:id="rId73"/>
    <hyperlink ref="D79" r:id="rId74"/>
    <hyperlink ref="D80" r:id="rId75"/>
    <hyperlink ref="D81" r:id="rId76"/>
    <hyperlink ref="D82" r:id="rId77"/>
    <hyperlink ref="D83" r:id="rId78"/>
    <hyperlink ref="D84" r:id="rId79"/>
    <hyperlink ref="D85" r:id="rId80"/>
  </hyperlinks>
  <pageMargins left="0.7" right="0.7" top="0.75" bottom="0.75" header="0.3" footer="0.3"/>
  <pageSetup paperSize="9" orientation="portrait" verticalDpi="0" r:id="rId8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Shoichi Kitazawa</cp:lastModifiedBy>
  <cp:lastPrinted>2019-01-16T04:24:01Z</cp:lastPrinted>
  <dcterms:created xsi:type="dcterms:W3CDTF">2012-07-21T16:42:55Z</dcterms:created>
  <dcterms:modified xsi:type="dcterms:W3CDTF">2019-01-31T22:44:04Z</dcterms:modified>
</cp:coreProperties>
</file>