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mc:AlternateContent xmlns:mc="http://schemas.openxmlformats.org/markup-compatibility/2006">
    <mc:Choice Requires="x15">
      <x15ac:absPath xmlns:x15ac="http://schemas.microsoft.com/office/spreadsheetml/2010/11/ac" url="C:\Users\YokotaH\Documents\Standards\IEEE\802.15.4 Docs\802.15.4md\"/>
    </mc:Choice>
  </mc:AlternateContent>
  <xr:revisionPtr revIDLastSave="0" documentId="13_ncr:1_{850E3B4D-79E5-4557-947C-8C6B2B0BF167}" xr6:coauthVersionLast="40" xr6:coauthVersionMax="41" xr10:uidLastSave="{00000000-0000-0000-0000-000000000000}"/>
  <bookViews>
    <workbookView xWindow="-120" yWindow="-120" windowWidth="20730" windowHeight="11160" activeTab="2" xr2:uid="{00000000-000D-0000-FFFF-FFFF00000000}"/>
  </bookViews>
  <sheets>
    <sheet name="IEEE_Cover" sheetId="1" r:id="rId1"/>
    <sheet name="Stats" sheetId="5" state="hidden" r:id="rId2"/>
    <sheet name="LB150 Comments" sheetId="2" r:id="rId3"/>
    <sheet name="Rogue Comments" sheetId="3" r:id="rId4"/>
  </sheets>
  <definedNames>
    <definedName name="_xlnm._FilterDatabase" localSheetId="2" hidden="1">'LB150 Comments'!$A$2:$P$237</definedName>
    <definedName name="_xlnm._FilterDatabase" localSheetId="3" hidden="1">'Rogue Comments'!$A$2:$P$85</definedName>
    <definedName name="_xlnm.Print_Area" localSheetId="2">'LB150 Comments'!$A$1:$P$190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2" i="5" l="1"/>
  <c r="Q22" i="5"/>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I12" i="5"/>
  <c r="I11" i="5"/>
  <c r="S21" i="5" s="1"/>
  <c r="I10" i="5"/>
  <c r="I9" i="5"/>
  <c r="I8" i="5"/>
  <c r="I7" i="5"/>
  <c r="H12" i="5"/>
  <c r="H11" i="5"/>
  <c r="H10" i="5"/>
  <c r="H9" i="5"/>
  <c r="H8" i="5"/>
  <c r="H7" i="5"/>
  <c r="C9" i="5"/>
  <c r="C10" i="5"/>
  <c r="C11" i="5"/>
  <c r="C12" i="5"/>
  <c r="D12" i="5"/>
  <c r="D11" i="5"/>
  <c r="S20" i="5" s="1"/>
  <c r="D10" i="5"/>
  <c r="K30" i="5" l="1"/>
  <c r="E34" i="5"/>
  <c r="J30" i="5"/>
  <c r="I30" i="5"/>
  <c r="N12" i="5"/>
  <c r="N7" i="5"/>
  <c r="N11" i="5"/>
  <c r="S22" i="5" s="1"/>
  <c r="N9" i="5"/>
  <c r="N8" i="5"/>
  <c r="N10" i="5"/>
  <c r="M12" i="5"/>
  <c r="M8" i="5"/>
  <c r="M11" i="5"/>
  <c r="M10" i="5"/>
  <c r="M9" i="5"/>
  <c r="M7" i="5"/>
  <c r="F34" i="5"/>
  <c r="D34" i="5"/>
  <c r="J12" i="5"/>
  <c r="J10" i="5"/>
  <c r="J9" i="5"/>
  <c r="J8" i="5"/>
  <c r="I13" i="5"/>
  <c r="J11" i="5"/>
  <c r="H13" i="5"/>
  <c r="J7" i="5"/>
  <c r="E12" i="5"/>
  <c r="E11" i="5"/>
  <c r="E10" i="5"/>
  <c r="E9" i="5"/>
  <c r="E8" i="5"/>
  <c r="E7" i="5"/>
  <c r="D13" i="5"/>
  <c r="C13" i="5"/>
  <c r="M13" i="5" l="1"/>
  <c r="N13" i="5"/>
  <c r="J13" i="5"/>
  <c r="E13" i="5"/>
  <c r="M14" i="5" l="1"/>
</calcChain>
</file>

<file path=xl/sharedStrings.xml><?xml version="1.0" encoding="utf-8"?>
<sst xmlns="http://schemas.openxmlformats.org/spreadsheetml/2006/main" count="3548" uniqueCount="943">
  <si>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</si>
  <si>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</si>
  <si>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</si>
  <si>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</si>
  <si>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</si>
  <si>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</si>
  <si>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</si>
  <si>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</si>
  <si>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</si>
  <si>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</si>
  <si>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</si>
  <si>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</si>
  <si>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</si>
  <si>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</si>
  <si>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</si>
  <si>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</si>
  <si>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</si>
  <si>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</si>
  <si>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</si>
  <si>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</si>
  <si>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</si>
  <si>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</si>
  <si>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</si>
  <si>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</si>
  <si>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</si>
  <si>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P802.15.4-REVd-D01_Comment_Entry_Form.xls</t>
  </si>
  <si>
    <t>April 2018</t>
  </si>
  <si>
    <t>802.15.4md Comment Submission</t>
  </si>
  <si>
    <t>[This document is used to submit comments for an 802.15.4md pre-draft.]</t>
  </si>
  <si>
    <t>802.15.4md D01 Draft Comments</t>
  </si>
  <si>
    <t>Kunal Shah</t>
  </si>
  <si>
    <t>Voice: 669-770-4528</t>
  </si>
  <si>
    <t>230 W Tasman Dr</t>
  </si>
  <si>
    <t>San Jose, CA 95134</t>
  </si>
  <si>
    <t>E-mail: kunal.shah@itron.com</t>
  </si>
  <si>
    <t>Billy Verso</t>
  </si>
  <si>
    <t>Decawave Ltd</t>
  </si>
  <si>
    <t>billy.verso @ decawave.com</t>
  </si>
  <si>
    <t>6.2.5.1</t>
  </si>
  <si>
    <t xml:space="preserve">"phyCCADuration" appears in 5 places, sometimes italicised, sometimes not, and sometimes as "phyCcaDuration" </t>
  </si>
  <si>
    <t>Make all FIVE references consistent in terms of uppercase/lowercase usage, which I think should be "phyCcaDuration" and italicise all. (Pages 71, 73, 380, 456 and 460).</t>
  </si>
  <si>
    <t xml:space="preserve"> I am not sure what this line should say it replaces two lines from the original 4e amendment but has substantially changed what is said.  The original talked about receiving "links" to a neighbor, a concept that I am not clear about either.  </t>
  </si>
  <si>
    <t>6.5.4</t>
  </si>
  <si>
    <t>This sentence does not read correctly.  "A time source neighbor is another device for which the macLinkTimekeeping is TRUE for the macLinkHandle a link."</t>
  </si>
  <si>
    <t>T</t>
  </si>
  <si>
    <t>5.7.7</t>
  </si>
  <si>
    <t>Says "macLinkHandle defined in Table 8-85" but Table 8-85 is MCPS-SAP primitives</t>
  </si>
  <si>
    <t>E</t>
  </si>
  <si>
    <t>8.2.26.1</t>
  </si>
  <si>
    <t>Row "LinkHandle" of Table 8-75 says "macLinkHandle in Table 8-85" but Table 8-85 is MCPS-SAP primitives</t>
  </si>
  <si>
    <t>Change "it" to "LinkHandle"</t>
  </si>
  <si>
    <t>Row "LinkHandle" of Table 8-76 says "macLinkHandle in Table 8-85" but Table 8-85 is MCPS-SAP primitives</t>
  </si>
  <si>
    <t>Row "LinkHandle" of Table 8-75 say "If Link is not used, it shall be set to 0xffff." but it is not clear that "it" is referring to the LinkHandle parameter</t>
  </si>
  <si>
    <t>Row "LinkHandle" of Table 8-76 says "If Link is not used, it shall be set to 0xffff."  not clear that "it" is referring to the LinkHandle parameter</t>
  </si>
  <si>
    <t>8.2.26.2</t>
  </si>
  <si>
    <t>Correct the cross-reference, I think Table 8-96</t>
  </si>
  <si>
    <t>Correct the cross-reference .I think Table 8-96</t>
  </si>
  <si>
    <t>Correct the cross-reference. I think Table 8-96</t>
  </si>
  <si>
    <t xml:space="preserve">The usage of macLinkHandle is not clear, it is described in the TSCH MAC PIB as "Identifier of Link", but it I cannot find how it is set or used. </t>
  </si>
  <si>
    <t xml:space="preserve">Add a reference to the text where this is specified.  If this is missing someone should write it. </t>
  </si>
  <si>
    <t>Clarify by changing the language to make the MP frame encoding clearer.  Also rename "Destination PAN ID" box in Figure 7-18 to "PAN ID", and say that the PAN ID Present field determins PAN ID presence.</t>
  </si>
  <si>
    <t>6.7.2</t>
  </si>
  <si>
    <t xml:space="preserve">The filtering rule (d-5) "The device is the PAN coordinator, only source addressing fields are included in a Multipurpose frame and the destination PAN ID matches macPanId." is a little confusing since if "only source addressing fields are included" how can a destination PAN ID be present since by defintion "destination PAN ID" is part of the destination address.  In support of this view, the encoding of the MP frame (Figure 7-18, Figure 7-19 and in 7.3.5.3 the referenced Table 7-3.indicates removing destination address (encoding  0b00) will remove destination PAN ID also. </t>
  </si>
  <si>
    <t>Consider and change if necessary.</t>
  </si>
  <si>
    <t>Unless macImplicitBroadcast is TRUE the filtering rules will not allow reception of the 12-octet blink frame (added by TG4e), which is an MP frame consisting of 1-octet FC, 1-octet SN, 8-octets of source address, and the 2-octet CRC.  However I think macImplicitBroadcast was added for data/mac command frames.   Should RX of blinks be allowed irrespective of macImplicitBroadcast?</t>
  </si>
  <si>
    <t>6.7.8</t>
  </si>
  <si>
    <t>"Figure 6-41—Lost Data frame..." contains reference to "aMaxFrameRetries" which is not defined anywhere.</t>
  </si>
  <si>
    <t>Change "aMaxFrameRetries" to "macMaxFrameRetries"</t>
  </si>
  <si>
    <t>"Figure 6-42—Lost acknowledgment..." contains reference to "aMaxFrameRetries" which is not defined anywhere.</t>
  </si>
  <si>
    <t>7.2.1.3</t>
  </si>
  <si>
    <t>Fourth paragraph is ambiguous "When operating in TSCH mode, the frame pending bit can be set to one to indicate that the recipient should stay on in the next timeslot and on the same channel if there is no link scheduled."  Does this mean PEND is ignored if there is a "link scheduled" (which is not a clear term in itself), or that it stays on in the next timeslot, but not on the same channel if there is a "link scheduled"?....</t>
  </si>
  <si>
    <t>Third paragraph says "until the frame pending bit is reset to zero." but this clause is specifying the format of a TX frame, so once a bit is set and transmitted it cannot be reset.  What ever functionality is intended to be described (and I reckon it is referring to a subsequent frame), here is not the correct place to specify it.</t>
  </si>
  <si>
    <t>Add a clause, in whatever section covers the low-energy (LE) CSL mode of operation, to describe the use of the PEND bit, and put in a cross reference to that here</t>
  </si>
  <si>
    <t xml:space="preserve">This paragraph needs to be rewritten to correctly convey what activity to take with respect to the pending bit in the cases where there is and is not a "link scheduled".  Maybe say "PEND shall only be set if there is not a link scheduled". OR, maybe better to add a sub-clause, in whatever section covers TSCH mode, to describe the use of the PEND bit.  Also need to add text somewhere (referenced here) to define what "link scheduled" actually means.  </t>
  </si>
  <si>
    <t>7.3.1.1</t>
  </si>
  <si>
    <t>Not sure, what is the easiest fix, perhaps make the sentence explicit, "If the Frame Version field is not 0b10, fields XXXXX in the Frame Control field shall be set to zero and ignored on reception."  where XXXXX is is list of the fields that should be zeroed.</t>
  </si>
  <si>
    <t>Paragrah mentions the Frame Type field, Security Enabled field, and Frame Version field, and Frame Pending field, and thens says says "If the Frame Version field is not 0b10, all other fields in the Frame Control field shall be set to zero and ignored on reception."  But this is in conflict with the list beginning line 16 which says how the addressing mode filed needs to be set up for frame versions 0b00 to 0b10.</t>
  </si>
  <si>
    <t xml:space="preserve">7.3.5.2 </t>
  </si>
  <si>
    <t>Add statement (like): "Where the frame control field is one octet long, the MAC shall assume and behave as though the elided bits 8 to 15 of the frame control field are all zero."</t>
  </si>
  <si>
    <t>Long Frame Control field, when zero suppresses the high order octet of the frame control field.  I can find no text that clearly states the values to assume for the fields of the elided bits.  I believe the intent is as per my proposed change.</t>
  </si>
  <si>
    <t>7.3.6</t>
  </si>
  <si>
    <t>Add "Octets: " before "variable" in top-right cell.</t>
  </si>
  <si>
    <t>Figure 7-20—Extended frame format, seems to imply a field that contains a variable number of bits as "Extended Frame Payload", but I think it should be octets:</t>
  </si>
  <si>
    <t>7.4.2.2</t>
  </si>
  <si>
    <t>Clarify: Propose eui[0], eui[1], eui[2] sent in that order.</t>
  </si>
  <si>
    <t>Is Vendor OUI a 24 bit number sent LSB first or a three octet string eui[0], eui[1], eui[2] sent in that order.  Maybe this should be specified to avoid collision between vendors interpreting this field differently.</t>
  </si>
  <si>
    <t>Yes</t>
  </si>
  <si>
    <t>No</t>
  </si>
  <si>
    <t>7.4.4.4</t>
  </si>
  <si>
    <t>Correct the reference.</t>
  </si>
  <si>
    <t>At the end of this page it says "The PIB values used for this IE are defined in Table 8-96", however looking at that table it bears no realtion to the values defined above.  The reference should actually be to table 8-97.</t>
  </si>
  <si>
    <t xml:space="preserve">Add statement: "Where both fields are included they shall both be the same length." </t>
  </si>
  <si>
    <t>This says "The length of the Max TX field and Timeslot Length field shall be the same and can be determined from the
length of the IE"  However since each of these fields when included can be 2 or 3 octets long, it would be impossible to distinguish between them if the combined length is 5.  I expect there is another rule/fact that means they must both be either 2 or 3 octets long, but it might be worth stating it.</t>
  </si>
  <si>
    <t>7.5.22</t>
  </si>
  <si>
    <t>Consider deleting the line.</t>
  </si>
  <si>
    <t>Second line of the first paragraph of the clause says the RIT command is only applicable to FFD, however it seems to me that the RIT data request might be equally well sent by an RFD.  Is this distinction important, it's an optional procedure in any case?</t>
  </si>
  <si>
    <t>8.2.11.1</t>
  </si>
  <si>
    <t xml:space="preserve">Delete this word or insert whatever is meant. </t>
  </si>
  <si>
    <t>An extraneous single word sentence "SetDefaultPib." appears at the end of the Description of the ScanType parameter in Table 8-29</t>
  </si>
  <si>
    <t>8.2.11.2</t>
  </si>
  <si>
    <t>Change the line to begin ""If the ScanType parameter indicates an ED scan and the ChanelPage parameter indicates the PHY is the HRP UWB PHY, ...."</t>
  </si>
  <si>
    <t>This (final paragraph of clause) line begins "If the MLME-SCAN.request primitive requested an ED and the PHY type is HRP UWB, as indicated by the phyChannelPage,..." has some issues as follows: (a) "an ED" is not a standalone term; it should be "an ED scan"  (b) the text says the PHY type is specified by the "phyChannelPage" which is a PIB attribute, however the MLME-SCAN.confirm primitive has a ChannelPage parametrer which should perhaps be the source of this information. (c) really the requested type is not important given that it is indicated in ScanType is a parameter of the confirm message.</t>
  </si>
  <si>
    <t>8.3.2</t>
  </si>
  <si>
    <t>Here FRAME_TOO_LONG status in MCPS-DATA.CONFIRM is used to report when the "requested transaction is too large to fit in the CAP or GTS", as appropriate.  This is strange since MAC frames are typically shorter than CAP and GTS periods.  There is an error condition where the FRAME_TOO_LONG status is more appropriate.  This is when the upper layer passes MSDU + addressing, security, IEs etc. such that when the MAC forms the complete MAC frame it does not physically fit in the PHYSICAL layer frame maximum PSDU size.  This is not actually one of the errors trapped by the status messages but it should be added.  NB: The precedent for this usage is in 8.2.12.2 MLME-START.confirm where it says "FRAME_TOO_LONG – The length of the beacon frame exceeds aMaxPhyPacketSize."  A similar error is beeded for User Data Frames.</t>
  </si>
  <si>
    <t>(a) Add a status response to signal that the resultant MAC frame (as composed by the MAC upon receipt of the MCPS-DATA.request) is &gt; aMaxPhyPacketSize.and (ideally) use FRAME_TOO_LONG status enumeration for this.  (b) If there is an error relating to CAP and GTS then explain the mechanism better in the text and ideally use an error enumeration(s) textual name that is more meaningful for that error e.g. FRAME_OVERFLOWS_CAP and  FRAME_OVERFLOWS_GTS</t>
  </si>
  <si>
    <t>9.2.3</t>
  </si>
  <si>
    <t>Define the intended external use of this parameter, in the appropriate place e.g. clause 6.7.2, and if appropriate add parameters to the MLME-COMM-STATUS.indication to report when such issues are encountered.</t>
  </si>
  <si>
    <t>The IeStatusList, first mentioned here, is defined as a return parameter from the incoming frame security procedure  (in clauses 9.2.3, 9.2.4, 9.2.7 and 9.2.8) but there is no mention of this parameter in any text outside of these clauses to define how it is used outside of clause 9.  That is, one would expect it to be mentioned in clause 6.7.2 "Reception and rejection", and perhaps communicated to the upper layers in MLME-COMM-STATUS.</t>
  </si>
  <si>
    <t>10.1.3</t>
  </si>
  <si>
    <t>Find and insert the correct reference.</t>
  </si>
  <si>
    <t>Footnote 14 bottom of page, says "For the SUN OFDM PHY, the MAC symbol period is defined in 6.1."  but clause 6.1 says nothing about SUN or MAC symbol period.</t>
  </si>
  <si>
    <t>10.2.2</t>
  </si>
  <si>
    <t>For good interworking, It really should say that  "The RX-to-TX turnaround time shall be no less than aTurnaroundTime, as defined …."</t>
  </si>
  <si>
    <t>From an interworking point of view the RX-to-TX turnaround specification missing something.  If the TX to RX time is allowed to be up to aTurnaroundTime by clause 10.2.1, then to ensure that the remote receiver is ready for the reply, RX-to-TX time must be at least aTurnaroundTime, otherwise any symbols sent earlier than that will not be received by compliant devices using the largest allowable turnaround.  The 2006 revision said "The TX-to-RX turnaround time shall be less than or equal to the RX-to-TX turnaround time" which is sort of what I am talking about but insufficient. That text has not survived into this revision.</t>
  </si>
  <si>
    <t>10.2.7</t>
  </si>
  <si>
    <t xml:space="preserve">Current text: "— CCA Mode 5: HRP UWB preamble sense based on the SHR of a frame. CCA shall report a busy medium upon detection of a preamble symbol as specified in 16.2.5. An idle channel shall be reported if no preamble symbol is detected up to a period not shorter than the maximum packet duration plus the maximum period for acknowledgment"  The issues are:  (a) First sentence needs to be clearer in terms of what preamble symbol is detected.  (b) Second sentence is not at all clear in meaning.  (c) There is a large variation in the possible frame length in UWB depending on the data rate, e.g. at 110 kbps with 4096 PSR a frame and its ACK would be almost 20 ms long while at 6.81 Mbps with a 64 PSR preamble this is &lt; 375.5 µs, which over 50 times shorter.  It is unreasonable to make the medium be reported as busy for an appreciable length of time, especially where the shorter frames are being used.  (d) In a typical UWB PHY implementation preamble detection is based on quite a lengthy correlation period not just a single symbol, i.e. depending on the operating mode may be 16 to 200 symbol times (the longer times being used where a longer preamble sequence is expected.  This should be reflected in the text. </t>
  </si>
  <si>
    <r>
      <t xml:space="preserve">Proposed new text: "— CCA Mode 5: HRP UWB preamble sense based on the SHR of a frame. In this mode, the CCA shall operate to detect the UWB preamble as specified in 16.2.5 and by the </t>
    </r>
    <r>
      <rPr>
        <i/>
        <sz val="11"/>
        <color theme="1"/>
        <rFont val="Calibri"/>
        <family val="2"/>
        <scheme val="minor"/>
      </rPr>
      <t>phyCurrentCode.</t>
    </r>
    <r>
      <rPr>
        <sz val="10"/>
        <rFont val="Arial"/>
        <family val="2"/>
      </rPr>
      <t xml:space="preserve">  The device shall spend at least its normal operational preamble detection time looking for preamble before reporting an idle medium in the case where no preamble is detected.  In the case where the preamble is detected, the CCA shall report a busy medium, and thereafter, shall not report an idle medium until a period has elapsed that is not shorter than time required at the current network operational data rate and PSR, (e.g. as specified by the DataRate and UwbPreambleSymbolRepetitions parameters of the MCPS-DATA.request), to transmit a frame of 127-octets and to receive its acknowledgment.</t>
    </r>
  </si>
  <si>
    <r>
      <t xml:space="preserve">Says that "The PHY PIB attribute </t>
    </r>
    <r>
      <rPr>
        <i/>
        <sz val="11"/>
        <color theme="1"/>
        <rFont val="Calibri"/>
        <family val="2"/>
        <scheme val="minor"/>
      </rPr>
      <t>phyCCAMode</t>
    </r>
    <r>
      <rPr>
        <sz val="10"/>
        <rFont val="Arial"/>
        <family val="2"/>
      </rPr>
      <t>, as described in 11.3,"  however this is actually not described or defined anywhere in this version of the standard</t>
    </r>
  </si>
  <si>
    <r>
      <t xml:space="preserve">Re-insert the </t>
    </r>
    <r>
      <rPr>
        <i/>
        <sz val="11"/>
        <color theme="1"/>
        <rFont val="Calibri"/>
        <family val="2"/>
        <scheme val="minor"/>
      </rPr>
      <t>phyCCAMode</t>
    </r>
    <r>
      <rPr>
        <sz val="10"/>
        <rFont val="Arial"/>
        <family val="2"/>
      </rPr>
      <t xml:space="preserve"> PIB attribute that was in the 2011 revision of the standard.  Ref: 802.15.4-2011 Table 71— PHY PIB attributes</t>
    </r>
  </si>
  <si>
    <t>16.2.1</t>
  </si>
  <si>
    <t>Change to say "Table 16-1—Mapping of PHR field bits, ..." .</t>
  </si>
  <si>
    <t>Change to say "Table 16-2—Mapping of PHR field bits, ..." .</t>
  </si>
  <si>
    <t>Change to say "the PHR field, H0-H18"</t>
  </si>
  <si>
    <t>The referenced tables are about PHR bits not SHR field as the text is saying in error.</t>
  </si>
  <si>
    <t>Caption for "Table 16-1—Mapping of SHR field bits, ..." should be referring tp PHR bits not SHR bits.</t>
  </si>
  <si>
    <t>Caption of "Table 16-2—Mapping of SHR field bits, ..." should be referring tp PHR bits not SHR bits.</t>
  </si>
  <si>
    <t xml:space="preserve">Text in the comentary (rightmost column) of Table 16-1 (and also Table 16-2) could make it clear by inserting "PHY" before "header" </t>
  </si>
  <si>
    <t>Change commentaries in first row of both tables 16-1 and 16-2 to read "21 symbols of PHY header…."</t>
  </si>
  <si>
    <t>16.2.5</t>
  </si>
  <si>
    <t>This talks about the "HrpUwbPreambleSymbolsRepetitions" parameter in the MCPS-DATA.request primitive"  however this is "UwbPreambleSymbolRepetitions" since it is shared by HRP UWB PHY and LRP UWB PHY.</t>
  </si>
  <si>
    <t>Change "HrpUwbPreambleSymbolsRepetitions" to "UwbPreambleSymbolRepetitions"… NB: removing the "s" between "Symbol" and "Repetitions", as well as the "Hrp" prefix.</t>
  </si>
  <si>
    <t>16.3.3.2</t>
  </si>
  <si>
    <r>
      <t>In Figure 16-11, the parity bit (or sign bit) output of the convolutional encoder should be labelled g</t>
    </r>
    <r>
      <rPr>
        <vertAlign val="subscript"/>
        <sz val="11"/>
        <color theme="1"/>
        <rFont val="Calibri"/>
        <family val="2"/>
        <scheme val="minor"/>
      </rPr>
      <t>1</t>
    </r>
    <r>
      <rPr>
        <vertAlign val="superscript"/>
        <sz val="11"/>
        <color theme="1"/>
        <rFont val="Calibri"/>
        <family val="2"/>
        <scheme val="minor"/>
      </rPr>
      <t>(n)</t>
    </r>
    <r>
      <rPr>
        <sz val="10"/>
        <rFont val="Arial"/>
        <family val="2"/>
      </rPr>
      <t>, but it is incorrectly labelled g</t>
    </r>
    <r>
      <rPr>
        <vertAlign val="subscript"/>
        <sz val="11"/>
        <color theme="1"/>
        <rFont val="Calibri"/>
        <family val="2"/>
        <scheme val="minor"/>
      </rPr>
      <t>0</t>
    </r>
    <r>
      <rPr>
        <vertAlign val="superscript"/>
        <sz val="11"/>
        <color theme="1"/>
        <rFont val="Calibri"/>
        <family val="2"/>
        <scheme val="minor"/>
      </rPr>
      <t>(n)</t>
    </r>
    <r>
      <rPr>
        <sz val="10"/>
        <rFont val="Arial"/>
        <family val="2"/>
      </rPr>
      <t xml:space="preserve"> --- It was correct in the 2011 revision!</t>
    </r>
  </si>
  <si>
    <r>
      <t xml:space="preserve">Change Figure 16-11, parity bit (or sign bit) output label to be: </t>
    </r>
    <r>
      <rPr>
        <sz val="11"/>
        <color theme="1"/>
        <rFont val="Times New Roman"/>
        <family val="1"/>
      </rPr>
      <t>g</t>
    </r>
    <r>
      <rPr>
        <vertAlign val="subscript"/>
        <sz val="11"/>
        <color theme="1"/>
        <rFont val="Times New Roman"/>
        <family val="1"/>
      </rPr>
      <t>1</t>
    </r>
    <r>
      <rPr>
        <vertAlign val="superscript"/>
        <sz val="11"/>
        <color theme="1"/>
        <rFont val="Times New Roman"/>
        <family val="1"/>
      </rPr>
      <t>(n)</t>
    </r>
  </si>
  <si>
    <t xml:space="preserve">16.4.8 </t>
  </si>
  <si>
    <t>16.4.9</t>
  </si>
  <si>
    <t>Not clear that UWB turnaround times are in Tpsym units, this should be corrected. Also I think "specified" is a better word to use than "defined" see suggested change wording.
(Following the references takes you on a merry dance to Table 11-1 where it is specified as 12 symbols. It would be cleaner and clearer to just specify it here.)</t>
  </si>
  <si>
    <r>
      <t>Change text to say "The HRP UWB PHY shall have a TX-to-RX turnaround time</t>
    </r>
    <r>
      <rPr>
        <sz val="11"/>
        <color theme="1"/>
        <rFont val="Calibri"/>
        <family val="2"/>
        <scheme val="minor"/>
      </rPr>
      <t>, in units of preamble symbols times, Tpsym, as specified in 10.2.1.</t>
    </r>
    <r>
      <rPr>
        <sz val="10"/>
        <rFont val="Arial"/>
        <family val="2"/>
      </rPr>
      <t xml:space="preserve">" (NB: Correctly subscript and italicise the </t>
    </r>
    <r>
      <rPr>
        <i/>
        <sz val="10"/>
        <rFont val="Arial"/>
        <family val="2"/>
      </rPr>
      <t>T</t>
    </r>
    <r>
      <rPr>
        <i/>
        <vertAlign val="subscript"/>
        <sz val="10"/>
        <rFont val="Arial"/>
        <family val="2"/>
      </rPr>
      <t>psym</t>
    </r>
    <r>
      <rPr>
        <sz val="10"/>
        <rFont val="Arial"/>
        <family val="2"/>
      </rPr>
      <t>)</t>
    </r>
  </si>
  <si>
    <r>
      <t xml:space="preserve">Change text to say "The HRP UWB PHY shall have a </t>
    </r>
    <r>
      <rPr>
        <sz val="11"/>
        <color theme="1"/>
        <rFont val="Calibri"/>
        <family val="2"/>
        <scheme val="minor"/>
      </rPr>
      <t>RX-to-TX</t>
    </r>
    <r>
      <rPr>
        <sz val="10"/>
        <rFont val="Arial"/>
        <family val="2"/>
      </rPr>
      <t xml:space="preserve"> turnaround time, </t>
    </r>
    <r>
      <rPr>
        <sz val="11"/>
        <color theme="1"/>
        <rFont val="Calibri"/>
        <family val="2"/>
        <scheme val="minor"/>
      </rPr>
      <t>in units of preamble symbols times, Tpsym, as specified in 10.2.2</t>
    </r>
    <r>
      <rPr>
        <b/>
        <sz val="11"/>
        <color theme="1"/>
        <rFont val="Calibri"/>
        <family val="2"/>
        <scheme val="minor"/>
      </rPr>
      <t>.</t>
    </r>
    <r>
      <rPr>
        <sz val="10"/>
        <rFont val="Arial"/>
        <family val="2"/>
      </rPr>
      <t xml:space="preserve">" </t>
    </r>
  </si>
  <si>
    <t>Not clear that UWB turnaround times are in Tpsym units, also paragraph text incorrectly says "TX-to-RX turnaround time" when this clause is titled "RX-to-TX turnaround time. And "specified" is better than "defined".</t>
  </si>
  <si>
    <t>Annex A</t>
  </si>
  <si>
    <t xml:space="preserve">In the Bibliography, it would be good to add references to ISO/IEC 24730-61 and ISO/IEC 24730-62. These standards published in 2013 employ respectively the (4f) LRP UWB PHY modulation and the (4a) HRP UWB PHY modulations, and both make use of multipurpose blink frame for their TDOA RTLS tags' TX-only messages. </t>
  </si>
  <si>
    <t>Add bibliographical references to both:  
ISO/IEC 24730-62, Information technology — Real time locating systems (RTLS) — Part 62: High rate pulse repetition frequency Ultra Wide Band (UWB) air interface.
and
ISO/IEC 24730-61, Information technology — Real time locating systems (RTLS) — Part 61: Low rate pulse repetition frequency Ultra Wide Band (UWB) air interface.</t>
  </si>
  <si>
    <t>Charles Perkins</t>
  </si>
  <si>
    <t>Futurewei</t>
  </si>
  <si>
    <t>charlie.perkins@huawei.com</t>
  </si>
  <si>
    <t>"individual subset"</t>
  </si>
  <si>
    <t>use "contiguous non-overlapping subsequence of bits" or something with the same meaning. But even that is still inaccurate.</t>
  </si>
  <si>
    <t>Y</t>
  </si>
  <si>
    <t>In the definition of group key: "a set of devices" is too ambiguous</t>
  </si>
  <si>
    <t>Use "the devices in the group".</t>
  </si>
  <si>
    <t>What is the difference between "key" and "secret key"</t>
  </si>
  <si>
    <t>Just use "key"</t>
  </si>
  <si>
    <t>N</t>
  </si>
  <si>
    <t>"during use" seems inaccurate</t>
  </si>
  <si>
    <t>Use "from time to time".</t>
  </si>
  <si>
    <t>"payload data" seems wrong</t>
  </si>
  <si>
    <t>Use "payload"</t>
  </si>
  <si>
    <t>The definition of "transaction" says something about exchanging related frames in order to successfully transmit a frame.  But that is a recursive definition and not helpful.</t>
  </si>
  <si>
    <t>Maybe "successfully complete a "well-defined operation", whatever that might be.</t>
  </si>
  <si>
    <t>"No decision should be made" could be improved</t>
  </si>
  <si>
    <t>Use "A decision should never be made based"</t>
  </si>
  <si>
    <t>"simple," should be deleted, in light of L2R, as well as the complexity of this document.</t>
  </si>
  <si>
    <t>"different" could be improved</t>
  </si>
  <si>
    <t>Use "certain"</t>
  </si>
  <si>
    <t>"intended address" could be improved</t>
  </si>
  <si>
    <t>Use "intended to address"</t>
  </si>
  <si>
    <t>"elements added" could be improved</t>
  </si>
  <si>
    <t>Use "elements to be added"</t>
  </si>
  <si>
    <t>"These elements" seems inaccurate</t>
  </si>
  <si>
    <t>Use "These application spaces"</t>
  </si>
  <si>
    <t>5.2.1</t>
  </si>
  <si>
    <t>"are able" could be improved</t>
  </si>
  <si>
    <t>Use "must be designed"</t>
  </si>
  <si>
    <t>5.2.2</t>
  </si>
  <si>
    <t>"areas" could be improved</t>
  </si>
  <si>
    <t>Use "links".  Or, better, use "wireless links" and delete the first words of each of the three bullet items.</t>
  </si>
  <si>
    <t>"data rates that enable connections at distances of over 50 km" could be improved</t>
  </si>
  <si>
    <t>Doesn't the transmit power usually determine the range?</t>
  </si>
  <si>
    <t>5.2.4</t>
  </si>
  <si>
    <t>"periodically" eliminates polling-only systems</t>
  </si>
  <si>
    <t>Modify if polled devices are intended to be included</t>
  </si>
  <si>
    <t>5.2.5</t>
  </si>
  <si>
    <t>"non-mains powered" could be improved</t>
  </si>
  <si>
    <t>Use "battery powered"</t>
  </si>
  <si>
    <t>"single" seems unnecessary in this sentence</t>
  </si>
  <si>
    <t>Delete it.  Also see line 18, pg. 56.</t>
  </si>
  <si>
    <t>"Two or more devices communicating on the same physical channel constitute a wireless personal area network (WPAN). A WPAN includes at least one FFD, operating as the PAN coordinator."</t>
  </si>
  <si>
    <t>The second sentence effectively disallows multihop L2R networks, since any two devices that are NOT the PAN Coordinator would nonetheless constitute a WPAN according to the first sentence.</t>
  </si>
  <si>
    <t>Given 802.15.10, "LR-WPAN operates in either of two topologies: the star topology or the peer-to-peer topology." is no longer accurate.  For some multihop L2R networks, the topology could better be described as "root-oriented".</t>
  </si>
  <si>
    <t>Add "root-oriented", and a definition if deemed necessary.  A third component of Figure 5-1 would be nice.  If needed, this document could cite 802.15.10 as an informational reference.</t>
  </si>
  <si>
    <t>5.5.1</t>
  </si>
  <si>
    <t>What is a partial mesh?</t>
  </si>
  <si>
    <t>Provide explanation</t>
  </si>
  <si>
    <t>"A device sleeps" could be improved</t>
  </si>
  <si>
    <t>Use "A device typically sleeps"</t>
  </si>
  <si>
    <t>5.5.2</t>
  </si>
  <si>
    <t>I had to stop here.</t>
  </si>
  <si>
    <t>Allow more time for review. It is a long document.</t>
  </si>
  <si>
    <t>Don Sturek</t>
  </si>
  <si>
    <t>Itron</t>
  </si>
  <si>
    <t>don.sturek@itron.com</t>
  </si>
  <si>
    <t>We should fill in a description for the current revision</t>
  </si>
  <si>
    <t>Add in a description similar to that for the 2011 and 2006 revisions</t>
  </si>
  <si>
    <t>Missing some type of reference at the end of the line.</t>
  </si>
  <si>
    <t>Add in the missing reference</t>
  </si>
  <si>
    <t>9.4.1</t>
  </si>
  <si>
    <t>In Figure 9-6, the Reserved bit should just be 7</t>
  </si>
  <si>
    <t>Remove the 6-7 in favor of just 7</t>
  </si>
  <si>
    <t>C</t>
  </si>
  <si>
    <t xml:space="preserve">Annex C has a number of issues:   It is an example only for 2006 frames.  Need examples that use v2 frames.  The current examples cover beacon frames but not enhanced beacons.  It shows a MAC command frame which was not encrypted in v1 frames but is for v2 frames.   Need examples with v2 frames including header and payload IE's.  Need to include v2 frame types like multipurpose frames.  </t>
  </si>
  <si>
    <t xml:space="preserve">Back when Annex C was created, this section was populated by hand.  It is strongly recommended that the new examples come from a Wireshark trace since the industry has gravitated towards that and there is good agreement among the current 15.4 chipset vendors.   </t>
  </si>
  <si>
    <t>C.2.2.3.2</t>
  </si>
  <si>
    <t>AuthData differs by missing 2 bytes from earlier AuthData, 2B is missing after 1D and before DC</t>
  </si>
  <si>
    <t>Fix the typo.  Note that the end calculation is correct so this is just a cut/paste error.</t>
  </si>
  <si>
    <t>BOP should be spelled out just like CFP and CAP just above it section wise</t>
  </si>
  <si>
    <t>Spell out BOP for this initial description</t>
  </si>
  <si>
    <t>7.2.1.9</t>
  </si>
  <si>
    <t>For the multipurpose frame, does it really use Frame Version 0b00?   Then I see that Frame Versions 0b01 and 0b10 are Reserved.</t>
  </si>
  <si>
    <t>I don't recall multipurpose frames in the 2003 standard (where Frame Version 0b00 existed.  I am wondering if this table is indicating that multipurpose frames are not defined for Frame Version 0b01 and 0b10, however, I see in the definition that they can use IE's</t>
  </si>
  <si>
    <t>7.4.2.20</t>
  </si>
  <si>
    <t>Why is this section and 7.4.2.21 at the same level as the other standard header IE's?   It seems like these two sections (7.4.2.21 and 7.4.2.20) are subsections of 7.4.2.19 (the SRM IE).</t>
  </si>
  <si>
    <t>Fix the level of these two subsections by moving them under the SRM IE</t>
  </si>
  <si>
    <t>7.5.1</t>
  </si>
  <si>
    <t>Command ID's 0x23-0x26 for SRM seem completely wrong.  First, 0x23 and 0x24 are reused from the RIT Data Response and Vendor Specific command above.   Next 0x25-0xff is claimed to be Reserved above then used for the SRM Report comamnd and SRM Information command.</t>
  </si>
  <si>
    <t>Fix the command ID enumeration</t>
  </si>
  <si>
    <t>7.5.27</t>
  </si>
  <si>
    <t xml:space="preserve">I don't understand why lines like 2-12 in this section are needed for 7.5.27-7.5.30 (the SRM commands).  The addressing topic is generic to any command and any frame.  Why repeat it here?  I think the frame pending thing is wrong (why would a specific MAC command state that it has to be cleared??  </t>
  </si>
  <si>
    <t>Remove all of the redudant information from the SRM command descriptions</t>
  </si>
  <si>
    <t>7.4.2.19</t>
  </si>
  <si>
    <t>Why is the SRM Metric ID enumerated as b5b4b3b2b1b0 when every other field in the standard is LSB first?   Seems strange…..  Same comment for the Scope ID.</t>
  </si>
  <si>
    <t>Why have the SRM Metric ID and Scope ID as MSB??  Seriously, this will cause a whole bunch of trouble in any dissector you create for these frames.</t>
  </si>
  <si>
    <t>8.2.1</t>
  </si>
  <si>
    <t>The section numbers for MLME-SRM-REPORT, MLME-SRM-INFORMATION are wrong.  These were the numbers from the amendment and must be updated in the revision.</t>
  </si>
  <si>
    <t>Update the section numbers as indicated.</t>
  </si>
  <si>
    <t>Again, the SRM references (like Table 8-73a-1) are wrong.  They need to be resolved within the revision and not just copied from the amendment</t>
  </si>
  <si>
    <t>See also the SrmMetricID in Table 8-75 referring to section 7.5.26d and the reference within the description for ScopeID.   All of these references for the SRM amendment need to be updated</t>
  </si>
  <si>
    <t>10.1.8</t>
  </si>
  <si>
    <t>In Table 10-25, there is a column for Band designation.  However, Table 10-4 for the SUN PHYs does not seem to use a band designation (point 1),  Next, I see "920 Mhz" with a data rate of 50kbps.  If this is referring to the Japan 920 Mhz, they are required to use 100kbps</t>
  </si>
  <si>
    <t>First, resolve the use of "Band designators" for these PHYs.  It is completely confusing to have a band designator of 920 Mhz in Table 10-17 for the LECIM PHY with 36 channels and a CH0 of 920.6 then see a frequency band of 920-920 in Table 10-14 (which was the definition for band designator 920) that has a completely different definition.</t>
  </si>
  <si>
    <t>Tables 20-6 and 20-7 for the SUN PHYs is indexed by Frequency Band and not the Band Designator used for the LECIM PHYs.  We should converge the use of Band Designator into all of the various PHY descriptions.  By the way, we should discuss having the same band designator mean several different things in terms of channel spacing, number of channels, CH0.  It would likely be more confusing to have band designators that mean different things in different sections.</t>
  </si>
  <si>
    <t>Use unique band designators for the various PHY sections</t>
  </si>
  <si>
    <t>Itron Inc.</t>
  </si>
  <si>
    <t>kunal.shah@itron.com</t>
  </si>
  <si>
    <t>10.1.1</t>
  </si>
  <si>
    <t>195 MHz, 416 MHz, and 619 MHz frequency bands as part of CMB O-QPSK and GFSK PHY are not defined in Table 10-1; however, the band designation is used in other tables.</t>
  </si>
  <si>
    <t>Add new entries for frequency bands used as part of the CMB O-QPSK PHY in Table 10-1 and respective places.</t>
  </si>
  <si>
    <t>Remove the extra row.</t>
  </si>
  <si>
    <t xml:space="preserve">Table 10-4 uses both band designation and frequency range for identifying the bands; however, for example LECIM PHY uses only band desgination and SUN PHYs only uses frequency bands. </t>
  </si>
  <si>
    <t>Use band designation throughout all PHYs for identifying the frequency bands and make it consistent throught the standard.</t>
  </si>
  <si>
    <t>Table 10-5 uses the term band identifier is used to identify the frequency bands; however, in table 10-1, the term band designation is used for the same purpose. This gets very confusing as two terms are used for the same purpose.</t>
  </si>
  <si>
    <t>Use only one term through out the standard to identify the frequency bands.</t>
  </si>
  <si>
    <t>Table 10-7 specifies the band identifier for all frequency bands supported by TASK and RS-GFSK PHY in addition to band designation. Table 10-1 already defines the band designation values for the respective frequency bands.</t>
  </si>
  <si>
    <t>Remove Frequency band (MHz) column from Table 10-7, as it is already defined in Table 10-1.</t>
  </si>
  <si>
    <t>10.1.2.8</t>
  </si>
  <si>
    <t>Font size for 865–867 is not consistent.</t>
  </si>
  <si>
    <t>See comment.</t>
  </si>
  <si>
    <t>All OFDM modulation specified in Table 10-14 shall be SUN OFDM instead to make it consistent through out the draft.</t>
  </si>
  <si>
    <t>All O-QPSK modulation specified in Table 10-14 shall be SUN O-QPSK instead to make it consistent through out the draft.</t>
  </si>
  <si>
    <t>The sentence describes the PHY may be deprecated in a later revision, so as part of this revision, it should be decided to keep the PHY as is or remove it.</t>
  </si>
  <si>
    <t>20.2.3</t>
  </si>
  <si>
    <t>As the use of mode switch mechanism is deprecated, the clause shall be removed from the PHY.</t>
  </si>
  <si>
    <t>779 MHz frequency band is not specified in the description.</t>
  </si>
  <si>
    <t>Add 779 MHz frequency band to the text.</t>
  </si>
  <si>
    <t xml:space="preserve">Table 20-6 defines the SUN FSK modulation and channel parameters. Many operating modes specified in the table are similar for each of the defined frequency bands. Duplicate operating modes with channel parameters should be combined and just provide references to the operating modes used. This way, each operating mode is not required to be duplicated unless channel parameters are different, and it will cause less technical errors. </t>
  </si>
  <si>
    <t>Define list of operating modes and channel parameters in one table from Table 20-6 and 20-7. Include only a reference to the operating mode in the Table 20-6 and Table 7 respectively.</t>
  </si>
  <si>
    <t>Frequency bands specified in Table 20-6 and Table 20-7 is defined with band designator in Table 10-1.</t>
  </si>
  <si>
    <t>Include band designator in Table 20-6 and Table 20-7, instead of frequency bands.</t>
  </si>
  <si>
    <t>20.1.1</t>
  </si>
  <si>
    <t>The symbol period for SUN FSK is defined in Table 20-1, so the symbol period for SUN OFDM shall also be reference to Table 20-1?</t>
  </si>
  <si>
    <t>22.3.11</t>
  </si>
  <si>
    <t>Frequency bands specified in Table 22-19 is defined with band designator in Table 10-1.</t>
  </si>
  <si>
    <t>Include band designator  instead of frequency bands.</t>
  </si>
  <si>
    <t>22.3.12</t>
  </si>
  <si>
    <t>Frequency bands specified in Table 22-20 is defined with band designator in Table 10-1.</t>
  </si>
  <si>
    <t>22.5.3</t>
  </si>
  <si>
    <t>Frequency bands specified in Table 22-21 is defined with band designator in Table 10-1.</t>
  </si>
  <si>
    <t>Frequency bands specified in Table 22-22 is defined with band designator in Table 10-1.</t>
  </si>
  <si>
    <t>22.5.4</t>
  </si>
  <si>
    <t>Frequency bands specified in Table 22-23 is defined with band designator in Table 10-1.</t>
  </si>
  <si>
    <t>|f| MHz and ISR (dB) is defined in every colum, instead there should be a header for the same.</t>
  </si>
  <si>
    <t>Include a header for |f| MHz and ISR (dB)</t>
  </si>
  <si>
    <t>917-923.5 MHz band is missing from this table</t>
  </si>
  <si>
    <t>Include 917 MHz band in Table 22-23</t>
  </si>
  <si>
    <t>Frequency bands specified in Table 22-24 is defined with band designator in Table 10-1.</t>
  </si>
  <si>
    <t>Tero Kivinen</t>
  </si>
  <si>
    <t>No affiliation</t>
  </si>
  <si>
    <t>kivinen@iki.fi</t>
  </si>
  <si>
    <t>8.2.19.5</t>
  </si>
  <si>
    <t>The TSCH mode and non-TSCH mode must not share keys, as this could cause nonce collision. Because of this when turning TschMode on the device should either clear out the keys or make sure the TSCH mode and non-TSCH mode do not use same keys</t>
  </si>
  <si>
    <t>Add text explaining the situation and add requirement that TSCH mode and non-TSCH mode cannot share keys</t>
  </si>
  <si>
    <t>6.2.5.2</t>
  </si>
  <si>
    <t>The text “If TschCca was set to ON in the MLME-TSCH-MODE.request primitive, the MAC requests the PHY to perform a CCA at the designated time in the timeslot, macTsCcaOffset, without any backoff delays.” conflicts with figure 6-5 which does CCA always for shared slots and does CCA for dedicated slots only if TschCca is on. See Slide 4 of 15-18-0330-00</t>
  </si>
  <si>
    <t xml:space="preserve">Resolve the conflict. </t>
  </si>
  <si>
    <t>6.2.5.3</t>
  </si>
  <si>
    <t>The text defines “backoff window” but does not use it. There is text on page 75 line 2 that uses it indirectly but does not mention it. See slide 5 of 15-18-0330-00</t>
  </si>
  <si>
    <t>Properly define backoff window and use it also.</t>
  </si>
  <si>
    <t>Part of figure 6-5 is copied in Figure 6-6, i.e. the non-retransmission part of the figure at the right. See slide 6 of 15-18-0330-00</t>
  </si>
  <si>
    <t>Remove the right hand side of the figure.</t>
  </si>
  <si>
    <t>Figure 6-6 uses things defined in the 6.2.5.1 i.e., things like NB, BE, etc. The text in the beginning of 6.2.5.3 does not explain that those values are carried on from the figure 6-5. See slide 7 of 15-18-0330-00</t>
  </si>
  <si>
    <t>Add text explaining that some variables are carried over.</t>
  </si>
  <si>
    <t>The figure has text “BE = min(BE – 1, macMinBe)” which should be “BE = min(BE + 1, macMaxBe)”. See slide 8 of 15-18-0330-00</t>
  </si>
  <si>
    <t xml:space="preserve">Fix the figure to use correct formula. </t>
  </si>
  <si>
    <t>Figure 6-6 increments BE every time, but it should only be increment on failures on shared links, as explained on line 4 of page 75. See slide 9 of 15-18-0330-00.</t>
  </si>
  <si>
    <t>Fix the figure to increment BE only on shared slots.</t>
  </si>
  <si>
    <t>Text “A device upon encountering a transmission failure in a shared link shall initialize the BE to macMinBe”, which does not match figure 6-6, which does this only when the initial transmission fails, not when retransmissions fails.  See slide 10 of 15-18-0330-00</t>
  </si>
  <si>
    <t xml:space="preserve">Perhaps remove the offending text. </t>
  </si>
  <si>
    <t>The text “The backoff window does not change when a transmission is successful in a dedicated link and the transmission queue is still not empty afterwards” is not reflected in the figure 6-6, meaning those two are in mismatch. Figure 6-6 resets BE every time. See slide 11 of 15-18-0330-00.</t>
  </si>
  <si>
    <t>Update figure to reflect the fact described in the text.</t>
  </si>
  <si>
    <t>There might be multiple retransmissions in the queue for different destinations. The text is silent about this, and I think we should add text explaining the situation. See slide 12 of 15-18-0330-00.</t>
  </si>
  <si>
    <t>Add text explaining the multiple retransmissions to different destinations.</t>
  </si>
  <si>
    <t>8.4.2.2.3</t>
  </si>
  <si>
    <t>Table 8-97</t>
  </si>
  <si>
    <t xml:space="preserve">The Range field of the macTimeslotTemplateId is “0x0-0xf0”, when it should be “0x00-0xf0”. </t>
  </si>
  <si>
    <t xml:space="preserve">Change “0x0-0xf0” to “0x00-0xf0”. </t>
  </si>
  <si>
    <t xml:space="preserve">The macTsAckWait does not have default value for the 915 MHz band. As if we are using TimeslotTemplateId 0 the values are not transmitted over the air, I think we need to have same default specified in all devices in network. </t>
  </si>
  <si>
    <t>Add default for 915 MHz.</t>
  </si>
  <si>
    <t>Figure 9-6</t>
  </si>
  <si>
    <t>The reserved bits should be just “7”, not “6-7”. Bit 6 is already in use.</t>
  </si>
  <si>
    <t xml:space="preserve">Fix Reserved bits to be “7”. </t>
  </si>
  <si>
    <t>C.2.2</t>
  </si>
  <si>
    <t>This whole section uses encrypt only mode (security level 4), which we removed during the -2015 update. There is no point of having examples for modes we do not have in standard.</t>
  </si>
  <si>
    <t>Remove whole C.2.2.</t>
  </si>
  <si>
    <t>C.2.3.3.2</t>
  </si>
  <si>
    <r>
      <rPr>
        <sz val="10"/>
        <rFont val="Arial"/>
        <family val="2"/>
      </rPr>
      <t>There is typo here. The AuthData is copied incorrectly from the previous steps. Replace the text “00 1D DC 84 ...” with “00 1D 2B DC 84  ...”, i.e. there is 3</t>
    </r>
    <r>
      <rPr>
        <vertAlign val="superscript"/>
        <sz val="10"/>
        <rFont val="Arial"/>
        <family val="2"/>
        <charset val="1"/>
      </rPr>
      <t>rd</t>
    </r>
    <r>
      <rPr>
        <sz val="10"/>
        <rFont val="Arial"/>
        <family val="2"/>
      </rPr>
      <t xml:space="preserve"> octet missing from the line. Add that 2B there. This can be seen from the line 28 of page 757.</t>
    </r>
  </si>
  <si>
    <t>Add missing to be “2B”.</t>
  </si>
  <si>
    <t>C.2.3.3.1</t>
  </si>
  <si>
    <t>This example uses frame version 0 and 1 MAC frames. The processing rules for frame version 2 MAC frames are different. This should be noted in the beginning of section.</t>
  </si>
  <si>
    <t>Add note explaining that this is using old frame format in the example and in this format the MAC command is actually not encrypted, but in the frame format 2 the MAC command byte itself will be encrypted.</t>
  </si>
  <si>
    <t>C.2.4</t>
  </si>
  <si>
    <t>Add new examples for following frames: MAC command frames using frame version 2 with Payload IEs and using security level 7. Enhanced beacon with Payload IEs using security level 3. Data frame with both header IEs and Payload IEs using security level 6. Enhanced ACK using header IEs and security level 5.</t>
  </si>
  <si>
    <t>Generate the examples and add them. The examples does not need to have all internal calculations as we have for current examples, it would be enough to have actual frame in hex, and the resulting final packet in hex.</t>
  </si>
  <si>
    <t>8.2.27</t>
  </si>
  <si>
    <t xml:space="preserve">This section name should be more descriptive than just MLME-SRM-REPORT. All other section names are something like “Primitives for reporting the link status” or “Primitives for TSCH”. </t>
  </si>
  <si>
    <t>Change section name to something descriptive. As there is no description what this primitive does I do not know what the title should be.</t>
  </si>
  <si>
    <t>8.2.28</t>
  </si>
  <si>
    <t xml:space="preserve">This section name should be more descriptive than just MLME-SRM-INFORMATION. All other section names are something like “Primitives for reporting the link status” or “Primitives for TSCH”. </t>
  </si>
  <si>
    <t>8.2.6.1</t>
  </si>
  <si>
    <t xml:space="preserve">There is several tables and hierarchical structures in our PIB, but this MLME-GET does not explain how those structures or values from those structures are accessed.  </t>
  </si>
  <si>
    <t>Add text explaining how hierarchical structures are accessed using MLME-GET, this also might affect the MLME-GET.confirm as it might need to return.</t>
  </si>
  <si>
    <t>8.2.6.3</t>
  </si>
  <si>
    <t xml:space="preserve">There is several tables and hierarchical structures in our PIB, but this MLME-SET does not explain how those structures or values in those structures are written.  </t>
  </si>
  <si>
    <t>Add text explaining how to write hierarchical structures or values in them.</t>
  </si>
  <si>
    <t>6.10.1</t>
  </si>
  <si>
    <t>This text here says that “appropriate operating mode description IE shall be generated”, but I have not found a list of operating mode IEs that can be used here.</t>
  </si>
  <si>
    <t>Create a table here listing different IEs that can be used to deliver the operating modes, especially as some of those are not very well named (for example is “Mode Switch Parameter IE” one of those, most likely not as  table 7-19 does not list 6.10 for use?). Checking table 7-19 the list could be O-QPSK PHY Mode IE, LECIM DSSS Operating Mode IE, LESIM FSK Operating Mode IE, RCC PHY Operating Mode IE. There is also TVWS PHY Operating Mode Description IE, which use does not list 6.10, so perhaps it cannot be used here?</t>
  </si>
  <si>
    <t>7.4.4.1</t>
  </si>
  <si>
    <t>Table 7-19</t>
  </si>
  <si>
    <t xml:space="preserve">Value 0x46 is twice in the table. It is included in the reserved range of the 0x3a-0x7f and then there is separate line for it. </t>
  </si>
  <si>
    <t>Split the reserved range in to two, so that first range is 0x3a-0x45 and second range is 0x47-0x7f. Why has the SRM IE been allocated such funny number.</t>
  </si>
  <si>
    <t>8.2.25.1</t>
  </si>
  <si>
    <t>The primitive name is wrong it should be “MLME-RIT-REQ.indicatation”, not “MLME-RIT-Data-Req.indication”</t>
  </si>
  <si>
    <t>Replace “MLME-RIT-Data-Req.indication” with “MLME-RIT-REQ.indication.</t>
  </si>
  <si>
    <t>8.2.25.3</t>
  </si>
  <si>
    <t>The primitive name is wrong it should be “MLME-RIT-RES.indicatation”, not “MLME-RIT-Data-Response.indication”</t>
  </si>
  <si>
    <t>Replace “MLME-RIT-Data-Response.indication” with “MLME-RIT-RES.indication.</t>
  </si>
  <si>
    <t xml:space="preserve">MLME-SRE references are wrong. </t>
  </si>
  <si>
    <t>Replace the 8.2.25a.1 with 8.2.26.1, 8.2.25a2 with 8.2.26.2, 8.2.25a3 with 8.2.26.3 and 8.2.25a.4 with 8.2.26.4.</t>
  </si>
  <si>
    <t xml:space="preserve">MLME-SRE-REPORT references are wrong. </t>
  </si>
  <si>
    <t>Replace the 8.2.25b.1 with 8.2.27.1, 8.2.25b.2 with 8.2.27.2, and 8.2.25b.3 with 8.2.27.3.</t>
  </si>
  <si>
    <t xml:space="preserve">MLME-SRE-INFORMATION references are wrong. </t>
  </si>
  <si>
    <t>Replace the 8.2.25c.1 with 8.2.28.1, 8.2.25c.2 with 8.2.28.2, and 8.2.25c.3 with 8.2.28.3.</t>
  </si>
  <si>
    <t>7.4.4.23</t>
  </si>
  <si>
    <t xml:space="preserve">There seems to be editing marks on the file, this is supposed to be clear copy. </t>
  </si>
  <si>
    <t xml:space="preserve">Replace “StausStatus” with “Status”. </t>
  </si>
  <si>
    <t>I think table 7-49 “Channel List Status fields” is wrong reference here. At least that table is 8-bit field and we only have 6 bits to store the information here.</t>
  </si>
  <si>
    <t>Fix the reference. I assume 7-15.</t>
  </si>
  <si>
    <t>I think table 7-50 “CTM Control field values” is wrong reference here. At least that table is 8-bit field and we only have 2 bits to store the information here.</t>
  </si>
  <si>
    <t>Fix the reference. I assume 7-16.</t>
  </si>
  <si>
    <t>The table 8-94a reference is wrong.</t>
  </si>
  <si>
    <t xml:space="preserve">Fix the reference. </t>
  </si>
  <si>
    <t xml:space="preserve">Is there any reason why the SRM Metric ID needs to be defined as binary? Why not just use integer numbers. </t>
  </si>
  <si>
    <t>Change the table 7-15 to use integer for SRM Metric ID.</t>
  </si>
  <si>
    <t xml:space="preserve">Is there any reason why the Scope ID needs to be defined as binary? Why not just use integer numbers. </t>
  </si>
  <si>
    <t>Change the table 7-16 to use integer for Scope ID.</t>
  </si>
  <si>
    <t>The Figure 5-9a reference is wrong.</t>
  </si>
  <si>
    <t>Move the SRM IE to be before Header Termination 1 and 2 IEs.</t>
  </si>
  <si>
    <t>i.e., renumber SRM IE to be 7.4.2.17 and Move Header Termination IEs forward to be 18 and 19.</t>
  </si>
  <si>
    <t>Why is this section here at all? There does not seem to be any useful information about IEs in this section, and the figure in there is actually bad as it does include the IE header which we normally do not include in any pictures.</t>
  </si>
  <si>
    <t>Either remove 7.4.2.20 completely, or move it away. Or it could also be subsection of the 7.4.2.19 SRM IE.</t>
  </si>
  <si>
    <t>7.4.2.21</t>
  </si>
  <si>
    <t>Does this belong to here. It sounds it should be in section 6 or similar where we have description of how to use SRM not in here.</t>
  </si>
  <si>
    <t>Move this section to better location or make it a subsection of the 7.4.2.19 SRM IE</t>
  </si>
  <si>
    <t>7.5.28</t>
  </si>
  <si>
    <t>7.5.29</t>
  </si>
  <si>
    <t>Move 7.5.27 – 7.5.30 to be before Vendor Specific command. It is more logical to have Vendor Specific command as last entry in this section.</t>
  </si>
  <si>
    <t>Move sections 7.5.27-7.5.30 to be before section 7.5.26 and renumber sections accordingly</t>
  </si>
  <si>
    <t>In normal case where we have Handles to be used between request and confirm then it is internal to this device. In this case we actually export it to the format sent outside. This is big change how the handles are normally used. I think it would be better to rename the SmrHandle to be something else like SrmTransactionId, and make clear that it is end to end Transaction Id, not just internal Handle to be used inside the device.</t>
  </si>
  <si>
    <t>Change the SrmHandle in table 8-75 to be SrmTransactionId and make it clear in the text there that this value is end to end.</t>
  </si>
  <si>
    <t xml:space="preserve">The Start Time is not formatted as described in table 7-96, as table 7-96 does not specify the formatting, it just says it is time, but does not indicate epoch or the resolution of the time. </t>
  </si>
  <si>
    <t xml:space="preserve">What is the epoch of the Start Time, i.e., if Start Time is 0, what does it mean? Is it now? How is now defined? Is it when the frame generated, or this primitive is called, or what? </t>
  </si>
  <si>
    <t>There is text saying “The unit of time slot equals of 1 us”. This is fine, but this does not actually tell what is resolution of the start time, as time slot is only used when it is said that actual start time may be aligned with the start time of the closest time slot, i.e., if Start Time is 5532 nano seconds, then the actual start time might be rounded to 5 us, i.e., 5000 ns.</t>
  </si>
  <si>
    <t>Rewrite the text to be clear what is the actual start time integer resolution.</t>
  </si>
  <si>
    <t>Here it is clear that SRM Duartion is “in units of time slots”. And then there is text again telling that “The unit of time slot equals of 1 us”. This same text was already in the end of previous paragraph.</t>
  </si>
  <si>
    <t>Remove extra text, and perhaps rewrite that it is clear what is the resolution of the times.</t>
  </si>
  <si>
    <t>Table 8-85 “MCSP-SAP primitives” is most likely wrong reference.</t>
  </si>
  <si>
    <t>Perhaps it should be 8-75?</t>
  </si>
  <si>
    <t>No idea what correct reference should be?</t>
  </si>
  <si>
    <t>The text here is confusing. First of all I do not think SrmHandle can be missing from the primitive. It is always there, so why say “If SrmHandl defined in table 8-75 is provided”. Also if it can be missing what value should it then use? Also SrmHandle can also have value 0, as the SrmHandle is defined to have range 0x00-xff, but this text here forbid value 0x00.</t>
  </si>
  <si>
    <t>Rewrite the text.</t>
  </si>
  <si>
    <t>Extra _ before the Table</t>
  </si>
  <si>
    <t>Remove _.</t>
  </si>
  <si>
    <t xml:space="preserve">There is extra “Octets” text before “variable”. </t>
  </si>
  <si>
    <t>Replace “Octets: variable” with “variable”</t>
  </si>
  <si>
    <t>Why is status defined in binary. It would make it much more easier to use integer numbers.</t>
  </si>
  <si>
    <t>Replace status with integers.</t>
  </si>
  <si>
    <t>Status is defined as one octet field, but only four bits are defined for it. Perhaps make it clear how it is padded and which bits of the octet is used by splitting it to two different fields, one 4 bits for status and one for reserved. Or make it 8 bit field in the figure 7-145</t>
  </si>
  <si>
    <t xml:space="preserve">Why is this figure not a table. I think it should be table. </t>
  </si>
  <si>
    <t>Change Figure 7-145 to table.</t>
  </si>
  <si>
    <t>all</t>
  </si>
  <si>
    <t>The figures and tables are inconsistent how bits are numbered when we show bit fields. In lots of places we list them as b2 b1 b0, i.e., b0 the least significant bit is on the left. This will make it so that if you convert that binary number to decimal you do not need to reverse bits. Examples of this is Table 7-1, 7-3, 7-15, 7-16, 7-56,  9-6, 9-7, 23-3, 28-4. Examples of reverse order can be found from Tables 7-57, 7-145,  20-10, 22-14, 22-15, 22-15, 22–16.</t>
  </si>
  <si>
    <t>Should we make those consistent? Or perhaps we should at least check if there is reason for reverse order. Especially tables 7-57 and 7-145 looks like error. Tables in 20, and 22 could be perhaps justified.</t>
  </si>
  <si>
    <t xml:space="preserve">All figures and tables in this section are in image format, which makes it impossible to search anything from them. </t>
  </si>
  <si>
    <t>Remake the figures and tables with proper framemaker images and tables.</t>
  </si>
  <si>
    <t>As there is 4 bits of reserved in the Status field, and the Measured Device Information starts with Address Mode, and 6 bits of reserved, perhaps move the Address Mode field from the Measured Device Information field to same octet which has Status and remove it from the Measured Device Information field.</t>
  </si>
  <si>
    <t xml:space="preserve">This would save one octet from the resulting IE. </t>
  </si>
  <si>
    <t xml:space="preserve">The Figure 7-146 is mislabeled as it is supposed to be “Measured Device Information field format”. </t>
  </si>
  <si>
    <t xml:space="preserve">Replace “Content Information field format” with “Measured Device Information field format”. </t>
  </si>
  <si>
    <t>7.5.30</t>
  </si>
  <si>
    <t>Is the table 8-95 “TSCH MAC PIB attributes for macSlotframeTable” correct reference?</t>
  </si>
  <si>
    <t xml:space="preserve">Almost all the link in the document are broken. </t>
  </si>
  <si>
    <t>Fix the links so it makes it easier to follow section number, tables, figures etc.</t>
  </si>
  <si>
    <t>6.17.1.2</t>
  </si>
  <si>
    <t>Figure 7-136 reference is wrong.</t>
  </si>
  <si>
    <t>6.17.1.3</t>
  </si>
  <si>
    <t>6.17.1.5</t>
  </si>
  <si>
    <t>I assume ?s is supposed to be microseconds.</t>
  </si>
  <si>
    <t>Fix the ? Character.</t>
  </si>
  <si>
    <t>6.17.1.6</t>
  </si>
  <si>
    <t>There is ? Character. I assume it should be &lt; or similar?</t>
  </si>
  <si>
    <t>There is ? Character. I assume it should be &gt; or similar?</t>
  </si>
  <si>
    <t>6.17.1.8</t>
  </si>
  <si>
    <t>I think reference to 8-77 is wrong, as it does not have anything related to RSSI or RF power.</t>
  </si>
  <si>
    <t>6.17.1.9</t>
  </si>
  <si>
    <t>Reference to Table 6-78a is wrong.</t>
  </si>
  <si>
    <t>6.17.2.1</t>
  </si>
  <si>
    <t>There is no IE called SRM IE in section 7.4.4.32. Perhaps section 7.4.2.19 would be correct.</t>
  </si>
  <si>
    <t>6.17.2.3</t>
  </si>
  <si>
    <t>Extra &lt;XREF&gt; in line</t>
  </si>
  <si>
    <t>Remove &lt;XREF&gt;</t>
  </si>
  <si>
    <t>The text for PayloadIeList is confusing. I assumed this was list of IEs we are sending out, not what “were included in the frame”. Which frame? We have not received frame yet?</t>
  </si>
  <si>
    <t>Rewrite the text to be clear.</t>
  </si>
  <si>
    <t>Reference to 7.5.26d is wrong.</t>
  </si>
  <si>
    <t xml:space="preserve">The StartTime does not include any information what is the resolution or units of the value, and what is the epoch. </t>
  </si>
  <si>
    <t>Add missing text.</t>
  </si>
  <si>
    <t>Duration field does not include resolution or units of the value.</t>
  </si>
  <si>
    <t>LinkHandle has reference to 8-85 which is wrong.</t>
  </si>
  <si>
    <t>SecurityLevel, KeyIdMode, KeySource and KeyIndex should refer to table 8-86 not 8-77.</t>
  </si>
  <si>
    <t>The description what is supposed to happen when this primitive is called is missing.</t>
  </si>
  <si>
    <t>Typo “generate” → “generated”. “primitives” → “primitive”.</t>
  </si>
  <si>
    <t>Fix typo. Rewrite text to say “This MLME-SRM.indication primivive is generated to indicate the reception of SRM Request command.”</t>
  </si>
  <si>
    <t xml:space="preserve">Same comments as for table 8-75, i.e., about the StartTime, Duration and LinkHandle fields. </t>
  </si>
  <si>
    <t>SecurityLevel, KeyIdMode, KeySource and KeyIndex should refer to table 8-88 not 8-77.</t>
  </si>
  <si>
    <t>8.2.26.3</t>
  </si>
  <si>
    <t>Table 8-77 texts are confusing, as it is talking like we had received frame, but we are actually getting information from the higher layer and sending it out. Fix descriptions for the DeviceAddress, PayloadIeList, MeasuredDeviceAddrMode, and MeasuredDeviceAddress.</t>
  </si>
  <si>
    <t>Fix text.</t>
  </si>
  <si>
    <t>SecurityLevel, KeyIdMode, KeySource and KeyIndex should refer to table 8-86 not 8-77 (self referencing itself).</t>
  </si>
  <si>
    <t>8.2.26.4</t>
  </si>
  <si>
    <t>Why do we have DeviceAddrMode, DeviceAddress, MeasuredDEviceAddrMode, and MeasuredDeviceAddress in this primitive? Those are not needed as we have SrmHandle to match the corresponding request.</t>
  </si>
  <si>
    <t>Remove extra parameters.</t>
  </si>
  <si>
    <t xml:space="preserve">The SrmHandle description is wrong, as if I understand correctly it actually comes from the sending node, and there is no guarantee that it will be unique, as there might be two devices in the network sending you two different SRM requests which same SRM Token value. </t>
  </si>
  <si>
    <t>Clarify the role of the SrmHandle</t>
  </si>
  <si>
    <t>The title of this section should be more descriptive than just MLME-SRM-REPORT</t>
  </si>
  <si>
    <t>Fix the title.</t>
  </si>
  <si>
    <t>8.2.27.1</t>
  </si>
  <si>
    <t>The description when this primitive is called is missing.</t>
  </si>
  <si>
    <t>The description of PayloadIeList is confusing. Same issues as in MLME-SRM.request.</t>
  </si>
  <si>
    <t>Fix the text.</t>
  </si>
  <si>
    <t>The SrmMetricId is defined as bit fields not as number, so you need to define how that group of bits is converted to interger. Or change the SrmMetricId to be defined as interger. Also 7.5.30 does not define SmrMetricId.</t>
  </si>
  <si>
    <t>ScopeId is defined is bit fields, not as enumeration, you need to provide mapping from the bit values to enumeration (or from integers to enumeration). Perhaps add enumeration values also to table 7-16. Also 7.5.30 does not define ScopeID.</t>
  </si>
  <si>
    <t>Same comments as for table 8-75, i.e., about the StartTime, and Duration.</t>
  </si>
  <si>
    <t>8.2.27.2</t>
  </si>
  <si>
    <t xml:space="preserve">Description is confusing. The information is sent where? There is also extra newline. </t>
  </si>
  <si>
    <t>Rewrite description.</t>
  </si>
  <si>
    <t>There is empty line in table.</t>
  </si>
  <si>
    <t>Remove empty line.</t>
  </si>
  <si>
    <t>The text is confusing as there is no parameter RequreConfirm in either primitive.</t>
  </si>
  <si>
    <t>Same comments about the SrmMetricId and ScopeId as in 8.2.27.1</t>
  </si>
  <si>
    <t>8.2.27.3</t>
  </si>
  <si>
    <t>The title of this section should be more descriptive than just MLME-SRM-INFORMATION</t>
  </si>
  <si>
    <t>8.2.28.1</t>
  </si>
  <si>
    <t>The description what is supposed to happen when this primitive is called is missing. For example how does the AskedConfirm change the processing rules. Or the SignalMethod.</t>
  </si>
  <si>
    <t>8.2.28.2</t>
  </si>
  <si>
    <t>The DeviceAddrMode and DeviceAddress descriptions could be more clear about that the address is the device sending this and where the report is sent back.</t>
  </si>
  <si>
    <t>8.2.28.3</t>
  </si>
  <si>
    <t>The whole paragraph is probably misplaced, as there is no SignalMethod field in the MLME-SRM-INFORMATION.confirm primitive.</t>
  </si>
  <si>
    <t>Move the text to correct location</t>
  </si>
  <si>
    <t>8.4.2.9</t>
  </si>
  <si>
    <t>This table is not referenced anywhere. Add reference or remove.</t>
  </si>
  <si>
    <t>macEd has range of 0x00-0xff, but looking at 6.17.1.1 the range should be 0x0 – 0xf.</t>
  </si>
  <si>
    <t>Fix range.</t>
  </si>
  <si>
    <t>macRetryHistogram has type of Integer, but it is really an array of integers.</t>
  </si>
  <si>
    <t>Fix the type. Also I do not think the max range of 100 is correct, as it depends on the measurement period.</t>
  </si>
  <si>
    <t>The whole table is badly formatted, too thick lines, no margins and wrong font makes it hard to read.</t>
  </si>
  <si>
    <t>Fix formatting.</t>
  </si>
  <si>
    <t>macChannelUtilization is missing Range. I think it should be 0x00-0xff.</t>
  </si>
  <si>
    <t>The table is missing continuation headers. i.e., repeat of the header line on the next page.</t>
  </si>
  <si>
    <t>Add continuation header line.</t>
  </si>
  <si>
    <t>Can macNoiseHistogram really be represented as single integer, or should it be array of integers?</t>
  </si>
  <si>
    <t>Fix type.</t>
  </si>
  <si>
    <t>There is no transmit buffer defined for IEEE 802.15.4. The mac can be done completely in a way where there is no buffers at all, and it will simply send the frame out when it receives it from the higher layer and higher layer is supposed to take care of buffer management. Because of this macAverageBufferUtilization and macMaximumBufferUtilizaitions metrics are outside the scope of IEEE 802.15.4.</t>
  </si>
  <si>
    <t>Remove metrics.</t>
  </si>
  <si>
    <t xml:space="preserve">Why is there macChannelPage, macChannelNumber, macRxAddrMode and macRxDeviceAddress in this PIB table. What is this table used for? I assumed this was global table used to measure global metrics, but it seems it is not. </t>
  </si>
  <si>
    <t>Clarify the role of this table.</t>
  </si>
  <si>
    <t>Noriyki Sato</t>
    <phoneticPr fontId="0" type="noConversion"/>
  </si>
  <si>
    <t>Oki Electric Industry Co., Ltd.</t>
    <phoneticPr fontId="0" type="noConversion"/>
  </si>
  <si>
    <t>sato652@oki.com</t>
    <phoneticPr fontId="0" type="noConversion"/>
  </si>
  <si>
    <t>8.2.25.3</t>
    <phoneticPr fontId="0" type="noConversion"/>
  </si>
  <si>
    <t>In Table 8-73, Description of DSN tells about RIT Data Request command however this is for RIT Data Response.</t>
    <phoneticPr fontId="0" type="noConversion"/>
  </si>
  <si>
    <t>Fix 'RIT Data Request' to 'RIT Data Response'</t>
    <phoneticPr fontId="0" type="noConversion"/>
  </si>
  <si>
    <t>Yes</t>
    <phoneticPr fontId="0" type="noConversion"/>
  </si>
  <si>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</si>
  <si>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</si>
  <si>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</si>
  <si>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</si>
  <si>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</si>
  <si>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</si>
  <si>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</si>
  <si>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</si>
  <si>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</si>
  <si>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</si>
  <si>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</si>
  <si>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</si>
  <si>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</si>
  <si>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</si>
  <si>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</si>
  <si>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</si>
  <si>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</si>
  <si>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</si>
  <si>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</si>
  <si>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</si>
  <si>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</si>
  <si>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</si>
  <si>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</si>
  <si>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</si>
  <si>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</si>
  <si>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</si>
  <si>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</si>
  <si>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</si>
  <si>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</si>
  <si>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</si>
  <si>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</si>
  <si>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7.4.4.3</t>
  </si>
  <si>
    <t>Synchronizing to a network does not require the presence of a TSCH Slotframe and Link IE. The description from section 6.3.6 is more accurate.</t>
  </si>
  <si>
    <t>The TSCH Slotframe and Link IE is used in Enhanced Beacon frames so new devices know when they can transmit and when they should listen. The information in the TSCH Slotframe and Link IE in Enhanced Beacons should be network-wide, not specific to a device.</t>
  </si>
  <si>
    <t>"A link is one that uses contention to access the medium." sounds unclear; is "contention" something that happens or something that can be used?</t>
  </si>
  <si>
    <t>A shared link could be used by multiple devices to transmit, so contention must be managed using CSMA-CA.</t>
  </si>
  <si>
    <t xml:space="preserve">a) Timekeeping configuration requires both the timekeeping field and the NodeAddr to be set. Since the NodeAddr field is not included in the TSCH Slotframe and Link IE, timekeeping configuration cannot be fully presented, so timekeeping links should never be included in the IE.
b) Timekeeping configuration is specific to a device, and thus should not be advertised in Enhanced Beacons. </t>
  </si>
  <si>
    <t>Remove “The Timekeeping field shall be set to one if the link is to be used for clock synchronization and shall be set zero otherwise. RX links shall have the Timekeeping field set to one.” Also change bit 3 in figure 7-57 on page 210 from “Timekeeping” to “Reserved”.</t>
  </si>
  <si>
    <t>Time source neighbors should be carefully assigned, and not assigned to any neighbor a given node can receive from.</t>
  </si>
  <si>
    <t>Remove “RX links shall have the Timekeeping field set to one.”</t>
  </si>
  <si>
    <t>Section 6.2.5.2 is "TSCH CCA algorithm"; section 6.2.5.4 is “CSMA-Ca with PCA”.</t>
  </si>
  <si>
    <t>The Priority field shall be set to one if the link is a priority channel access, as defined in 6.2.5.4, and shall be to zero otherwise</t>
  </si>
  <si>
    <t>8.2.14</t>
  </si>
  <si>
    <t>Since the 2015 release zigbee has introduced a new MAC layer primitive, MLME-POLL.indication, which allows to inject data frames on-the-fly. Consider adding this feature to the 802.15.4 standard.</t>
  </si>
  <si>
    <t>Add the MLME-POLL.indication primitive as specified in zigbee 2015 annex D.7.2 and zigbee 2017 annex D.8.2</t>
  </si>
  <si>
    <t>8.2.19.1</t>
  </si>
  <si>
    <t>There needs to be a way to identify which configured slotframes and links should be advertised in Enhanced Beacons.</t>
  </si>
  <si>
    <t>Add a boolean parameter to the MLME-SET-SLOTFRAME.request primitive. It could be named “advertise”, “publicize”, etc. If true, then the slotframe and all its links represent network-wide information applicable to all devices, and should be added to the TSCH Slotframe and Link IE. If false, it would not be added.</t>
  </si>
  <si>
    <t>8.2.19.3</t>
  </si>
  <si>
    <t>Identifying a time source neighbor requires that the TimekeepingLink parameter is true and a unicast address is specified.</t>
  </si>
  <si>
    <t>If TimekeepingLink is TRUE and NodeAddrMode and NodeAddr specify a unicast address, then a neighbor is to be used for timing synchronization.</t>
  </si>
  <si>
    <t xml:space="preserve">There is no description of the expected behaviour of TX links with unicast addresses. </t>
  </si>
  <si>
    <t>If a TX link is configured with a unicast address, then the first attempt to transmit a packet sent to that address must wait until a TX link with that address  is scheduled. A retransmission of that packet can be sent when a TX link with the destination address or the short broadcast address is scheduled. If there is no TX link configured with NodeAddr of the destination address for a packet being transmitted, then the packet can be transmitted when a TX link with the short broadcast address is scheduled, for the initial transmission and any subsequent retransmissions.</t>
  </si>
  <si>
    <t>9.2.1</t>
  </si>
  <si>
    <t>Section 6.7.3 describes the purpose of the macAutoRequest* PIB attributes, and indicates that they only apply to transmitting “internally-generated” Data Request command frames. In section 9.2.1 it looks like they apply to all internally-generated frames. Also, there is no way to specify the security parameters to use for Enhanced Beacons; jupiterMesh requires Enhanced beacons to secured at level 2.</t>
  </si>
  <si>
    <t>... Otherwise, for internally-generated frames, the security depends on the type of frame.
If the frame is a Data Request command , the inputs are as folows:
 — SecurityLevel shall be set to secAutoRequestSecurityLevel
 — KeyIdMode shall be set to secAutoRequestKeyIdMode
 — KeySource shall be set to secAutoRequestKeySource
— KeyIndex shall be set to secAutoRequestKeyIndex
If the frame is an Enhanced Beacon, the inputs are as folows:
 — SecurityLevel shall be set to secEnhancedBeaconSecurityLevel
 — KeyIdMode shall be set to secEnhancedBeaconKeyIdMode
 — KeySource shall be set to secEnhancedBeaconKeySource
 — KeyIndex shall be set to secEnhancedBeaconKeyIndex
For other frames (e.g. Acknowlegements), the inputs are as folows:
 — SecurityLevel shall be set to 0</t>
  </si>
  <si>
    <t>Figure 9-6, “Reserved” field says bits 6-7 but bit 6 is “ASN in Nonce”</t>
  </si>
  <si>
    <t>“Reserved” field should be only bit 7.</t>
  </si>
  <si>
    <t>In table 9-8, in the description column for the secAutoRequest* PIB attributes, “automatic data requests” should have each word  of the command capitalized.</t>
  </si>
  <si>
    <t>“automatic Data Requests”</t>
  </si>
  <si>
    <t>In table 9-8, in the Type column for secAutoRequest KeySource, secAutoRequesKeyIdMde” is missing a “t”</t>
  </si>
  <si>
    <t>secAutoRequestKeyIdMode</t>
  </si>
  <si>
    <t>Add 4 PIB attributes to table 9-8 to specify security to use for Enhanced Beacons.</t>
  </si>
  <si>
    <t>secEnhancedBeaconSecurityLevel, Integer, As defined in Table 9-6, The security level used when transmitting Enhanced Beacons., 0x00
secEnhancedBeaconKeyIdMode, Integer, As defined in Table 9-10, The key identifier mode used when transmitting Enhanced Beacons. This attribute is invalid if the secEnhancedBeaconSecurityLevel attribute is set to 0x00., 0x00
secEnhancedBeaconKeySource, As specified by the secEnhancedBeaconKeyIdMode parameter, —, The originator of the key used when transmitting Enhanced Beacons. This attribute is invalid if the secEnhancedBeaconKeyIdMode element is invalid or set to 0x00 or 0x01., —
secEnhancedBeaconKeyIndex, Integer, 0x01–0xff, The index of the key used when transmitting Enhanced Beacons. This attribute is invalid if the secEnhancedBeaconKeyIdMode attribute is invalid or set to 0x00., —</t>
  </si>
  <si>
    <t>James Ko</t>
  </si>
  <si>
    <t>jck@exegin.com</t>
  </si>
  <si>
    <t>Formula for calculating the TotalNumChan does not provide an accurate total for all bands, modulations, and ChanCenterFreq0.
Using the formula as applied to Table 10-14:
For the 902-928 MHz Frequency band, OFDM Option 1, 1.2MHz ChanSpacing the formula gives TotalNumChan of 20, but 21 channels will fit when ChanCenterFreq0 starts at 903.2MHz.  ChanCenterFreq(21) = 927.2 MHz.
For the 920-928 MHz Frequency band, OFDM Option 1, 1.2MHz ChanSpacing would give a TotalNumChan of 5, but 6 is specified in the table.  ChanCenterFreq(6) = 927.2 MHz.
For the 920-928 MHz Frequency band, SUN FSK operating mode #1 ChanSpacing 0.2, the ChanCenterFreq0 starts at 920.6MHz so ChanCenterFreq(38) = 928MHz and channel would exceed the macEndBandEdge.
For the 920-928 MHz Frequency band, SUN FSK operating mode #2 ChanSpacing 0.2, the ChanCenterFreq0 starts at 920.9MHz so ChanCenterFreq(18) = 927.7 MHz and channel would exceed the macEndBandEdge.</t>
  </si>
  <si>
    <t>TotalNumChan = floor((macBandEdge – ChanCenterFreq0 + ChanSpacing/2)/ChanSpacing)
Correct TotalNumChan in Table 10-14 as necessary.</t>
  </si>
  <si>
    <t>Ciaran Woodward</t>
  </si>
  <si>
    <t>Thread Group (Cascoda Ltd)</t>
  </si>
  <si>
    <t>c.woodward@cascoda.com</t>
  </si>
  <si>
    <t>Third Level' used when should be 'Fourth level'. Leftover from when this stage was the third level in older versions of the spec</t>
  </si>
  <si>
    <t>"third-level" -&gt; "fourth-level"</t>
  </si>
  <si>
    <t>Table 8-1 is missing MLME-BEACON-REQUEST.Indication</t>
  </si>
  <si>
    <t>Add MLME-BEACON-REQUEST.Indication to table</t>
  </si>
  <si>
    <t>8.2.5.4</t>
  </si>
  <si>
    <t>Table 8-15 has an incorrect heading</t>
  </si>
  <si>
    <t>Modify heading to "MLME-PHY-DETECT.indication"</t>
  </si>
  <si>
    <t>Page numbers from this point on are incorrect</t>
  </si>
  <si>
    <t>Regenerate page numbers</t>
  </si>
  <si>
    <t>9.2.4</t>
  </si>
  <si>
    <t>For unsecured transmission, if the receiving device does not contain a record of the transmitting device as a device descriptor, then the receiving device will reject the incoming frame. This is incompatible with Thread's neighbor discovery which requires that devices can send and recieve to unknown neighbors in order to initialise the device table in the first place. In IEEE:802.15.4-2006 this was not an issue as the security policy was not necessary.</t>
  </si>
  <si>
    <t>Allow receiving unsecured frames from an UNKNOWN device descriptor if the secExempt element of the device descriptor is not required to accept the frame/Ie under the security policy.</t>
  </si>
  <si>
    <t>8.2.18.1</t>
  </si>
  <si>
    <t>Thread utilises beacons for scanning/discovery, and defines that the SrcAddr of a beacon should always be the IEEE extended address as this is always constant per device. As the MLME-BEACON.request has been added, it would be good to add a SrcAddrMode parameter to enable this behaviour in a compliant manner.</t>
  </si>
  <si>
    <t>Add the SrcAddrMode parameter to the MLME-BEACON.Request</t>
  </si>
  <si>
    <t>6.12.2.3</t>
  </si>
  <si>
    <t>For synchronous transmissions, after 'acquiring' the channel with CSMA-CA in step a, there is a waiting period in step c, at which point the status of the CSMA-CA is no longer accurate as the channel may have been acquired by another device.</t>
  </si>
  <si>
    <t>Modify b) to perform CSMA-CA before skipping to e. Move step a) to after step c)</t>
  </si>
  <si>
    <t>For fully synchronous transmission, Thread opted to omit the wake-up frame, and only send the actual frame when it is known that the destination device has its receiver on.</t>
  </si>
  <si>
    <t>Do not require the sending of Wake up frames for synchronised transmissions</t>
  </si>
  <si>
    <t>It is not clear how the value of the Frame Pending field is provided to the higher layer so that it can request another poll, as neither the MLME-POLL.confirm or the MCPS-DATA.Indication provide this information.</t>
  </si>
  <si>
    <t>Add a Frame Pending parameter to the MLME-POLL.Confirm</t>
  </si>
  <si>
    <t xml:space="preserve">Thread 1.2 Requires that the status of Frame Pending is reported up in every MCPS-DATA.Confirm on an informative basis so that a SED is more aware of when there is data available for it and when it would be worthwhile to perform another MLME-POLL.Request. This also requires that the coordinator calculates the value of the Frame Pending bit on the reception of every data frame, not just Mac Command Data Request </t>
  </si>
  <si>
    <t>Add a Frame Pending parameter to the MCPS-DATA.Confirm. Allow the coordinator to set the Frame Pending field of the Ack to a data frame to 1 if it can determine that there is data pending for the destination.</t>
  </si>
  <si>
    <t>In IEEE:802.15.4-2006, the unique device flag in a device descriptor could be set to always use a certain DeviceDescriptor to unsecure an incoming frame. Thread used this to create a 'filtering' key that any Thread device could use to send a frame using Key Id Mode 2 security, and any non-thread devices would filter it out due to not having the required security information. As the device table structure has changed significantly since then, this is no longer natively possible.</t>
  </si>
  <si>
    <t>Add the 'Unique' Flag back to the secKeyIdLookupDescriptor and use the secKeyDeviceAddress to locate the required secDeviceDescriptor in the following stage if the unique flag is set</t>
  </si>
  <si>
    <t>9.3.2.1</t>
  </si>
  <si>
    <t>For the same Key Id Mode 2 filtering as decribed above, Thread sometimes uses an ExtAddr that differs from the source address for constructing the nonce. However, this was never supported natively by 802.15.4</t>
  </si>
  <si>
    <t>Allow the source address used in construction of the CCM Nonce to be overridden</t>
  </si>
  <si>
    <t>Hubert Miś</t>
  </si>
  <si>
    <t>Thread Group (Nordic Semiconductor)</t>
  </si>
  <si>
    <t>Hubert.Mis@nordicsemi.no</t>
  </si>
  <si>
    <t>6.12.2.2</t>
  </si>
  <si>
    <t xml:space="preserve">6.12.2.2 CSL transmission states that 'Each CSL transmission of a payload frame is preceded with a sequence of wake-up frames (wake-up sequence).' But in Thread 1.2 we use synchronized CSL transmission without a wake-up sequence. </t>
  </si>
  <si>
    <t>Wake-up sequence should be optional for synchronized CSL transmission.</t>
  </si>
  <si>
    <t xml:space="preserve">6.12.2.3 Unicast transmission: 'In this case, the wake-up sequence length is only the guard time against clock drift'. </t>
  </si>
  <si>
    <t>There should be an option to omit wake-up sequence and guard against clock drift by managing channel sample length.</t>
  </si>
  <si>
    <t xml:space="preserve">There is a procedure defined in 6.12.2. Unicast transmission. Let's assume that the device performs first synchronized CSL transmission. According to this procedure it (a) performs CSMA-CA, (b) goes to step c, (c) waits until next channel sample, (d) transmits wake-up sequence, (e) transmits the frame, (f) ... It seems unnecessary to perform CSMA-CA and then wait until next channel sample. It is possible that CSMA-CA is performed long before frame is transmitted. </t>
  </si>
  <si>
    <t>I think that step (a) should be optional for the first synchronized transmission in a sequence. Step (a) could be replaced with a CCA procedure performed directly before channel sample. Also step (d) should be optional for synchronized transmissions.</t>
  </si>
  <si>
    <t>7.4.2.1</t>
  </si>
  <si>
    <t xml:space="preserve">Table 7-7 does not allow to use CSL IE in MAC command frames. </t>
  </si>
  <si>
    <t>It should be allowed to include CSL IE in Data Request frames.</t>
  </si>
  <si>
    <t>8.4.1</t>
  </si>
  <si>
    <t xml:space="preserve">Range of macCslFramePendingWait in the table 8-91 should be extended. </t>
  </si>
  <si>
    <t>It should allow value 0x0000 . CSL device can use value 0 of this attribute to save power. With value 0 the device does not receive multiple frames in a sequence, but one-by-one in a few consecutive channel samples.</t>
  </si>
  <si>
    <t>Jonathan Hui</t>
  </si>
  <si>
    <t>Thread Group (Google)</t>
  </si>
  <si>
    <t>jonhui@google.com</t>
  </si>
  <si>
    <t>6.12.2</t>
  </si>
  <si>
    <t>"the first symbol of the frame" should be clarified</t>
  </si>
  <si>
    <t>"the first symbol of the frame's preamble"</t>
  </si>
  <si>
    <t>"until the next channel sample" should be clarified</t>
  </si>
  <si>
    <t>The "next channel sample" should be defined as the CSL Receiver is reach to receive when the time specified in CSL Phase is reached, CSL Transmitter SHALL start transmitting the first symbol of the preamble of the frame to transmit at the time specified in the CSL Phase (ie: CCA must be performed before)</t>
  </si>
  <si>
    <t>7.4.4.7</t>
  </si>
  <si>
    <t>Enhance MAC metrics to support link evaluation</t>
  </si>
  <si>
    <t>Add received LQI, RSSI, Link Margin</t>
  </si>
  <si>
    <t>Group</t>
  </si>
  <si>
    <t>TSCH</t>
  </si>
  <si>
    <t>MAC Frame</t>
  </si>
  <si>
    <t>MAC frame</t>
  </si>
  <si>
    <t>MAC IE</t>
  </si>
  <si>
    <t>MAC primitives</t>
  </si>
  <si>
    <t>Security</t>
  </si>
  <si>
    <t>Radio spec</t>
  </si>
  <si>
    <t>UWB</t>
  </si>
  <si>
    <t>CCA</t>
  </si>
  <si>
    <t>MAC Commands</t>
  </si>
  <si>
    <t>Band designation</t>
  </si>
  <si>
    <t>PHY deprecation</t>
  </si>
  <si>
    <t>PHY modes</t>
  </si>
  <si>
    <t>SUN PHY</t>
  </si>
  <si>
    <t>SRM</t>
  </si>
  <si>
    <t>RIT</t>
  </si>
  <si>
    <t>CSL</t>
  </si>
  <si>
    <t>6.9.4</t>
  </si>
  <si>
    <t>Figure 6-48 does not agree with the text in paragraph 3 of 6.9.5 on p119 which says "As shown in Figure 6-48, the first timestamp report to the originator next higher layer shall come back as elements of the MCPS-DATA.confirm"  
The undotted MCPS-DATA.confirm on the left-hand side should have "(TX to RX ranging information)" noted underneath it, and the note under the undotted MCPS-DATA.indication on the right-hand side should say "(RX to TX ranging information)" instead of "TX to RX".
In addition, the role of the final data transfer in the bottom dotted box (as noted in paragraph 1 of 6.9.4 on p118) is to finish up the ranging activities.  Essentially this is to convey the response time at the recipient back to the originator so that a SS-TWR calculation can be done. The notes under the primitive saying "TX to RX ..." are thus wrong since (as above) the recipient gets the "RX to TX" response time in the undotted data indication, however it would be clearer if the text on both sides indicated that the data being conveying in this dotted box is the recipient's reply time.</t>
  </si>
  <si>
    <t>In Figure 6-48:
[a] Add  "(TX to RX ranging information)" underneath the undotted MCPS-DATA.confirm.
[b] Change note under the undotted MCPS-DATA.indication to read "(RX to TX ranging information)".
[c] Change bracketed note underneath the MCPS-DATA.request in the bottom dotted box to read, "(Recipient reply time data)".
[d] Change bracketed note underneath the MCPS-DATA.indication in the bottom dotted box to read, "(Recipient reply time data)".</t>
  </si>
  <si>
    <t>Itron Inc</t>
  </si>
  <si>
    <t>For 870-876 MHz band, the first center frequency should be 870.2 MHz to align with the European requirements per ETSI 102_887_1.</t>
  </si>
  <si>
    <t xml:space="preserve">Change the center frequency for 200 kHz as part of the frequency band 870-876 MHz. </t>
  </si>
  <si>
    <t>Pat Kinney/ Ed Callaway</t>
  </si>
  <si>
    <t>Fig. 18-1 (in clause 18.4.1) in the 2015 spec has a box with the PPDU going into it, that says â€œData whitening (excluding SHR)â€, which just excludes the Preamble plus SFD, implying that both the PHR and the PSDU should be whitened.  However, Clause 18.4.2 below this figure says use the whitening procedure described in Clause 17.2.3, which says, â€œData whitening shall be the exclusive OR of the PHY Payload field with the PN9 sequenceâ€ and, later, that the first bit of the whitening field is the first bit of the PSDU (which in neither case includes the PHR).
I think Fig. 18-1 contains the error, and the box in question should be labeled, â€œData whitening (excluding SHR and PHR),â€ but Iâ€™m not 100% sure.  Iâ€™m telling those that asked me that Iâ€™m assuming that box labels are â€œnotes to a figureâ€ and therefore informative (according to the IEEE-SA Ops Manual), while the text in Clause 17.2.3 is, of course, normative.</t>
  </si>
  <si>
    <t>I believe that the 802.15.4 revision should change 18.4.2 Data whitening</t>
  </si>
  <si>
    <t>17.2.3</t>
  </si>
  <si>
    <t>Resolution (Aceept/ Revised/Reject/Withdrawn)</t>
  </si>
  <si>
    <t>Action</t>
  </si>
  <si>
    <t>Kunal</t>
  </si>
  <si>
    <t>Notes</t>
  </si>
  <si>
    <t>The group discussed that the variable is octets; however, there are few unused bits from previous field, that must be defined.</t>
  </si>
  <si>
    <t>CID#</t>
  </si>
  <si>
    <t>Revised</t>
  </si>
  <si>
    <t>Propsed Resolution</t>
  </si>
  <si>
    <t>Change the sentence to "A device whose location in the network may change"</t>
  </si>
  <si>
    <t>Reject</t>
  </si>
  <si>
    <t>L2R is not part of the standard. The implementation can be simple if requried to be.</t>
  </si>
  <si>
    <t>Change the term "different" to "various"</t>
  </si>
  <si>
    <t>Add the refence to "10.1.1"</t>
  </si>
  <si>
    <t>The desctiption is clear and it doesn't restrict multihop L2R networks</t>
  </si>
  <si>
    <t>Change the sentenec to "In these cases, SUN devices may employ mesh or peer-to-peer multihop techniques to communicate with an access point."</t>
  </si>
  <si>
    <t>Change the sentence to "RCC refers to a wireless information exchange and sensor or control communications deployed in applications such as the following"</t>
  </si>
  <si>
    <t>RCC PHY requries to suppport 50 km range. No change required.</t>
  </si>
  <si>
    <t>The description is already included in this paragraph.</t>
  </si>
  <si>
    <t>Non-mains powered includes a wide range of power sources and not just batteries.</t>
  </si>
  <si>
    <t>The terms partial mesh and full mesh are well known and well used.</t>
  </si>
  <si>
    <t>Change the first part of the sentence to "A device may sleep.."</t>
  </si>
  <si>
    <t>The group is still accepting rogue comments. Please submit comments at the earliest.</t>
  </si>
  <si>
    <t>Correct the cross-reference to Table 8-96</t>
  </si>
  <si>
    <t>Same as CID# 62</t>
  </si>
  <si>
    <t>6.2.1.3</t>
  </si>
  <si>
    <t>Change to &lt;=</t>
  </si>
  <si>
    <t>Change to &gt;=</t>
  </si>
  <si>
    <t>Ruben/ Shoichi-san</t>
  </si>
  <si>
    <t>Check out other values in the table 7-19</t>
  </si>
  <si>
    <t>The editing marks would be removed during the final publication.</t>
  </si>
  <si>
    <t>The bibliography only includes the references which are used as part of the sub-claus.</t>
  </si>
  <si>
    <t>The links will finalized as part of the final draft.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</si>
  <si>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</si>
  <si>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</si>
  <si>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</si>
  <si>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</si>
  <si>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</si>
  <si>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</si>
  <si>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</si>
  <si>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</si>
  <si>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</si>
  <si>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</si>
  <si>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</si>
  <si>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</si>
  <si>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</si>
  <si>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</si>
  <si>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</si>
  <si>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</si>
  <si>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</si>
  <si>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</si>
  <si>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</si>
  <si>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</si>
  <si>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</si>
  <si>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Tero</t>
  </si>
  <si>
    <t>Pat Kinney</t>
  </si>
  <si>
    <t>17.2.2</t>
  </si>
  <si>
    <t>Firstly, binary data as used in Figure 17-1 is not defined nor needed, so I would recommend that you delete it as an editorial action.
Secondly, as to what should be whitened, 17.2.2 states that “each bit in the PPDU shall be processed through the data whitening…beginning with the Preamble field…”  As stated in 5.7.3, the PPDU consists of the SHR, PHR, and the PSDU (PHY payload).  Also, as stated in 12.1.1 the SHR consists of the preamble and SFD.  So 17.2.2 is requiring the SHR, the PHR, and the PSDU to be whitened.  However, 17.2.3 states that data whitening shall be an exclusive OR of the PHY Payload field.  Here is another annoying terminology misuse, 17.2.2 uses the term “PSDU" while 17.2.3 uses the term “PHY Payload”, as an editorial action you could replace PHY Payload with PSDU.
But the major issue is: how is GFSK to be generated?  whitening the PPDU or the PSDU?
I am not familiar with what vendor is using GFSK in what market.  But I’ll bet that they are doing it one way or the other.</t>
  </si>
  <si>
    <t>Henk/ Kunal</t>
  </si>
  <si>
    <t>Pat/Ed/ Kunal</t>
  </si>
  <si>
    <t>Change the sentence to "An individual contiguous subset of a MAC protocol data unit."</t>
  </si>
  <si>
    <t>The current wording for the trasaction definition is adequate. No change required.</t>
  </si>
  <si>
    <t>Considering the security, the assumption is to trasmit one frame at a time. For example, TSCH, TVWS.</t>
  </si>
  <si>
    <t>Root-oriented is already a subset of a peer-to-peer topology. It is not excluded from the existing text.</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</si>
  <si>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</si>
  <si>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</si>
  <si>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</si>
  <si>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</si>
  <si>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</si>
  <si>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</si>
  <si>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</si>
  <si>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</si>
  <si>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</si>
  <si>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</si>
  <si>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</si>
  <si>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</si>
  <si>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</si>
  <si>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</si>
  <si>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</si>
  <si>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</si>
  <si>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</si>
  <si>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</si>
  <si>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</si>
  <si>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</si>
  <si>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</si>
  <si>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</si>
  <si>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</si>
  <si>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</si>
  <si>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</si>
  <si>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</si>
  <si>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</si>
  <si>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</si>
  <si>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</si>
  <si>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</si>
  <si>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</si>
  <si>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</si>
  <si>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</si>
  <si>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</si>
  <si>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</si>
  <si>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</si>
  <si>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</si>
  <si>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</si>
  <si>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</si>
  <si>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</si>
  <si>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</si>
  <si>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</si>
  <si>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</si>
  <si>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</si>
  <si>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 xml:space="preserve">Add AEAD to Acronyms. </t>
  </si>
  <si>
    <t>Add “AEAD Authenticated Encryption with Associated Data”</t>
  </si>
  <si>
    <t>Ruben/ Shoichi-san/ Yokota-san</t>
  </si>
  <si>
    <t>Accept</t>
  </si>
  <si>
    <t>Change the third paragraph text to "When operating in low-energy (LE) CSL mode, the frame pending bit may be set as described in 6.12.2."</t>
  </si>
  <si>
    <t>Multipurpose frame was added as part of the 15.4e, so anything used before 15.4e would not use multipurpose frame and will mark as reserved.</t>
  </si>
  <si>
    <t>Change the first sentence of 7.3.5.2 to "The Long Frame Control field shall be set to zero to indicate an MP Short Frame Control field (only bits 0 to 7 in Figure 7-19 make up the field and bits 8 to 15 are assumed to be zero), and…"</t>
  </si>
  <si>
    <t>Bits 6 and 7 are required to be used as part of the Extended Frame Payload field. Also Extended Frame Payload field is not specified in this standard, so it is not required to restrict the variable field with octets.</t>
  </si>
  <si>
    <t>Come up with a description and figure for vendor OUI in section 4.5</t>
  </si>
  <si>
    <t>Modify the SRM Metric ID and Scope ID as LSB first.</t>
  </si>
  <si>
    <t>Change the SRM command ID's to assign 0x25 for SRM Request Command, 0x26 for SRM Response Command, 0x27 for SRM Report Command and 0x28 for SRM Information Command. Also change the reserved bits to 0x29 to 0xff . The ANA database is updated in doc# 15-13-0257-12.</t>
  </si>
  <si>
    <t>Update Figure 6-5.  No need to check for "Shared Slot" before TschCca ON.</t>
  </si>
  <si>
    <t>Shoichi-san/ Yokota-san</t>
  </si>
  <si>
    <t>Combine Figure 7-145 and 7-146 into Figure 7-144 by taking 4 bits of status field and 2 bits of address mode (part of measured device information field) and leave 2 additional bits as reserved. Also add device address field (octets:2/8) within the Figure 7-144. Also change the figure 7-145 to a table format and remove figure 7-146.</t>
  </si>
  <si>
    <t>Duplicate of 135</t>
  </si>
  <si>
    <t>Change the status value to integer from 0-2 and 3-15 are reserved. Remove specified bits as part of the status field.</t>
  </si>
  <si>
    <t>Change the first sentence to, "If the ScanType parameter indicates an ED scan and the ChannelPage parameter indicates the PHY is the HRP UWB PHY, then…."</t>
  </si>
  <si>
    <t>At the end of last pagaraph of page 328 line 21 add the following: "The communication in non-TSCH mode must use security keys which are different from the ones used by the TSCH mode."</t>
  </si>
  <si>
    <t>Change the description for Dsn to, "The sequence number of the received RIT Data Response command, if one was present."</t>
  </si>
  <si>
    <t xml:space="preserve">Change the description for PayloadIeList in Table 8-75 to" As defined in Table 8-86." 
Change the description for PayloadIeList in Table 8-76 to" As defined in Table 8-88." 
Change the description for PayloadIeList in Table 8-77 to" As defined in Table 8-86." 
Change the description for PayloadIeList in Table 8-79 to" As defined in Table 8-86." 
Change the description for PayloadIeList in Table 8-80 to" As defined in Table 8-88." 
Change the description for PayloadIeList in Table 8-82 to" As defined in Table 8-86."
Change the description for PayloadIeList in Table 8-83 to" As defined in Table 8-88."  </t>
  </si>
  <si>
    <t>Move all the SRM primitives, including 8.2.27 and 8.2.28 under section 8.2.26</t>
  </si>
  <si>
    <t xml:space="preserve">Change the description for PayloadIeList in Table 8-79 to" As defined in Table 8-86." </t>
  </si>
  <si>
    <t>Confirm if the scope ID is enumeration or bit field?</t>
  </si>
  <si>
    <t>Delete the sentence on line 21-22 on page 362, as the description for RequreConfirm is not defined anywhere.</t>
  </si>
  <si>
    <t>Change the description for PayloadIeList in Table 8-82 to" As defined in Table 8-86."</t>
  </si>
  <si>
    <t>The text for the MLME-SRM-INFORMATION.confirm is at the correct location.</t>
  </si>
  <si>
    <t>Change the range for macEd to 0x0 - 0xf.</t>
  </si>
  <si>
    <t>Change the type to "Array" and change the range to " 0x00 - 0xff".</t>
  </si>
  <si>
    <t>Include a range for macChannelUtilization as "0x00 - 0xff"</t>
  </si>
  <si>
    <t>Change the type to "Array"</t>
  </si>
  <si>
    <t>Use term band designation throughout all PHYs.</t>
  </si>
  <si>
    <t xml:space="preserve">Use Band Designation throughout the TASK and RS-GFSK PHY and remove band identifier </t>
  </si>
  <si>
    <t>Kunal to talk to Henk</t>
  </si>
  <si>
    <t>Remove clause 14. Also remove any information related to ASK PHY throughout the document, including PICS.</t>
  </si>
  <si>
    <t>Kunal to review the ASK PHY and serach for any other places where it is being used.</t>
  </si>
  <si>
    <t>Remove the footnote 14 and update the first sentence as part of the 10.1.3 to "For all PHYs other than the HRP UWB PHY, RCC PHY and SUN OFDM PHY, the minimum LIFS period and SIFS period are as follows: 
Add a setence at the end of sub-clause 10.1.3, "For the SUN OFDM PHY, the MAC symbol period is defined in 20.1."</t>
  </si>
  <si>
    <t>Use term band designation throughout all PHYs, including for SUN PHYs. No need to make any changes to the 920 MHz band.</t>
  </si>
  <si>
    <t>aTurnaroundTime as defined in Table 11-1 is consistent wih the definition of TX-to-RX and RX-to-TX turnaround time. No change required.</t>
  </si>
  <si>
    <t>Remove the sub-clause 20.2.3 and all other places where mode switch is being used.</t>
  </si>
  <si>
    <t>Include a correct reference for symbol period for SUN OFDM PHY.</t>
  </si>
  <si>
    <t>Add 917 MHz band to the table as 915-918 MHz band.</t>
  </si>
  <si>
    <t>Check to find out who uses DSME and verify table 7-57. SRM tables will be fixed as part of the other similar comments.</t>
  </si>
  <si>
    <t>Add vedor specific IE to table 7-19 with reference to 7.4.4.30. Also update the reserved values to "0x3a-0x3f", "0x41-0x45", "0x47-0x7f".</t>
  </si>
  <si>
    <t>The description clearly already states that "The length of the Max TX field and Timeslot Length field shall be the same." No change required.</t>
  </si>
  <si>
    <t>Delete the second sentence of the first paragraph as part of the sub-clause 7.5.22</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</si>
  <si>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</si>
  <si>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</si>
  <si>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</si>
  <si>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</si>
  <si>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</si>
  <si>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</si>
  <si>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</si>
  <si>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</si>
  <si>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</si>
  <si>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</si>
  <si>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</si>
  <si>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</si>
  <si>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</si>
  <si>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</si>
  <si>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</si>
  <si>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</si>
  <si>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</si>
  <si>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</si>
  <si>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</si>
  <si>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</si>
  <si>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</si>
  <si>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Kunal to check with Sangsung Choi</t>
  </si>
  <si>
    <t>Visio diagram from Ruben for Figure 6-6</t>
  </si>
  <si>
    <t>Add a sentence on page 73 line 27, "BE and NB are described in Sub Clause 6.2.5.1. The value of NB in Figure 6-5 is carried over to Figure 6-6."</t>
  </si>
  <si>
    <t>Correction is in revised figure 6-6.</t>
  </si>
  <si>
    <t>Delete the second sentence of the first paragraph on page 75.</t>
  </si>
  <si>
    <t>As there are multiple ways of implementing situations, so it is not required to limit to one.</t>
  </si>
  <si>
    <t>Change the sentence to "A time source neighbor is another device for which the macLinkTimekeeping is TRUE in the macLinkTable of that link."</t>
  </si>
  <si>
    <t>Add default value as 400</t>
  </si>
  <si>
    <t>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</si>
  <si>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Change the sentece to "The device is the PAN coordinator, only source addressing field is included in a Multipurpose frame and the Destination PAN ID matches macPanId."</t>
  </si>
  <si>
    <t>Withdraw</t>
  </si>
  <si>
    <t>The required change would be included as part of the amendment 15.4z. No change required.</t>
  </si>
  <si>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t>
    </r>
  </si>
  <si>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
Also update the sentence on page 512, line 9 to "The HRP UWB PHY shall have a RX-to-TX turnaround time as defined in 10.2.2."</t>
    </r>
  </si>
  <si>
    <t>Add a sentence on page 374 after line 15 as, "If the length of the frame exceeds aMaxPhyPacketSize (e.g., due to the additional overhead required for security processing, additional IEs ), the MAC sublayer shall discard the frame and issue the MCPS-DATA.confirm primitive with a Status of FRAME_TOO_LONG."</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</si>
  <si>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</si>
  <si>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</si>
  <si>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</si>
  <si>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</si>
  <si>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</si>
  <si>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</si>
  <si>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 xml:space="preserve">Add a framepending parameter to the MCPS-DATA.indication list with Boolean type and range as TRUE/ False. Description: The value of the frame pending field of the frame control field. </t>
  </si>
  <si>
    <t>The behaviour is already described in 6.7.4.3
Page 115 lines 15-19</t>
  </si>
  <si>
    <t xml:space="preserve"> </t>
  </si>
  <si>
    <t>the first symbol of the frame where frame is as defined in Section 3.1</t>
  </si>
  <si>
    <t>Section 6.12.2.7 already allows the MacCslPeriod to be zero.  This would skip this section of processing</t>
  </si>
  <si>
    <t>Add the check mark for the CSL IE line to the MAC Command frame column</t>
  </si>
  <si>
    <t>Shoichi Kitazawa</t>
  </si>
  <si>
    <t>Ask Thread for proposed text for this new feature includes frame format changes (if needed) for the beacon frame</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</si>
  <si>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</si>
  <si>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</si>
  <si>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</si>
  <si>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</si>
  <si>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</si>
  <si>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</si>
  <si>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</si>
  <si>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</si>
  <si>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Check CID119 for reference.</t>
  </si>
  <si>
    <t>Update the description for Duration in table 8-75 page 337 as, "The duration over which the requested measurement should be measured as defined in 7.5.27."</t>
  </si>
  <si>
    <t>Check CID121 for reference.</t>
  </si>
  <si>
    <t>Add the following sentence on l.3 "On receipt of MLME-SRM.request primitive by a device, the MLME of the device attempts to generate a SRM Request command as described in 7.5.27 with the information contained in this primitive, and if successful, sends it to the destination device according to the DstAddr parameter."</t>
  </si>
  <si>
    <t xml:space="preserve">Default on channel page, channel number need to be clarified (default of channel page zero and channel number zero are provided in section 10.1.2.2 line 5) and clarification on the start time how it's being used (whether the start time is it from the past or future - also need to update the figure 6-85). </t>
  </si>
  <si>
    <t>Add a sentence after table 8-76 as"The MLME-SRM.indication primitive is generated by the MAC sublayer and issued to the next higher layer on receipt of a SRM Request command, which then takes a designated action as described in 6.17.2.3."</t>
  </si>
  <si>
    <t>Need to confirm the updates required to section 6.17.2.3.</t>
  </si>
  <si>
    <t>Rename SRM Handle to SRM Token?</t>
  </si>
  <si>
    <t>SRM.response is missing the primitive for attribute. Also the  DeviceAddrMode primitive is missing from the table 8-77.</t>
  </si>
  <si>
    <t xml:space="preserve">One of the addresses can be removed from the primitive, DeviceAddress or MeasuredDeviceAddress. Also no need to keep both addresses as part of the response primitive and command as well. If it is required to stay, please clarify in which case the addresses would be different.  </t>
  </si>
  <si>
    <t>Requires to include a status for a device who fails to successfully send a request. Rename the current status field to SRM status. Also include a language on how each of the SRM status values should be used.</t>
  </si>
  <si>
    <t>The SRM.confirm primitive is generated by the MLME and issued to its next higher layer in response to an SRM.request primitive. The SRM.confirm primitive returns a Status value defined in Table 8-78.</t>
  </si>
  <si>
    <t>Convert the 5 bits of SrmMetricId (b0..b5) defined in Table 7-15 to an Integer value.</t>
  </si>
  <si>
    <t xml:space="preserve">When and how often does the report command required to be sent periodically. If the report is sent automously, how is the measurement information included as part of the report command? </t>
  </si>
  <si>
    <t>Include a sentence in section 8.2.27.3 page 343 line 3, "The MLME-SRM-REPORT.confirm primitive is generated by the MLME and issued to its next higher layer in response to an MLME-SRM-REPORT.request primitive."
Also update figure 6-87, MLME-SRM-REPORT.confirm shall come after the SRM Report notification.</t>
  </si>
  <si>
    <t>Include a sentence after Table 8-81 as, "The MLME-SRM-REPORT.confirm primitive returns a Status value defined in Table 8-81".</t>
  </si>
  <si>
    <t>Clarify the difference between the information v/s response/ report.</t>
  </si>
  <si>
    <t xml:space="preserve">The MLME-SRM-INFORMATION.request is issued to request MAC to start sending SRM information. The MLME then generates SRM Information and attempts to send it to the specfied destination device. </t>
  </si>
  <si>
    <t>Include the details after table 8-82 as, "If SignalMethod is USE_BEACON, then MAC will include SRM IE in the enhanced beacon and AckedConfirm must be FALSE. If SignalMethod is USE_CMD or USE_MP, then AckedConfirm specifies whether the acknowledgement are requested or not."</t>
  </si>
  <si>
    <t>How does the start time, duration, channel page and channel number affect this operation.</t>
  </si>
  <si>
    <t xml:space="preserve">how do we get the information when using the MAC command, as it only includes the Payload IE. </t>
  </si>
  <si>
    <t xml:space="preserve">Add a sentence to section 8.2.28.2 page 345 line 1 as,The MLME-SRM-INFORMATION.indication primitive is generated by the MAC sublayer and issued to the next higher layer on receipt of a SRM Information. </t>
  </si>
  <si>
    <t xml:space="preserve">Add a description to section 8.2.28.3 page 346 line 13 as, "The MLME-SRM-INFORMATION.confirm primitive is generated by the MLME and issued to its next higher layer in response to an MLME-SRM-INFORMATION.request primitive." </t>
  </si>
  <si>
    <t>Move the text from line 20-22 page 346 to after table 8-84.</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</si>
  <si>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</si>
  <si>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</si>
  <si>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</si>
  <si>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</si>
  <si>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</si>
  <si>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</si>
  <si>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</si>
  <si>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</si>
  <si>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</si>
  <si>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</si>
  <si>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</si>
  <si>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Ruben Salazar/ Chris</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</si>
  <si>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</si>
  <si>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</si>
  <si>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Add table at the end of 6.10.1 on page 126 as shown on page 4 from doc# 15-19-0051-02, and change the text on page 126 line 16 as, “The appropriate operating mode description IE as described in table x-y shall be generated”.</t>
  </si>
  <si>
    <t>Remove the last sentence on page 177 line 8, "If the Frame Version field is not 0b10, all other fields in the Frame Control field shall be set to zero and ignored on reception."
Change the sentence on page 177 line 12 to, "If sending an Enhanced Beacon frame (Frame Version field is 0b10), the sequence..."
Add a sentence on page 177 at the end of line 21 as, "All other fields in the Frame Control field shall be set to zero and ignored on reception."</t>
  </si>
  <si>
    <t>Add paragraph to Section 8.2.6.1 page 272 end of page: “The MAC PIB contains some hierarchical data structures (for example the TSCH macLinkTable, or security MAC PIBs described in section 9.5), and the PibAttribute parameter needs to be able to address them. i.e., it needs to be possible to get macNodeAddress (Table 8-96) from macLinkTable that matches given macLinkHandle. The format for how PibAttribute is defined is out side the scope of this standard.”_x000B__x000B_Also add paragraph to Section 8.2.6.2 page 273 line 13.5 i.e., end of the section: “As MAC PIB contains some hierarchical data structures, it is also possible to provide interface where MLME-GET.confirm returns more complicated structure (for example whole macLinkTable matching given macLinkHandle).”</t>
  </si>
  <si>
    <t>Add paragraphs to Section 8.2.6.3 page 273 at the end of page: 
“The MAC PIB contains some hierarchical data structures (for example the TSCH macLinkTable, or security MAC PIBs described in section 9.5), and the PibAttribute parameter needs to be able to address them. In some cases, it may be required to remove or add elements to hierarchical tables, but the interface required is outside the scope of this standard.
For example it needs to be possible to set secExempt (Table 9-14) of secDeviceDescriptor that matches given secExtAddress inside the secDeviceList (Table 9-8). Note, that it is not possible to fetch the whole secDeviceDescriptor and modify it and set it back, as there is read only fields inside the secDeviceDescriptor (secDeviceMinFrameCounter).”</t>
  </si>
  <si>
    <t xml:space="preserve">Remove Section C.2.2. </t>
  </si>
  <si>
    <t>Add a new paragraph at the beginning of section C.2.3.1 “This example uses frame version 0b01 MAC Command frames. The processing rules for frame version 0b10 MAC Commands is different. In the frame version 0b01, the MAC command (first byte after MHR) is not encrypted. In frame version 0b10 MAC Command frames, everything after MHR is encrypted if security level is greater than four.”</t>
  </si>
  <si>
    <t>Add the following new paragraph in section 6.2.6.1 immediately after the first paragraph (page 79, line 2): “When a timeslot has a node designated to transmit and a node designated to receive according to a macLinkTable schedule as per section 8.4.2.2.2, that timeslot is considered as having a link scheduled. If any of the conditions listed is absent then there is no link scheduled for that timeslot” 
Also, update the text in paragraph section 7.2.1.3 starting line 18, page 170, as follows: "When operating in TSCH mode the frame pending bit can only be set if there is not a link scheduled in the following timeslot as described in section 6.2.6.1" 
Update the text in section 7.2.1.3 starting line 20, page 170, as follows: "At all other times the frame pending bit shall be set to zero in transmission and ignored in reception.”</t>
  </si>
  <si>
    <t>Add a new entry for phyCCAMode PHY PIB attribute in Table 11-2 as follows, 
Attribute: phyCcaMode
Type: Integer
Range: 1-6
Description: The CCA mode, as defined in 10.2.7.
Also update the phyCCAMode PIB on page 456 line 35 to "phyCcaMode".</t>
  </si>
  <si>
    <t>Include a revised figure 6-48 page 124..</t>
  </si>
  <si>
    <t>Kunal to upload the figure.</t>
  </si>
  <si>
    <t>IEEE doesn't have access to the ZigBee document. IEEE can not include any specific Alliance details to the Standard.</t>
  </si>
  <si>
    <t>Change the line 33 on page 108 to “All IEs received in a valid frame that are marked as PASSED in the IeStatusList by the incoming frame secrity procedure shall be processed by the MAC sub-layer, and if required, passed to the next higher layer." Add a sentence at the end of paragraph on line 34 as "If any of the IEs in a valid frame were marked as FAILED, then those IEs are not passed to next higher layer, or processed by MAC, but MLME shall issue MLME-COMM-STATUS.indication primitive with the Status parameter set to IMPROPER_IE_SECURITY."
In section 8.2.5.2 add IeStatusList to MLME-COMM-STATUS.indication between KeyIndex and Status (line 13.5).  Add IeStatusList to table 8-13 after KeyIndex with Type of “List of Status for each IE”, and Valid Range of “PASSED or FAILED for each IE in frame”, and Description “Status of each IE in the frame telling whether they passed or failed the security policy checks as defined in 9.2.7 and 9.2.8.”
Add IMPROPER_IE_SECURITY to Valid range of Status in table 8-13. Add new entry between lines 13 and 14 in page 270 saying: “ – IMPROPER_IE_SECURITY – One of the IEs in the frame failed security processing. Note, that the rest of the IEs are passed to upper layer, and IEs which did pass security processing are processed by MAC. This MLME-COMM-STATUS.indication call is done in addition to corresponding confirm (if applicable).”</t>
  </si>
  <si>
    <t>In Section 7.5.27, remove first, second, forth and fifth paragraphs on page 268 line 2-5 and line 8-12. Also remove the first sentence of line 6 in section 7.5.27.
In Section 7.5.28, remove first, second, forth and fifth paragraphs on page 269 line 25-25 and line 8-12. Also remove the first sentence of line 19 in section 7.5.28.
In Section 7.5.29, remove first, second, forth and fifth paragraphs on page 270. Also remove the first sentence of line 15 in section 7.5.29.
In Section 7.5.30, remove first, second, forth and fifth paragraphs on page 271. Also remove the first sentence of line 15 in section 7.5.30.</t>
  </si>
  <si>
    <t>Update the sentence from line 17-19 on page 268 sub-clause 7.5.27 to, "The SRM Token shall be set to the value in SrmHandle as defined in Table 8-75 of MLME-SRM.request primitive. This value is unique among SRM Request frames."</t>
  </si>
  <si>
    <t>For example, Slotframhandle defined in Table 8-96 is also exposed by TSCH Slotframe and Link IE, wihch is defined in Figures 7-54 and 7-55 and used in Enhance Beacon frames. So no need to change the name.</t>
  </si>
  <si>
    <t>Update the description for StartTime in table 8-75 page 337 and table 8-76 page 338 as, "The time at which the requested measurement should be started as defined in 7.5.27."</t>
  </si>
  <si>
    <t>Implemented</t>
  </si>
  <si>
    <t>Change the field value for Start Time in Figure 7-143 from Octets: 0/4 to Octets: 0/1. 
Replace the sentence on page 269 line 7 from "The unit of a time slot equals to 1 μs." to "The measuring device shall start the measurement after a delay specified as the Start Time, as specified in seconds, at the time of receiving the request. If no local clock is available or the Start Time Present field is set to zero, the measuring device shall start the measurement as soon as practical after receiving the request and igonore the delay specified as part of the Start Time."
Update the valid range in Table 8-75, Table 8-76, Table 8-79, Table 8-80 and Table 8-82 for Start Time from "0x00000000-0xffffffff" to "0x00-0xff" and include the description at the end of the setnence to "The time at which the requested measurement should be started as specified in 7.5.27."</t>
  </si>
  <si>
    <t>Add Beacon only period in front of BOP.</t>
  </si>
  <si>
    <t>Update the primitive to "phyCcaDuration" and italics.</t>
  </si>
  <si>
    <t>Change the unit to us.</t>
  </si>
  <si>
    <t>Change the reference to Figure 7-143.</t>
  </si>
  <si>
    <t>Change the reference to Table 7-15.</t>
  </si>
  <si>
    <t>Change the reference to Table 8-106</t>
  </si>
  <si>
    <t>Same as CIDs #162 &amp; #163</t>
  </si>
  <si>
    <t>MLME-SRM.response has been removed and MLME-SRM-RESPONSE.* are newly defined instead.</t>
  </si>
  <si>
    <t>Modify the SRM Request/Response flows in Figs 6-85 and 6-86.
MLME-SRM.response has been removed and MLME-SRM-RESPONSE.* are newly defined instead.</t>
  </si>
  <si>
    <t>Leave only "Status" in the parameter field.</t>
  </si>
  <si>
    <t>When the MLME-SRM-RESPONSE.request is received from the device next higher layer, an SRM Response command defined in 7.5.28 is generated and sent to the device specified by DeviceAddress.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</si>
</sst>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26">
    <font>
      <sz val="10"/>
      <name val="Arial"/>
      <family val="2"/>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b/>
      <sz val="11"/>
      <color theme="1"/>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
      <color theme="1"/>
      <name val="Times New Roman"/>
      <family val="1"/>
    </font>
    <font>
      <vertAlign val="subscript"/>
      <sz val="11"/>
      <color theme="1"/>
      <name val="Times New Roman"/>
      <family val="1"/>
    </font>
    <font>
      <vertAlign val="superscript"/>
      <sz val="11"/>
      <color theme="1"/>
      <name val="Times New Roman"/>
      <family val="1"/>
    </font>
    <font>
      <i/>
      <sz val="10"/>
      <name val="Arial"/>
      <family val="2"/>
    </font>
    <font>
      <i/>
      <vertAlign val="subscript"/>
      <sz val="10"/>
      <name val="Arial"/>
      <family val="2"/>
    </font>
    <font>
      <u/>
      <sz val="10"/>
      <color theme="10"/>
      <name val="Arial"/>
      <family val="2"/>
    </font>
    <font>
      <sz val="10"/>
      <color rgb="FF000000"/>
      <name val="Lucida Grande"/>
      <family val="2"/>
    </font>
    <font>
      <sz val="10"/>
      <color rgb="FF0000FF"/>
      <name val="Arial"/>
      <family val="2"/>
      <charset val="1"/>
    </font>
    <font>
      <vertAlign val="superscript"/>
      <sz val="10"/>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xf numFmtId="0" fontId="18" fillId="0" borderId="0" applyNumberFormat="0" applyFill="0" applyBorder="0" applyAlignment="0" applyProtection="0"/>
  </cellStyleXfs>
  <cellXfs count="67">
    <xf numFmtId="0" fontId="0" fillId="0" borderId="0" xfId="0"/>
    <xf numFmtId="0" fontId="8" fillId="0" borderId="0" xfId="1"/>
    <xf numFmtId="49" fontId="2" fillId="0" borderId="0" xfId="1" applyNumberFormat="1" applyFont="1" applyAlignment="1">
      <alignment horizontal="left"/>
    </xf>
    <xf numFmtId="0" fontId="3" fillId="0" borderId="0" xfId="1" applyFont="1"/>
    <xf numFmtId="0" fontId="2" fillId="0" borderId="0" xfId="0" applyFont="1"/>
    <xf numFmtId="0" fontId="4" fillId="0" borderId="0" xfId="1" applyFont="1" applyAlignment="1">
      <alignment horizontal="center"/>
    </xf>
    <xf numFmtId="0" fontId="5" fillId="0" borderId="1" xfId="1" applyFont="1" applyBorder="1" applyAlignment="1">
      <alignment vertical="top" wrapText="1"/>
    </xf>
    <xf numFmtId="0" fontId="5" fillId="0" borderId="2" xfId="1" applyFont="1" applyBorder="1" applyAlignment="1">
      <alignment vertical="top" wrapText="1"/>
    </xf>
    <xf numFmtId="0" fontId="5" fillId="0" borderId="0" xfId="1" applyFont="1" applyAlignment="1">
      <alignment vertical="top" wrapText="1"/>
    </xf>
    <xf numFmtId="0" fontId="5" fillId="0" borderId="3" xfId="1" applyFont="1" applyBorder="1" applyAlignment="1">
      <alignment vertical="top" wrapText="1"/>
    </xf>
    <xf numFmtId="0" fontId="8" fillId="0" borderId="3" xfId="1" applyBorder="1" applyAlignment="1">
      <alignment vertical="top" wrapText="1"/>
    </xf>
    <xf numFmtId="0" fontId="5" fillId="0" borderId="0" xfId="0" applyFont="1"/>
    <xf numFmtId="0" fontId="5" fillId="0" borderId="0" xfId="1" applyFont="1" applyAlignment="1">
      <alignment horizontal="left"/>
    </xf>
    <xf numFmtId="0" fontId="8"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8" fillId="0" borderId="0" xfId="2"/>
    <xf numFmtId="0" fontId="0" fillId="0" borderId="0" xfId="0" applyAlignment="1">
      <alignment wrapText="1"/>
    </xf>
    <xf numFmtId="0" fontId="0" fillId="0" borderId="0" xfId="0" applyAlignment="1">
      <alignment horizontal="right"/>
    </xf>
    <xf numFmtId="0" fontId="18" fillId="0" borderId="0" xfId="2" applyAlignment="1">
      <alignment wrapText="1"/>
    </xf>
    <xf numFmtId="0" fontId="5" fillId="0" borderId="0" xfId="0" applyFont="1" applyAlignment="1">
      <alignment wrapText="1"/>
    </xf>
    <xf numFmtId="0" fontId="0" fillId="0" borderId="0" xfId="0" applyAlignment="1">
      <alignment horizontal="center"/>
    </xf>
    <xf numFmtId="0" fontId="6" fillId="0" borderId="0" xfId="0" applyFont="1"/>
    <xf numFmtId="0" fontId="6" fillId="0" borderId="0" xfId="0" applyFont="1" applyAlignment="1">
      <alignment horizontal="center" wrapText="1"/>
    </xf>
    <xf numFmtId="0" fontId="19" fillId="0" borderId="0" xfId="0" applyFont="1" applyAlignment="1">
      <alignment wrapText="1"/>
    </xf>
    <xf numFmtId="0" fontId="20" fillId="0" borderId="0" xfId="0" applyFont="1"/>
    <xf numFmtId="0" fontId="8" fillId="0" borderId="0" xfId="0" applyFont="1" applyAlignment="1">
      <alignment wrapText="1"/>
    </xf>
    <xf numFmtId="0" fontId="0" fillId="0" borderId="0" xfId="0" applyAlignment="1">
      <alignment vertical="top"/>
    </xf>
    <xf numFmtId="0" fontId="18" fillId="0" borderId="0" xfId="2" applyAlignment="1">
      <alignment vertical="top"/>
    </xf>
    <xf numFmtId="0" fontId="0" fillId="0" borderId="0" xfId="0" applyAlignment="1">
      <alignment horizontal="right" vertical="top"/>
    </xf>
    <xf numFmtId="0" fontId="0" fillId="0" borderId="0" xfId="0" applyAlignment="1">
      <alignment vertical="top" wrapText="1"/>
    </xf>
    <xf numFmtId="0" fontId="0" fillId="0" borderId="0" xfId="0" quotePrefix="1" applyAlignment="1">
      <alignment horizontal="right" vertical="top"/>
    </xf>
    <xf numFmtId="14" fontId="0" fillId="0" borderId="0" xfId="0" quotePrefix="1" applyNumberFormat="1" applyAlignment="1">
      <alignment horizontal="right" vertical="top"/>
    </xf>
    <xf numFmtId="0" fontId="20" fillId="0" borderId="0" xfId="0" applyFont="1" applyAlignment="1">
      <alignment vertical="top"/>
    </xf>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24"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25" fillId="0" borderId="0" xfId="0" applyFont="1" applyAlignment="1">
      <alignment horizontal="center" vertical="center"/>
    </xf>
    <xf numFmtId="0" fontId="25" fillId="0" borderId="5" xfId="0" applyFont="1" applyBorder="1" applyAlignment="1">
      <alignment horizontal="center" vertical="center"/>
    </xf>
    <xf numFmtId="0" fontId="0" fillId="0" borderId="13" xfId="0" applyBorder="1" applyAlignment="1">
      <alignment horizontal="center" vertical="center"/>
    </xf>
    <xf numFmtId="0" fontId="6" fillId="5" borderId="13" xfId="0" applyFont="1" applyFill="1" applyBorder="1" applyAlignment="1">
      <alignment horizontal="center" vertical="center"/>
    </xf>
    <xf numFmtId="0" fontId="0" fillId="6" borderId="0" xfId="0" applyFill="1" applyAlignment="1">
      <alignment horizontal="left" vertical="top" wrapText="1"/>
    </xf>
    <xf numFmtId="0" fontId="25" fillId="0" borderId="13" xfId="0" applyFont="1" applyBorder="1" applyAlignment="1">
      <alignment horizontal="center" vertical="center"/>
    </xf>
    <xf numFmtId="0" fontId="25" fillId="0" borderId="0" xfId="0" applyFont="1" applyAlignment="1">
      <alignment horizontal="left" vertical="top" wrapText="1"/>
    </xf>
    <xf numFmtId="0" fontId="5" fillId="0" borderId="2" xfId="1" applyFont="1" applyBorder="1" applyAlignment="1">
      <alignment vertical="top" wrapText="1"/>
    </xf>
    <xf numFmtId="0" fontId="4" fillId="0" borderId="2" xfId="1" applyFont="1" applyBorder="1" applyAlignment="1">
      <alignment vertical="top" wrapText="1"/>
    </xf>
    <xf numFmtId="164" fontId="5" fillId="0" borderId="2" xfId="1" applyNumberFormat="1" applyFont="1" applyBorder="1" applyAlignment="1">
      <alignment horizontal="left" vertical="top" wrapText="1"/>
    </xf>
    <xf numFmtId="0" fontId="0" fillId="0" borderId="8" xfId="0" applyBorder="1" applyAlignment="1">
      <alignment horizontal="center"/>
    </xf>
    <xf numFmtId="0" fontId="0" fillId="0" borderId="10" xfId="0" applyBorder="1" applyAlignment="1">
      <alignment horizont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381000</xdr:colOff>
      <xdr:row>32</xdr:row>
      <xdr:rowOff>19538</xdr:rowOff>
    </xdr:from>
    <xdr:to>
      <xdr:col>15</xdr:col>
      <xdr:colOff>1485698</xdr:colOff>
      <xdr:row>82</xdr:row>
      <xdr:rowOff>127137</xdr:rowOff>
    </xdr:to>
    <xdr:pic>
      <xdr:nvPicPr>
        <xdr:cNvPr id="2" name="Picture 1">
          <a:extLst>
            <a:ext uri="{FF2B5EF4-FFF2-40B4-BE49-F238E27FC236}">
              <a16:creationId xmlns:a16="http://schemas.microsoft.com/office/drawing/2014/main" id="{FA5B06FE-1148-D942-9381-F51582BAA200}"/>
            </a:ext>
          </a:extLst>
        </xdr:cNvPr>
        <xdr:cNvPicPr>
          <a:picLocks noChangeAspect="1"/>
        </xdr:cNvPicPr>
      </xdr:nvPicPr>
      <xdr:blipFill>
        <a:blip xmlns:r="http://schemas.openxmlformats.org/officeDocument/2006/relationships" r:embed="rId1"/>
        <a:stretch>
          <a:fillRect/>
        </a:stretch>
      </xdr:blipFill>
      <xdr:spPr>
        <a:xfrm>
          <a:off x="19509154" y="3937000"/>
          <a:ext cx="1142798" cy="2074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kivinen@iki.fi" TargetMode="External"/><Relationship Id="rId21" Type="http://schemas.openxmlformats.org/officeDocument/2006/relationships/hyperlink" Target="mailto:charlie.perkins@huawei.com" TargetMode="External"/><Relationship Id="rId42" Type="http://schemas.openxmlformats.org/officeDocument/2006/relationships/hyperlink" Target="mailto:kunal.shah@itron.com" TargetMode="External"/><Relationship Id="rId63" Type="http://schemas.openxmlformats.org/officeDocument/2006/relationships/hyperlink" Target="mailto:kivinen@iki.fi" TargetMode="External"/><Relationship Id="rId84" Type="http://schemas.openxmlformats.org/officeDocument/2006/relationships/hyperlink" Target="mailto:kivinen@iki.fi" TargetMode="External"/><Relationship Id="rId138" Type="http://schemas.openxmlformats.org/officeDocument/2006/relationships/hyperlink" Target="mailto:kivinen@iki.fi" TargetMode="External"/><Relationship Id="rId159" Type="http://schemas.openxmlformats.org/officeDocument/2006/relationships/hyperlink" Target="mailto:kivinen@iki.fi" TargetMode="External"/><Relationship Id="rId170" Type="http://schemas.openxmlformats.org/officeDocument/2006/relationships/hyperlink" Target="mailto:kivinen@iki.fi" TargetMode="External"/><Relationship Id="rId191" Type="http://schemas.openxmlformats.org/officeDocument/2006/relationships/hyperlink" Target="mailto:kivinen@iki.fi" TargetMode="External"/><Relationship Id="rId196" Type="http://schemas.openxmlformats.org/officeDocument/2006/relationships/hyperlink" Target="mailto:kivinen@iki.fi" TargetMode="External"/><Relationship Id="rId16" Type="http://schemas.openxmlformats.org/officeDocument/2006/relationships/hyperlink" Target="mailto:charlie.perkins@huawei.com" TargetMode="External"/><Relationship Id="rId107" Type="http://schemas.openxmlformats.org/officeDocument/2006/relationships/hyperlink" Target="mailto:kivinen@iki.fi" TargetMode="External"/><Relationship Id="rId11" Type="http://schemas.openxmlformats.org/officeDocument/2006/relationships/hyperlink" Target="mailto:charlie.perkins@huawei.com" TargetMode="External"/><Relationship Id="rId32" Type="http://schemas.openxmlformats.org/officeDocument/2006/relationships/hyperlink" Target="mailto:don.sturek@itron.com" TargetMode="External"/><Relationship Id="rId37" Type="http://schemas.openxmlformats.org/officeDocument/2006/relationships/hyperlink" Target="mailto:don.sturek@itron.com" TargetMode="External"/><Relationship Id="rId53" Type="http://schemas.openxmlformats.org/officeDocument/2006/relationships/hyperlink" Target="mailto:kunal.shah@itron.com" TargetMode="External"/><Relationship Id="rId58" Type="http://schemas.openxmlformats.org/officeDocument/2006/relationships/hyperlink" Target="mailto:kunal.shah@itron.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ivinen@iki.fi" TargetMode="External"/><Relationship Id="rId144" Type="http://schemas.openxmlformats.org/officeDocument/2006/relationships/hyperlink" Target="mailto:kivinen@iki.fi" TargetMode="External"/><Relationship Id="rId149" Type="http://schemas.openxmlformats.org/officeDocument/2006/relationships/hyperlink" Target="mailto:kivinen@iki.fi" TargetMode="External"/><Relationship Id="rId5" Type="http://schemas.openxmlformats.org/officeDocument/2006/relationships/hyperlink" Target="mailto:charlie.perkins@huawei.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165" Type="http://schemas.openxmlformats.org/officeDocument/2006/relationships/hyperlink" Target="mailto:kivinen@iki.fi" TargetMode="External"/><Relationship Id="rId181" Type="http://schemas.openxmlformats.org/officeDocument/2006/relationships/hyperlink" Target="mailto:kivinen@iki.fi" TargetMode="External"/><Relationship Id="rId186" Type="http://schemas.openxmlformats.org/officeDocument/2006/relationships/hyperlink" Target="mailto:kivinen@iki.fi" TargetMode="External"/><Relationship Id="rId22" Type="http://schemas.openxmlformats.org/officeDocument/2006/relationships/hyperlink" Target="mailto:charlie.perkins@huawei.com" TargetMode="External"/><Relationship Id="rId27" Type="http://schemas.openxmlformats.org/officeDocument/2006/relationships/hyperlink" Target="mailto:don.sturek@itron.com" TargetMode="External"/><Relationship Id="rId43" Type="http://schemas.openxmlformats.org/officeDocument/2006/relationships/hyperlink" Target="mailto:kunal.shah@itron.com" TargetMode="External"/><Relationship Id="rId48" Type="http://schemas.openxmlformats.org/officeDocument/2006/relationships/hyperlink" Target="mailto:kunal.shah@itron.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kivinen@iki.fi" TargetMode="External"/><Relationship Id="rId139" Type="http://schemas.openxmlformats.org/officeDocument/2006/relationships/hyperlink" Target="mailto:kivinen@iki.fi"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55" Type="http://schemas.openxmlformats.org/officeDocument/2006/relationships/hyperlink" Target="mailto:kivinen@iki.fi" TargetMode="External"/><Relationship Id="rId171" Type="http://schemas.openxmlformats.org/officeDocument/2006/relationships/hyperlink" Target="mailto:kivinen@iki.fi" TargetMode="External"/><Relationship Id="rId176" Type="http://schemas.openxmlformats.org/officeDocument/2006/relationships/hyperlink" Target="mailto:kivinen@iki.fi" TargetMode="External"/><Relationship Id="rId192" Type="http://schemas.openxmlformats.org/officeDocument/2006/relationships/hyperlink" Target="mailto:kivinen@iki.fi" TargetMode="External"/><Relationship Id="rId197" Type="http://schemas.openxmlformats.org/officeDocument/2006/relationships/hyperlink" Target="mailto:sato652@oki.com" TargetMode="External"/><Relationship Id="rId12" Type="http://schemas.openxmlformats.org/officeDocument/2006/relationships/hyperlink" Target="mailto:charlie.perkins@huawei.com" TargetMode="External"/><Relationship Id="rId17" Type="http://schemas.openxmlformats.org/officeDocument/2006/relationships/hyperlink" Target="mailto:charlie.perkins@huawei.com" TargetMode="External"/><Relationship Id="rId33" Type="http://schemas.openxmlformats.org/officeDocument/2006/relationships/hyperlink" Target="mailto:don.sturek@itron.com" TargetMode="External"/><Relationship Id="rId38" Type="http://schemas.openxmlformats.org/officeDocument/2006/relationships/hyperlink" Target="mailto:don.sturek@itron.com" TargetMode="External"/><Relationship Id="rId59" Type="http://schemas.openxmlformats.org/officeDocument/2006/relationships/hyperlink" Target="mailto:kunal.shah@itron.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ivinen@iki.fi" TargetMode="External"/><Relationship Id="rId129" Type="http://schemas.openxmlformats.org/officeDocument/2006/relationships/hyperlink" Target="mailto:kivinen@iki.fi" TargetMode="External"/><Relationship Id="rId54" Type="http://schemas.openxmlformats.org/officeDocument/2006/relationships/hyperlink" Target="mailto:kunal.shah@itron.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kivinen@iki.fi" TargetMode="External"/><Relationship Id="rId145" Type="http://schemas.openxmlformats.org/officeDocument/2006/relationships/hyperlink" Target="mailto:kivinen@iki.fi" TargetMode="External"/><Relationship Id="rId161" Type="http://schemas.openxmlformats.org/officeDocument/2006/relationships/hyperlink" Target="mailto:kivinen@iki.fi" TargetMode="External"/><Relationship Id="rId166" Type="http://schemas.openxmlformats.org/officeDocument/2006/relationships/hyperlink" Target="mailto:kivinen@iki.fi" TargetMode="External"/><Relationship Id="rId182" Type="http://schemas.openxmlformats.org/officeDocument/2006/relationships/hyperlink" Target="mailto:kivinen@iki.fi" TargetMode="External"/><Relationship Id="rId187" Type="http://schemas.openxmlformats.org/officeDocument/2006/relationships/hyperlink" Target="mailto:kivinen@iki.fi" TargetMode="External"/><Relationship Id="rId1" Type="http://schemas.openxmlformats.org/officeDocument/2006/relationships/hyperlink" Target="mailto:charlie.perkins@huawei.com" TargetMode="External"/><Relationship Id="rId6" Type="http://schemas.openxmlformats.org/officeDocument/2006/relationships/hyperlink" Target="mailto:charlie.perkins@huawei.com" TargetMode="External"/><Relationship Id="rId23" Type="http://schemas.openxmlformats.org/officeDocument/2006/relationships/hyperlink" Target="mailto:charlie.perkins@huawei.com" TargetMode="External"/><Relationship Id="rId28" Type="http://schemas.openxmlformats.org/officeDocument/2006/relationships/hyperlink" Target="mailto:don.sturek@itron.com" TargetMode="External"/><Relationship Id="rId49" Type="http://schemas.openxmlformats.org/officeDocument/2006/relationships/hyperlink" Target="mailto:kunal.shah@itron.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kunal.shah@itron.com" TargetMode="External"/><Relationship Id="rId60" Type="http://schemas.openxmlformats.org/officeDocument/2006/relationships/hyperlink" Target="mailto:kunal.shah@itron.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ivinen@iki.fi" TargetMode="External"/><Relationship Id="rId135" Type="http://schemas.openxmlformats.org/officeDocument/2006/relationships/hyperlink" Target="mailto:kivinen@iki.fi" TargetMode="External"/><Relationship Id="rId151" Type="http://schemas.openxmlformats.org/officeDocument/2006/relationships/hyperlink" Target="mailto:kivinen@iki.fi" TargetMode="External"/><Relationship Id="rId156" Type="http://schemas.openxmlformats.org/officeDocument/2006/relationships/hyperlink" Target="mailto:kivinen@iki.fi" TargetMode="External"/><Relationship Id="rId177" Type="http://schemas.openxmlformats.org/officeDocument/2006/relationships/hyperlink" Target="mailto:kivinen@iki.fi" TargetMode="External"/><Relationship Id="rId198" Type="http://schemas.openxmlformats.org/officeDocument/2006/relationships/printerSettings" Target="../printerSettings/printerSettings1.bin"/><Relationship Id="rId172" Type="http://schemas.openxmlformats.org/officeDocument/2006/relationships/hyperlink" Target="mailto:kivinen@iki.fi" TargetMode="External"/><Relationship Id="rId193" Type="http://schemas.openxmlformats.org/officeDocument/2006/relationships/hyperlink" Target="mailto:kivinen@iki.fi" TargetMode="External"/><Relationship Id="rId13" Type="http://schemas.openxmlformats.org/officeDocument/2006/relationships/hyperlink" Target="mailto:charlie.perkins@huawei.com" TargetMode="External"/><Relationship Id="rId18" Type="http://schemas.openxmlformats.org/officeDocument/2006/relationships/hyperlink" Target="mailto:charlie.perkins@huawei.com" TargetMode="External"/><Relationship Id="rId39" Type="http://schemas.openxmlformats.org/officeDocument/2006/relationships/hyperlink" Target="mailto:don.sturek@itron.com" TargetMode="External"/><Relationship Id="rId109" Type="http://schemas.openxmlformats.org/officeDocument/2006/relationships/hyperlink" Target="mailto:kivinen@iki.fi" TargetMode="External"/><Relationship Id="rId34" Type="http://schemas.openxmlformats.org/officeDocument/2006/relationships/hyperlink" Target="mailto:don.sturek@itron.com" TargetMode="External"/><Relationship Id="rId50" Type="http://schemas.openxmlformats.org/officeDocument/2006/relationships/hyperlink" Target="mailto:kunal.shah@itron.com" TargetMode="External"/><Relationship Id="rId55" Type="http://schemas.openxmlformats.org/officeDocument/2006/relationships/hyperlink" Target="mailto:kunal.shah@itron.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ivinen@iki.fi" TargetMode="External"/><Relationship Id="rId141" Type="http://schemas.openxmlformats.org/officeDocument/2006/relationships/hyperlink" Target="mailto:kivinen@iki.fi" TargetMode="External"/><Relationship Id="rId146" Type="http://schemas.openxmlformats.org/officeDocument/2006/relationships/hyperlink" Target="mailto:kivinen@iki.fi" TargetMode="External"/><Relationship Id="rId167" Type="http://schemas.openxmlformats.org/officeDocument/2006/relationships/hyperlink" Target="mailto:kivinen@iki.fi" TargetMode="External"/><Relationship Id="rId188" Type="http://schemas.openxmlformats.org/officeDocument/2006/relationships/hyperlink" Target="mailto:kivinen@iki.fi" TargetMode="External"/><Relationship Id="rId7" Type="http://schemas.openxmlformats.org/officeDocument/2006/relationships/hyperlink" Target="mailto:charlie.perkins@huawei.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kivinen@iki.fi" TargetMode="External"/><Relationship Id="rId183" Type="http://schemas.openxmlformats.org/officeDocument/2006/relationships/hyperlink" Target="mailto:kivinen@iki.fi" TargetMode="External"/><Relationship Id="rId2" Type="http://schemas.openxmlformats.org/officeDocument/2006/relationships/hyperlink" Target="mailto:charlie.perkins@huawei.com" TargetMode="External"/><Relationship Id="rId29" Type="http://schemas.openxmlformats.org/officeDocument/2006/relationships/hyperlink" Target="mailto:don.sturek@itron.com" TargetMode="External"/><Relationship Id="rId24" Type="http://schemas.openxmlformats.org/officeDocument/2006/relationships/hyperlink" Target="mailto:charlie.perkins@huawei.com" TargetMode="External"/><Relationship Id="rId40" Type="http://schemas.openxmlformats.org/officeDocument/2006/relationships/hyperlink" Target="mailto:kunal.shah@itron.com" TargetMode="External"/><Relationship Id="rId45" Type="http://schemas.openxmlformats.org/officeDocument/2006/relationships/hyperlink" Target="mailto:kunal.shah@itron.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178" Type="http://schemas.openxmlformats.org/officeDocument/2006/relationships/hyperlink" Target="mailto:kivinen@iki.fi" TargetMode="External"/><Relationship Id="rId61" Type="http://schemas.openxmlformats.org/officeDocument/2006/relationships/hyperlink" Target="mailto:kunal.shah@itron.com" TargetMode="External"/><Relationship Id="rId82" Type="http://schemas.openxmlformats.org/officeDocument/2006/relationships/hyperlink" Target="mailto:kivinen@iki.fi" TargetMode="External"/><Relationship Id="rId152" Type="http://schemas.openxmlformats.org/officeDocument/2006/relationships/hyperlink" Target="mailto:kivinen@iki.fi" TargetMode="External"/><Relationship Id="rId173" Type="http://schemas.openxmlformats.org/officeDocument/2006/relationships/hyperlink" Target="mailto:kivinen@iki.fi" TargetMode="External"/><Relationship Id="rId194" Type="http://schemas.openxmlformats.org/officeDocument/2006/relationships/hyperlink" Target="mailto:kivinen@iki.fi" TargetMode="External"/><Relationship Id="rId199" Type="http://schemas.openxmlformats.org/officeDocument/2006/relationships/drawing" Target="../drawings/drawing2.xml"/><Relationship Id="rId19" Type="http://schemas.openxmlformats.org/officeDocument/2006/relationships/hyperlink" Target="mailto:charlie.perkins@huawei.com" TargetMode="External"/><Relationship Id="rId14" Type="http://schemas.openxmlformats.org/officeDocument/2006/relationships/hyperlink" Target="mailto:charlie.perkins@huawei.com" TargetMode="External"/><Relationship Id="rId30" Type="http://schemas.openxmlformats.org/officeDocument/2006/relationships/hyperlink" Target="mailto:don.sturek@itron.com" TargetMode="External"/><Relationship Id="rId35" Type="http://schemas.openxmlformats.org/officeDocument/2006/relationships/hyperlink" Target="mailto:don.sturek@itron.com" TargetMode="External"/><Relationship Id="rId56" Type="http://schemas.openxmlformats.org/officeDocument/2006/relationships/hyperlink" Target="mailto:kunal.shah@itron.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168" Type="http://schemas.openxmlformats.org/officeDocument/2006/relationships/hyperlink" Target="mailto:kivinen@iki.fi" TargetMode="External"/><Relationship Id="rId8" Type="http://schemas.openxmlformats.org/officeDocument/2006/relationships/hyperlink" Target="mailto:charlie.perkins@huawei.com" TargetMode="External"/><Relationship Id="rId51" Type="http://schemas.openxmlformats.org/officeDocument/2006/relationships/hyperlink" Target="mailto:kunal.shah@itron.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184" Type="http://schemas.openxmlformats.org/officeDocument/2006/relationships/hyperlink" Target="mailto:kivinen@iki.fi" TargetMode="External"/><Relationship Id="rId189" Type="http://schemas.openxmlformats.org/officeDocument/2006/relationships/hyperlink" Target="mailto:kivinen@iki.fi" TargetMode="External"/><Relationship Id="rId3" Type="http://schemas.openxmlformats.org/officeDocument/2006/relationships/hyperlink" Target="mailto:charlie.perkins@huawei.com" TargetMode="External"/><Relationship Id="rId25" Type="http://schemas.openxmlformats.org/officeDocument/2006/relationships/hyperlink" Target="mailto:don.sturek@itron.com" TargetMode="External"/><Relationship Id="rId46" Type="http://schemas.openxmlformats.org/officeDocument/2006/relationships/hyperlink" Target="mailto:kunal.shah@itron.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20" Type="http://schemas.openxmlformats.org/officeDocument/2006/relationships/hyperlink" Target="mailto:charlie.perkins@huawei.com" TargetMode="External"/><Relationship Id="rId41" Type="http://schemas.openxmlformats.org/officeDocument/2006/relationships/hyperlink" Target="mailto:kunal.shah@itron.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 Id="rId174" Type="http://schemas.openxmlformats.org/officeDocument/2006/relationships/hyperlink" Target="mailto:kivinen@iki.fi" TargetMode="External"/><Relationship Id="rId179" Type="http://schemas.openxmlformats.org/officeDocument/2006/relationships/hyperlink" Target="mailto:kivinen@iki.fi" TargetMode="External"/><Relationship Id="rId195" Type="http://schemas.openxmlformats.org/officeDocument/2006/relationships/hyperlink" Target="mailto:kivinen@iki.fi" TargetMode="External"/><Relationship Id="rId190" Type="http://schemas.openxmlformats.org/officeDocument/2006/relationships/hyperlink" Target="mailto:kivinen@iki.fi" TargetMode="External"/><Relationship Id="rId15" Type="http://schemas.openxmlformats.org/officeDocument/2006/relationships/hyperlink" Target="mailto:charlie.perkins@huawei.com" TargetMode="External"/><Relationship Id="rId36" Type="http://schemas.openxmlformats.org/officeDocument/2006/relationships/hyperlink" Target="mailto:don.sturek@itron.com" TargetMode="External"/><Relationship Id="rId57" Type="http://schemas.openxmlformats.org/officeDocument/2006/relationships/hyperlink" Target="mailto:kunal.shah@itron.com" TargetMode="External"/><Relationship Id="rId106" Type="http://schemas.openxmlformats.org/officeDocument/2006/relationships/hyperlink" Target="mailto:kivinen@iki.fi" TargetMode="External"/><Relationship Id="rId127" Type="http://schemas.openxmlformats.org/officeDocument/2006/relationships/hyperlink" Target="mailto:kivinen@iki.fi" TargetMode="External"/><Relationship Id="rId10" Type="http://schemas.openxmlformats.org/officeDocument/2006/relationships/hyperlink" Target="mailto:charlie.perkins@huawei.com" TargetMode="External"/><Relationship Id="rId31" Type="http://schemas.openxmlformats.org/officeDocument/2006/relationships/hyperlink" Target="mailto:don.sturek@itron.com" TargetMode="External"/><Relationship Id="rId52" Type="http://schemas.openxmlformats.org/officeDocument/2006/relationships/hyperlink" Target="mailto:kunal.shah@itron.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kivinen@iki.fi" TargetMode="External"/><Relationship Id="rId148" Type="http://schemas.openxmlformats.org/officeDocument/2006/relationships/hyperlink" Target="mailto:kivinen@iki.fi" TargetMode="External"/><Relationship Id="rId164" Type="http://schemas.openxmlformats.org/officeDocument/2006/relationships/hyperlink" Target="mailto:kivinen@iki.fi" TargetMode="External"/><Relationship Id="rId169" Type="http://schemas.openxmlformats.org/officeDocument/2006/relationships/hyperlink" Target="mailto:kivinen@iki.fi" TargetMode="External"/><Relationship Id="rId185" Type="http://schemas.openxmlformats.org/officeDocument/2006/relationships/hyperlink" Target="mailto:kivinen@iki.fi" TargetMode="External"/><Relationship Id="rId4" Type="http://schemas.openxmlformats.org/officeDocument/2006/relationships/hyperlink" Target="mailto:charlie.perkins@huawei.com" TargetMode="External"/><Relationship Id="rId9" Type="http://schemas.openxmlformats.org/officeDocument/2006/relationships/hyperlink" Target="mailto:charlie.perkins@huawei.com" TargetMode="External"/><Relationship Id="rId180" Type="http://schemas.openxmlformats.org/officeDocument/2006/relationships/hyperlink" Target="mailto:kivinen@iki.fi" TargetMode="External"/><Relationship Id="rId26" Type="http://schemas.openxmlformats.org/officeDocument/2006/relationships/hyperlink" Target="mailto:don.sturek@itron.com" TargetMode="External"/><Relationship Id="rId47" Type="http://schemas.openxmlformats.org/officeDocument/2006/relationships/hyperlink" Target="mailto:kunal.shah@itron.com" TargetMode="External"/><Relationship Id="rId68"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54" Type="http://schemas.openxmlformats.org/officeDocument/2006/relationships/hyperlink" Target="mailto:kivinen@iki.fi" TargetMode="External"/><Relationship Id="rId175"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sdj@exegin.com" TargetMode="External"/><Relationship Id="rId18" Type="http://schemas.openxmlformats.org/officeDocument/2006/relationships/hyperlink" Target="mailto:sdj@exegin.com" TargetMode="External"/><Relationship Id="rId26" Type="http://schemas.openxmlformats.org/officeDocument/2006/relationships/hyperlink" Target="mailto:jck@exegin.com" TargetMode="External"/><Relationship Id="rId39" Type="http://schemas.openxmlformats.org/officeDocument/2006/relationships/hyperlink" Target="mailto:Hubert.Mis@nordicsemi.no" TargetMode="External"/><Relationship Id="rId21" Type="http://schemas.openxmlformats.org/officeDocument/2006/relationships/hyperlink" Target="mailto:sdj@exegin.com" TargetMode="External"/><Relationship Id="rId34" Type="http://schemas.openxmlformats.org/officeDocument/2006/relationships/hyperlink" Target="mailto:c.woodward@cascoda.com" TargetMode="External"/><Relationship Id="rId42" Type="http://schemas.openxmlformats.org/officeDocument/2006/relationships/hyperlink" Target="mailto:Hubert.Mis@nordicsemi.no" TargetMode="External"/><Relationship Id="rId47" Type="http://schemas.openxmlformats.org/officeDocument/2006/relationships/hyperlink" Target="mailto:kunal.shah@itron.com" TargetMode="External"/><Relationship Id="rId50" Type="http://schemas.openxmlformats.org/officeDocument/2006/relationships/hyperlink" Target="mailto:chris.hett@landisgyr.com" TargetMode="External"/><Relationship Id="rId55" Type="http://schemas.openxmlformats.org/officeDocument/2006/relationships/hyperlink" Target="mailto:kivinen@iki.fi"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76" Type="http://schemas.openxmlformats.org/officeDocument/2006/relationships/hyperlink" Target="mailto:kivinen@iki.fi" TargetMode="External"/><Relationship Id="rId7" Type="http://schemas.openxmlformats.org/officeDocument/2006/relationships/hyperlink" Target="mailto:sdj@exegin.com" TargetMode="External"/><Relationship Id="rId71" Type="http://schemas.openxmlformats.org/officeDocument/2006/relationships/hyperlink" Target="mailto:kivinen@iki.fi" TargetMode="External"/><Relationship Id="rId2" Type="http://schemas.openxmlformats.org/officeDocument/2006/relationships/hyperlink" Target="mailto:honarbacht@ubisys.de" TargetMode="External"/><Relationship Id="rId16" Type="http://schemas.openxmlformats.org/officeDocument/2006/relationships/hyperlink" Target="mailto:sdj@exegin.com" TargetMode="External"/><Relationship Id="rId29" Type="http://schemas.openxmlformats.org/officeDocument/2006/relationships/hyperlink" Target="mailto:c.woodward@cascoda.com" TargetMode="External"/><Relationship Id="rId11" Type="http://schemas.openxmlformats.org/officeDocument/2006/relationships/hyperlink" Target="mailto:sdj@exegin.com" TargetMode="External"/><Relationship Id="rId24" Type="http://schemas.openxmlformats.org/officeDocument/2006/relationships/hyperlink" Target="mailto:sdj@exegin.com" TargetMode="External"/><Relationship Id="rId32" Type="http://schemas.openxmlformats.org/officeDocument/2006/relationships/hyperlink" Target="mailto:c.woodward@cascoda.com" TargetMode="External"/><Relationship Id="rId37" Type="http://schemas.openxmlformats.org/officeDocument/2006/relationships/hyperlink" Target="mailto:c.woodward@cascoda.com" TargetMode="External"/><Relationship Id="rId40" Type="http://schemas.openxmlformats.org/officeDocument/2006/relationships/hyperlink" Target="mailto:Hubert.Mis@nordicsemi.no" TargetMode="External"/><Relationship Id="rId45" Type="http://schemas.openxmlformats.org/officeDocument/2006/relationships/hyperlink" Target="mailto:jonhui@google.com" TargetMode="External"/><Relationship Id="rId53" Type="http://schemas.openxmlformats.org/officeDocument/2006/relationships/hyperlink" Target="mailto:kivinen@iki.fi" TargetMode="External"/><Relationship Id="rId58" Type="http://schemas.openxmlformats.org/officeDocument/2006/relationships/hyperlink" Target="mailto:kivinen@iki.fi" TargetMode="External"/><Relationship Id="rId66" Type="http://schemas.openxmlformats.org/officeDocument/2006/relationships/hyperlink" Target="mailto:kivinen@iki.fi"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5" Type="http://schemas.openxmlformats.org/officeDocument/2006/relationships/hyperlink" Target="mailto:sdj@exegin.com" TargetMode="External"/><Relationship Id="rId61" Type="http://schemas.openxmlformats.org/officeDocument/2006/relationships/hyperlink" Target="mailto:kivinen@iki.fi" TargetMode="External"/><Relationship Id="rId10" Type="http://schemas.openxmlformats.org/officeDocument/2006/relationships/hyperlink" Target="mailto:sdj@exegin.com" TargetMode="External"/><Relationship Id="rId19" Type="http://schemas.openxmlformats.org/officeDocument/2006/relationships/hyperlink" Target="mailto:sdj@exegin.com" TargetMode="External"/><Relationship Id="rId31" Type="http://schemas.openxmlformats.org/officeDocument/2006/relationships/hyperlink" Target="mailto:c.woodward@cascoda.com" TargetMode="External"/><Relationship Id="rId44" Type="http://schemas.openxmlformats.org/officeDocument/2006/relationships/hyperlink" Target="mailto:jonhui@google.com" TargetMode="External"/><Relationship Id="rId52" Type="http://schemas.openxmlformats.org/officeDocument/2006/relationships/hyperlink" Target="mailto:chris.hett@landisgyr.com"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4" Type="http://schemas.openxmlformats.org/officeDocument/2006/relationships/hyperlink" Target="mailto:sdj@exegin.com" TargetMode="External"/><Relationship Id="rId22" Type="http://schemas.openxmlformats.org/officeDocument/2006/relationships/hyperlink" Target="mailto:sdj@exegin.com" TargetMode="External"/><Relationship Id="rId27" Type="http://schemas.openxmlformats.org/officeDocument/2006/relationships/hyperlink" Target="mailto:c.woodward@cascoda.com" TargetMode="External"/><Relationship Id="rId30" Type="http://schemas.openxmlformats.org/officeDocument/2006/relationships/hyperlink" Target="mailto:c.woodward@cascoda.com" TargetMode="External"/><Relationship Id="rId35" Type="http://schemas.openxmlformats.org/officeDocument/2006/relationships/hyperlink" Target="mailto:c.woodward@cascoda.com" TargetMode="External"/><Relationship Id="rId43" Type="http://schemas.openxmlformats.org/officeDocument/2006/relationships/hyperlink" Target="mailto:Hubert.Mis@nordicsemi.no" TargetMode="External"/><Relationship Id="rId48" Type="http://schemas.openxmlformats.org/officeDocument/2006/relationships/hyperlink" Target="mailto:chris.hett@landisgyr.com" TargetMode="External"/><Relationship Id="rId56"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77" Type="http://schemas.openxmlformats.org/officeDocument/2006/relationships/hyperlink" Target="mailto:kivinen@iki.fi"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kivinen@iki.fi" TargetMode="External"/><Relationship Id="rId80" Type="http://schemas.openxmlformats.org/officeDocument/2006/relationships/hyperlink" Target="mailto:kivinen@iki.fi"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sdj@exegin.com" TargetMode="External"/><Relationship Id="rId25" Type="http://schemas.openxmlformats.org/officeDocument/2006/relationships/hyperlink" Target="mailto:sdj@exegin.com" TargetMode="External"/><Relationship Id="rId33" Type="http://schemas.openxmlformats.org/officeDocument/2006/relationships/hyperlink" Target="mailto:c.woodward@cascoda.com" TargetMode="External"/><Relationship Id="rId38" Type="http://schemas.openxmlformats.org/officeDocument/2006/relationships/hyperlink" Target="mailto:c.woodward@cascoda.com" TargetMode="External"/><Relationship Id="rId46" Type="http://schemas.openxmlformats.org/officeDocument/2006/relationships/hyperlink" Target="mailto:jonhui@google.com" TargetMode="External"/><Relationship Id="rId59" Type="http://schemas.openxmlformats.org/officeDocument/2006/relationships/hyperlink" Target="mailto:kivinen@iki.fi" TargetMode="External"/><Relationship Id="rId67" Type="http://schemas.openxmlformats.org/officeDocument/2006/relationships/hyperlink" Target="mailto:kivinen@iki.fi" TargetMode="External"/><Relationship Id="rId20" Type="http://schemas.openxmlformats.org/officeDocument/2006/relationships/hyperlink" Target="mailto:sdj@exegin.com" TargetMode="External"/><Relationship Id="rId41" Type="http://schemas.openxmlformats.org/officeDocument/2006/relationships/hyperlink" Target="mailto:Hubert.Mis@nordicsemi.no" TargetMode="External"/><Relationship Id="rId54" Type="http://schemas.openxmlformats.org/officeDocument/2006/relationships/hyperlink" Target="mailto:kivinen@iki.fi" TargetMode="External"/><Relationship Id="rId62"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sdj@exegin.com" TargetMode="External"/><Relationship Id="rId23" Type="http://schemas.openxmlformats.org/officeDocument/2006/relationships/hyperlink" Target="mailto:sdj@exegin.com" TargetMode="External"/><Relationship Id="rId28" Type="http://schemas.openxmlformats.org/officeDocument/2006/relationships/hyperlink" Target="mailto:c.woodward@cascoda.com" TargetMode="External"/><Relationship Id="rId36" Type="http://schemas.openxmlformats.org/officeDocument/2006/relationships/hyperlink" Target="mailto:c.woodward@cascoda.com" TargetMode="External"/><Relationship Id="rId49" Type="http://schemas.openxmlformats.org/officeDocument/2006/relationships/hyperlink" Target="mailto:chris.hett@landisgyr.com" TargetMode="External"/><Relationship Id="rId57" Type="http://schemas.openxmlformats.org/officeDocument/2006/relationships/hyperlink" Target="mailto:kivinen@iki.f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D12" sqref="D12"/>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26</v>
      </c>
      <c r="C1" s="3"/>
      <c r="D1" s="4" t="s">
        <v>25</v>
      </c>
    </row>
    <row r="3" spans="2:4" ht="18.75">
      <c r="C3" s="5" t="s">
        <v>0</v>
      </c>
    </row>
    <row r="4" spans="2:4" ht="18.75">
      <c r="C4" s="5" t="s">
        <v>23</v>
      </c>
    </row>
    <row r="5" spans="2:4" ht="18.75">
      <c r="B5" s="5"/>
    </row>
    <row r="6" spans="2:4" ht="14.85" customHeight="1">
      <c r="B6" s="6" t="s">
        <v>1</v>
      </c>
      <c r="C6" s="58" t="s">
        <v>24</v>
      </c>
      <c r="D6" s="58"/>
    </row>
    <row r="7" spans="2:4" ht="17.25" customHeight="1">
      <c r="B7" s="6" t="s">
        <v>2</v>
      </c>
      <c r="C7" s="59" t="s">
        <v>27</v>
      </c>
      <c r="D7" s="59"/>
    </row>
    <row r="8" spans="2:4" ht="15.75">
      <c r="B8" s="6" t="s">
        <v>3</v>
      </c>
      <c r="C8" s="60">
        <v>43299</v>
      </c>
      <c r="D8" s="60"/>
    </row>
    <row r="9" spans="2:4" ht="14.85" customHeight="1">
      <c r="B9" s="58" t="s">
        <v>4</v>
      </c>
      <c r="C9" s="6" t="s">
        <v>30</v>
      </c>
      <c r="D9" s="6" t="s">
        <v>31</v>
      </c>
    </row>
    <row r="10" spans="2:4" ht="15.75">
      <c r="B10" s="58"/>
      <c r="C10" s="8" t="s">
        <v>32</v>
      </c>
      <c r="D10" s="8"/>
    </row>
    <row r="11" spans="2:4" ht="15.75">
      <c r="B11" s="58"/>
      <c r="C11" s="8" t="s">
        <v>33</v>
      </c>
      <c r="D11" s="8" t="s">
        <v>34</v>
      </c>
    </row>
    <row r="12" spans="2:4" ht="15.75">
      <c r="B12" s="58"/>
      <c r="C12" s="9"/>
      <c r="D12" s="10"/>
    </row>
    <row r="13" spans="2:4" ht="14.85" customHeight="1">
      <c r="B13" s="58" t="s">
        <v>5</v>
      </c>
      <c r="C13" s="11"/>
      <c r="D13" s="6"/>
    </row>
    <row r="14" spans="2:4" ht="15.75">
      <c r="B14" s="58"/>
      <c r="C14" s="12"/>
    </row>
    <row r="15" spans="2:4" ht="14.85" customHeight="1">
      <c r="B15" s="6" t="s">
        <v>6</v>
      </c>
      <c r="C15" s="58" t="s">
        <v>29</v>
      </c>
      <c r="D15" s="58"/>
    </row>
    <row r="16" spans="2:4" s="13" customFormat="1" ht="20.25" customHeight="1">
      <c r="B16" s="6" t="s">
        <v>7</v>
      </c>
      <c r="C16" s="58" t="s">
        <v>28</v>
      </c>
      <c r="D16" s="58"/>
    </row>
    <row r="17" spans="2:4" s="13" customFormat="1" ht="84" customHeight="1">
      <c r="B17" s="7" t="s">
        <v>8</v>
      </c>
      <c r="C17" s="58" t="s">
        <v>9</v>
      </c>
      <c r="D17" s="58"/>
    </row>
    <row r="18" spans="2:4" s="13" customFormat="1" ht="36.75" customHeight="1">
      <c r="B18" s="9" t="s">
        <v>10</v>
      </c>
      <c r="C18" s="58" t="s">
        <v>11</v>
      </c>
      <c r="D18" s="58"/>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topLeftCell="B3" zoomScale="130" zoomScaleNormal="130" workbookViewId="0">
      <selection activeCell="K28" sqref="K28"/>
    </sheetView>
  </sheetViews>
  <sheetFormatPr defaultColWidth="11.42578125" defaultRowHeight="12.75"/>
  <cols>
    <col min="3" max="3" width="15" bestFit="1" customWidth="1"/>
    <col min="4" max="4" width="13.42578125" bestFit="1" customWidth="1"/>
    <col min="5" max="5" width="12.85546875" bestFit="1" customWidth="1"/>
    <col min="6" max="6" width="9.140625" bestFit="1" customWidth="1"/>
    <col min="8" max="8" width="15" bestFit="1" customWidth="1"/>
    <col min="13" max="13" width="15" bestFit="1" customWidth="1"/>
  </cols>
  <sheetData>
    <row r="4" spans="2:14" ht="13.5" thickBot="1"/>
    <row r="5" spans="2:14" ht="13.5" thickBot="1">
      <c r="B5" s="63" t="s">
        <v>824</v>
      </c>
      <c r="C5" s="64"/>
      <c r="D5" s="64"/>
      <c r="E5" s="65"/>
      <c r="G5" s="63" t="s">
        <v>825</v>
      </c>
      <c r="H5" s="64"/>
      <c r="I5" s="64"/>
      <c r="J5" s="65"/>
      <c r="L5" s="63" t="s">
        <v>828</v>
      </c>
      <c r="M5" s="64"/>
      <c r="N5" s="65"/>
    </row>
    <row r="6" spans="2:14" ht="13.5" thickBot="1">
      <c r="B6" s="43"/>
      <c r="C6" s="44" t="s">
        <v>818</v>
      </c>
      <c r="D6" s="44" t="s">
        <v>819</v>
      </c>
      <c r="E6" s="45" t="s">
        <v>823</v>
      </c>
      <c r="G6" s="43"/>
      <c r="H6" s="46" t="s">
        <v>818</v>
      </c>
      <c r="I6" s="46" t="s">
        <v>819</v>
      </c>
      <c r="J6" s="47" t="s">
        <v>823</v>
      </c>
      <c r="L6" s="43"/>
      <c r="M6" s="44" t="s">
        <v>818</v>
      </c>
      <c r="N6" s="45" t="s">
        <v>819</v>
      </c>
    </row>
    <row r="7" spans="2:14">
      <c r="B7" s="41" t="s">
        <v>820</v>
      </c>
      <c r="C7" s="37">
        <f>COUNTIFS('LB150 Comments'!J2:J300, "E",'LB150 Comments'!M2:M300, "Accept")</f>
        <v>40</v>
      </c>
      <c r="D7" s="37">
        <f>COUNTIFS('LB150 Comments'!J2:J300, "T",'LB150 Comments'!M2:M300,"Accept")</f>
        <v>19</v>
      </c>
      <c r="E7" s="42">
        <f>SUM(C7:D7)</f>
        <v>59</v>
      </c>
      <c r="G7" s="41" t="s">
        <v>820</v>
      </c>
      <c r="H7" s="37">
        <f>COUNTIFS('Rogue Comments'!J2:J100, "E", 'Rogue Comments'!M2:M100, "Accept")</f>
        <v>35</v>
      </c>
      <c r="I7" s="37">
        <f>COUNTIFS('Rogue Comments'!J2:J100, "T", 'Rogue Comments'!M2:M100, "Accept")</f>
        <v>2</v>
      </c>
      <c r="J7" s="42">
        <f>SUM(H7:I7)</f>
        <v>37</v>
      </c>
      <c r="L7" s="41" t="s">
        <v>820</v>
      </c>
      <c r="M7" s="37">
        <f t="shared" ref="M7:N12" si="0">SUM(C7+H7)</f>
        <v>75</v>
      </c>
      <c r="N7" s="42">
        <f t="shared" si="0"/>
        <v>21</v>
      </c>
    </row>
    <row r="8" spans="2:14">
      <c r="B8" s="41" t="s">
        <v>672</v>
      </c>
      <c r="C8" s="37">
        <f>COUNTIFS('LB150 Comments'!J2:J237,"E",'LB150 Comments'!M2:M237,"Revised")</f>
        <v>16</v>
      </c>
      <c r="D8" s="37">
        <f>COUNTIFS('LB150 Comments'!J2:J300, "T",'LB150 Comments'!M2:M300, "Revised")</f>
        <v>66</v>
      </c>
      <c r="E8" s="42">
        <f t="shared" ref="E8:E13" si="1">SUM(C8:D8)</f>
        <v>82</v>
      </c>
      <c r="G8" s="41" t="s">
        <v>672</v>
      </c>
      <c r="H8" s="37">
        <f>COUNTIFS('Rogue Comments'!J2:J101, "E", 'Rogue Comments'!M2:M101, "Revised")</f>
        <v>1</v>
      </c>
      <c r="I8" s="37">
        <f>COUNTIFS('Rogue Comments'!J2:J101, "T", 'Rogue Comments'!M2:M101, "Revised")</f>
        <v>19</v>
      </c>
      <c r="J8" s="42">
        <f t="shared" ref="J8:J13" si="2">SUM(H8:I8)</f>
        <v>20</v>
      </c>
      <c r="L8" s="41" t="s">
        <v>672</v>
      </c>
      <c r="M8" s="37">
        <f t="shared" si="0"/>
        <v>17</v>
      </c>
      <c r="N8" s="42">
        <f t="shared" si="0"/>
        <v>85</v>
      </c>
    </row>
    <row r="9" spans="2:14">
      <c r="B9" s="41" t="s">
        <v>821</v>
      </c>
      <c r="C9" s="37">
        <f>COUNTIFS('LB150 Comments'!J3:J237,"E",'LB150 Comments'!M3:M237,"Reject")</f>
        <v>10</v>
      </c>
      <c r="D9" s="37">
        <f>COUNTIFS('LB150 Comments'!J3:J237,"T",'LB150 Comments'!M3:M237,"Reject")</f>
        <v>11</v>
      </c>
      <c r="E9" s="42">
        <f t="shared" si="1"/>
        <v>21</v>
      </c>
      <c r="G9" s="41" t="s">
        <v>821</v>
      </c>
      <c r="H9" s="37">
        <f>COUNTIFS('Rogue Comments'!J2:J102, "E", 'Rogue Comments'!M2:M102, "Reject")</f>
        <v>1</v>
      </c>
      <c r="I9" s="37">
        <f>COUNTIFS('Rogue Comments'!J2:J102, "T", 'Rogue Comments'!M2:M102, "Reject")</f>
        <v>8</v>
      </c>
      <c r="J9" s="42">
        <f t="shared" si="2"/>
        <v>9</v>
      </c>
      <c r="L9" s="41" t="s">
        <v>821</v>
      </c>
      <c r="M9" s="37">
        <f t="shared" si="0"/>
        <v>11</v>
      </c>
      <c r="N9" s="42">
        <f t="shared" si="0"/>
        <v>19</v>
      </c>
    </row>
    <row r="10" spans="2:14">
      <c r="B10" s="41" t="s">
        <v>822</v>
      </c>
      <c r="C10" s="37">
        <f>COUNTIFS('LB150 Comments'!J3:J237,"E",'LB150 Comments'!M3:M237,"Withdrawn")</f>
        <v>0</v>
      </c>
      <c r="D10" s="37">
        <f>COUNTIFS('LB150 Comments'!J3:J237,"T",'LB150 Comments'!M3:M237,"Withdrawn")</f>
        <v>0</v>
      </c>
      <c r="E10" s="42">
        <f t="shared" si="1"/>
        <v>0</v>
      </c>
      <c r="G10" s="41" t="s">
        <v>822</v>
      </c>
      <c r="H10" s="37">
        <f>COUNTIFS('Rogue Comments'!J2:J103, "E", 'Rogue Comments'!M2:M103, "Withdrawn")</f>
        <v>0</v>
      </c>
      <c r="I10" s="37">
        <f>COUNTIFS('Rogue Comments'!J2:J103, "T", 'Rogue Comments'!M2:M103, "Withdrawn")</f>
        <v>0</v>
      </c>
      <c r="J10" s="42">
        <f t="shared" si="2"/>
        <v>0</v>
      </c>
      <c r="L10" s="41" t="s">
        <v>822</v>
      </c>
      <c r="M10" s="37">
        <f t="shared" si="0"/>
        <v>0</v>
      </c>
      <c r="N10" s="42">
        <f t="shared" si="0"/>
        <v>0</v>
      </c>
    </row>
    <row r="11" spans="2:14">
      <c r="B11" s="41" t="s">
        <v>718</v>
      </c>
      <c r="C11" s="37">
        <f>COUNTIFS('LB150 Comments'!J3:J237,"E",'LB150 Comments'!M3:M237,"Defer")</f>
        <v>0</v>
      </c>
      <c r="D11" s="51">
        <f>COUNTIFS('LB150 Comments'!J3:J237,"T",'LB150 Comments'!M3:M237,"Defer")</f>
        <v>30</v>
      </c>
      <c r="E11" s="42">
        <f t="shared" si="1"/>
        <v>30</v>
      </c>
      <c r="G11" s="41" t="s">
        <v>718</v>
      </c>
      <c r="H11" s="37">
        <f>COUNTIFS('Rogue Comments'!J2:J104, "E", 'Rogue Comments'!M2:M104, "Defer")</f>
        <v>0</v>
      </c>
      <c r="I11" s="51">
        <f>COUNTIFS('Rogue Comments'!J2:J104, "T", 'Rogue Comments'!M2:M104, "Defer")</f>
        <v>3</v>
      </c>
      <c r="J11" s="42">
        <f t="shared" si="2"/>
        <v>3</v>
      </c>
      <c r="L11" s="41" t="s">
        <v>718</v>
      </c>
      <c r="M11" s="37">
        <f t="shared" si="0"/>
        <v>0</v>
      </c>
      <c r="N11" s="52">
        <f t="shared" si="0"/>
        <v>33</v>
      </c>
    </row>
    <row r="12" spans="2:14" ht="13.5" thickBot="1">
      <c r="B12" s="41" t="s">
        <v>827</v>
      </c>
      <c r="C12" s="37">
        <f>COUNTIFS('LB150 Comments'!J3:J237,"E",'LB150 Comments'!M3:M237,"")</f>
        <v>42</v>
      </c>
      <c r="D12" s="37">
        <f>COUNTIFS('LB150 Comments'!J3:J237,"T",'LB150 Comments'!M3:M237,"")</f>
        <v>0</v>
      </c>
      <c r="E12" s="42">
        <f t="shared" si="1"/>
        <v>42</v>
      </c>
      <c r="G12" s="41" t="s">
        <v>827</v>
      </c>
      <c r="H12" s="37">
        <f>COUNTIFS('Rogue Comments'!J2:J105, "E", 'Rogue Comments'!M2:M105, "")</f>
        <v>0</v>
      </c>
      <c r="I12" s="51">
        <f>COUNTIFS('Rogue Comments'!J2:J105, "T", 'Rogue Comments'!M2:M105, "")</f>
        <v>12</v>
      </c>
      <c r="J12" s="42">
        <f t="shared" si="2"/>
        <v>12</v>
      </c>
      <c r="L12" s="41" t="s">
        <v>827</v>
      </c>
      <c r="M12" s="37">
        <f t="shared" si="0"/>
        <v>42</v>
      </c>
      <c r="N12" s="52">
        <f t="shared" si="0"/>
        <v>12</v>
      </c>
    </row>
    <row r="13" spans="2:14" ht="13.5" thickBot="1">
      <c r="B13" s="40" t="s">
        <v>823</v>
      </c>
      <c r="C13" s="49">
        <f>SUM(C7:C12)</f>
        <v>108</v>
      </c>
      <c r="D13" s="49">
        <f>SUM(D7:D12)</f>
        <v>126</v>
      </c>
      <c r="E13" s="48">
        <f t="shared" si="1"/>
        <v>234</v>
      </c>
      <c r="G13" s="40" t="s">
        <v>823</v>
      </c>
      <c r="H13" s="49">
        <f>SUM(H7:H12)</f>
        <v>37</v>
      </c>
      <c r="I13" s="49">
        <f>SUM(I7:I12)</f>
        <v>44</v>
      </c>
      <c r="J13" s="48">
        <f t="shared" si="2"/>
        <v>81</v>
      </c>
      <c r="L13" s="40" t="s">
        <v>823</v>
      </c>
      <c r="M13" s="49">
        <f>SUM(M7:M12)</f>
        <v>145</v>
      </c>
      <c r="N13" s="48">
        <f>SUM(N7:N12)</f>
        <v>170</v>
      </c>
    </row>
    <row r="14" spans="2:14" ht="13.5" thickBot="1">
      <c r="L14" s="50" t="s">
        <v>826</v>
      </c>
      <c r="M14" s="61">
        <f>SUM(M13:N13)</f>
        <v>315</v>
      </c>
      <c r="N14" s="62"/>
    </row>
    <row r="16" spans="2:14" ht="13.5" thickBot="1"/>
    <row r="17" spans="3:19" ht="13.5" thickBot="1">
      <c r="C17" s="63" t="s">
        <v>858</v>
      </c>
      <c r="D17" s="64"/>
      <c r="E17" s="64"/>
      <c r="F17" s="65"/>
    </row>
    <row r="18" spans="3:19" ht="13.5" thickBot="1">
      <c r="C18" s="43"/>
      <c r="D18" s="43" t="s">
        <v>819</v>
      </c>
      <c r="E18" s="47" t="s">
        <v>835</v>
      </c>
      <c r="F18" s="47" t="s">
        <v>827</v>
      </c>
    </row>
    <row r="19" spans="3:19" ht="13.5" thickBot="1">
      <c r="C19" s="41" t="s">
        <v>829</v>
      </c>
      <c r="D19" s="37">
        <f>COUNTIFS('LB150 Comments'!J2:J311, "T",'LB150 Comments'!L2:L311,"Band designation")</f>
        <v>9</v>
      </c>
      <c r="E19" s="37">
        <f>COUNTIFS('LB150 Comments'!J2:J311, "T",'LB150 Comments'!L2:L311,"Band designation", 'LB150 Comments'!Q2:Q311, "C")</f>
        <v>8</v>
      </c>
      <c r="F19" s="42">
        <f>COUNTIFS('LB150 Comments'!J2:J311, "T",'LB150 Comments'!L2:L311,"Band designation", 'LB150 Comments'!Q2:Q311, "O")</f>
        <v>1</v>
      </c>
      <c r="P19" s="53"/>
      <c r="Q19" s="54" t="s">
        <v>874</v>
      </c>
      <c r="R19" s="54" t="s">
        <v>819</v>
      </c>
      <c r="S19" s="54" t="s">
        <v>827</v>
      </c>
    </row>
    <row r="20" spans="3:19" ht="13.5" thickBot="1">
      <c r="C20" s="41" t="s">
        <v>647</v>
      </c>
      <c r="D20" s="37">
        <f>COUNTIFS('LB150 Comments'!J2:J312, "T",'LB150 Comments'!L2:L312,"CCA")</f>
        <v>2</v>
      </c>
      <c r="E20" s="37">
        <f>COUNTIFS('LB150 Comments'!J2:J312, "T",'LB150 Comments'!L2:L312,"CCA", 'LB150 Comments'!Q2:Q312, "C")</f>
        <v>2</v>
      </c>
      <c r="F20" s="42">
        <f>COUNTIFS('LB150 Comments'!J2:J312, "T",'LB150 Comments'!L2:L312,"CCA", 'LB150 Comments'!Q2:Q312, "O")</f>
        <v>0</v>
      </c>
      <c r="H20" s="63" t="s">
        <v>859</v>
      </c>
      <c r="I20" s="64"/>
      <c r="J20" s="64"/>
      <c r="K20" s="65"/>
      <c r="P20" s="54" t="s">
        <v>873</v>
      </c>
      <c r="Q20" s="53">
        <v>108</v>
      </c>
      <c r="R20" s="53">
        <v>126</v>
      </c>
      <c r="S20" s="53">
        <f>D11</f>
        <v>30</v>
      </c>
    </row>
    <row r="21" spans="3:19" ht="13.5" thickBot="1">
      <c r="C21" s="41" t="s">
        <v>648</v>
      </c>
      <c r="D21" s="37">
        <f>COUNTIFS('LB150 Comments'!J2:J313, "T",'LB150 Comments'!L2:L313,"MAC Commands")</f>
        <v>1</v>
      </c>
      <c r="E21" s="37">
        <f>COUNTIFS('LB150 Comments'!J2:J313, "T",'LB150 Comments'!L2:L313,"MAC Commands", 'LB150 Comments'!Q2:Q313, "C")</f>
        <v>1</v>
      </c>
      <c r="F21" s="42">
        <f>COUNTIFS('LB150 Comments'!J2:J313, "T",'LB150 Comments'!L2:L313,"MAC Commands", 'LB150 Comments'!Q2:Q313, "O")</f>
        <v>0</v>
      </c>
      <c r="H21" s="43"/>
      <c r="I21" s="43" t="s">
        <v>819</v>
      </c>
      <c r="J21" s="47" t="s">
        <v>835</v>
      </c>
      <c r="K21" s="47" t="s">
        <v>827</v>
      </c>
      <c r="P21" s="54" t="s">
        <v>875</v>
      </c>
      <c r="Q21" s="53">
        <v>37</v>
      </c>
      <c r="R21" s="53">
        <v>44</v>
      </c>
      <c r="S21" s="53">
        <f>SUM(I11:I12)</f>
        <v>15</v>
      </c>
    </row>
    <row r="22" spans="3:19">
      <c r="C22" s="41" t="s">
        <v>640</v>
      </c>
      <c r="D22" s="37">
        <f>COUNTIFS('LB150 Comments'!J2:J314, "T",'LB150 Comments'!L2:L314,"MAC Frame")</f>
        <v>8</v>
      </c>
      <c r="E22" s="37">
        <f>COUNTIFS('LB150 Comments'!J2:J314, "T",'LB150 Comments'!L2:L314,"MAC Frame", 'LB150 Comments'!Q2:Q314, "C")</f>
        <v>8</v>
      </c>
      <c r="F22" s="42">
        <f>COUNTIFS('LB150 Comments'!J2:J314, "T",'LB150 Comments'!L2:L314,"MAC Frame", 'LB150 Comments'!Q2:Q314, "O")</f>
        <v>0</v>
      </c>
      <c r="H22" s="41" t="s">
        <v>655</v>
      </c>
      <c r="I22" s="37">
        <f>COUNTIFS('Rogue Comments'!J2:J100, "T", 'Rogue Comments'!L2:L100,"CSL")</f>
        <v>9</v>
      </c>
      <c r="J22" s="37">
        <f>COUNTIFS('Rogue Comments'!J2:J100, "T", 'Rogue Comments'!L2:L100,"CSL", 'Rogue Comments'!P2:P100, "C")</f>
        <v>6</v>
      </c>
      <c r="K22" s="42">
        <f>COUNTIFS('Rogue Comments'!J2:J100, "T", 'Rogue Comments'!L2:L100,"CSL", 'Rogue Comments'!P2:P100, "O")</f>
        <v>3</v>
      </c>
      <c r="P22" s="54" t="s">
        <v>823</v>
      </c>
      <c r="Q22" s="53">
        <f>SUM(Q20:Q21)</f>
        <v>145</v>
      </c>
      <c r="R22" s="53">
        <f>SUM(R20:R21)</f>
        <v>170</v>
      </c>
      <c r="S22" s="56">
        <f>SUM(S20:S21)</f>
        <v>45</v>
      </c>
    </row>
    <row r="23" spans="3:19">
      <c r="C23" s="41" t="s">
        <v>642</v>
      </c>
      <c r="D23" s="37">
        <f>COUNTIFS('LB150 Comments'!J2:J315, "T",'LB150 Comments'!L2:L315,"MAC IE")</f>
        <v>1</v>
      </c>
      <c r="E23" s="37">
        <f>COUNTIFS('LB150 Comments'!J2:J315, "T",'LB150 Comments'!L2:L315,"MAC IE", 'LB150 Comments'!Q2:Q315, "C")</f>
        <v>0</v>
      </c>
      <c r="F23" s="42">
        <f>COUNTIFS('LB150 Comments'!J2:J315, "T",'LB150 Comments'!L2:L315,"MAC IE", 'LB150 Comments'!Q2:Q315, "O")</f>
        <v>1</v>
      </c>
      <c r="H23" s="41" t="s">
        <v>642</v>
      </c>
      <c r="I23" s="37">
        <f>COUNTIFS('Rogue Comments'!J2:J100, "T", 'Rogue Comments'!L2:L100,"MAC IE")</f>
        <v>1</v>
      </c>
      <c r="J23" s="37">
        <f>COUNTIFS('Rogue Comments'!J2:J100, "T", 'Rogue Comments'!L2:L100,"MAC IE", 'Rogue Comments'!P2:P100, "C")</f>
        <v>0</v>
      </c>
      <c r="K23" s="42">
        <f>COUNTIFS('Rogue Comments'!J2:J100, "T", 'Rogue Comments'!L2:L100,"MAC IE", 'Rogue Comments'!P2:P100, "O")</f>
        <v>1</v>
      </c>
    </row>
    <row r="24" spans="3:19">
      <c r="C24" s="41" t="s">
        <v>830</v>
      </c>
      <c r="D24" s="37">
        <f>COUNTIFS('LB150 Comments'!J2:J316, "T",'LB150 Comments'!L2:L316,"MAC primitives")</f>
        <v>4</v>
      </c>
      <c r="E24" s="37">
        <f>COUNTIFS('LB150 Comments'!J2:J316, "T",'LB150 Comments'!L2:L316,"MAC primitives", 'LB150 Comments'!Q2:Q316, "C")</f>
        <v>4</v>
      </c>
      <c r="F24" s="42">
        <f>COUNTIFS('LB150 Comments'!J2:J316, "T",'LB150 Comments'!L2:L316,"MAC primitives", 'LB150 Comments'!Q2:Q316, "O")</f>
        <v>0</v>
      </c>
      <c r="H24" s="41" t="s">
        <v>643</v>
      </c>
      <c r="I24" s="37">
        <f>COUNTIFS('Rogue Comments'!J2:J100, "T", 'Rogue Comments'!L2:L100,"MAC primitives")</f>
        <v>3</v>
      </c>
      <c r="J24" s="37">
        <f>COUNTIFS('Rogue Comments'!J2:J100, "T", 'Rogue Comments'!L2:L100,"MAC primitives", 'Rogue Comments'!P2:P100, "C")</f>
        <v>0</v>
      </c>
      <c r="K24" s="42">
        <f>COUNTIFS('Rogue Comments'!J2:J100, "T", 'Rogue Comments'!L2:L100,"MAC primitives", 'Rogue Comments'!P2:P100, "O")</f>
        <v>3</v>
      </c>
    </row>
    <row r="25" spans="3:19">
      <c r="C25" s="41" t="s">
        <v>831</v>
      </c>
      <c r="D25" s="37">
        <f>COUNTIFS('LB150 Comments'!J2:J317, "T",'LB150 Comments'!L2:L317,"PHY deprecation")</f>
        <v>2</v>
      </c>
      <c r="E25" s="37">
        <f>COUNTIFS('LB150 Comments'!J2:J317, "T",'LB150 Comments'!L2:L317,"PHY deprecation", 'LB150 Comments'!Q2:Q317, "C")</f>
        <v>2</v>
      </c>
      <c r="F25" s="42">
        <f>COUNTIFS('LB150 Comments'!J2:J317, "T",'LB150 Comments'!L2:L317,"PHY deprecation", 'LB150 Comments'!Q2:Q317, "O")</f>
        <v>0</v>
      </c>
      <c r="H25" s="41" t="s">
        <v>654</v>
      </c>
      <c r="I25" s="37">
        <f>COUNTIFS('Rogue Comments'!J2:J100, "T", 'Rogue Comments'!L2:L100,"RIT")</f>
        <v>0</v>
      </c>
      <c r="J25" s="37">
        <f>COUNTIFS('Rogue Comments'!J2:J100, "T", 'Rogue Comments'!L2:L100,"RIT", 'Rogue Comments'!P2:P100, "C")</f>
        <v>0</v>
      </c>
      <c r="K25" s="42">
        <f>COUNTIFS('Rogue Comments'!J2:J100, "T", 'Rogue Comments'!L2:L100,"RIT", 'Rogue Comments'!P2:P100, "O")</f>
        <v>0</v>
      </c>
    </row>
    <row r="26" spans="3:19">
      <c r="C26" s="41" t="s">
        <v>832</v>
      </c>
      <c r="D26" s="37">
        <f>COUNTIFS('LB150 Comments'!J2:J318, "T",'LB150 Comments'!L2:L318,"PHY modes")</f>
        <v>1</v>
      </c>
      <c r="E26" s="37">
        <f>COUNTIFS('LB150 Comments'!J2:J318, "T",'LB150 Comments'!L2:L318,"PHY modes", 'LB150 Comments'!Q2:Q318, "C")</f>
        <v>0</v>
      </c>
      <c r="F26" s="42">
        <f>COUNTIFS('LB150 Comments'!J2:J318, "T",'LB150 Comments'!L2:L318,"PHY modes", 'LB150 Comments'!Q2:Q318, "O")</f>
        <v>1</v>
      </c>
      <c r="H26" s="41" t="s">
        <v>644</v>
      </c>
      <c r="I26" s="37">
        <f>COUNTIFS('Rogue Comments'!J2:J100, "T", 'Rogue Comments'!L2:L100,"Security")</f>
        <v>5</v>
      </c>
      <c r="J26" s="37">
        <f>COUNTIFS('Rogue Comments'!J2:J100, "T", 'Rogue Comments'!L2:L100,"Security", 'Rogue Comments'!P2:P100, "C")</f>
        <v>0</v>
      </c>
      <c r="K26" s="42">
        <f>COUNTIFS('Rogue Comments'!J2:J100, "T", 'Rogue Comments'!L2:L100,"Security", 'Rogue Comments'!P2:P100, "O")</f>
        <v>5</v>
      </c>
    </row>
    <row r="27" spans="3:19">
      <c r="C27" s="41" t="s">
        <v>833</v>
      </c>
      <c r="D27" s="37">
        <f>COUNTIFS('LB150 Comments'!J2:J319, "T",'LB150 Comments'!L2:L319,"Radio spec")</f>
        <v>1</v>
      </c>
      <c r="E27" s="37">
        <f>COUNTIFS('LB150 Comments'!J2:J319, "T",'LB150 Comments'!L2:L319,"Radio spec", 'LB150 Comments'!Q2:Q319, "C")</f>
        <v>1</v>
      </c>
      <c r="F27" s="42">
        <f>COUNTIFS('LB150 Comments'!J2:J319, "T",'LB150 Comments'!L2:L319,"Radio spec", 'LB150 Comments'!Q2:Q319, "O")</f>
        <v>0</v>
      </c>
      <c r="H27" s="41" t="s">
        <v>652</v>
      </c>
      <c r="I27" s="37">
        <f>COUNTIFS('Rogue Comments'!J2:J100, "T", 'Rogue Comments'!L2:L100,"SUN PHY")</f>
        <v>1</v>
      </c>
      <c r="J27" s="37">
        <f>COUNTIFS('Rogue Comments'!J2:J100, "T", 'Rogue Comments'!L2:L100,"SUN PHY", 'Rogue Comments'!P2:P100, "C")</f>
        <v>0</v>
      </c>
      <c r="K27" s="42">
        <f>COUNTIFS('Rogue Comments'!J2:J100, "T", 'Rogue Comments'!L2:L100,"SUN PHY", 'Rogue Comments'!P2:P100, "O")</f>
        <v>1</v>
      </c>
    </row>
    <row r="28" spans="3:19">
      <c r="C28" s="41" t="s">
        <v>644</v>
      </c>
      <c r="D28" s="37">
        <f>COUNTIFS('LB150 Comments'!J2:J320, "T",'LB150 Comments'!L2:L320,"Security")</f>
        <v>5</v>
      </c>
      <c r="E28" s="37">
        <f>COUNTIFS('LB150 Comments'!J2:J320, "T",'LB150 Comments'!L2:L320,"Security", 'LB150 Comments'!Q2:Q320, "C")</f>
        <v>3</v>
      </c>
      <c r="F28" s="42">
        <f>COUNTIFS('LB150 Comments'!J2:J320, "T",'LB150 Comments'!L2:L320,"Security", 'LB150 Comments'!Q2:Q320, "O")</f>
        <v>2</v>
      </c>
      <c r="H28" s="41" t="s">
        <v>639</v>
      </c>
      <c r="I28" s="37">
        <f>COUNTIFS('Rogue Comments'!J2:J100, "T", 'Rogue Comments'!L2:L100,"TSCH")</f>
        <v>18</v>
      </c>
      <c r="J28" s="37">
        <f>COUNTIFS('Rogue Comments'!J2:J100, "T", 'Rogue Comments'!L2:L100,"TSCH", 'Rogue Comments'!P2:P100, "C")</f>
        <v>17</v>
      </c>
      <c r="K28" s="42">
        <f>COUNTIFS('Rogue Comments'!J2:J100, "T", 'Rogue Comments'!L2:L100,"TSCH", 'Rogue Comments'!P2:P100, "O")</f>
        <v>1</v>
      </c>
    </row>
    <row r="29" spans="3:19" ht="13.5" thickBot="1">
      <c r="C29" s="41" t="s">
        <v>653</v>
      </c>
      <c r="D29" s="37">
        <f>COUNTIFS('LB150 Comments'!J2:J321, "T",'LB150 Comments'!L2:L321,"SRM")</f>
        <v>57</v>
      </c>
      <c r="E29" s="37">
        <f>COUNTIFS('LB150 Comments'!J2:J321, "T",'LB150 Comments'!L2:L321,"SRM", 'LB150 Comments'!Q2:Q321, "C")</f>
        <v>34</v>
      </c>
      <c r="F29" s="42">
        <f>COUNTIFS('LB150 Comments'!J2:J321, "T",'LB150 Comments'!L2:L321,"SRM", 'LB150 Comments'!Q2:Q321, "O")</f>
        <v>23</v>
      </c>
      <c r="H29" s="41" t="s">
        <v>834</v>
      </c>
      <c r="I29" s="37">
        <f>COUNTIFS('Rogue Comments'!J2:J100, "T", 'Rogue Comments'!L2:L100,"")</f>
        <v>9</v>
      </c>
      <c r="J29" s="37">
        <f>COUNTIFS('Rogue Comments'!J2:J100, "T", 'Rogue Comments'!L2:L100,"", 'Rogue Comments'!P2:P100, "C")</f>
        <v>3</v>
      </c>
      <c r="K29" s="42">
        <f>COUNTIFS('Rogue Comments'!J2:J100, "T", 'Rogue Comments'!L2:L100,"", 'Rogue Comments'!P2:P100, "O")</f>
        <v>6</v>
      </c>
    </row>
    <row r="30" spans="3:19" ht="13.5" thickBot="1">
      <c r="C30" s="41" t="s">
        <v>652</v>
      </c>
      <c r="D30" s="37">
        <f>COUNTIFS('LB150 Comments'!J2:J322, "T",'LB150 Comments'!L2:L322,"SUN PHY")</f>
        <v>1</v>
      </c>
      <c r="E30" s="37">
        <f>COUNTIFS('LB150 Comments'!J2:J322, "T",'LB150 Comments'!L2:L322,"SUN PHY", 'LB150 Comments'!Q2:Q322, "C")</f>
        <v>1</v>
      </c>
      <c r="F30" s="42">
        <f>COUNTIFS('LB150 Comments'!J2:J322, "T",'LB150 Comments'!L2:L322,"SUN PHY", 'LB150 Comments'!Q2:Q322, "O")</f>
        <v>0</v>
      </c>
      <c r="H30" s="40" t="s">
        <v>823</v>
      </c>
      <c r="I30" s="49">
        <f>SUM(I22:I29)</f>
        <v>46</v>
      </c>
      <c r="J30" s="49">
        <f>SUM(J22:J29)</f>
        <v>26</v>
      </c>
      <c r="K30" s="48">
        <f>SUM(K22:K29)</f>
        <v>20</v>
      </c>
    </row>
    <row r="31" spans="3:19">
      <c r="C31" s="41" t="s">
        <v>639</v>
      </c>
      <c r="D31" s="37">
        <f>COUNTIFS('LB150 Comments'!J2:J323, "T",'LB150 Comments'!L2:L323,"TSCH")</f>
        <v>15</v>
      </c>
      <c r="E31" s="37">
        <f>COUNTIFS('LB150 Comments'!J2:J323, "T",'LB150 Comments'!L2:L323,"TSCH", 'LB150 Comments'!Q2:Q323, "C")</f>
        <v>14</v>
      </c>
      <c r="F31" s="42">
        <f>COUNTIFS('LB150 Comments'!J2:J323, "T",'LB150 Comments'!L2:L323,"TSCH", 'LB150 Comments'!Q2:Q323, "O")</f>
        <v>0</v>
      </c>
    </row>
    <row r="32" spans="3:19">
      <c r="C32" s="41" t="s">
        <v>646</v>
      </c>
      <c r="D32" s="37">
        <f>COUNTIFS('LB150 Comments'!J2:J324, "T",'LB150 Comments'!L2:L324,"UWB")</f>
        <v>8</v>
      </c>
      <c r="E32" s="37">
        <f>COUNTIFS('LB150 Comments'!J2:J324, "T",'LB150 Comments'!L2:L324,"UWB", 'LB150 Comments'!Q2:Q324, "C")</f>
        <v>8</v>
      </c>
      <c r="F32" s="42">
        <f>COUNTIFS('LB150 Comments'!J2:J324, "T",'LB150 Comments'!L2:L324,"UWB", 'LB150 Comments'!Q2:Q324, "O")</f>
        <v>0</v>
      </c>
    </row>
    <row r="33" spans="3:6" ht="13.5" thickBot="1">
      <c r="C33" s="41" t="s">
        <v>834</v>
      </c>
      <c r="D33" s="37">
        <f>COUNTIFS('LB150 Comments'!J2:J325, "T",'LB150 Comments'!L2:L325,"")</f>
        <v>12</v>
      </c>
      <c r="E33" s="37">
        <f>COUNTIFS('LB150 Comments'!J2:J325, "T",'LB150 Comments'!L2:L325,"", 'LB150 Comments'!Q2:Q325, "C")</f>
        <v>11</v>
      </c>
      <c r="F33" s="42">
        <f>COUNTIFS('LB150 Comments'!J2:J325, "T",'LB150 Comments'!L2:L325,"", 'LB150 Comments'!Q2:Q325, "O")</f>
        <v>1</v>
      </c>
    </row>
    <row r="34" spans="3:6" ht="13.5" thickBot="1">
      <c r="C34" s="40" t="s">
        <v>823</v>
      </c>
      <c r="D34" s="49">
        <f>SUM(D19:D33)</f>
        <v>127</v>
      </c>
      <c r="E34" s="49">
        <f>SUM(E19:E33)</f>
        <v>97</v>
      </c>
      <c r="F34" s="48">
        <f>SUM(F19:F33)</f>
        <v>29</v>
      </c>
    </row>
  </sheetData>
  <mergeCells count="6">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R1048576"/>
  <sheetViews>
    <sheetView tabSelected="1" topLeftCell="A2" zoomScaleNormal="100" zoomScaleSheetLayoutView="50" workbookViewId="0">
      <pane xSplit="1" ySplit="1" topLeftCell="F140" activePane="bottomRight" state="frozen"/>
      <selection activeCell="A2" sqref="A2"/>
      <selection pane="topRight" activeCell="B2" sqref="B2"/>
      <selection pane="bottomLeft" activeCell="A3" sqref="A3"/>
      <selection pane="bottomRight" activeCell="L141" sqref="L141"/>
    </sheetView>
  </sheetViews>
  <sheetFormatPr defaultColWidth="8.85546875" defaultRowHeight="12.75"/>
  <cols>
    <col min="1" max="1" width="8.85546875" style="37"/>
    <col min="2" max="2" width="10" style="15" bestFit="1" customWidth="1"/>
    <col min="3" max="3" width="12.42578125" style="15" bestFit="1" customWidth="1"/>
    <col min="4" max="4" width="27.7109375" style="15" customWidth="1"/>
    <col min="5" max="5" width="6.7109375" style="15" customWidth="1"/>
    <col min="6" max="6" width="10.42578125" style="15" customWidth="1"/>
    <col min="7" max="7" width="7.42578125" style="15" customWidth="1"/>
    <col min="8" max="8" width="54.42578125" style="14" customWidth="1"/>
    <col min="9" max="9" width="51.140625" style="14" customWidth="1"/>
    <col min="10" max="10" width="4.140625" style="15" customWidth="1"/>
    <col min="11" max="11" width="11" style="15" hidden="1" customWidth="1"/>
    <col min="12" max="12" width="8.85546875" style="15" customWidth="1"/>
    <col min="13" max="13" width="8.85546875" style="15"/>
    <col min="14" max="14" width="33.140625" style="14" customWidth="1"/>
    <col min="15" max="15" width="16.140625" style="14" customWidth="1"/>
    <col min="16" max="16" width="22.28515625" style="14" customWidth="1"/>
    <col min="17" max="17" width="8.85546875" style="15" hidden="1" customWidth="1"/>
    <col min="18" max="16384" width="8.85546875" style="15"/>
  </cols>
  <sheetData>
    <row r="1" spans="1:18" ht="95.1" hidden="1" customHeight="1">
      <c r="B1" s="66" t="s">
        <v>22</v>
      </c>
      <c r="C1" s="66"/>
      <c r="D1" s="66"/>
      <c r="E1" s="66"/>
      <c r="F1" s="66"/>
      <c r="G1" s="66"/>
      <c r="H1" s="66"/>
      <c r="I1" s="66"/>
      <c r="J1" s="66"/>
      <c r="K1" s="66"/>
      <c r="O1" s="15"/>
    </row>
    <row r="2" spans="1:18" ht="26.1" customHeight="1">
      <c r="A2" s="37" t="s">
        <v>671</v>
      </c>
      <c r="B2" s="16" t="s">
        <v>12</v>
      </c>
      <c r="C2" s="16" t="s">
        <v>13</v>
      </c>
      <c r="D2" s="16" t="s">
        <v>14</v>
      </c>
      <c r="E2" s="16" t="s">
        <v>15</v>
      </c>
      <c r="F2" s="16" t="s">
        <v>16</v>
      </c>
      <c r="G2" s="16" t="s">
        <v>17</v>
      </c>
      <c r="H2" s="17" t="s">
        <v>18</v>
      </c>
      <c r="I2" s="17" t="s">
        <v>19</v>
      </c>
      <c r="J2" s="16" t="s">
        <v>21</v>
      </c>
      <c r="K2" s="17" t="s">
        <v>20</v>
      </c>
      <c r="L2" s="15" t="s">
        <v>638</v>
      </c>
      <c r="M2" s="14" t="s">
        <v>666</v>
      </c>
      <c r="N2" s="14" t="s">
        <v>673</v>
      </c>
      <c r="O2" s="14" t="s">
        <v>667</v>
      </c>
      <c r="P2" s="14" t="s">
        <v>669</v>
      </c>
      <c r="Q2" s="15" t="s">
        <v>836</v>
      </c>
      <c r="R2" s="15" t="s">
        <v>930</v>
      </c>
    </row>
    <row r="3" spans="1:18" s="14" customFormat="1" ht="25.5" hidden="1">
      <c r="A3" s="38">
        <v>235</v>
      </c>
      <c r="B3" t="s">
        <v>199</v>
      </c>
      <c r="C3" t="s">
        <v>200</v>
      </c>
      <c r="D3" s="18" t="s">
        <v>201</v>
      </c>
      <c r="E3">
        <v>15</v>
      </c>
      <c r="F3"/>
      <c r="G3">
        <v>1</v>
      </c>
      <c r="H3" s="19" t="s">
        <v>202</v>
      </c>
      <c r="I3" s="19" t="s">
        <v>203</v>
      </c>
      <c r="J3" t="s">
        <v>47</v>
      </c>
      <c r="K3" t="s">
        <v>87</v>
      </c>
      <c r="M3" s="15"/>
      <c r="O3" s="14" t="s">
        <v>668</v>
      </c>
    </row>
    <row r="4" spans="1:18" s="14" customFormat="1" ht="38.25" hidden="1">
      <c r="A4" s="38">
        <v>1</v>
      </c>
      <c r="B4" t="s">
        <v>143</v>
      </c>
      <c r="C4" t="s">
        <v>144</v>
      </c>
      <c r="D4" s="18" t="s">
        <v>145</v>
      </c>
      <c r="E4">
        <v>42</v>
      </c>
      <c r="F4">
        <v>3.1</v>
      </c>
      <c r="G4">
        <v>16</v>
      </c>
      <c r="H4" s="19" t="s">
        <v>146</v>
      </c>
      <c r="I4" s="19" t="s">
        <v>147</v>
      </c>
      <c r="J4" s="37" t="s">
        <v>44</v>
      </c>
      <c r="K4" t="s">
        <v>148</v>
      </c>
      <c r="M4" s="14" t="s">
        <v>672</v>
      </c>
      <c r="N4" s="14" t="s">
        <v>725</v>
      </c>
      <c r="Q4" s="14" t="s">
        <v>209</v>
      </c>
    </row>
    <row r="5" spans="1:18" s="14" customFormat="1" ht="25.5" hidden="1">
      <c r="A5" s="38">
        <v>2</v>
      </c>
      <c r="B5" t="s">
        <v>143</v>
      </c>
      <c r="C5" t="s">
        <v>144</v>
      </c>
      <c r="D5" s="18" t="s">
        <v>145</v>
      </c>
      <c r="E5">
        <v>42</v>
      </c>
      <c r="F5">
        <v>3.1</v>
      </c>
      <c r="G5">
        <v>19</v>
      </c>
      <c r="H5" s="19" t="s">
        <v>149</v>
      </c>
      <c r="I5" s="19" t="s">
        <v>150</v>
      </c>
      <c r="J5" t="s">
        <v>47</v>
      </c>
      <c r="K5" t="s">
        <v>148</v>
      </c>
      <c r="M5" s="14" t="s">
        <v>776</v>
      </c>
      <c r="O5" s="14" t="s">
        <v>668</v>
      </c>
      <c r="R5" s="14" t="s">
        <v>86</v>
      </c>
    </row>
    <row r="6" spans="1:18" s="14" customFormat="1" ht="76.5" hidden="1">
      <c r="A6" s="38">
        <v>3</v>
      </c>
      <c r="B6" t="s">
        <v>143</v>
      </c>
      <c r="C6" t="s">
        <v>144</v>
      </c>
      <c r="D6" s="18" t="s">
        <v>145</v>
      </c>
      <c r="E6">
        <v>42</v>
      </c>
      <c r="F6">
        <v>3.1</v>
      </c>
      <c r="G6">
        <v>25</v>
      </c>
      <c r="H6" s="19" t="s">
        <v>151</v>
      </c>
      <c r="I6" s="19" t="s">
        <v>152</v>
      </c>
      <c r="J6" t="s">
        <v>47</v>
      </c>
      <c r="K6" t="s">
        <v>153</v>
      </c>
      <c r="M6" s="14" t="s">
        <v>776</v>
      </c>
      <c r="P6" s="14" t="s">
        <v>670</v>
      </c>
      <c r="R6" s="14" t="s">
        <v>86</v>
      </c>
    </row>
    <row r="7" spans="1:18" s="14" customFormat="1" ht="38.25" hidden="1">
      <c r="A7" s="38">
        <v>4</v>
      </c>
      <c r="B7" t="s">
        <v>143</v>
      </c>
      <c r="C7" t="s">
        <v>144</v>
      </c>
      <c r="D7" s="18" t="s">
        <v>145</v>
      </c>
      <c r="E7">
        <v>42</v>
      </c>
      <c r="F7">
        <v>3.1</v>
      </c>
      <c r="G7">
        <v>26</v>
      </c>
      <c r="H7" s="19" t="s">
        <v>154</v>
      </c>
      <c r="I7" s="19" t="s">
        <v>155</v>
      </c>
      <c r="J7" t="s">
        <v>47</v>
      </c>
      <c r="K7" t="s">
        <v>153</v>
      </c>
      <c r="M7" s="14" t="s">
        <v>672</v>
      </c>
      <c r="N7" s="14" t="s">
        <v>674</v>
      </c>
      <c r="O7" s="14" t="s">
        <v>668</v>
      </c>
      <c r="R7" s="14" t="s">
        <v>86</v>
      </c>
    </row>
    <row r="8" spans="1:18" s="14" customFormat="1" hidden="1">
      <c r="A8" s="38">
        <v>5</v>
      </c>
      <c r="B8" t="s">
        <v>143</v>
      </c>
      <c r="C8" t="s">
        <v>144</v>
      </c>
      <c r="D8" s="18" t="s">
        <v>145</v>
      </c>
      <c r="E8">
        <v>42</v>
      </c>
      <c r="F8">
        <v>3.1</v>
      </c>
      <c r="G8">
        <v>30</v>
      </c>
      <c r="H8" s="19" t="s">
        <v>156</v>
      </c>
      <c r="I8" s="19" t="s">
        <v>157</v>
      </c>
      <c r="J8" t="s">
        <v>47</v>
      </c>
      <c r="K8" t="s">
        <v>153</v>
      </c>
      <c r="M8" s="14" t="s">
        <v>776</v>
      </c>
      <c r="R8" s="14" t="s">
        <v>86</v>
      </c>
    </row>
    <row r="9" spans="1:18" s="14" customFormat="1" ht="38.25" hidden="1">
      <c r="A9" s="38">
        <v>7</v>
      </c>
      <c r="B9" t="s">
        <v>143</v>
      </c>
      <c r="C9" t="s">
        <v>144</v>
      </c>
      <c r="D9" s="18" t="s">
        <v>145</v>
      </c>
      <c r="E9">
        <v>43</v>
      </c>
      <c r="F9">
        <v>3.1</v>
      </c>
      <c r="G9">
        <v>12</v>
      </c>
      <c r="H9" s="19" t="s">
        <v>158</v>
      </c>
      <c r="I9" s="19" t="s">
        <v>159</v>
      </c>
      <c r="J9" t="s">
        <v>44</v>
      </c>
      <c r="K9" t="s">
        <v>153</v>
      </c>
      <c r="M9" s="14" t="s">
        <v>675</v>
      </c>
      <c r="N9" s="14" t="s">
        <v>726</v>
      </c>
      <c r="Q9" s="14" t="s">
        <v>209</v>
      </c>
    </row>
    <row r="10" spans="1:18" s="14" customFormat="1" hidden="1">
      <c r="A10" s="38">
        <v>6</v>
      </c>
      <c r="B10" t="s">
        <v>143</v>
      </c>
      <c r="C10" t="s">
        <v>144</v>
      </c>
      <c r="D10" s="18" t="s">
        <v>145</v>
      </c>
      <c r="E10">
        <v>43</v>
      </c>
      <c r="F10">
        <v>3.1</v>
      </c>
      <c r="G10">
        <v>8</v>
      </c>
      <c r="H10" s="19" t="s">
        <v>151</v>
      </c>
      <c r="I10" s="19" t="s">
        <v>152</v>
      </c>
      <c r="J10" t="s">
        <v>47</v>
      </c>
      <c r="K10" t="s">
        <v>153</v>
      </c>
      <c r="M10" s="14" t="s">
        <v>776</v>
      </c>
      <c r="R10" s="14" t="s">
        <v>86</v>
      </c>
    </row>
    <row r="11" spans="1:18" s="14" customFormat="1" hidden="1">
      <c r="A11" s="38">
        <v>8</v>
      </c>
      <c r="B11" t="s">
        <v>143</v>
      </c>
      <c r="C11" t="s">
        <v>144</v>
      </c>
      <c r="D11" s="18" t="s">
        <v>145</v>
      </c>
      <c r="E11">
        <v>46</v>
      </c>
      <c r="F11">
        <v>4.3</v>
      </c>
      <c r="G11">
        <v>7</v>
      </c>
      <c r="H11" s="19" t="s">
        <v>160</v>
      </c>
      <c r="I11" s="19" t="s">
        <v>161</v>
      </c>
      <c r="J11" t="s">
        <v>47</v>
      </c>
      <c r="K11" t="s">
        <v>153</v>
      </c>
      <c r="M11" s="14" t="s">
        <v>776</v>
      </c>
      <c r="O11" s="14" t="s">
        <v>668</v>
      </c>
      <c r="R11" s="14" t="s">
        <v>86</v>
      </c>
    </row>
    <row r="12" spans="1:18" s="14" customFormat="1" ht="38.25" hidden="1">
      <c r="A12" s="38">
        <v>9</v>
      </c>
      <c r="B12" t="s">
        <v>143</v>
      </c>
      <c r="C12" t="s">
        <v>144</v>
      </c>
      <c r="D12" s="18" t="s">
        <v>145</v>
      </c>
      <c r="E12">
        <v>51</v>
      </c>
      <c r="F12">
        <v>5.0999999999999996</v>
      </c>
      <c r="G12">
        <v>3</v>
      </c>
      <c r="H12" s="19" t="s">
        <v>162</v>
      </c>
      <c r="I12" s="19"/>
      <c r="J12" t="s">
        <v>47</v>
      </c>
      <c r="K12" t="s">
        <v>153</v>
      </c>
      <c r="M12" s="14" t="s">
        <v>675</v>
      </c>
      <c r="N12" s="14" t="s">
        <v>676</v>
      </c>
    </row>
    <row r="13" spans="1:18" s="14" customFormat="1" hidden="1">
      <c r="A13" s="38">
        <v>13</v>
      </c>
      <c r="B13" t="s">
        <v>199</v>
      </c>
      <c r="C13" t="s">
        <v>200</v>
      </c>
      <c r="D13" s="18" t="s">
        <v>201</v>
      </c>
      <c r="E13">
        <v>51</v>
      </c>
      <c r="F13">
        <v>5.0999999999999996</v>
      </c>
      <c r="G13">
        <v>7</v>
      </c>
      <c r="H13" s="19" t="s">
        <v>204</v>
      </c>
      <c r="I13" s="19" t="s">
        <v>205</v>
      </c>
      <c r="J13" t="s">
        <v>47</v>
      </c>
      <c r="K13"/>
      <c r="M13" s="14" t="s">
        <v>672</v>
      </c>
      <c r="N13" s="14" t="s">
        <v>678</v>
      </c>
      <c r="R13" s="14" t="s">
        <v>86</v>
      </c>
    </row>
    <row r="14" spans="1:18" s="14" customFormat="1" ht="25.5" hidden="1">
      <c r="A14" s="38">
        <v>10</v>
      </c>
      <c r="B14" t="s">
        <v>143</v>
      </c>
      <c r="C14" t="s">
        <v>144</v>
      </c>
      <c r="D14" s="18" t="s">
        <v>145</v>
      </c>
      <c r="E14">
        <v>51</v>
      </c>
      <c r="F14">
        <v>5.0999999999999996</v>
      </c>
      <c r="G14">
        <v>15</v>
      </c>
      <c r="H14" s="19" t="s">
        <v>163</v>
      </c>
      <c r="I14" s="19" t="s">
        <v>164</v>
      </c>
      <c r="J14" t="s">
        <v>47</v>
      </c>
      <c r="K14" t="s">
        <v>153</v>
      </c>
      <c r="M14" s="14" t="s">
        <v>672</v>
      </c>
      <c r="N14" s="14" t="s">
        <v>677</v>
      </c>
      <c r="R14" s="14" t="s">
        <v>86</v>
      </c>
    </row>
    <row r="15" spans="1:18" s="14" customFormat="1" hidden="1">
      <c r="A15" s="38">
        <v>11</v>
      </c>
      <c r="B15" t="s">
        <v>143</v>
      </c>
      <c r="C15" t="s">
        <v>144</v>
      </c>
      <c r="D15" s="18" t="s">
        <v>145</v>
      </c>
      <c r="E15">
        <v>51</v>
      </c>
      <c r="F15">
        <v>5.0999999999999996</v>
      </c>
      <c r="G15">
        <v>18</v>
      </c>
      <c r="H15" s="19" t="s">
        <v>165</v>
      </c>
      <c r="I15" s="19" t="s">
        <v>166</v>
      </c>
      <c r="J15" t="s">
        <v>47</v>
      </c>
      <c r="K15" t="s">
        <v>153</v>
      </c>
      <c r="M15" s="14" t="s">
        <v>776</v>
      </c>
      <c r="R15" s="14" t="s">
        <v>86</v>
      </c>
    </row>
    <row r="16" spans="1:18" s="14" customFormat="1" hidden="1">
      <c r="A16" s="38">
        <v>12</v>
      </c>
      <c r="B16" t="s">
        <v>143</v>
      </c>
      <c r="C16" t="s">
        <v>144</v>
      </c>
      <c r="D16" s="18" t="s">
        <v>145</v>
      </c>
      <c r="E16">
        <v>51</v>
      </c>
      <c r="F16">
        <v>5.0999999999999996</v>
      </c>
      <c r="G16">
        <v>19</v>
      </c>
      <c r="H16" s="19" t="s">
        <v>167</v>
      </c>
      <c r="I16" s="19" t="s">
        <v>168</v>
      </c>
      <c r="J16" t="s">
        <v>47</v>
      </c>
      <c r="K16" t="s">
        <v>153</v>
      </c>
      <c r="M16" s="14" t="s">
        <v>776</v>
      </c>
      <c r="R16" s="14" t="s">
        <v>86</v>
      </c>
    </row>
    <row r="17" spans="1:18" s="14" customFormat="1" hidden="1">
      <c r="A17" s="38">
        <v>14</v>
      </c>
      <c r="B17" t="s">
        <v>143</v>
      </c>
      <c r="C17" t="s">
        <v>144</v>
      </c>
      <c r="D17" s="18" t="s">
        <v>145</v>
      </c>
      <c r="E17">
        <v>51</v>
      </c>
      <c r="F17">
        <v>5.2</v>
      </c>
      <c r="G17">
        <v>19</v>
      </c>
      <c r="H17" s="19" t="s">
        <v>169</v>
      </c>
      <c r="I17" s="19" t="s">
        <v>170</v>
      </c>
      <c r="J17" t="s">
        <v>47</v>
      </c>
      <c r="K17" t="s">
        <v>153</v>
      </c>
      <c r="M17" s="14" t="s">
        <v>776</v>
      </c>
      <c r="R17" s="14" t="s">
        <v>86</v>
      </c>
    </row>
    <row r="18" spans="1:18" s="14" customFormat="1" ht="63.75" hidden="1">
      <c r="A18" s="38">
        <v>54</v>
      </c>
      <c r="B18" t="s">
        <v>143</v>
      </c>
      <c r="C18" t="s">
        <v>144</v>
      </c>
      <c r="D18" s="18" t="s">
        <v>145</v>
      </c>
      <c r="E18">
        <v>51</v>
      </c>
      <c r="F18" s="20" t="s">
        <v>171</v>
      </c>
      <c r="G18">
        <v>27</v>
      </c>
      <c r="H18" s="19" t="s">
        <v>172</v>
      </c>
      <c r="I18" s="19" t="s">
        <v>173</v>
      </c>
      <c r="J18" t="s">
        <v>47</v>
      </c>
      <c r="K18" t="s">
        <v>153</v>
      </c>
      <c r="M18" s="14" t="s">
        <v>672</v>
      </c>
      <c r="N18" s="14" t="s">
        <v>680</v>
      </c>
      <c r="R18" s="14" t="s">
        <v>86</v>
      </c>
    </row>
    <row r="19" spans="1:18" s="14" customFormat="1" ht="63.75" hidden="1">
      <c r="A19" s="38">
        <v>55</v>
      </c>
      <c r="B19" t="s">
        <v>143</v>
      </c>
      <c r="C19" t="s">
        <v>144</v>
      </c>
      <c r="D19" s="18" t="s">
        <v>145</v>
      </c>
      <c r="E19">
        <v>51</v>
      </c>
      <c r="F19" s="20" t="s">
        <v>174</v>
      </c>
      <c r="G19">
        <v>29</v>
      </c>
      <c r="H19" s="19" t="s">
        <v>175</v>
      </c>
      <c r="I19" s="19" t="s">
        <v>176</v>
      </c>
      <c r="J19" t="s">
        <v>47</v>
      </c>
      <c r="K19" t="s">
        <v>153</v>
      </c>
      <c r="M19" s="14" t="s">
        <v>672</v>
      </c>
      <c r="N19" s="14" t="s">
        <v>681</v>
      </c>
      <c r="R19" s="14" t="s">
        <v>86</v>
      </c>
    </row>
    <row r="20" spans="1:18" s="14" customFormat="1" ht="25.5" hidden="1">
      <c r="A20" s="38">
        <v>56</v>
      </c>
      <c r="B20" t="s">
        <v>143</v>
      </c>
      <c r="C20" t="s">
        <v>144</v>
      </c>
      <c r="D20" s="18" t="s">
        <v>145</v>
      </c>
      <c r="E20">
        <v>51</v>
      </c>
      <c r="F20" s="20" t="s">
        <v>174</v>
      </c>
      <c r="G20">
        <v>36</v>
      </c>
      <c r="H20" s="19" t="s">
        <v>177</v>
      </c>
      <c r="I20" s="19" t="s">
        <v>178</v>
      </c>
      <c r="J20" t="s">
        <v>47</v>
      </c>
      <c r="K20" t="s">
        <v>153</v>
      </c>
      <c r="M20" s="14" t="s">
        <v>675</v>
      </c>
      <c r="N20" s="14" t="s">
        <v>682</v>
      </c>
    </row>
    <row r="21" spans="1:18" s="14" customFormat="1" ht="38.25" hidden="1">
      <c r="A21" s="38">
        <v>15</v>
      </c>
      <c r="B21" t="s">
        <v>143</v>
      </c>
      <c r="C21" t="s">
        <v>144</v>
      </c>
      <c r="D21" s="18" t="s">
        <v>145</v>
      </c>
      <c r="E21">
        <v>52</v>
      </c>
      <c r="F21" s="20">
        <v>5.3</v>
      </c>
      <c r="G21">
        <v>39</v>
      </c>
      <c r="H21" s="19" t="s">
        <v>185</v>
      </c>
      <c r="I21" s="19" t="s">
        <v>186</v>
      </c>
      <c r="J21" t="s">
        <v>44</v>
      </c>
      <c r="K21" t="s">
        <v>148</v>
      </c>
      <c r="M21" s="14" t="s">
        <v>675</v>
      </c>
      <c r="N21" s="14" t="s">
        <v>727</v>
      </c>
      <c r="Q21" s="14" t="s">
        <v>209</v>
      </c>
    </row>
    <row r="22" spans="1:18" s="14" customFormat="1" ht="25.5" hidden="1">
      <c r="A22" s="38">
        <v>57</v>
      </c>
      <c r="B22" t="s">
        <v>143</v>
      </c>
      <c r="C22" t="s">
        <v>144</v>
      </c>
      <c r="D22" s="18" t="s">
        <v>145</v>
      </c>
      <c r="E22">
        <v>52</v>
      </c>
      <c r="F22" s="20" t="s">
        <v>179</v>
      </c>
      <c r="G22">
        <v>11</v>
      </c>
      <c r="H22" s="19" t="s">
        <v>180</v>
      </c>
      <c r="I22" s="19" t="s">
        <v>181</v>
      </c>
      <c r="J22" t="s">
        <v>47</v>
      </c>
      <c r="K22" t="s">
        <v>153</v>
      </c>
      <c r="M22" s="14" t="s">
        <v>675</v>
      </c>
      <c r="N22" s="14" t="s">
        <v>683</v>
      </c>
    </row>
    <row r="23" spans="1:18" s="14" customFormat="1" ht="38.25" hidden="1">
      <c r="A23" s="38">
        <v>58</v>
      </c>
      <c r="B23" t="s">
        <v>143</v>
      </c>
      <c r="C23" t="s">
        <v>144</v>
      </c>
      <c r="D23" s="18" t="s">
        <v>145</v>
      </c>
      <c r="E23">
        <v>52</v>
      </c>
      <c r="F23" s="20" t="s">
        <v>182</v>
      </c>
      <c r="G23">
        <v>18</v>
      </c>
      <c r="H23" s="19" t="s">
        <v>183</v>
      </c>
      <c r="I23" s="19" t="s">
        <v>184</v>
      </c>
      <c r="J23" t="s">
        <v>47</v>
      </c>
      <c r="K23" t="s">
        <v>153</v>
      </c>
      <c r="M23" s="14" t="s">
        <v>675</v>
      </c>
      <c r="N23" s="14" t="s">
        <v>684</v>
      </c>
    </row>
    <row r="24" spans="1:18" s="14" customFormat="1" ht="51" hidden="1">
      <c r="A24" s="38">
        <v>16</v>
      </c>
      <c r="B24" s="19" t="s">
        <v>143</v>
      </c>
      <c r="C24" s="19" t="s">
        <v>144</v>
      </c>
      <c r="D24" s="21" t="s">
        <v>145</v>
      </c>
      <c r="E24" s="19">
        <v>52</v>
      </c>
      <c r="F24" s="20">
        <v>5.3</v>
      </c>
      <c r="G24">
        <v>39</v>
      </c>
      <c r="H24" s="19" t="s">
        <v>187</v>
      </c>
      <c r="I24" s="19" t="s">
        <v>188</v>
      </c>
      <c r="J24" s="19" t="s">
        <v>47</v>
      </c>
      <c r="K24" s="19" t="s">
        <v>148</v>
      </c>
      <c r="M24" s="14" t="s">
        <v>675</v>
      </c>
      <c r="N24" s="14" t="s">
        <v>679</v>
      </c>
    </row>
    <row r="25" spans="1:18" s="14" customFormat="1" ht="51" hidden="1">
      <c r="A25" s="38">
        <v>17</v>
      </c>
      <c r="B25" t="s">
        <v>143</v>
      </c>
      <c r="C25" t="s">
        <v>144</v>
      </c>
      <c r="D25" s="18" t="s">
        <v>145</v>
      </c>
      <c r="E25">
        <v>53</v>
      </c>
      <c r="F25">
        <v>5.5</v>
      </c>
      <c r="G25">
        <v>27</v>
      </c>
      <c r="H25" s="19" t="s">
        <v>189</v>
      </c>
      <c r="I25" s="19" t="s">
        <v>190</v>
      </c>
      <c r="J25" t="s">
        <v>44</v>
      </c>
      <c r="K25" t="s">
        <v>148</v>
      </c>
      <c r="M25" s="14" t="s">
        <v>675</v>
      </c>
      <c r="N25" s="14" t="s">
        <v>728</v>
      </c>
      <c r="Q25" s="14" t="s">
        <v>209</v>
      </c>
    </row>
    <row r="26" spans="1:18" s="14" customFormat="1" ht="25.5" hidden="1">
      <c r="A26" s="38">
        <v>59</v>
      </c>
      <c r="B26" t="s">
        <v>143</v>
      </c>
      <c r="C26" t="s">
        <v>144</v>
      </c>
      <c r="D26" s="18" t="s">
        <v>145</v>
      </c>
      <c r="E26">
        <v>53</v>
      </c>
      <c r="F26" s="20" t="s">
        <v>191</v>
      </c>
      <c r="G26">
        <v>14</v>
      </c>
      <c r="H26" s="19" t="s">
        <v>192</v>
      </c>
      <c r="I26" s="19" t="s">
        <v>193</v>
      </c>
      <c r="J26" t="s">
        <v>47</v>
      </c>
      <c r="K26" t="s">
        <v>153</v>
      </c>
      <c r="M26" s="14" t="s">
        <v>675</v>
      </c>
      <c r="N26" s="14" t="s">
        <v>685</v>
      </c>
    </row>
    <row r="27" spans="1:18" s="14" customFormat="1" ht="25.5" hidden="1">
      <c r="A27" s="38">
        <v>60</v>
      </c>
      <c r="B27" t="s">
        <v>143</v>
      </c>
      <c r="C27" t="s">
        <v>144</v>
      </c>
      <c r="D27" s="18" t="s">
        <v>145</v>
      </c>
      <c r="E27">
        <v>53</v>
      </c>
      <c r="F27" s="20" t="s">
        <v>191</v>
      </c>
      <c r="G27">
        <v>18</v>
      </c>
      <c r="H27" s="19" t="s">
        <v>194</v>
      </c>
      <c r="I27" s="19" t="s">
        <v>195</v>
      </c>
      <c r="J27" t="s">
        <v>47</v>
      </c>
      <c r="K27" t="s">
        <v>153</v>
      </c>
      <c r="M27" s="14" t="s">
        <v>672</v>
      </c>
      <c r="N27" s="14" t="s">
        <v>686</v>
      </c>
      <c r="R27" s="14" t="s">
        <v>86</v>
      </c>
    </row>
    <row r="28" spans="1:18" s="14" customFormat="1" ht="38.25" hidden="1">
      <c r="A28" s="38">
        <v>61</v>
      </c>
      <c r="B28" t="s">
        <v>143</v>
      </c>
      <c r="C28" t="s">
        <v>144</v>
      </c>
      <c r="D28" s="18" t="s">
        <v>145</v>
      </c>
      <c r="E28">
        <v>53</v>
      </c>
      <c r="F28" s="20" t="s">
        <v>196</v>
      </c>
      <c r="G28"/>
      <c r="H28" s="19" t="s">
        <v>197</v>
      </c>
      <c r="I28" s="19" t="s">
        <v>198</v>
      </c>
      <c r="J28" t="s">
        <v>47</v>
      </c>
      <c r="K28" t="s">
        <v>153</v>
      </c>
      <c r="M28" s="14" t="s">
        <v>675</v>
      </c>
      <c r="N28" s="14" t="s">
        <v>687</v>
      </c>
    </row>
    <row r="29" spans="1:18" s="14" customFormat="1" ht="25.5" hidden="1">
      <c r="A29" s="38">
        <v>62</v>
      </c>
      <c r="B29" s="14" t="s">
        <v>35</v>
      </c>
      <c r="C29" s="14" t="s">
        <v>36</v>
      </c>
      <c r="D29" s="14" t="s">
        <v>37</v>
      </c>
      <c r="E29" s="14">
        <v>64</v>
      </c>
      <c r="F29" s="14" t="s">
        <v>45</v>
      </c>
      <c r="G29" s="14">
        <v>2</v>
      </c>
      <c r="H29" s="14" t="s">
        <v>46</v>
      </c>
      <c r="I29" s="14" t="s">
        <v>56</v>
      </c>
      <c r="J29" s="14" t="s">
        <v>47</v>
      </c>
      <c r="K29" s="14" t="s">
        <v>86</v>
      </c>
      <c r="M29" s="14" t="s">
        <v>776</v>
      </c>
      <c r="R29" s="14" t="s">
        <v>86</v>
      </c>
    </row>
    <row r="30" spans="1:18" s="14" customFormat="1" ht="25.5" hidden="1">
      <c r="A30" s="38">
        <v>63</v>
      </c>
      <c r="B30" t="s">
        <v>285</v>
      </c>
      <c r="C30" t="s">
        <v>286</v>
      </c>
      <c r="D30" s="27" t="s">
        <v>287</v>
      </c>
      <c r="E30">
        <v>64</v>
      </c>
      <c r="F30" t="s">
        <v>45</v>
      </c>
      <c r="G30">
        <v>2</v>
      </c>
      <c r="H30" s="19" t="s">
        <v>395</v>
      </c>
      <c r="I30" s="19" t="s">
        <v>397</v>
      </c>
      <c r="J30" t="s">
        <v>47</v>
      </c>
      <c r="K30" t="s">
        <v>87</v>
      </c>
      <c r="M30" s="14" t="s">
        <v>672</v>
      </c>
      <c r="N30" s="14" t="s">
        <v>688</v>
      </c>
      <c r="P30" s="14" t="s">
        <v>689</v>
      </c>
      <c r="R30" s="14" t="s">
        <v>86</v>
      </c>
    </row>
    <row r="31" spans="1:18" s="14" customFormat="1" ht="25.5" hidden="1">
      <c r="A31" s="38">
        <v>75</v>
      </c>
      <c r="B31" t="s">
        <v>199</v>
      </c>
      <c r="C31" t="s">
        <v>200</v>
      </c>
      <c r="D31" s="18" t="s">
        <v>201</v>
      </c>
      <c r="E31">
        <v>68</v>
      </c>
      <c r="F31" t="s">
        <v>690</v>
      </c>
      <c r="G31">
        <v>21</v>
      </c>
      <c r="H31" s="19" t="s">
        <v>215</v>
      </c>
      <c r="I31" s="19" t="s">
        <v>216</v>
      </c>
      <c r="J31" t="s">
        <v>47</v>
      </c>
      <c r="K31" t="s">
        <v>87</v>
      </c>
      <c r="M31" s="14" t="s">
        <v>672</v>
      </c>
      <c r="N31" s="14" t="s">
        <v>932</v>
      </c>
      <c r="R31" s="14" t="s">
        <v>86</v>
      </c>
    </row>
    <row r="32" spans="1:18" s="14" customFormat="1" ht="51" hidden="1">
      <c r="A32" s="38">
        <v>76</v>
      </c>
      <c r="B32" s="14" t="s">
        <v>35</v>
      </c>
      <c r="C32" s="14" t="s">
        <v>36</v>
      </c>
      <c r="D32" s="14" t="s">
        <v>37</v>
      </c>
      <c r="E32" s="14">
        <v>71</v>
      </c>
      <c r="F32" s="14" t="s">
        <v>38</v>
      </c>
      <c r="G32" s="14">
        <v>40</v>
      </c>
      <c r="H32" s="14" t="s">
        <v>39</v>
      </c>
      <c r="I32" s="14" t="s">
        <v>40</v>
      </c>
      <c r="J32" s="14" t="s">
        <v>47</v>
      </c>
      <c r="K32" s="14" t="s">
        <v>86</v>
      </c>
      <c r="M32" s="14" t="s">
        <v>672</v>
      </c>
      <c r="N32" s="14" t="s">
        <v>933</v>
      </c>
      <c r="R32" s="14" t="s">
        <v>86</v>
      </c>
    </row>
    <row r="33" spans="1:17" s="14" customFormat="1" ht="173.1" hidden="1" customHeight="1">
      <c r="A33" s="38">
        <v>77</v>
      </c>
      <c r="B33" t="s">
        <v>285</v>
      </c>
      <c r="C33" t="s">
        <v>286</v>
      </c>
      <c r="D33" s="27" t="s">
        <v>287</v>
      </c>
      <c r="E33">
        <v>73</v>
      </c>
      <c r="F33" t="s">
        <v>291</v>
      </c>
      <c r="G33">
        <v>19</v>
      </c>
      <c r="H33" s="19" t="s">
        <v>292</v>
      </c>
      <c r="I33" s="19" t="s">
        <v>293</v>
      </c>
      <c r="J33" s="37" t="s">
        <v>44</v>
      </c>
      <c r="K33" t="s">
        <v>86</v>
      </c>
      <c r="L33" s="14" t="s">
        <v>639</v>
      </c>
      <c r="M33" s="14" t="s">
        <v>672</v>
      </c>
      <c r="N33" s="14" t="s">
        <v>784</v>
      </c>
      <c r="Q33" s="14" t="s">
        <v>209</v>
      </c>
    </row>
    <row r="34" spans="1:17" s="14" customFormat="1" ht="409.5" hidden="1">
      <c r="A34" s="38">
        <v>78</v>
      </c>
      <c r="B34" t="s">
        <v>285</v>
      </c>
      <c r="C34" t="s">
        <v>286</v>
      </c>
      <c r="D34" s="27" t="s">
        <v>287</v>
      </c>
      <c r="E34">
        <v>73</v>
      </c>
      <c r="F34" t="s">
        <v>294</v>
      </c>
      <c r="G34">
        <v>34</v>
      </c>
      <c r="H34" s="19" t="s">
        <v>295</v>
      </c>
      <c r="I34" s="19" t="s">
        <v>296</v>
      </c>
      <c r="J34" t="s">
        <v>44</v>
      </c>
      <c r="K34" t="s">
        <v>86</v>
      </c>
      <c r="L34" s="14" t="s">
        <v>639</v>
      </c>
      <c r="M34" s="14" t="s">
        <v>672</v>
      </c>
      <c r="N34" s="14" t="s">
        <v>847</v>
      </c>
      <c r="Q34" s="14" t="s">
        <v>836</v>
      </c>
    </row>
    <row r="35" spans="1:17" s="14" customFormat="1" ht="409.5" hidden="1">
      <c r="A35" s="38">
        <v>84</v>
      </c>
      <c r="B35" t="s">
        <v>285</v>
      </c>
      <c r="C35" t="s">
        <v>286</v>
      </c>
      <c r="D35" s="27" t="s">
        <v>287</v>
      </c>
      <c r="E35">
        <v>73</v>
      </c>
      <c r="F35" t="s">
        <v>294</v>
      </c>
      <c r="G35">
        <v>37</v>
      </c>
      <c r="H35" s="19" t="s">
        <v>307</v>
      </c>
      <c r="I35" s="19" t="s">
        <v>308</v>
      </c>
      <c r="J35" t="s">
        <v>44</v>
      </c>
      <c r="K35" t="s">
        <v>86</v>
      </c>
      <c r="L35" s="14" t="s">
        <v>639</v>
      </c>
      <c r="M35" s="14" t="s">
        <v>672</v>
      </c>
      <c r="N35" s="14" t="s">
        <v>847</v>
      </c>
      <c r="Q35" s="14" t="s">
        <v>209</v>
      </c>
    </row>
    <row r="36" spans="1:17" s="14" customFormat="1" ht="38.25" hidden="1">
      <c r="A36" s="38">
        <v>79</v>
      </c>
      <c r="B36" t="s">
        <v>285</v>
      </c>
      <c r="C36" t="s">
        <v>286</v>
      </c>
      <c r="D36" s="27" t="s">
        <v>287</v>
      </c>
      <c r="E36">
        <v>74</v>
      </c>
      <c r="F36" t="s">
        <v>294</v>
      </c>
      <c r="G36">
        <v>1</v>
      </c>
      <c r="H36" s="19" t="s">
        <v>297</v>
      </c>
      <c r="I36" s="19" t="s">
        <v>298</v>
      </c>
      <c r="J36" t="s">
        <v>44</v>
      </c>
      <c r="K36" t="s">
        <v>86</v>
      </c>
      <c r="L36" s="14" t="s">
        <v>639</v>
      </c>
      <c r="M36" s="14" t="s">
        <v>776</v>
      </c>
      <c r="P36" s="14" t="s">
        <v>840</v>
      </c>
      <c r="Q36" s="14" t="s">
        <v>209</v>
      </c>
    </row>
    <row r="37" spans="1:17" s="14" customFormat="1" ht="63.75" hidden="1">
      <c r="A37" s="38">
        <v>80</v>
      </c>
      <c r="B37" t="s">
        <v>285</v>
      </c>
      <c r="C37" t="s">
        <v>286</v>
      </c>
      <c r="D37" s="27" t="s">
        <v>287</v>
      </c>
      <c r="E37">
        <v>74</v>
      </c>
      <c r="F37" t="s">
        <v>294</v>
      </c>
      <c r="G37">
        <v>1</v>
      </c>
      <c r="H37" s="19" t="s">
        <v>299</v>
      </c>
      <c r="I37" s="19" t="s">
        <v>300</v>
      </c>
      <c r="J37" t="s">
        <v>44</v>
      </c>
      <c r="K37" t="s">
        <v>86</v>
      </c>
      <c r="L37" s="14" t="s">
        <v>639</v>
      </c>
      <c r="M37" s="14" t="s">
        <v>672</v>
      </c>
      <c r="N37" s="14" t="s">
        <v>841</v>
      </c>
      <c r="Q37" s="14" t="s">
        <v>209</v>
      </c>
    </row>
    <row r="38" spans="1:17" s="14" customFormat="1" ht="38.25" hidden="1">
      <c r="A38" s="38">
        <v>81</v>
      </c>
      <c r="B38" t="s">
        <v>285</v>
      </c>
      <c r="C38" t="s">
        <v>286</v>
      </c>
      <c r="D38" s="27" t="s">
        <v>287</v>
      </c>
      <c r="E38">
        <v>74</v>
      </c>
      <c r="F38" t="s">
        <v>294</v>
      </c>
      <c r="G38">
        <v>1</v>
      </c>
      <c r="H38" s="19" t="s">
        <v>301</v>
      </c>
      <c r="I38" s="19" t="s">
        <v>302</v>
      </c>
      <c r="J38" t="s">
        <v>44</v>
      </c>
      <c r="K38" t="s">
        <v>86</v>
      </c>
      <c r="L38" s="14" t="s">
        <v>639</v>
      </c>
      <c r="M38" s="14" t="s">
        <v>776</v>
      </c>
      <c r="P38" s="14" t="s">
        <v>842</v>
      </c>
      <c r="Q38" s="14" t="s">
        <v>209</v>
      </c>
    </row>
    <row r="39" spans="1:17" s="14" customFormat="1" ht="38.25" hidden="1">
      <c r="A39" s="38">
        <v>82</v>
      </c>
      <c r="B39" t="s">
        <v>285</v>
      </c>
      <c r="C39" t="s">
        <v>286</v>
      </c>
      <c r="D39" s="27" t="s">
        <v>287</v>
      </c>
      <c r="E39">
        <v>74</v>
      </c>
      <c r="F39" t="s">
        <v>294</v>
      </c>
      <c r="G39">
        <v>1</v>
      </c>
      <c r="H39" s="19" t="s">
        <v>303</v>
      </c>
      <c r="I39" s="19" t="s">
        <v>304</v>
      </c>
      <c r="J39" t="s">
        <v>44</v>
      </c>
      <c r="K39" t="s">
        <v>86</v>
      </c>
      <c r="L39" s="14" t="s">
        <v>639</v>
      </c>
      <c r="M39" s="14" t="s">
        <v>776</v>
      </c>
      <c r="P39" s="14" t="s">
        <v>842</v>
      </c>
      <c r="Q39" s="14" t="s">
        <v>209</v>
      </c>
    </row>
    <row r="40" spans="1:17" s="14" customFormat="1" ht="63.75" hidden="1">
      <c r="A40" s="38">
        <v>83</v>
      </c>
      <c r="B40" t="s">
        <v>285</v>
      </c>
      <c r="C40" t="s">
        <v>286</v>
      </c>
      <c r="D40" s="27" t="s">
        <v>287</v>
      </c>
      <c r="E40">
        <v>75</v>
      </c>
      <c r="F40" t="s">
        <v>294</v>
      </c>
      <c r="G40">
        <v>1</v>
      </c>
      <c r="H40" s="19" t="s">
        <v>305</v>
      </c>
      <c r="I40" s="19" t="s">
        <v>306</v>
      </c>
      <c r="J40" t="s">
        <v>44</v>
      </c>
      <c r="K40" t="s">
        <v>86</v>
      </c>
      <c r="L40" s="14" t="s">
        <v>639</v>
      </c>
      <c r="M40" s="14" t="s">
        <v>672</v>
      </c>
      <c r="N40" s="14" t="s">
        <v>843</v>
      </c>
      <c r="Q40" s="14" t="s">
        <v>209</v>
      </c>
    </row>
    <row r="41" spans="1:17" s="14" customFormat="1" ht="51" hidden="1">
      <c r="A41" s="38">
        <v>85</v>
      </c>
      <c r="B41" t="s">
        <v>285</v>
      </c>
      <c r="C41" t="s">
        <v>286</v>
      </c>
      <c r="D41" s="27" t="s">
        <v>287</v>
      </c>
      <c r="E41">
        <v>75</v>
      </c>
      <c r="F41" t="s">
        <v>294</v>
      </c>
      <c r="G41">
        <v>10</v>
      </c>
      <c r="H41" s="19" t="s">
        <v>309</v>
      </c>
      <c r="I41" s="19" t="s">
        <v>310</v>
      </c>
      <c r="J41" t="s">
        <v>44</v>
      </c>
      <c r="K41" t="s">
        <v>86</v>
      </c>
      <c r="L41" s="14" t="s">
        <v>639</v>
      </c>
      <c r="M41" s="14" t="s">
        <v>675</v>
      </c>
      <c r="N41" s="14" t="s">
        <v>844</v>
      </c>
      <c r="Q41" s="14" t="s">
        <v>209</v>
      </c>
    </row>
    <row r="42" spans="1:17" s="14" customFormat="1" ht="63.75" hidden="1">
      <c r="A42" s="38">
        <v>86</v>
      </c>
      <c r="B42" s="14" t="s">
        <v>35</v>
      </c>
      <c r="C42" s="14" t="s">
        <v>36</v>
      </c>
      <c r="D42" s="14" t="s">
        <v>37</v>
      </c>
      <c r="E42" s="14">
        <v>104</v>
      </c>
      <c r="F42" s="14" t="s">
        <v>42</v>
      </c>
      <c r="G42" s="14">
        <v>12</v>
      </c>
      <c r="H42" s="14" t="s">
        <v>43</v>
      </c>
      <c r="I42" s="14" t="s">
        <v>41</v>
      </c>
      <c r="J42" s="14" t="s">
        <v>44</v>
      </c>
      <c r="K42" s="14" t="s">
        <v>86</v>
      </c>
      <c r="L42" s="14" t="s">
        <v>639</v>
      </c>
      <c r="M42" s="14" t="s">
        <v>672</v>
      </c>
      <c r="N42" s="14" t="s">
        <v>845</v>
      </c>
      <c r="Q42" s="14" t="s">
        <v>209</v>
      </c>
    </row>
    <row r="43" spans="1:17" s="14" customFormat="1" ht="63.75" hidden="1">
      <c r="A43" s="38">
        <v>87</v>
      </c>
      <c r="B43" s="14" t="s">
        <v>35</v>
      </c>
      <c r="C43" s="14" t="s">
        <v>36</v>
      </c>
      <c r="D43" s="14" t="s">
        <v>37</v>
      </c>
      <c r="E43" s="14">
        <v>104</v>
      </c>
      <c r="F43" s="14" t="s">
        <v>42</v>
      </c>
      <c r="G43" s="14">
        <v>12</v>
      </c>
      <c r="H43" s="14" t="s">
        <v>58</v>
      </c>
      <c r="I43" s="14" t="s">
        <v>59</v>
      </c>
      <c r="J43" s="14" t="s">
        <v>44</v>
      </c>
      <c r="K43" s="14" t="s">
        <v>86</v>
      </c>
      <c r="L43" s="14" t="s">
        <v>639</v>
      </c>
      <c r="M43" s="14" t="s">
        <v>672</v>
      </c>
      <c r="N43" s="14" t="s">
        <v>845</v>
      </c>
      <c r="Q43" s="14" t="s">
        <v>209</v>
      </c>
    </row>
    <row r="44" spans="1:17" s="14" customFormat="1" ht="127.5" hidden="1">
      <c r="A44" s="38">
        <v>88</v>
      </c>
      <c r="B44" s="14" t="s">
        <v>35</v>
      </c>
      <c r="C44" s="14" t="s">
        <v>36</v>
      </c>
      <c r="D44" s="14" t="s">
        <v>37</v>
      </c>
      <c r="E44" s="14">
        <v>111</v>
      </c>
      <c r="F44" s="14" t="s">
        <v>61</v>
      </c>
      <c r="G44" s="14">
        <v>3</v>
      </c>
      <c r="H44" s="14" t="s">
        <v>62</v>
      </c>
      <c r="I44" s="14" t="s">
        <v>60</v>
      </c>
      <c r="J44" s="14" t="s">
        <v>44</v>
      </c>
      <c r="K44" s="14" t="s">
        <v>86</v>
      </c>
      <c r="L44" s="14" t="s">
        <v>640</v>
      </c>
      <c r="M44" s="14" t="s">
        <v>672</v>
      </c>
      <c r="N44" s="14" t="s">
        <v>848</v>
      </c>
      <c r="Q44" s="14" t="s">
        <v>209</v>
      </c>
    </row>
    <row r="45" spans="1:17" s="14" customFormat="1" ht="89.25" hidden="1">
      <c r="A45" s="38">
        <v>89</v>
      </c>
      <c r="B45" s="14" t="s">
        <v>35</v>
      </c>
      <c r="C45" s="14" t="s">
        <v>36</v>
      </c>
      <c r="D45" s="14" t="s">
        <v>37</v>
      </c>
      <c r="E45" s="14">
        <v>111</v>
      </c>
      <c r="F45" s="14" t="s">
        <v>61</v>
      </c>
      <c r="G45" s="14">
        <v>4</v>
      </c>
      <c r="H45" s="14" t="s">
        <v>64</v>
      </c>
      <c r="I45" s="14" t="s">
        <v>63</v>
      </c>
      <c r="J45" s="14" t="s">
        <v>44</v>
      </c>
      <c r="K45" s="14" t="s">
        <v>86</v>
      </c>
      <c r="L45" s="14" t="s">
        <v>641</v>
      </c>
      <c r="M45" s="14" t="s">
        <v>849</v>
      </c>
      <c r="Q45" s="14" t="s">
        <v>209</v>
      </c>
    </row>
    <row r="46" spans="1:17" s="14" customFormat="1" ht="25.5" hidden="1">
      <c r="A46" s="38">
        <v>90</v>
      </c>
      <c r="B46" s="14" t="s">
        <v>35</v>
      </c>
      <c r="C46" s="14" t="s">
        <v>36</v>
      </c>
      <c r="D46" s="14" t="s">
        <v>37</v>
      </c>
      <c r="E46" s="14">
        <v>119</v>
      </c>
      <c r="F46" s="14" t="s">
        <v>65</v>
      </c>
      <c r="G46" s="14">
        <v>1</v>
      </c>
      <c r="H46" s="14" t="s">
        <v>66</v>
      </c>
      <c r="I46" s="14" t="s">
        <v>67</v>
      </c>
      <c r="J46" s="14" t="s">
        <v>44</v>
      </c>
      <c r="K46" s="14" t="s">
        <v>86</v>
      </c>
      <c r="L46" s="14" t="s">
        <v>640</v>
      </c>
      <c r="M46" s="14" t="s">
        <v>776</v>
      </c>
      <c r="Q46" s="14" t="s">
        <v>209</v>
      </c>
    </row>
    <row r="47" spans="1:17" s="14" customFormat="1" ht="25.5" hidden="1">
      <c r="A47" s="38">
        <v>91</v>
      </c>
      <c r="B47" s="14" t="s">
        <v>35</v>
      </c>
      <c r="C47" s="14" t="s">
        <v>36</v>
      </c>
      <c r="D47" s="14" t="s">
        <v>37</v>
      </c>
      <c r="E47" s="14">
        <v>119</v>
      </c>
      <c r="F47" s="14" t="s">
        <v>65</v>
      </c>
      <c r="G47" s="14">
        <v>12</v>
      </c>
      <c r="H47" s="14" t="s">
        <v>68</v>
      </c>
      <c r="I47" s="14" t="s">
        <v>67</v>
      </c>
      <c r="J47" s="14" t="s">
        <v>44</v>
      </c>
      <c r="K47" s="14" t="s">
        <v>86</v>
      </c>
      <c r="L47" s="14" t="s">
        <v>640</v>
      </c>
      <c r="M47" s="14" t="s">
        <v>776</v>
      </c>
      <c r="Q47" s="14" t="s">
        <v>209</v>
      </c>
    </row>
    <row r="48" spans="1:17" s="14" customFormat="1" ht="127.5" hidden="1">
      <c r="A48" s="38">
        <v>64</v>
      </c>
      <c r="B48" t="s">
        <v>285</v>
      </c>
      <c r="C48" t="s">
        <v>286</v>
      </c>
      <c r="D48" s="27" t="s">
        <v>287</v>
      </c>
      <c r="E48">
        <v>129</v>
      </c>
      <c r="F48" t="s">
        <v>343</v>
      </c>
      <c r="G48">
        <v>17</v>
      </c>
      <c r="H48" s="19" t="s">
        <v>344</v>
      </c>
      <c r="I48" s="19" t="s">
        <v>345</v>
      </c>
      <c r="J48" t="s">
        <v>44</v>
      </c>
      <c r="K48" t="s">
        <v>86</v>
      </c>
      <c r="M48" s="14" t="s">
        <v>672</v>
      </c>
      <c r="N48" s="14" t="s">
        <v>914</v>
      </c>
      <c r="Q48" s="14" t="s">
        <v>209</v>
      </c>
    </row>
    <row r="49" spans="1:18" s="14" customFormat="1" hidden="1">
      <c r="A49" s="38">
        <v>65</v>
      </c>
      <c r="B49" t="s">
        <v>285</v>
      </c>
      <c r="C49" t="s">
        <v>286</v>
      </c>
      <c r="D49" s="27" t="s">
        <v>287</v>
      </c>
      <c r="E49">
        <v>160</v>
      </c>
      <c r="F49" t="s">
        <v>422</v>
      </c>
      <c r="G49">
        <v>2</v>
      </c>
      <c r="H49" s="19" t="s">
        <v>423</v>
      </c>
      <c r="I49" s="19" t="s">
        <v>370</v>
      </c>
      <c r="J49" t="s">
        <v>47</v>
      </c>
      <c r="K49" t="s">
        <v>87</v>
      </c>
      <c r="M49" s="14" t="s">
        <v>672</v>
      </c>
      <c r="N49" s="14" t="s">
        <v>935</v>
      </c>
      <c r="R49" s="14" t="s">
        <v>86</v>
      </c>
    </row>
    <row r="50" spans="1:18" s="14" customFormat="1" hidden="1">
      <c r="A50" s="38">
        <v>66</v>
      </c>
      <c r="B50" t="s">
        <v>285</v>
      </c>
      <c r="C50" t="s">
        <v>286</v>
      </c>
      <c r="D50" s="27" t="s">
        <v>287</v>
      </c>
      <c r="E50">
        <v>160</v>
      </c>
      <c r="F50" t="s">
        <v>424</v>
      </c>
      <c r="G50">
        <v>17</v>
      </c>
      <c r="H50" s="19" t="s">
        <v>423</v>
      </c>
      <c r="I50" s="19" t="s">
        <v>370</v>
      </c>
      <c r="J50" t="s">
        <v>47</v>
      </c>
      <c r="K50" t="s">
        <v>87</v>
      </c>
      <c r="M50" s="14" t="s">
        <v>672</v>
      </c>
      <c r="N50" s="14" t="s">
        <v>935</v>
      </c>
      <c r="R50" s="14" t="s">
        <v>86</v>
      </c>
    </row>
    <row r="51" spans="1:18" s="14" customFormat="1" hidden="1">
      <c r="A51" s="38">
        <v>67</v>
      </c>
      <c r="B51" t="s">
        <v>285</v>
      </c>
      <c r="C51" t="s">
        <v>286</v>
      </c>
      <c r="D51" s="27" t="s">
        <v>287</v>
      </c>
      <c r="E51">
        <v>161</v>
      </c>
      <c r="F51" t="s">
        <v>425</v>
      </c>
      <c r="G51">
        <v>14</v>
      </c>
      <c r="H51" s="19" t="s">
        <v>426</v>
      </c>
      <c r="I51" s="19" t="s">
        <v>427</v>
      </c>
      <c r="J51" t="s">
        <v>47</v>
      </c>
      <c r="K51" t="s">
        <v>87</v>
      </c>
      <c r="M51" s="14" t="s">
        <v>672</v>
      </c>
      <c r="N51" s="14" t="s">
        <v>934</v>
      </c>
      <c r="R51" s="14" t="s">
        <v>86</v>
      </c>
    </row>
    <row r="52" spans="1:18" s="14" customFormat="1" ht="38.25" hidden="1">
      <c r="A52" s="38">
        <v>68</v>
      </c>
      <c r="B52" t="s">
        <v>285</v>
      </c>
      <c r="C52" t="s">
        <v>286</v>
      </c>
      <c r="D52" s="27" t="s">
        <v>287</v>
      </c>
      <c r="E52">
        <v>161</v>
      </c>
      <c r="F52" t="s">
        <v>428</v>
      </c>
      <c r="G52">
        <v>17</v>
      </c>
      <c r="H52" s="19" t="s">
        <v>365</v>
      </c>
      <c r="I52" s="19" t="s">
        <v>366</v>
      </c>
      <c r="J52" t="s">
        <v>47</v>
      </c>
      <c r="K52" t="s">
        <v>87</v>
      </c>
      <c r="M52" s="14" t="s">
        <v>672</v>
      </c>
      <c r="N52" s="14" t="s">
        <v>936</v>
      </c>
      <c r="R52" s="14" t="s">
        <v>86</v>
      </c>
    </row>
    <row r="53" spans="1:18" s="14" customFormat="1" hidden="1">
      <c r="A53" s="38">
        <v>69</v>
      </c>
      <c r="B53" t="s">
        <v>285</v>
      </c>
      <c r="C53" t="s">
        <v>286</v>
      </c>
      <c r="D53" s="27" t="s">
        <v>287</v>
      </c>
      <c r="E53">
        <v>162</v>
      </c>
      <c r="F53" t="s">
        <v>428</v>
      </c>
      <c r="G53">
        <v>2</v>
      </c>
      <c r="H53" s="19" t="s">
        <v>429</v>
      </c>
      <c r="I53" s="19" t="s">
        <v>427</v>
      </c>
      <c r="J53" t="s">
        <v>47</v>
      </c>
      <c r="K53" t="s">
        <v>87</v>
      </c>
      <c r="M53" s="14" t="s">
        <v>672</v>
      </c>
      <c r="N53" s="14" t="s">
        <v>691</v>
      </c>
      <c r="R53" s="14" t="s">
        <v>86</v>
      </c>
    </row>
    <row r="54" spans="1:18" s="14" customFormat="1" hidden="1">
      <c r="A54" s="38">
        <v>70</v>
      </c>
      <c r="B54" t="s">
        <v>285</v>
      </c>
      <c r="C54" t="s">
        <v>286</v>
      </c>
      <c r="D54" s="27" t="s">
        <v>287</v>
      </c>
      <c r="E54">
        <v>162</v>
      </c>
      <c r="F54" t="s">
        <v>428</v>
      </c>
      <c r="G54">
        <v>6</v>
      </c>
      <c r="H54" s="19" t="s">
        <v>430</v>
      </c>
      <c r="I54" s="19" t="s">
        <v>427</v>
      </c>
      <c r="J54" t="s">
        <v>47</v>
      </c>
      <c r="K54" t="s">
        <v>87</v>
      </c>
      <c r="M54" s="14" t="s">
        <v>672</v>
      </c>
      <c r="N54" s="14" t="s">
        <v>692</v>
      </c>
      <c r="R54" s="14" t="s">
        <v>86</v>
      </c>
    </row>
    <row r="55" spans="1:18" s="14" customFormat="1" ht="25.5" hidden="1">
      <c r="A55" s="38">
        <v>71</v>
      </c>
      <c r="B55" t="s">
        <v>285</v>
      </c>
      <c r="C55" t="s">
        <v>286</v>
      </c>
      <c r="D55" s="27" t="s">
        <v>287</v>
      </c>
      <c r="E55">
        <v>163</v>
      </c>
      <c r="F55" t="s">
        <v>431</v>
      </c>
      <c r="G55">
        <v>16</v>
      </c>
      <c r="H55" s="19" t="s">
        <v>432</v>
      </c>
      <c r="I55" s="19" t="s">
        <v>370</v>
      </c>
      <c r="J55" t="s">
        <v>47</v>
      </c>
      <c r="K55" t="s">
        <v>87</v>
      </c>
      <c r="M55" s="14" t="s">
        <v>672</v>
      </c>
      <c r="N55" s="14" t="s">
        <v>937</v>
      </c>
      <c r="R55" s="14" t="s">
        <v>86</v>
      </c>
    </row>
    <row r="56" spans="1:18" s="14" customFormat="1" ht="25.5" hidden="1">
      <c r="A56" s="38">
        <v>72</v>
      </c>
      <c r="B56" t="s">
        <v>285</v>
      </c>
      <c r="C56" t="s">
        <v>286</v>
      </c>
      <c r="D56" s="27" t="s">
        <v>287</v>
      </c>
      <c r="E56">
        <v>163</v>
      </c>
      <c r="F56" t="s">
        <v>433</v>
      </c>
      <c r="G56">
        <v>23</v>
      </c>
      <c r="H56" s="19" t="s">
        <v>434</v>
      </c>
      <c r="I56" s="19" t="s">
        <v>370</v>
      </c>
      <c r="J56" t="s">
        <v>47</v>
      </c>
      <c r="K56" t="s">
        <v>87</v>
      </c>
      <c r="O56" s="14" t="s">
        <v>775</v>
      </c>
    </row>
    <row r="57" spans="1:18" s="14" customFormat="1" ht="25.5" hidden="1">
      <c r="A57" s="38">
        <v>73</v>
      </c>
      <c r="B57" t="s">
        <v>285</v>
      </c>
      <c r="C57" t="s">
        <v>286</v>
      </c>
      <c r="D57" s="27" t="s">
        <v>287</v>
      </c>
      <c r="E57">
        <v>165</v>
      </c>
      <c r="F57" t="s">
        <v>435</v>
      </c>
      <c r="G57">
        <v>5</v>
      </c>
      <c r="H57" s="19" t="s">
        <v>436</v>
      </c>
      <c r="I57" s="19" t="s">
        <v>370</v>
      </c>
      <c r="J57" t="s">
        <v>47</v>
      </c>
      <c r="K57" t="s">
        <v>87</v>
      </c>
      <c r="O57" s="14" t="s">
        <v>775</v>
      </c>
    </row>
    <row r="58" spans="1:18" s="14" customFormat="1" ht="25.5" hidden="1">
      <c r="A58" s="38">
        <v>74</v>
      </c>
      <c r="B58" t="s">
        <v>285</v>
      </c>
      <c r="C58" t="s">
        <v>286</v>
      </c>
      <c r="D58" s="27" t="s">
        <v>287</v>
      </c>
      <c r="E58">
        <v>166</v>
      </c>
      <c r="F58" t="s">
        <v>437</v>
      </c>
      <c r="G58">
        <v>2</v>
      </c>
      <c r="H58" s="19" t="s">
        <v>438</v>
      </c>
      <c r="I58" s="19" t="s">
        <v>439</v>
      </c>
      <c r="J58" t="s">
        <v>47</v>
      </c>
      <c r="K58" t="s">
        <v>87</v>
      </c>
      <c r="M58" s="14" t="s">
        <v>776</v>
      </c>
      <c r="O58" s="14" t="s">
        <v>775</v>
      </c>
    </row>
    <row r="59" spans="1:18" s="14" customFormat="1" ht="76.5" hidden="1">
      <c r="A59" s="38">
        <v>92</v>
      </c>
      <c r="B59" s="14" t="s">
        <v>35</v>
      </c>
      <c r="C59" s="14" t="s">
        <v>36</v>
      </c>
      <c r="D59" s="14" t="s">
        <v>37</v>
      </c>
      <c r="E59" s="14">
        <v>172</v>
      </c>
      <c r="F59" s="14" t="s">
        <v>69</v>
      </c>
      <c r="G59" s="14">
        <v>15</v>
      </c>
      <c r="H59" s="14" t="s">
        <v>71</v>
      </c>
      <c r="I59" s="14" t="s">
        <v>72</v>
      </c>
      <c r="J59" s="37" t="s">
        <v>44</v>
      </c>
      <c r="K59" s="14" t="s">
        <v>86</v>
      </c>
      <c r="L59" s="14" t="s">
        <v>640</v>
      </c>
      <c r="M59" s="14" t="s">
        <v>672</v>
      </c>
      <c r="N59" s="39" t="s">
        <v>777</v>
      </c>
      <c r="Q59" s="14" t="s">
        <v>209</v>
      </c>
    </row>
    <row r="60" spans="1:18" s="14" customFormat="1" ht="318.75" hidden="1">
      <c r="A60" s="38">
        <v>93</v>
      </c>
      <c r="B60" s="14" t="s">
        <v>35</v>
      </c>
      <c r="C60" s="14" t="s">
        <v>36</v>
      </c>
      <c r="D60" s="14" t="s">
        <v>37</v>
      </c>
      <c r="E60" s="14">
        <v>172</v>
      </c>
      <c r="F60" s="14" t="s">
        <v>69</v>
      </c>
      <c r="G60" s="14">
        <v>18</v>
      </c>
      <c r="H60" s="14" t="s">
        <v>70</v>
      </c>
      <c r="I60" s="14" t="s">
        <v>73</v>
      </c>
      <c r="J60" s="14" t="s">
        <v>44</v>
      </c>
      <c r="K60" s="14" t="s">
        <v>86</v>
      </c>
      <c r="L60" s="14" t="s">
        <v>639</v>
      </c>
      <c r="M60" s="14" t="s">
        <v>672</v>
      </c>
      <c r="N60" s="14" t="s">
        <v>920</v>
      </c>
      <c r="Q60" s="14" t="s">
        <v>209</v>
      </c>
    </row>
    <row r="61" spans="1:18" s="14" customFormat="1" ht="63.75" hidden="1">
      <c r="A61" s="38">
        <v>94</v>
      </c>
      <c r="B61" t="s">
        <v>199</v>
      </c>
      <c r="C61" t="s">
        <v>200</v>
      </c>
      <c r="D61" s="18" t="s">
        <v>201</v>
      </c>
      <c r="E61">
        <v>173</v>
      </c>
      <c r="F61" t="s">
        <v>217</v>
      </c>
      <c r="G61">
        <v>0</v>
      </c>
      <c r="H61" s="19" t="s">
        <v>218</v>
      </c>
      <c r="I61" s="19" t="s">
        <v>219</v>
      </c>
      <c r="J61" t="s">
        <v>44</v>
      </c>
      <c r="K61" t="s">
        <v>86</v>
      </c>
      <c r="L61" s="14" t="s">
        <v>640</v>
      </c>
      <c r="M61" s="14" t="s">
        <v>675</v>
      </c>
      <c r="N61" s="14" t="s">
        <v>778</v>
      </c>
      <c r="Q61" s="14" t="s">
        <v>209</v>
      </c>
    </row>
    <row r="62" spans="1:18" s="14" customFormat="1" ht="165.75" hidden="1">
      <c r="A62" s="38">
        <v>95</v>
      </c>
      <c r="B62" s="14" t="s">
        <v>35</v>
      </c>
      <c r="C62" s="14" t="s">
        <v>36</v>
      </c>
      <c r="D62" s="14" t="s">
        <v>37</v>
      </c>
      <c r="E62" s="14">
        <v>177</v>
      </c>
      <c r="F62" s="14" t="s">
        <v>74</v>
      </c>
      <c r="G62" s="14">
        <v>7</v>
      </c>
      <c r="H62" s="14" t="s">
        <v>76</v>
      </c>
      <c r="I62" s="14" t="s">
        <v>75</v>
      </c>
      <c r="J62" s="14" t="s">
        <v>44</v>
      </c>
      <c r="K62" s="14" t="s">
        <v>86</v>
      </c>
      <c r="L62" s="14" t="s">
        <v>640</v>
      </c>
      <c r="M62" s="14" t="s">
        <v>672</v>
      </c>
      <c r="N62" s="14" t="s">
        <v>915</v>
      </c>
      <c r="Q62" s="14" t="s">
        <v>209</v>
      </c>
    </row>
    <row r="63" spans="1:18" s="14" customFormat="1" ht="89.25" hidden="1">
      <c r="A63" s="38">
        <v>96</v>
      </c>
      <c r="B63" s="14" t="s">
        <v>35</v>
      </c>
      <c r="C63" s="14" t="s">
        <v>36</v>
      </c>
      <c r="D63" s="14" t="s">
        <v>37</v>
      </c>
      <c r="E63" s="14">
        <v>184</v>
      </c>
      <c r="F63" s="14" t="s">
        <v>77</v>
      </c>
      <c r="G63" s="14">
        <v>6</v>
      </c>
      <c r="H63" s="14" t="s">
        <v>79</v>
      </c>
      <c r="I63" s="14" t="s">
        <v>78</v>
      </c>
      <c r="J63" s="37" t="s">
        <v>44</v>
      </c>
      <c r="K63" s="14" t="s">
        <v>86</v>
      </c>
      <c r="L63" s="14" t="s">
        <v>640</v>
      </c>
      <c r="M63" s="14" t="s">
        <v>672</v>
      </c>
      <c r="N63" s="14" t="s">
        <v>779</v>
      </c>
      <c r="Q63" s="14" t="s">
        <v>209</v>
      </c>
    </row>
    <row r="64" spans="1:18" s="14" customFormat="1" ht="76.5" hidden="1">
      <c r="A64" s="38">
        <v>97</v>
      </c>
      <c r="B64" s="14" t="s">
        <v>35</v>
      </c>
      <c r="C64" s="14" t="s">
        <v>36</v>
      </c>
      <c r="D64" s="14" t="s">
        <v>37</v>
      </c>
      <c r="E64" s="14">
        <v>186</v>
      </c>
      <c r="F64" s="14" t="s">
        <v>80</v>
      </c>
      <c r="G64" s="14">
        <v>9</v>
      </c>
      <c r="H64" s="14" t="s">
        <v>82</v>
      </c>
      <c r="I64" s="14" t="s">
        <v>81</v>
      </c>
      <c r="J64" s="14" t="s">
        <v>44</v>
      </c>
      <c r="K64" s="14" t="s">
        <v>86</v>
      </c>
      <c r="M64" s="14" t="s">
        <v>675</v>
      </c>
      <c r="N64" s="14" t="s">
        <v>780</v>
      </c>
      <c r="Q64" s="14" t="s">
        <v>209</v>
      </c>
    </row>
    <row r="65" spans="1:17" s="14" customFormat="1" ht="51" hidden="1">
      <c r="A65" s="38">
        <v>103</v>
      </c>
      <c r="B65" s="14" t="s">
        <v>35</v>
      </c>
      <c r="C65" s="14" t="s">
        <v>36</v>
      </c>
      <c r="D65" s="14" t="s">
        <v>37</v>
      </c>
      <c r="E65" s="14">
        <v>189</v>
      </c>
      <c r="F65" s="14" t="s">
        <v>83</v>
      </c>
      <c r="G65" s="14">
        <v>4</v>
      </c>
      <c r="H65" s="14" t="s">
        <v>85</v>
      </c>
      <c r="I65" s="14" t="s">
        <v>84</v>
      </c>
      <c r="J65" s="14" t="s">
        <v>44</v>
      </c>
      <c r="K65" s="14" t="s">
        <v>87</v>
      </c>
      <c r="L65" s="14" t="s">
        <v>642</v>
      </c>
      <c r="M65" s="14" t="s">
        <v>718</v>
      </c>
      <c r="O65" s="14" t="s">
        <v>668</v>
      </c>
      <c r="P65" s="14" t="s">
        <v>781</v>
      </c>
      <c r="Q65" s="14" t="s">
        <v>837</v>
      </c>
    </row>
    <row r="66" spans="1:17" s="14" customFormat="1" ht="38.25">
      <c r="A66" s="38">
        <v>98</v>
      </c>
      <c r="B66" t="s">
        <v>199</v>
      </c>
      <c r="C66" t="s">
        <v>200</v>
      </c>
      <c r="D66" s="18" t="s">
        <v>201</v>
      </c>
      <c r="E66">
        <v>202</v>
      </c>
      <c r="F66" t="s">
        <v>229</v>
      </c>
      <c r="G66">
        <v>23</v>
      </c>
      <c r="H66" s="19" t="s">
        <v>230</v>
      </c>
      <c r="I66" s="19" t="s">
        <v>231</v>
      </c>
      <c r="J66" s="37" t="s">
        <v>44</v>
      </c>
      <c r="K66" t="s">
        <v>86</v>
      </c>
      <c r="L66" s="14" t="s">
        <v>653</v>
      </c>
      <c r="M66" s="14" t="s">
        <v>672</v>
      </c>
      <c r="N66" s="14" t="s">
        <v>782</v>
      </c>
      <c r="O66" s="14" t="s">
        <v>775</v>
      </c>
      <c r="Q66" s="14" t="s">
        <v>209</v>
      </c>
    </row>
    <row r="67" spans="1:17" s="14" customFormat="1" ht="25.5" hidden="1">
      <c r="A67" s="38">
        <v>102</v>
      </c>
      <c r="B67" t="s">
        <v>285</v>
      </c>
      <c r="C67" t="s">
        <v>286</v>
      </c>
      <c r="D67" s="27" t="s">
        <v>287</v>
      </c>
      <c r="E67">
        <v>202</v>
      </c>
      <c r="F67" t="s">
        <v>229</v>
      </c>
      <c r="G67">
        <v>17</v>
      </c>
      <c r="H67" s="19" t="s">
        <v>376</v>
      </c>
      <c r="I67" s="19" t="s">
        <v>377</v>
      </c>
      <c r="J67" t="s">
        <v>47</v>
      </c>
      <c r="K67" t="s">
        <v>87</v>
      </c>
      <c r="M67" s="14" t="s">
        <v>776</v>
      </c>
      <c r="O67" s="14" t="s">
        <v>775</v>
      </c>
    </row>
    <row r="68" spans="1:17" s="14" customFormat="1" ht="25.5" hidden="1">
      <c r="A68" s="38">
        <v>99</v>
      </c>
      <c r="B68" t="s">
        <v>285</v>
      </c>
      <c r="C68" t="s">
        <v>286</v>
      </c>
      <c r="D68" s="27" t="s">
        <v>287</v>
      </c>
      <c r="E68">
        <v>202</v>
      </c>
      <c r="F68" t="s">
        <v>229</v>
      </c>
      <c r="G68">
        <v>21</v>
      </c>
      <c r="H68" s="19" t="s">
        <v>369</v>
      </c>
      <c r="I68" s="19" t="s">
        <v>370</v>
      </c>
      <c r="J68" t="s">
        <v>47</v>
      </c>
      <c r="K68" t="s">
        <v>87</v>
      </c>
      <c r="O68" s="14" t="s">
        <v>775</v>
      </c>
    </row>
    <row r="69" spans="1:17" s="14" customFormat="1" ht="25.5" hidden="1">
      <c r="A69" s="38">
        <v>100</v>
      </c>
      <c r="B69" t="s">
        <v>285</v>
      </c>
      <c r="C69" t="s">
        <v>286</v>
      </c>
      <c r="D69" s="27" t="s">
        <v>287</v>
      </c>
      <c r="E69">
        <v>202</v>
      </c>
      <c r="F69" t="s">
        <v>229</v>
      </c>
      <c r="G69">
        <v>23</v>
      </c>
      <c r="H69" s="19" t="s">
        <v>371</v>
      </c>
      <c r="I69" s="19" t="s">
        <v>372</v>
      </c>
      <c r="J69" t="s">
        <v>47</v>
      </c>
      <c r="K69" t="s">
        <v>87</v>
      </c>
      <c r="O69" s="14" t="s">
        <v>775</v>
      </c>
    </row>
    <row r="70" spans="1:17" s="14" customFormat="1" ht="25.5" hidden="1">
      <c r="A70" s="38">
        <v>101</v>
      </c>
      <c r="B70" t="s">
        <v>285</v>
      </c>
      <c r="C70" t="s">
        <v>286</v>
      </c>
      <c r="D70" s="27" t="s">
        <v>287</v>
      </c>
      <c r="E70">
        <v>204</v>
      </c>
      <c r="F70" t="s">
        <v>229</v>
      </c>
      <c r="G70">
        <v>1</v>
      </c>
      <c r="H70" s="19" t="s">
        <v>373</v>
      </c>
      <c r="I70" s="19" t="s">
        <v>374</v>
      </c>
      <c r="J70" t="s">
        <v>47</v>
      </c>
      <c r="K70" t="s">
        <v>87</v>
      </c>
      <c r="O70" s="14" t="s">
        <v>775</v>
      </c>
    </row>
    <row r="71" spans="1:17" s="14" customFormat="1" ht="51" hidden="1">
      <c r="A71" s="38">
        <v>104</v>
      </c>
      <c r="B71" t="s">
        <v>199</v>
      </c>
      <c r="C71" t="s">
        <v>200</v>
      </c>
      <c r="D71" s="18" t="s">
        <v>201</v>
      </c>
      <c r="E71">
        <v>204</v>
      </c>
      <c r="F71" t="s">
        <v>220</v>
      </c>
      <c r="G71">
        <v>2</v>
      </c>
      <c r="H71" s="19" t="s">
        <v>221</v>
      </c>
      <c r="I71" s="19" t="s">
        <v>222</v>
      </c>
      <c r="J71" t="s">
        <v>47</v>
      </c>
      <c r="K71" t="s">
        <v>86</v>
      </c>
      <c r="O71" s="14" t="s">
        <v>775</v>
      </c>
    </row>
    <row r="72" spans="1:17" s="14" customFormat="1" ht="51" hidden="1">
      <c r="A72" s="38">
        <v>106</v>
      </c>
      <c r="B72" t="s">
        <v>285</v>
      </c>
      <c r="C72" t="s">
        <v>286</v>
      </c>
      <c r="D72" s="27" t="s">
        <v>287</v>
      </c>
      <c r="E72">
        <v>204</v>
      </c>
      <c r="F72" t="s">
        <v>220</v>
      </c>
      <c r="G72">
        <v>2</v>
      </c>
      <c r="H72" s="19" t="s">
        <v>378</v>
      </c>
      <c r="I72" s="19" t="s">
        <v>379</v>
      </c>
      <c r="J72" t="s">
        <v>47</v>
      </c>
      <c r="K72" t="s">
        <v>87</v>
      </c>
      <c r="O72" s="14" t="s">
        <v>775</v>
      </c>
    </row>
    <row r="73" spans="1:17" s="14" customFormat="1" ht="25.5" hidden="1">
      <c r="A73" s="38">
        <v>105</v>
      </c>
      <c r="B73" t="s">
        <v>285</v>
      </c>
      <c r="C73" t="s">
        <v>286</v>
      </c>
      <c r="D73" s="27" t="s">
        <v>287</v>
      </c>
      <c r="E73">
        <v>204</v>
      </c>
      <c r="F73" t="s">
        <v>220</v>
      </c>
      <c r="G73">
        <v>6</v>
      </c>
      <c r="H73" s="19" t="s">
        <v>375</v>
      </c>
      <c r="I73" s="19" t="s">
        <v>370</v>
      </c>
      <c r="J73" t="s">
        <v>47</v>
      </c>
      <c r="K73" t="s">
        <v>87</v>
      </c>
      <c r="O73" s="14" t="s">
        <v>775</v>
      </c>
    </row>
    <row r="74" spans="1:17" s="14" customFormat="1" ht="38.25" hidden="1">
      <c r="A74" s="38">
        <v>107</v>
      </c>
      <c r="B74" t="s">
        <v>285</v>
      </c>
      <c r="C74" t="s">
        <v>286</v>
      </c>
      <c r="D74" s="27" t="s">
        <v>287</v>
      </c>
      <c r="E74">
        <v>204</v>
      </c>
      <c r="F74" t="s">
        <v>380</v>
      </c>
      <c r="G74">
        <v>10</v>
      </c>
      <c r="H74" s="19" t="s">
        <v>381</v>
      </c>
      <c r="I74" s="19" t="s">
        <v>382</v>
      </c>
      <c r="J74" t="s">
        <v>47</v>
      </c>
      <c r="K74" t="s">
        <v>87</v>
      </c>
      <c r="O74" s="14" t="s">
        <v>775</v>
      </c>
    </row>
    <row r="75" spans="1:17" s="14" customFormat="1" ht="51" hidden="1">
      <c r="A75" s="38">
        <v>108</v>
      </c>
      <c r="B75" t="s">
        <v>285</v>
      </c>
      <c r="C75" t="s">
        <v>286</v>
      </c>
      <c r="D75" s="27" t="s">
        <v>287</v>
      </c>
      <c r="E75">
        <v>208</v>
      </c>
      <c r="F75" t="s">
        <v>346</v>
      </c>
      <c r="G75" t="s">
        <v>347</v>
      </c>
      <c r="H75" s="19" t="s">
        <v>348</v>
      </c>
      <c r="I75" s="19" t="s">
        <v>349</v>
      </c>
      <c r="J75" s="37" t="s">
        <v>44</v>
      </c>
      <c r="K75" t="s">
        <v>86</v>
      </c>
      <c r="M75" s="14" t="s">
        <v>672</v>
      </c>
      <c r="N75" s="14" t="s">
        <v>815</v>
      </c>
      <c r="P75" s="14" t="s">
        <v>694</v>
      </c>
      <c r="Q75" s="14" t="s">
        <v>209</v>
      </c>
    </row>
    <row r="76" spans="1:17" s="14" customFormat="1" ht="89.25" hidden="1">
      <c r="A76" s="38">
        <v>110</v>
      </c>
      <c r="B76" s="14" t="s">
        <v>35</v>
      </c>
      <c r="C76" s="14" t="s">
        <v>36</v>
      </c>
      <c r="D76" s="14" t="s">
        <v>37</v>
      </c>
      <c r="E76" s="14">
        <v>211</v>
      </c>
      <c r="F76" s="14" t="s">
        <v>88</v>
      </c>
      <c r="G76" s="14">
        <v>21</v>
      </c>
      <c r="H76" s="14" t="s">
        <v>92</v>
      </c>
      <c r="I76" s="14" t="s">
        <v>91</v>
      </c>
      <c r="J76" s="14" t="s">
        <v>44</v>
      </c>
      <c r="K76" s="14" t="s">
        <v>86</v>
      </c>
      <c r="L76" s="14" t="s">
        <v>639</v>
      </c>
      <c r="M76" s="14" t="s">
        <v>675</v>
      </c>
      <c r="N76" s="14" t="s">
        <v>816</v>
      </c>
      <c r="Q76" s="14" t="s">
        <v>209</v>
      </c>
    </row>
    <row r="77" spans="1:17" s="14" customFormat="1" ht="51" hidden="1">
      <c r="A77" s="38">
        <v>111</v>
      </c>
      <c r="B77" s="14" t="s">
        <v>35</v>
      </c>
      <c r="C77" s="14" t="s">
        <v>36</v>
      </c>
      <c r="D77" s="14" t="s">
        <v>37</v>
      </c>
      <c r="E77" s="14">
        <v>211</v>
      </c>
      <c r="F77" s="14" t="s">
        <v>88</v>
      </c>
      <c r="G77" s="14">
        <v>25</v>
      </c>
      <c r="H77" s="14" t="s">
        <v>90</v>
      </c>
      <c r="I77" s="14" t="s">
        <v>89</v>
      </c>
      <c r="J77" s="14" t="s">
        <v>47</v>
      </c>
      <c r="K77" s="14" t="s">
        <v>86</v>
      </c>
      <c r="M77" s="14" t="s">
        <v>776</v>
      </c>
    </row>
    <row r="78" spans="1:17" s="14" customFormat="1" ht="25.5" hidden="1">
      <c r="A78" s="38">
        <v>109</v>
      </c>
      <c r="B78" t="s">
        <v>285</v>
      </c>
      <c r="C78" t="s">
        <v>286</v>
      </c>
      <c r="D78" s="27" t="s">
        <v>287</v>
      </c>
      <c r="E78">
        <v>237</v>
      </c>
      <c r="F78" t="s">
        <v>362</v>
      </c>
      <c r="G78">
        <v>4</v>
      </c>
      <c r="H78" s="19" t="s">
        <v>363</v>
      </c>
      <c r="I78" s="19" t="s">
        <v>364</v>
      </c>
      <c r="J78" t="s">
        <v>47</v>
      </c>
      <c r="K78" t="s">
        <v>87</v>
      </c>
      <c r="M78" s="14" t="s">
        <v>675</v>
      </c>
      <c r="N78" s="14" t="s">
        <v>695</v>
      </c>
    </row>
    <row r="79" spans="1:17" s="14" customFormat="1" ht="114.75">
      <c r="A79" s="38">
        <v>112</v>
      </c>
      <c r="B79" t="s">
        <v>199</v>
      </c>
      <c r="C79" t="s">
        <v>200</v>
      </c>
      <c r="D79" s="18" t="s">
        <v>201</v>
      </c>
      <c r="E79">
        <v>246</v>
      </c>
      <c r="F79" t="s">
        <v>223</v>
      </c>
      <c r="G79">
        <v>0</v>
      </c>
      <c r="H79" s="19" t="s">
        <v>224</v>
      </c>
      <c r="I79" s="19" t="s">
        <v>225</v>
      </c>
      <c r="J79" s="37" t="s">
        <v>44</v>
      </c>
      <c r="K79" t="s">
        <v>86</v>
      </c>
      <c r="L79" s="14" t="s">
        <v>653</v>
      </c>
      <c r="M79" s="14" t="s">
        <v>672</v>
      </c>
      <c r="N79" s="14" t="s">
        <v>783</v>
      </c>
      <c r="Q79" s="14" t="s">
        <v>209</v>
      </c>
    </row>
    <row r="80" spans="1:17" s="14" customFormat="1" ht="63.75" hidden="1">
      <c r="A80" s="38">
        <v>113</v>
      </c>
      <c r="B80" s="14" t="s">
        <v>35</v>
      </c>
      <c r="C80" s="14" t="s">
        <v>36</v>
      </c>
      <c r="D80" s="14" t="s">
        <v>37</v>
      </c>
      <c r="E80" s="14">
        <v>264</v>
      </c>
      <c r="F80" s="14" t="s">
        <v>93</v>
      </c>
      <c r="G80" s="14">
        <v>13</v>
      </c>
      <c r="H80" s="14" t="s">
        <v>95</v>
      </c>
      <c r="I80" s="14" t="s">
        <v>94</v>
      </c>
      <c r="J80" s="37" t="s">
        <v>44</v>
      </c>
      <c r="K80" s="14" t="s">
        <v>87</v>
      </c>
      <c r="L80" s="14" t="s">
        <v>648</v>
      </c>
      <c r="M80" s="14" t="s">
        <v>672</v>
      </c>
      <c r="N80" s="14" t="s">
        <v>817</v>
      </c>
      <c r="Q80" s="14" t="s">
        <v>209</v>
      </c>
    </row>
    <row r="81" spans="1:17" s="14" customFormat="1" ht="38.25" hidden="1">
      <c r="A81" s="38">
        <v>117</v>
      </c>
      <c r="B81" t="s">
        <v>285</v>
      </c>
      <c r="C81" t="s">
        <v>286</v>
      </c>
      <c r="D81" s="27" t="s">
        <v>287</v>
      </c>
      <c r="E81">
        <v>268</v>
      </c>
      <c r="F81" t="s">
        <v>226</v>
      </c>
      <c r="G81">
        <v>1</v>
      </c>
      <c r="H81" s="19" t="s">
        <v>385</v>
      </c>
      <c r="I81" s="19" t="s">
        <v>386</v>
      </c>
      <c r="J81" t="s">
        <v>47</v>
      </c>
      <c r="K81" t="s">
        <v>87</v>
      </c>
      <c r="O81" s="14" t="s">
        <v>668</v>
      </c>
    </row>
    <row r="82" spans="1:17" s="14" customFormat="1" ht="25.5" hidden="1">
      <c r="A82" s="38">
        <v>124</v>
      </c>
      <c r="B82" t="s">
        <v>285</v>
      </c>
      <c r="C82" t="s">
        <v>286</v>
      </c>
      <c r="D82" s="27" t="s">
        <v>287</v>
      </c>
      <c r="E82">
        <v>268</v>
      </c>
      <c r="F82" t="s">
        <v>226</v>
      </c>
      <c r="G82">
        <v>1</v>
      </c>
      <c r="H82" s="19" t="s">
        <v>412</v>
      </c>
      <c r="I82" s="19" t="s">
        <v>413</v>
      </c>
      <c r="J82" t="s">
        <v>47</v>
      </c>
      <c r="K82" t="s">
        <v>87</v>
      </c>
      <c r="O82" s="14" t="s">
        <v>668</v>
      </c>
    </row>
    <row r="83" spans="1:17" s="14" customFormat="1" ht="229.5">
      <c r="A83" s="38">
        <v>114</v>
      </c>
      <c r="B83" t="s">
        <v>199</v>
      </c>
      <c r="C83" t="s">
        <v>200</v>
      </c>
      <c r="D83" s="18" t="s">
        <v>201</v>
      </c>
      <c r="E83">
        <v>268</v>
      </c>
      <c r="F83" t="s">
        <v>226</v>
      </c>
      <c r="G83">
        <v>1</v>
      </c>
      <c r="H83" s="19" t="s">
        <v>227</v>
      </c>
      <c r="I83" s="19" t="s">
        <v>228</v>
      </c>
      <c r="J83" t="s">
        <v>44</v>
      </c>
      <c r="K83" s="23" t="s">
        <v>86</v>
      </c>
      <c r="L83" s="14" t="s">
        <v>653</v>
      </c>
      <c r="M83" s="14" t="s">
        <v>672</v>
      </c>
      <c r="N83" s="14" t="s">
        <v>926</v>
      </c>
      <c r="Q83" s="14" t="s">
        <v>209</v>
      </c>
    </row>
    <row r="84" spans="1:17" s="14" customFormat="1" ht="38.25" hidden="1">
      <c r="A84" s="38">
        <v>115</v>
      </c>
      <c r="B84" t="s">
        <v>285</v>
      </c>
      <c r="C84" t="s">
        <v>286</v>
      </c>
      <c r="D84" s="27" t="s">
        <v>287</v>
      </c>
      <c r="E84">
        <v>268</v>
      </c>
      <c r="F84" t="s">
        <v>226</v>
      </c>
      <c r="G84">
        <v>15</v>
      </c>
      <c r="H84" s="19" t="s">
        <v>365</v>
      </c>
      <c r="I84" s="19" t="s">
        <v>366</v>
      </c>
      <c r="J84" t="s">
        <v>47</v>
      </c>
      <c r="K84" t="s">
        <v>87</v>
      </c>
      <c r="O84" s="14" t="s">
        <v>775</v>
      </c>
    </row>
    <row r="85" spans="1:17" s="14" customFormat="1" ht="38.25" hidden="1">
      <c r="A85" s="38">
        <v>116</v>
      </c>
      <c r="B85" t="s">
        <v>285</v>
      </c>
      <c r="C85" t="s">
        <v>286</v>
      </c>
      <c r="D85" s="27" t="s">
        <v>287</v>
      </c>
      <c r="E85">
        <v>268</v>
      </c>
      <c r="F85" t="s">
        <v>226</v>
      </c>
      <c r="G85">
        <v>15</v>
      </c>
      <c r="H85" s="19" t="s">
        <v>367</v>
      </c>
      <c r="I85" s="19" t="s">
        <v>368</v>
      </c>
      <c r="J85" t="s">
        <v>47</v>
      </c>
      <c r="K85" t="s">
        <v>87</v>
      </c>
      <c r="O85" s="14" t="s">
        <v>775</v>
      </c>
    </row>
    <row r="86" spans="1:17" s="14" customFormat="1" ht="89.25">
      <c r="A86" s="38">
        <v>123</v>
      </c>
      <c r="B86" t="s">
        <v>285</v>
      </c>
      <c r="C86" t="s">
        <v>286</v>
      </c>
      <c r="D86" s="27" t="s">
        <v>287</v>
      </c>
      <c r="E86">
        <v>268</v>
      </c>
      <c r="F86" t="s">
        <v>226</v>
      </c>
      <c r="G86">
        <v>17</v>
      </c>
      <c r="H86" s="19" t="s">
        <v>398</v>
      </c>
      <c r="I86" s="19" t="s">
        <v>399</v>
      </c>
      <c r="J86" t="s">
        <v>44</v>
      </c>
      <c r="K86" t="s">
        <v>87</v>
      </c>
      <c r="L86" s="14" t="s">
        <v>653</v>
      </c>
      <c r="M86" s="14" t="s">
        <v>672</v>
      </c>
      <c r="N86" s="14" t="s">
        <v>927</v>
      </c>
      <c r="Q86" s="14" t="s">
        <v>209</v>
      </c>
    </row>
    <row r="87" spans="1:17" s="14" customFormat="1" ht="102">
      <c r="A87" s="38">
        <v>118</v>
      </c>
      <c r="B87" t="s">
        <v>285</v>
      </c>
      <c r="C87" t="s">
        <v>286</v>
      </c>
      <c r="D87" s="27" t="s">
        <v>287</v>
      </c>
      <c r="E87">
        <v>268</v>
      </c>
      <c r="F87" t="s">
        <v>226</v>
      </c>
      <c r="G87">
        <v>18</v>
      </c>
      <c r="H87" s="19" t="s">
        <v>387</v>
      </c>
      <c r="I87" s="19" t="s">
        <v>388</v>
      </c>
      <c r="J87" t="s">
        <v>44</v>
      </c>
      <c r="K87" t="s">
        <v>87</v>
      </c>
      <c r="L87" s="14" t="s">
        <v>653</v>
      </c>
      <c r="M87" s="14" t="s">
        <v>675</v>
      </c>
      <c r="N87" s="14" t="s">
        <v>928</v>
      </c>
      <c r="Q87" s="14" t="s">
        <v>209</v>
      </c>
    </row>
    <row r="88" spans="1:17" s="14" customFormat="1" ht="318.75">
      <c r="A88" s="38">
        <v>119</v>
      </c>
      <c r="B88" t="s">
        <v>285</v>
      </c>
      <c r="C88" t="s">
        <v>286</v>
      </c>
      <c r="D88" s="27" t="s">
        <v>287</v>
      </c>
      <c r="E88">
        <v>269</v>
      </c>
      <c r="F88" t="s">
        <v>226</v>
      </c>
      <c r="G88">
        <v>5</v>
      </c>
      <c r="H88" s="19" t="s">
        <v>389</v>
      </c>
      <c r="I88" s="19" t="s">
        <v>390</v>
      </c>
      <c r="J88" t="s">
        <v>44</v>
      </c>
      <c r="K88" t="s">
        <v>87</v>
      </c>
      <c r="L88" s="14" t="s">
        <v>653</v>
      </c>
      <c r="M88" s="14" t="s">
        <v>672</v>
      </c>
      <c r="N88" s="14" t="s">
        <v>931</v>
      </c>
      <c r="Q88" s="14" t="s">
        <v>209</v>
      </c>
    </row>
    <row r="89" spans="1:17" s="14" customFormat="1" ht="318.75">
      <c r="A89" s="38">
        <v>120</v>
      </c>
      <c r="B89" t="s">
        <v>285</v>
      </c>
      <c r="C89" t="s">
        <v>286</v>
      </c>
      <c r="D89" s="27" t="s">
        <v>287</v>
      </c>
      <c r="E89">
        <v>269</v>
      </c>
      <c r="F89" t="s">
        <v>226</v>
      </c>
      <c r="G89">
        <v>7</v>
      </c>
      <c r="H89" s="19" t="s">
        <v>391</v>
      </c>
      <c r="I89" s="19" t="s">
        <v>392</v>
      </c>
      <c r="J89" t="s">
        <v>44</v>
      </c>
      <c r="K89" t="s">
        <v>87</v>
      </c>
      <c r="L89" s="14" t="s">
        <v>653</v>
      </c>
      <c r="M89" s="14" t="s">
        <v>672</v>
      </c>
      <c r="N89" s="14" t="s">
        <v>931</v>
      </c>
      <c r="Q89" s="14" t="s">
        <v>209</v>
      </c>
    </row>
    <row r="90" spans="1:17" s="14" customFormat="1" ht="51">
      <c r="A90" s="38">
        <v>121</v>
      </c>
      <c r="B90" t="s">
        <v>285</v>
      </c>
      <c r="C90" t="s">
        <v>286</v>
      </c>
      <c r="D90" s="27" t="s">
        <v>287</v>
      </c>
      <c r="E90">
        <v>269</v>
      </c>
      <c r="F90" t="s">
        <v>226</v>
      </c>
      <c r="G90">
        <v>9</v>
      </c>
      <c r="H90" s="19" t="s">
        <v>393</v>
      </c>
      <c r="I90" s="19" t="s">
        <v>394</v>
      </c>
      <c r="J90" t="s">
        <v>44</v>
      </c>
      <c r="K90" t="s">
        <v>87</v>
      </c>
      <c r="L90" s="14" t="s">
        <v>653</v>
      </c>
      <c r="M90" s="14" t="s">
        <v>718</v>
      </c>
      <c r="O90" s="14" t="s">
        <v>785</v>
      </c>
      <c r="Q90" s="14" t="s">
        <v>837</v>
      </c>
    </row>
    <row r="91" spans="1:17" s="14" customFormat="1" ht="114.75">
      <c r="A91" s="38">
        <v>135</v>
      </c>
      <c r="B91" t="s">
        <v>285</v>
      </c>
      <c r="C91" t="s">
        <v>286</v>
      </c>
      <c r="D91" s="27" t="s">
        <v>287</v>
      </c>
      <c r="E91">
        <v>269</v>
      </c>
      <c r="F91" t="s">
        <v>383</v>
      </c>
      <c r="G91">
        <v>27</v>
      </c>
      <c r="H91" s="19" t="s">
        <v>414</v>
      </c>
      <c r="I91" s="19" t="s">
        <v>415</v>
      </c>
      <c r="J91" s="37" t="s">
        <v>44</v>
      </c>
      <c r="K91" t="s">
        <v>87</v>
      </c>
      <c r="L91" s="14" t="s">
        <v>653</v>
      </c>
      <c r="M91" s="14" t="s">
        <v>672</v>
      </c>
      <c r="N91" s="14" t="s">
        <v>786</v>
      </c>
      <c r="Q91" s="14" t="s">
        <v>209</v>
      </c>
    </row>
    <row r="92" spans="1:17" s="14" customFormat="1" ht="25.5" hidden="1">
      <c r="A92" s="38">
        <v>122</v>
      </c>
      <c r="B92" t="s">
        <v>285</v>
      </c>
      <c r="C92" t="s">
        <v>286</v>
      </c>
      <c r="D92" s="27" t="s">
        <v>287</v>
      </c>
      <c r="E92">
        <v>269</v>
      </c>
      <c r="F92" t="s">
        <v>226</v>
      </c>
      <c r="G92">
        <v>12</v>
      </c>
      <c r="H92" s="19" t="s">
        <v>395</v>
      </c>
      <c r="I92" s="19" t="s">
        <v>396</v>
      </c>
      <c r="J92" t="s">
        <v>47</v>
      </c>
      <c r="K92" t="s">
        <v>87</v>
      </c>
      <c r="O92" s="14" t="s">
        <v>775</v>
      </c>
    </row>
    <row r="93" spans="1:17" s="14" customFormat="1" hidden="1">
      <c r="A93" s="38">
        <v>128</v>
      </c>
      <c r="B93" t="s">
        <v>285</v>
      </c>
      <c r="C93" t="s">
        <v>286</v>
      </c>
      <c r="D93" s="27" t="s">
        <v>287</v>
      </c>
      <c r="E93">
        <v>269</v>
      </c>
      <c r="F93" t="s">
        <v>383</v>
      </c>
      <c r="G93">
        <v>27</v>
      </c>
      <c r="H93" s="19" t="s">
        <v>402</v>
      </c>
      <c r="I93" s="19" t="s">
        <v>403</v>
      </c>
      <c r="J93" t="s">
        <v>47</v>
      </c>
      <c r="K93" t="s">
        <v>87</v>
      </c>
      <c r="M93" s="14" t="s">
        <v>776</v>
      </c>
    </row>
    <row r="94" spans="1:17" s="14" customFormat="1" ht="114.75">
      <c r="A94" s="38">
        <v>130</v>
      </c>
      <c r="B94" t="s">
        <v>285</v>
      </c>
      <c r="C94" t="s">
        <v>286</v>
      </c>
      <c r="D94" s="27" t="s">
        <v>287</v>
      </c>
      <c r="E94">
        <v>269</v>
      </c>
      <c r="F94" t="s">
        <v>383</v>
      </c>
      <c r="G94">
        <v>27</v>
      </c>
      <c r="H94" s="19" t="s">
        <v>406</v>
      </c>
      <c r="I94" s="19"/>
      <c r="J94" s="37" t="s">
        <v>44</v>
      </c>
      <c r="K94" t="s">
        <v>87</v>
      </c>
      <c r="L94" s="14" t="s">
        <v>653</v>
      </c>
      <c r="M94" s="14" t="s">
        <v>672</v>
      </c>
      <c r="N94" s="14" t="s">
        <v>786</v>
      </c>
      <c r="P94" s="14" t="s">
        <v>787</v>
      </c>
      <c r="Q94" s="14" t="s">
        <v>209</v>
      </c>
    </row>
    <row r="95" spans="1:17" s="14" customFormat="1" ht="38.25" hidden="1">
      <c r="A95" s="38">
        <v>125</v>
      </c>
      <c r="B95" t="s">
        <v>285</v>
      </c>
      <c r="C95" t="s">
        <v>286</v>
      </c>
      <c r="D95" s="27" t="s">
        <v>287</v>
      </c>
      <c r="E95">
        <v>269</v>
      </c>
      <c r="F95" t="s">
        <v>383</v>
      </c>
      <c r="G95">
        <v>28</v>
      </c>
      <c r="H95" s="19" t="s">
        <v>365</v>
      </c>
      <c r="I95" s="19" t="s">
        <v>366</v>
      </c>
      <c r="J95" t="s">
        <v>47</v>
      </c>
      <c r="K95" t="s">
        <v>87</v>
      </c>
      <c r="O95" s="14" t="s">
        <v>775</v>
      </c>
    </row>
    <row r="96" spans="1:17" s="14" customFormat="1" ht="38.25" hidden="1">
      <c r="A96" s="38">
        <v>126</v>
      </c>
      <c r="B96" t="s">
        <v>285</v>
      </c>
      <c r="C96" t="s">
        <v>286</v>
      </c>
      <c r="D96" s="27" t="s">
        <v>287</v>
      </c>
      <c r="E96">
        <v>269</v>
      </c>
      <c r="F96" t="s">
        <v>383</v>
      </c>
      <c r="G96">
        <v>28</v>
      </c>
      <c r="H96" s="19" t="s">
        <v>367</v>
      </c>
      <c r="I96" s="19" t="s">
        <v>368</v>
      </c>
      <c r="J96" t="s">
        <v>47</v>
      </c>
      <c r="K96" t="s">
        <v>87</v>
      </c>
      <c r="O96" s="14" t="s">
        <v>775</v>
      </c>
    </row>
    <row r="97" spans="1:17" s="14" customFormat="1" hidden="1">
      <c r="A97" s="38">
        <v>127</v>
      </c>
      <c r="B97" t="s">
        <v>285</v>
      </c>
      <c r="C97" t="s">
        <v>286</v>
      </c>
      <c r="D97" s="27" t="s">
        <v>287</v>
      </c>
      <c r="E97">
        <v>269</v>
      </c>
      <c r="F97" t="s">
        <v>383</v>
      </c>
      <c r="G97">
        <v>28</v>
      </c>
      <c r="H97" s="19" t="s">
        <v>400</v>
      </c>
      <c r="I97" s="19" t="s">
        <v>401</v>
      </c>
      <c r="J97" t="s">
        <v>47</v>
      </c>
      <c r="K97" t="s">
        <v>87</v>
      </c>
      <c r="M97" s="14" t="s">
        <v>776</v>
      </c>
    </row>
    <row r="98" spans="1:17" s="14" customFormat="1" ht="25.5" hidden="1">
      <c r="A98" s="38">
        <v>132</v>
      </c>
      <c r="B98" t="s">
        <v>285</v>
      </c>
      <c r="C98" t="s">
        <v>286</v>
      </c>
      <c r="D98" s="27" t="s">
        <v>287</v>
      </c>
      <c r="E98">
        <v>269</v>
      </c>
      <c r="F98" t="s">
        <v>383</v>
      </c>
      <c r="G98">
        <v>141</v>
      </c>
      <c r="H98" s="19" t="s">
        <v>412</v>
      </c>
      <c r="I98" s="19" t="s">
        <v>413</v>
      </c>
      <c r="J98" t="s">
        <v>47</v>
      </c>
      <c r="K98" t="s">
        <v>87</v>
      </c>
      <c r="O98" s="14" t="s">
        <v>668</v>
      </c>
    </row>
    <row r="99" spans="1:17" s="14" customFormat="1" ht="51">
      <c r="A99" s="38">
        <v>129</v>
      </c>
      <c r="B99" t="s">
        <v>285</v>
      </c>
      <c r="C99" t="s">
        <v>286</v>
      </c>
      <c r="D99" s="27" t="s">
        <v>287</v>
      </c>
      <c r="E99">
        <v>270</v>
      </c>
      <c r="F99" t="s">
        <v>383</v>
      </c>
      <c r="G99">
        <v>2</v>
      </c>
      <c r="H99" s="19" t="s">
        <v>404</v>
      </c>
      <c r="I99" s="19" t="s">
        <v>405</v>
      </c>
      <c r="J99" s="37" t="s">
        <v>44</v>
      </c>
      <c r="K99" t="s">
        <v>87</v>
      </c>
      <c r="L99" s="14" t="s">
        <v>653</v>
      </c>
      <c r="M99" s="14" t="s">
        <v>672</v>
      </c>
      <c r="N99" s="14" t="s">
        <v>788</v>
      </c>
      <c r="Q99" s="14" t="s">
        <v>209</v>
      </c>
    </row>
    <row r="100" spans="1:17" s="14" customFormat="1" hidden="1">
      <c r="A100" s="38">
        <v>131</v>
      </c>
      <c r="B100" t="s">
        <v>285</v>
      </c>
      <c r="C100" t="s">
        <v>286</v>
      </c>
      <c r="D100" s="27" t="s">
        <v>287</v>
      </c>
      <c r="E100">
        <v>270</v>
      </c>
      <c r="F100" t="s">
        <v>383</v>
      </c>
      <c r="G100">
        <v>2</v>
      </c>
      <c r="H100" s="19" t="s">
        <v>407</v>
      </c>
      <c r="I100" s="19" t="s">
        <v>408</v>
      </c>
      <c r="J100" t="s">
        <v>47</v>
      </c>
      <c r="K100" t="s">
        <v>87</v>
      </c>
      <c r="M100" s="14" t="s">
        <v>776</v>
      </c>
    </row>
    <row r="101" spans="1:17" s="14" customFormat="1" ht="25.5" hidden="1">
      <c r="A101" s="38">
        <v>133</v>
      </c>
      <c r="B101" t="s">
        <v>285</v>
      </c>
      <c r="C101" t="s">
        <v>286</v>
      </c>
      <c r="D101" s="27" t="s">
        <v>287</v>
      </c>
      <c r="E101">
        <v>270</v>
      </c>
      <c r="F101" t="s">
        <v>383</v>
      </c>
      <c r="G101">
        <v>4</v>
      </c>
      <c r="H101" s="19" t="s">
        <v>416</v>
      </c>
      <c r="I101" s="19" t="s">
        <v>417</v>
      </c>
      <c r="J101" t="s">
        <v>47</v>
      </c>
      <c r="K101" t="s">
        <v>87</v>
      </c>
      <c r="O101" s="14" t="s">
        <v>775</v>
      </c>
    </row>
    <row r="102" spans="1:17" s="14" customFormat="1" ht="25.5" hidden="1">
      <c r="A102" s="38">
        <v>134</v>
      </c>
      <c r="B102" t="s">
        <v>285</v>
      </c>
      <c r="C102" t="s">
        <v>286</v>
      </c>
      <c r="D102" s="27" t="s">
        <v>287</v>
      </c>
      <c r="E102">
        <v>270</v>
      </c>
      <c r="F102" t="s">
        <v>383</v>
      </c>
      <c r="G102">
        <v>9</v>
      </c>
      <c r="H102" s="19" t="s">
        <v>419</v>
      </c>
      <c r="I102" s="19" t="s">
        <v>370</v>
      </c>
      <c r="J102" t="s">
        <v>47</v>
      </c>
      <c r="K102" t="s">
        <v>87</v>
      </c>
      <c r="O102" s="14" t="s">
        <v>775</v>
      </c>
    </row>
    <row r="103" spans="1:17" s="14" customFormat="1" ht="25.5" hidden="1">
      <c r="A103" s="38">
        <v>138</v>
      </c>
      <c r="B103" t="s">
        <v>285</v>
      </c>
      <c r="C103" t="s">
        <v>286</v>
      </c>
      <c r="D103" s="27" t="s">
        <v>287</v>
      </c>
      <c r="E103">
        <v>270</v>
      </c>
      <c r="F103" t="s">
        <v>384</v>
      </c>
      <c r="G103">
        <v>10</v>
      </c>
      <c r="H103" s="19" t="s">
        <v>412</v>
      </c>
      <c r="I103" s="19" t="s">
        <v>413</v>
      </c>
      <c r="J103" t="s">
        <v>47</v>
      </c>
      <c r="K103" t="s">
        <v>87</v>
      </c>
      <c r="O103" s="14" t="s">
        <v>668</v>
      </c>
    </row>
    <row r="104" spans="1:17" s="14" customFormat="1" ht="38.25" hidden="1">
      <c r="A104" s="38">
        <v>136</v>
      </c>
      <c r="B104" t="s">
        <v>285</v>
      </c>
      <c r="C104" t="s">
        <v>286</v>
      </c>
      <c r="D104" s="27" t="s">
        <v>287</v>
      </c>
      <c r="E104">
        <v>271</v>
      </c>
      <c r="F104" t="s">
        <v>384</v>
      </c>
      <c r="G104">
        <v>3</v>
      </c>
      <c r="H104" s="19" t="s">
        <v>365</v>
      </c>
      <c r="I104" s="19" t="s">
        <v>366</v>
      </c>
      <c r="J104" t="s">
        <v>47</v>
      </c>
      <c r="K104" t="s">
        <v>87</v>
      </c>
      <c r="O104" s="14" t="s">
        <v>775</v>
      </c>
    </row>
    <row r="105" spans="1:17" s="14" customFormat="1" ht="38.25" hidden="1">
      <c r="A105" s="38">
        <v>137</v>
      </c>
      <c r="B105" t="s">
        <v>285</v>
      </c>
      <c r="C105" t="s">
        <v>286</v>
      </c>
      <c r="D105" s="27" t="s">
        <v>287</v>
      </c>
      <c r="E105">
        <v>271</v>
      </c>
      <c r="F105" t="s">
        <v>384</v>
      </c>
      <c r="G105">
        <v>3</v>
      </c>
      <c r="H105" s="19" t="s">
        <v>367</v>
      </c>
      <c r="I105" s="19" t="s">
        <v>368</v>
      </c>
      <c r="J105" t="s">
        <v>47</v>
      </c>
      <c r="K105" t="s">
        <v>87</v>
      </c>
      <c r="O105" s="14" t="s">
        <v>775</v>
      </c>
    </row>
    <row r="106" spans="1:17" s="14" customFormat="1" ht="25.5" hidden="1">
      <c r="A106" s="38">
        <v>139</v>
      </c>
      <c r="B106" t="s">
        <v>285</v>
      </c>
      <c r="C106" t="s">
        <v>286</v>
      </c>
      <c r="D106" s="27" t="s">
        <v>287</v>
      </c>
      <c r="E106">
        <v>271</v>
      </c>
      <c r="F106" t="s">
        <v>384</v>
      </c>
      <c r="G106">
        <v>9</v>
      </c>
      <c r="H106" s="19" t="s">
        <v>419</v>
      </c>
      <c r="I106" s="19" t="s">
        <v>370</v>
      </c>
      <c r="J106" t="s">
        <v>47</v>
      </c>
      <c r="K106" t="s">
        <v>87</v>
      </c>
      <c r="O106" s="14" t="s">
        <v>775</v>
      </c>
    </row>
    <row r="107" spans="1:17" s="14" customFormat="1" ht="25.5" hidden="1">
      <c r="A107" s="38">
        <v>140</v>
      </c>
      <c r="B107" t="s">
        <v>285</v>
      </c>
      <c r="C107" t="s">
        <v>286</v>
      </c>
      <c r="D107" s="27" t="s">
        <v>287</v>
      </c>
      <c r="E107">
        <v>271</v>
      </c>
      <c r="F107" t="s">
        <v>418</v>
      </c>
      <c r="G107">
        <v>10</v>
      </c>
      <c r="H107" s="19" t="s">
        <v>412</v>
      </c>
      <c r="I107" s="19" t="s">
        <v>413</v>
      </c>
      <c r="J107" t="s">
        <v>47</v>
      </c>
      <c r="K107" t="s">
        <v>87</v>
      </c>
      <c r="O107" s="14" t="s">
        <v>668</v>
      </c>
    </row>
    <row r="108" spans="1:17" s="14" customFormat="1" ht="38.25" hidden="1">
      <c r="A108" s="38">
        <v>141</v>
      </c>
      <c r="B108" t="s">
        <v>285</v>
      </c>
      <c r="C108" t="s">
        <v>286</v>
      </c>
      <c r="D108" s="27" t="s">
        <v>287</v>
      </c>
      <c r="E108">
        <v>272</v>
      </c>
      <c r="F108" t="s">
        <v>418</v>
      </c>
      <c r="G108">
        <v>1</v>
      </c>
      <c r="H108" s="19" t="s">
        <v>365</v>
      </c>
      <c r="I108" s="19" t="s">
        <v>366</v>
      </c>
      <c r="J108" t="s">
        <v>47</v>
      </c>
      <c r="K108" t="s">
        <v>87</v>
      </c>
      <c r="O108" s="14" t="s">
        <v>775</v>
      </c>
    </row>
    <row r="109" spans="1:17" s="14" customFormat="1" ht="38.25" hidden="1">
      <c r="A109" s="38">
        <v>142</v>
      </c>
      <c r="B109" t="s">
        <v>285</v>
      </c>
      <c r="C109" t="s">
        <v>286</v>
      </c>
      <c r="D109" s="27" t="s">
        <v>287</v>
      </c>
      <c r="E109">
        <v>272</v>
      </c>
      <c r="F109" t="s">
        <v>418</v>
      </c>
      <c r="G109">
        <v>1</v>
      </c>
      <c r="H109" s="19" t="s">
        <v>367</v>
      </c>
      <c r="I109" s="19" t="s">
        <v>368</v>
      </c>
      <c r="J109" t="s">
        <v>47</v>
      </c>
      <c r="K109" t="s">
        <v>87</v>
      </c>
      <c r="O109" s="14" t="s">
        <v>775</v>
      </c>
    </row>
    <row r="110" spans="1:17" s="14" customFormat="1" ht="25.5" hidden="1">
      <c r="A110" s="38">
        <v>143</v>
      </c>
      <c r="B110" t="s">
        <v>285</v>
      </c>
      <c r="C110" t="s">
        <v>286</v>
      </c>
      <c r="D110" s="27" t="s">
        <v>287</v>
      </c>
      <c r="E110">
        <v>272</v>
      </c>
      <c r="F110" t="s">
        <v>418</v>
      </c>
      <c r="G110">
        <v>9</v>
      </c>
      <c r="H110" s="19" t="s">
        <v>419</v>
      </c>
      <c r="I110" s="19" t="s">
        <v>370</v>
      </c>
      <c r="J110" t="s">
        <v>47</v>
      </c>
      <c r="K110" t="s">
        <v>87</v>
      </c>
      <c r="O110" s="14" t="s">
        <v>775</v>
      </c>
    </row>
    <row r="111" spans="1:17" s="14" customFormat="1" ht="38.25" hidden="1">
      <c r="A111" s="38">
        <v>144</v>
      </c>
      <c r="B111" t="s">
        <v>199</v>
      </c>
      <c r="C111" t="s">
        <v>200</v>
      </c>
      <c r="D111" s="18" t="s">
        <v>201</v>
      </c>
      <c r="E111">
        <v>273</v>
      </c>
      <c r="F111" t="s">
        <v>232</v>
      </c>
      <c r="G111">
        <v>1</v>
      </c>
      <c r="H111" s="19" t="s">
        <v>233</v>
      </c>
      <c r="I111" s="19" t="s">
        <v>234</v>
      </c>
      <c r="J111" t="s">
        <v>47</v>
      </c>
      <c r="K111" t="s">
        <v>86</v>
      </c>
      <c r="O111" s="14" t="s">
        <v>775</v>
      </c>
    </row>
    <row r="112" spans="1:17" s="14" customFormat="1" ht="38.25" hidden="1">
      <c r="A112" s="38">
        <v>145</v>
      </c>
      <c r="B112" t="s">
        <v>285</v>
      </c>
      <c r="C112" t="s">
        <v>286</v>
      </c>
      <c r="D112" s="27" t="s">
        <v>287</v>
      </c>
      <c r="E112">
        <v>274</v>
      </c>
      <c r="F112" t="s">
        <v>232</v>
      </c>
      <c r="G112">
        <v>1</v>
      </c>
      <c r="H112" s="19" t="s">
        <v>356</v>
      </c>
      <c r="I112" s="19" t="s">
        <v>357</v>
      </c>
      <c r="J112" t="s">
        <v>47</v>
      </c>
      <c r="K112" t="s">
        <v>86</v>
      </c>
      <c r="O112" s="14" t="s">
        <v>775</v>
      </c>
    </row>
    <row r="113" spans="1:17" s="14" customFormat="1" ht="25.5" hidden="1">
      <c r="A113" s="38">
        <v>146</v>
      </c>
      <c r="B113" t="s">
        <v>285</v>
      </c>
      <c r="C113" t="s">
        <v>286</v>
      </c>
      <c r="D113" s="27" t="s">
        <v>287</v>
      </c>
      <c r="E113">
        <v>274</v>
      </c>
      <c r="F113" t="s">
        <v>232</v>
      </c>
      <c r="G113">
        <v>1</v>
      </c>
      <c r="H113" s="19" t="s">
        <v>358</v>
      </c>
      <c r="I113" s="19" t="s">
        <v>359</v>
      </c>
      <c r="J113" t="s">
        <v>47</v>
      </c>
      <c r="K113" t="s">
        <v>86</v>
      </c>
      <c r="O113" s="14" t="s">
        <v>775</v>
      </c>
    </row>
    <row r="114" spans="1:17" s="14" customFormat="1" ht="25.5" hidden="1">
      <c r="A114" s="38">
        <v>147</v>
      </c>
      <c r="B114" t="s">
        <v>285</v>
      </c>
      <c r="C114" t="s">
        <v>286</v>
      </c>
      <c r="D114" s="27" t="s">
        <v>287</v>
      </c>
      <c r="E114">
        <v>274</v>
      </c>
      <c r="F114" t="s">
        <v>232</v>
      </c>
      <c r="G114">
        <v>1</v>
      </c>
      <c r="H114" s="19" t="s">
        <v>360</v>
      </c>
      <c r="I114" s="19" t="s">
        <v>361</v>
      </c>
      <c r="J114" t="s">
        <v>47</v>
      </c>
      <c r="K114" t="s">
        <v>86</v>
      </c>
      <c r="O114" s="14" t="s">
        <v>775</v>
      </c>
    </row>
    <row r="115" spans="1:17" s="14" customFormat="1" ht="293.25" hidden="1">
      <c r="A115" s="38">
        <v>209</v>
      </c>
      <c r="B115" t="s">
        <v>285</v>
      </c>
      <c r="C115" t="s">
        <v>286</v>
      </c>
      <c r="D115" s="27" t="s">
        <v>287</v>
      </c>
      <c r="E115">
        <v>292</v>
      </c>
      <c r="F115" t="s">
        <v>337</v>
      </c>
      <c r="G115">
        <v>21</v>
      </c>
      <c r="H115" s="19" t="s">
        <v>338</v>
      </c>
      <c r="I115" s="19" t="s">
        <v>339</v>
      </c>
      <c r="J115" t="s">
        <v>44</v>
      </c>
      <c r="K115" t="s">
        <v>86</v>
      </c>
      <c r="L115" s="14" t="s">
        <v>643</v>
      </c>
      <c r="M115" s="14" t="s">
        <v>672</v>
      </c>
      <c r="N115" s="14" t="s">
        <v>916</v>
      </c>
      <c r="O115" s="38"/>
      <c r="Q115" s="14" t="s">
        <v>209</v>
      </c>
    </row>
    <row r="116" spans="1:17" s="14" customFormat="1" ht="306" hidden="1">
      <c r="A116" s="38">
        <v>210</v>
      </c>
      <c r="B116" t="s">
        <v>285</v>
      </c>
      <c r="C116" t="s">
        <v>286</v>
      </c>
      <c r="D116" s="27" t="s">
        <v>287</v>
      </c>
      <c r="E116">
        <v>293</v>
      </c>
      <c r="F116" t="s">
        <v>340</v>
      </c>
      <c r="G116">
        <v>25</v>
      </c>
      <c r="H116" s="19" t="s">
        <v>341</v>
      </c>
      <c r="I116" s="19" t="s">
        <v>342</v>
      </c>
      <c r="J116" t="s">
        <v>44</v>
      </c>
      <c r="K116" t="s">
        <v>86</v>
      </c>
      <c r="L116" s="14" t="s">
        <v>643</v>
      </c>
      <c r="M116" s="14" t="s">
        <v>672</v>
      </c>
      <c r="N116" s="14" t="s">
        <v>917</v>
      </c>
      <c r="Q116" s="14" t="s">
        <v>209</v>
      </c>
    </row>
    <row r="117" spans="1:17" s="14" customFormat="1" ht="38.25" hidden="1">
      <c r="A117" s="38">
        <v>148</v>
      </c>
      <c r="B117" s="14" t="s">
        <v>35</v>
      </c>
      <c r="C117" s="14" t="s">
        <v>36</v>
      </c>
      <c r="D117" s="14" t="s">
        <v>37</v>
      </c>
      <c r="E117" s="14">
        <v>303</v>
      </c>
      <c r="F117" s="14" t="s">
        <v>96</v>
      </c>
      <c r="G117" s="14">
        <v>10</v>
      </c>
      <c r="H117" s="14" t="s">
        <v>98</v>
      </c>
      <c r="I117" s="14" t="s">
        <v>97</v>
      </c>
      <c r="J117" s="14" t="s">
        <v>47</v>
      </c>
      <c r="K117" s="14" t="s">
        <v>86</v>
      </c>
      <c r="O117" s="14" t="s">
        <v>668</v>
      </c>
    </row>
    <row r="118" spans="1:17" s="14" customFormat="1" ht="140.25" hidden="1">
      <c r="A118" s="38">
        <v>149</v>
      </c>
      <c r="B118" s="14" t="s">
        <v>35</v>
      </c>
      <c r="C118" s="14" t="s">
        <v>36</v>
      </c>
      <c r="D118" s="14" t="s">
        <v>37</v>
      </c>
      <c r="E118" s="14">
        <v>307</v>
      </c>
      <c r="F118" s="14" t="s">
        <v>99</v>
      </c>
      <c r="G118" s="14">
        <v>10</v>
      </c>
      <c r="H118" s="14" t="s">
        <v>101</v>
      </c>
      <c r="I118" s="14" t="s">
        <v>100</v>
      </c>
      <c r="J118" s="37" t="s">
        <v>44</v>
      </c>
      <c r="K118" s="14" t="s">
        <v>86</v>
      </c>
      <c r="L118" s="14" t="s">
        <v>643</v>
      </c>
      <c r="M118" s="14" t="s">
        <v>672</v>
      </c>
      <c r="N118" s="14" t="s">
        <v>789</v>
      </c>
      <c r="Q118" s="14" t="s">
        <v>209</v>
      </c>
    </row>
    <row r="119" spans="1:17" s="14" customFormat="1" ht="76.5" hidden="1">
      <c r="A119" s="38">
        <v>150</v>
      </c>
      <c r="B119" t="s">
        <v>285</v>
      </c>
      <c r="C119" t="s">
        <v>286</v>
      </c>
      <c r="D119" s="27" t="s">
        <v>287</v>
      </c>
      <c r="E119">
        <v>328</v>
      </c>
      <c r="F119" t="s">
        <v>288</v>
      </c>
      <c r="G119">
        <v>21</v>
      </c>
      <c r="H119" s="19" t="s">
        <v>289</v>
      </c>
      <c r="I119" s="19" t="s">
        <v>290</v>
      </c>
      <c r="J119" s="37" t="s">
        <v>44</v>
      </c>
      <c r="K119" t="s">
        <v>86</v>
      </c>
      <c r="L119" s="14" t="s">
        <v>639</v>
      </c>
      <c r="M119" s="14" t="s">
        <v>672</v>
      </c>
      <c r="N119" s="14" t="s">
        <v>790</v>
      </c>
      <c r="Q119" s="14" t="s">
        <v>209</v>
      </c>
    </row>
    <row r="120" spans="1:17" s="14" customFormat="1" ht="25.5" hidden="1">
      <c r="A120" s="38">
        <v>151</v>
      </c>
      <c r="B120" t="s">
        <v>285</v>
      </c>
      <c r="C120" t="s">
        <v>286</v>
      </c>
      <c r="D120" s="27" t="s">
        <v>287</v>
      </c>
      <c r="E120">
        <v>350</v>
      </c>
      <c r="F120" t="s">
        <v>350</v>
      </c>
      <c r="G120">
        <v>6</v>
      </c>
      <c r="H120" s="19" t="s">
        <v>351</v>
      </c>
      <c r="I120" s="19" t="s">
        <v>352</v>
      </c>
      <c r="J120" t="s">
        <v>44</v>
      </c>
      <c r="K120" t="s">
        <v>86</v>
      </c>
      <c r="M120" s="14" t="s">
        <v>776</v>
      </c>
      <c r="Q120" s="14" t="s">
        <v>209</v>
      </c>
    </row>
    <row r="121" spans="1:17" s="14" customFormat="1" ht="25.5" hidden="1">
      <c r="A121" s="38">
        <v>152</v>
      </c>
      <c r="B121" t="s">
        <v>285</v>
      </c>
      <c r="C121" t="s">
        <v>286</v>
      </c>
      <c r="D121" s="27" t="s">
        <v>287</v>
      </c>
      <c r="E121">
        <v>353</v>
      </c>
      <c r="F121" t="s">
        <v>353</v>
      </c>
      <c r="G121">
        <v>10</v>
      </c>
      <c r="H121" s="19" t="s">
        <v>354</v>
      </c>
      <c r="I121" s="19" t="s">
        <v>355</v>
      </c>
      <c r="J121" t="s">
        <v>44</v>
      </c>
      <c r="K121" t="s">
        <v>86</v>
      </c>
      <c r="M121" s="14" t="s">
        <v>776</v>
      </c>
      <c r="Q121" s="14" t="s">
        <v>209</v>
      </c>
    </row>
    <row r="122" spans="1:17" s="14" customFormat="1" ht="51" hidden="1">
      <c r="A122" s="38">
        <v>153</v>
      </c>
      <c r="B122" t="s">
        <v>504</v>
      </c>
      <c r="C122" t="s">
        <v>505</v>
      </c>
      <c r="D122" s="18" t="s">
        <v>506</v>
      </c>
      <c r="E122">
        <v>354</v>
      </c>
      <c r="F122" t="s">
        <v>507</v>
      </c>
      <c r="G122">
        <v>10</v>
      </c>
      <c r="H122" s="19" t="s">
        <v>508</v>
      </c>
      <c r="I122" s="19" t="s">
        <v>509</v>
      </c>
      <c r="J122" s="37" t="s">
        <v>44</v>
      </c>
      <c r="K122" t="s">
        <v>510</v>
      </c>
      <c r="L122" s="15"/>
      <c r="M122" s="14" t="s">
        <v>672</v>
      </c>
      <c r="N122" s="14" t="s">
        <v>791</v>
      </c>
      <c r="Q122" s="14" t="s">
        <v>209</v>
      </c>
    </row>
    <row r="123" spans="1:17" s="14" customFormat="1" ht="51" hidden="1">
      <c r="A123" s="38">
        <v>156</v>
      </c>
      <c r="B123" t="s">
        <v>199</v>
      </c>
      <c r="C123" t="s">
        <v>200</v>
      </c>
      <c r="D123" s="18" t="s">
        <v>201</v>
      </c>
      <c r="E123">
        <v>356</v>
      </c>
      <c r="F123" t="s">
        <v>48</v>
      </c>
      <c r="G123">
        <v>23</v>
      </c>
      <c r="H123" s="19" t="s">
        <v>235</v>
      </c>
      <c r="I123" s="19" t="s">
        <v>236</v>
      </c>
      <c r="J123" t="s">
        <v>47</v>
      </c>
      <c r="K123" t="s">
        <v>86</v>
      </c>
      <c r="O123" s="14" t="s">
        <v>775</v>
      </c>
    </row>
    <row r="124" spans="1:17" s="14" customFormat="1" ht="267.75">
      <c r="A124" s="38">
        <v>157</v>
      </c>
      <c r="B124" t="s">
        <v>285</v>
      </c>
      <c r="C124" t="s">
        <v>286</v>
      </c>
      <c r="D124" s="27" t="s">
        <v>287</v>
      </c>
      <c r="E124">
        <v>356</v>
      </c>
      <c r="F124" t="s">
        <v>48</v>
      </c>
      <c r="G124">
        <v>24</v>
      </c>
      <c r="H124" s="19" t="s">
        <v>440</v>
      </c>
      <c r="I124" s="19" t="s">
        <v>441</v>
      </c>
      <c r="J124" s="37" t="s">
        <v>44</v>
      </c>
      <c r="K124" t="s">
        <v>87</v>
      </c>
      <c r="L124" s="14" t="s">
        <v>653</v>
      </c>
      <c r="M124" s="14" t="s">
        <v>672</v>
      </c>
      <c r="N124" s="14" t="s">
        <v>792</v>
      </c>
      <c r="Q124" s="14" t="s">
        <v>209</v>
      </c>
    </row>
    <row r="125" spans="1:17" s="14" customFormat="1" ht="25.5" hidden="1">
      <c r="A125" s="38">
        <v>158</v>
      </c>
      <c r="B125" t="s">
        <v>285</v>
      </c>
      <c r="C125" t="s">
        <v>286</v>
      </c>
      <c r="D125" s="27" t="s">
        <v>287</v>
      </c>
      <c r="E125">
        <v>356</v>
      </c>
      <c r="F125" t="s">
        <v>48</v>
      </c>
      <c r="G125">
        <v>24</v>
      </c>
      <c r="H125" s="19" t="s">
        <v>442</v>
      </c>
      <c r="I125" s="19" t="s">
        <v>370</v>
      </c>
      <c r="J125" t="s">
        <v>47</v>
      </c>
      <c r="K125" t="s">
        <v>87</v>
      </c>
      <c r="O125" s="14" t="s">
        <v>775</v>
      </c>
    </row>
    <row r="126" spans="1:17" s="14" customFormat="1" ht="25.5" hidden="1">
      <c r="A126" s="38">
        <v>159</v>
      </c>
      <c r="B126" t="s">
        <v>285</v>
      </c>
      <c r="C126" t="s">
        <v>286</v>
      </c>
      <c r="D126" s="27" t="s">
        <v>287</v>
      </c>
      <c r="E126">
        <v>357</v>
      </c>
      <c r="F126" t="s">
        <v>48</v>
      </c>
      <c r="G126">
        <v>1</v>
      </c>
      <c r="H126" s="19" t="s">
        <v>442</v>
      </c>
      <c r="I126" s="19" t="s">
        <v>370</v>
      </c>
      <c r="J126" t="s">
        <v>47</v>
      </c>
      <c r="K126" t="s">
        <v>87</v>
      </c>
      <c r="O126" s="14" t="s">
        <v>775</v>
      </c>
    </row>
    <row r="127" spans="1:17" s="14" customFormat="1" ht="25.5" hidden="1">
      <c r="A127" s="38">
        <v>160</v>
      </c>
      <c r="B127" t="s">
        <v>285</v>
      </c>
      <c r="C127" t="s">
        <v>286</v>
      </c>
      <c r="D127" s="27" t="s">
        <v>287</v>
      </c>
      <c r="E127">
        <v>357</v>
      </c>
      <c r="F127" t="s">
        <v>48</v>
      </c>
      <c r="G127">
        <v>1</v>
      </c>
      <c r="H127" s="19" t="s">
        <v>446</v>
      </c>
      <c r="I127" s="19" t="s">
        <v>370</v>
      </c>
      <c r="J127" t="s">
        <v>47</v>
      </c>
      <c r="K127" t="s">
        <v>87</v>
      </c>
      <c r="O127" s="14" t="s">
        <v>775</v>
      </c>
    </row>
    <row r="128" spans="1:17" s="14" customFormat="1" ht="25.5" hidden="1">
      <c r="A128" s="38">
        <v>161</v>
      </c>
      <c r="B128" t="s">
        <v>285</v>
      </c>
      <c r="C128" t="s">
        <v>286</v>
      </c>
      <c r="D128" s="27" t="s">
        <v>287</v>
      </c>
      <c r="E128">
        <v>357</v>
      </c>
      <c r="F128" t="s">
        <v>48</v>
      </c>
      <c r="G128">
        <v>1</v>
      </c>
      <c r="H128" s="19" t="s">
        <v>447</v>
      </c>
      <c r="I128" s="19" t="s">
        <v>370</v>
      </c>
      <c r="J128" t="s">
        <v>47</v>
      </c>
      <c r="K128" t="s">
        <v>87</v>
      </c>
      <c r="M128" s="14" t="s">
        <v>776</v>
      </c>
    </row>
    <row r="129" spans="1:17" s="14" customFormat="1" ht="38.25" hidden="1">
      <c r="A129" s="38">
        <v>167</v>
      </c>
      <c r="B129" t="s">
        <v>285</v>
      </c>
      <c r="C129" t="s">
        <v>286</v>
      </c>
      <c r="D129" s="27" t="s">
        <v>287</v>
      </c>
      <c r="E129">
        <v>357</v>
      </c>
      <c r="F129" t="s">
        <v>54</v>
      </c>
      <c r="G129">
        <v>2</v>
      </c>
      <c r="H129" s="19" t="s">
        <v>449</v>
      </c>
      <c r="I129" s="19" t="s">
        <v>450</v>
      </c>
      <c r="J129" t="s">
        <v>47</v>
      </c>
      <c r="K129" t="s">
        <v>87</v>
      </c>
      <c r="M129" s="14" t="s">
        <v>776</v>
      </c>
    </row>
    <row r="130" spans="1:17" s="14" customFormat="1" ht="25.5" hidden="1">
      <c r="A130" s="38">
        <v>155</v>
      </c>
      <c r="B130" s="14" t="s">
        <v>35</v>
      </c>
      <c r="C130" s="14" t="s">
        <v>36</v>
      </c>
      <c r="D130" s="14" t="s">
        <v>37</v>
      </c>
      <c r="E130" s="14">
        <v>357</v>
      </c>
      <c r="F130" s="14" t="s">
        <v>48</v>
      </c>
      <c r="G130" s="14">
        <v>6</v>
      </c>
      <c r="H130" s="14" t="s">
        <v>49</v>
      </c>
      <c r="I130" s="14" t="s">
        <v>57</v>
      </c>
      <c r="J130" s="14" t="s">
        <v>47</v>
      </c>
      <c r="K130" s="14" t="s">
        <v>86</v>
      </c>
      <c r="O130" s="14" t="s">
        <v>775</v>
      </c>
    </row>
    <row r="131" spans="1:17" s="14" customFormat="1" ht="38.25">
      <c r="A131" s="38">
        <v>154</v>
      </c>
      <c r="B131" s="14" t="s">
        <v>35</v>
      </c>
      <c r="C131" s="14" t="s">
        <v>36</v>
      </c>
      <c r="D131" s="14" t="s">
        <v>37</v>
      </c>
      <c r="E131" s="14">
        <v>357</v>
      </c>
      <c r="F131" s="14" t="s">
        <v>48</v>
      </c>
      <c r="G131" s="14">
        <v>6</v>
      </c>
      <c r="H131" s="14" t="s">
        <v>52</v>
      </c>
      <c r="I131" s="14" t="s">
        <v>50</v>
      </c>
      <c r="J131" s="14" t="s">
        <v>44</v>
      </c>
      <c r="K131" s="14" t="s">
        <v>86</v>
      </c>
      <c r="L131" s="14" t="s">
        <v>653</v>
      </c>
      <c r="M131" s="14" t="s">
        <v>776</v>
      </c>
      <c r="Q131" s="14" t="s">
        <v>209</v>
      </c>
    </row>
    <row r="132" spans="1:17" s="14" customFormat="1" ht="63.75">
      <c r="A132" s="38">
        <v>162</v>
      </c>
      <c r="B132" t="s">
        <v>285</v>
      </c>
      <c r="C132" t="s">
        <v>286</v>
      </c>
      <c r="D132" s="27" t="s">
        <v>287</v>
      </c>
      <c r="E132">
        <v>357</v>
      </c>
      <c r="F132" t="s">
        <v>48</v>
      </c>
      <c r="G132">
        <v>1</v>
      </c>
      <c r="H132" s="19" t="s">
        <v>443</v>
      </c>
      <c r="I132" s="19" t="s">
        <v>444</v>
      </c>
      <c r="J132" t="s">
        <v>44</v>
      </c>
      <c r="K132" t="s">
        <v>86</v>
      </c>
      <c r="L132" s="14" t="s">
        <v>653</v>
      </c>
      <c r="M132" s="14" t="s">
        <v>672</v>
      </c>
      <c r="N132" s="14" t="s">
        <v>929</v>
      </c>
      <c r="P132" s="14" t="s">
        <v>876</v>
      </c>
      <c r="Q132" s="55" t="s">
        <v>209</v>
      </c>
    </row>
    <row r="133" spans="1:17" s="14" customFormat="1" ht="63.75">
      <c r="A133" s="38">
        <v>163</v>
      </c>
      <c r="B133" t="s">
        <v>285</v>
      </c>
      <c r="C133" t="s">
        <v>286</v>
      </c>
      <c r="D133" s="27" t="s">
        <v>287</v>
      </c>
      <c r="E133">
        <v>357</v>
      </c>
      <c r="F133" t="s">
        <v>48</v>
      </c>
      <c r="G133">
        <v>1</v>
      </c>
      <c r="H133" s="19" t="s">
        <v>445</v>
      </c>
      <c r="I133" s="19" t="s">
        <v>444</v>
      </c>
      <c r="J133" t="s">
        <v>44</v>
      </c>
      <c r="K133" t="s">
        <v>86</v>
      </c>
      <c r="L133" s="14" t="s">
        <v>653</v>
      </c>
      <c r="M133" s="14" t="s">
        <v>672</v>
      </c>
      <c r="N133" s="14" t="s">
        <v>877</v>
      </c>
      <c r="P133" s="14" t="s">
        <v>878</v>
      </c>
      <c r="Q133" s="55" t="s">
        <v>209</v>
      </c>
    </row>
    <row r="134" spans="1:17" s="14" customFormat="1" ht="165.75">
      <c r="A134" s="38">
        <v>164</v>
      </c>
      <c r="B134" t="s">
        <v>285</v>
      </c>
      <c r="C134" t="s">
        <v>286</v>
      </c>
      <c r="D134" s="27" t="s">
        <v>287</v>
      </c>
      <c r="E134">
        <v>357</v>
      </c>
      <c r="F134" t="s">
        <v>48</v>
      </c>
      <c r="G134">
        <v>1</v>
      </c>
      <c r="H134" s="19" t="s">
        <v>448</v>
      </c>
      <c r="I134" s="19" t="s">
        <v>444</v>
      </c>
      <c r="J134" t="s">
        <v>44</v>
      </c>
      <c r="K134" t="s">
        <v>86</v>
      </c>
      <c r="L134" s="14" t="s">
        <v>653</v>
      </c>
      <c r="M134" s="14" t="s">
        <v>718</v>
      </c>
      <c r="N134" s="14" t="s">
        <v>879</v>
      </c>
      <c r="O134" s="14" t="s">
        <v>785</v>
      </c>
      <c r="P134" s="14" t="s">
        <v>880</v>
      </c>
      <c r="Q134" s="14" t="s">
        <v>837</v>
      </c>
    </row>
    <row r="135" spans="1:17" s="14" customFormat="1" ht="25.5">
      <c r="A135" s="38">
        <v>168</v>
      </c>
      <c r="B135" t="s">
        <v>285</v>
      </c>
      <c r="C135" t="s">
        <v>286</v>
      </c>
      <c r="D135" s="27" t="s">
        <v>287</v>
      </c>
      <c r="E135">
        <v>358</v>
      </c>
      <c r="F135" t="s">
        <v>54</v>
      </c>
      <c r="G135">
        <v>1</v>
      </c>
      <c r="H135" s="19" t="s">
        <v>451</v>
      </c>
      <c r="I135" s="19"/>
      <c r="J135" t="s">
        <v>44</v>
      </c>
      <c r="K135" t="s">
        <v>87</v>
      </c>
      <c r="L135" s="14" t="s">
        <v>653</v>
      </c>
      <c r="M135" s="14" t="s">
        <v>718</v>
      </c>
      <c r="N135" s="57" t="s">
        <v>938</v>
      </c>
      <c r="O135" s="14" t="s">
        <v>785</v>
      </c>
      <c r="Q135" s="14" t="s">
        <v>837</v>
      </c>
    </row>
    <row r="136" spans="1:17" s="14" customFormat="1" ht="25.5" hidden="1">
      <c r="A136" s="38">
        <v>169</v>
      </c>
      <c r="B136" t="s">
        <v>285</v>
      </c>
      <c r="C136" t="s">
        <v>286</v>
      </c>
      <c r="D136" s="27" t="s">
        <v>287</v>
      </c>
      <c r="E136">
        <v>358</v>
      </c>
      <c r="F136" t="s">
        <v>54</v>
      </c>
      <c r="G136">
        <v>1</v>
      </c>
      <c r="H136" s="19" t="s">
        <v>452</v>
      </c>
      <c r="I136" s="19" t="s">
        <v>370</v>
      </c>
      <c r="J136" t="s">
        <v>47</v>
      </c>
      <c r="K136" t="s">
        <v>87</v>
      </c>
      <c r="M136" s="14" t="s">
        <v>776</v>
      </c>
    </row>
    <row r="137" spans="1:17" s="14" customFormat="1" ht="25.5" hidden="1">
      <c r="A137" s="38">
        <v>166</v>
      </c>
      <c r="B137" s="14" t="s">
        <v>35</v>
      </c>
      <c r="C137" s="14" t="s">
        <v>36</v>
      </c>
      <c r="D137" s="14" t="s">
        <v>37</v>
      </c>
      <c r="E137" s="14">
        <v>358</v>
      </c>
      <c r="F137" s="14" t="s">
        <v>54</v>
      </c>
      <c r="G137" s="14">
        <v>15</v>
      </c>
      <c r="H137" s="14" t="s">
        <v>51</v>
      </c>
      <c r="I137" s="14" t="s">
        <v>55</v>
      </c>
      <c r="J137" s="14" t="s">
        <v>47</v>
      </c>
      <c r="K137" s="14" t="s">
        <v>86</v>
      </c>
      <c r="O137" s="14" t="s">
        <v>775</v>
      </c>
    </row>
    <row r="138" spans="1:17" s="14" customFormat="1" ht="38.25">
      <c r="A138" s="38">
        <v>165</v>
      </c>
      <c r="B138" s="14" t="s">
        <v>35</v>
      </c>
      <c r="C138" s="14" t="s">
        <v>36</v>
      </c>
      <c r="D138" s="14" t="s">
        <v>37</v>
      </c>
      <c r="E138" s="14">
        <v>358</v>
      </c>
      <c r="F138" s="14" t="s">
        <v>54</v>
      </c>
      <c r="G138" s="14">
        <v>15</v>
      </c>
      <c r="H138" s="14" t="s">
        <v>53</v>
      </c>
      <c r="I138" s="14" t="s">
        <v>50</v>
      </c>
      <c r="J138" s="14" t="s">
        <v>44</v>
      </c>
      <c r="K138" s="14" t="s">
        <v>86</v>
      </c>
      <c r="L138" s="14" t="s">
        <v>653</v>
      </c>
      <c r="M138" s="14" t="s">
        <v>776</v>
      </c>
      <c r="Q138" s="14" t="s">
        <v>209</v>
      </c>
    </row>
    <row r="139" spans="1:17" s="14" customFormat="1" ht="102">
      <c r="A139" s="38">
        <v>170</v>
      </c>
      <c r="B139" t="s">
        <v>285</v>
      </c>
      <c r="C139" t="s">
        <v>286</v>
      </c>
      <c r="D139" s="27" t="s">
        <v>287</v>
      </c>
      <c r="E139">
        <v>358</v>
      </c>
      <c r="F139" t="s">
        <v>54</v>
      </c>
      <c r="G139">
        <v>2</v>
      </c>
      <c r="H139" s="19" t="s">
        <v>448</v>
      </c>
      <c r="I139" s="19" t="s">
        <v>444</v>
      </c>
      <c r="J139" t="s">
        <v>44</v>
      </c>
      <c r="K139" t="s">
        <v>86</v>
      </c>
      <c r="L139" s="14" t="s">
        <v>653</v>
      </c>
      <c r="M139" s="14" t="s">
        <v>672</v>
      </c>
      <c r="N139" s="14" t="s">
        <v>881</v>
      </c>
      <c r="O139" s="14" t="s">
        <v>785</v>
      </c>
      <c r="P139" s="14" t="s">
        <v>882</v>
      </c>
      <c r="Q139" s="55" t="s">
        <v>209</v>
      </c>
    </row>
    <row r="140" spans="1:17" s="14" customFormat="1" ht="63.75">
      <c r="A140" s="38">
        <v>171</v>
      </c>
      <c r="B140" t="s">
        <v>285</v>
      </c>
      <c r="C140" t="s">
        <v>286</v>
      </c>
      <c r="D140" s="27" t="s">
        <v>287</v>
      </c>
      <c r="E140">
        <v>358</v>
      </c>
      <c r="F140" t="s">
        <v>54</v>
      </c>
      <c r="G140">
        <v>2</v>
      </c>
      <c r="H140" s="19" t="s">
        <v>460</v>
      </c>
      <c r="I140" s="19" t="s">
        <v>461</v>
      </c>
      <c r="J140" t="s">
        <v>44</v>
      </c>
      <c r="K140" t="s">
        <v>87</v>
      </c>
      <c r="L140" s="14" t="s">
        <v>653</v>
      </c>
      <c r="M140" s="15" t="s">
        <v>718</v>
      </c>
      <c r="O140" s="14" t="s">
        <v>785</v>
      </c>
      <c r="P140" s="14" t="s">
        <v>883</v>
      </c>
      <c r="Q140" s="14" t="s">
        <v>837</v>
      </c>
    </row>
    <row r="141" spans="1:17" s="14" customFormat="1" ht="76.5">
      <c r="A141" s="38">
        <v>172</v>
      </c>
      <c r="B141" t="s">
        <v>285</v>
      </c>
      <c r="C141" t="s">
        <v>286</v>
      </c>
      <c r="D141" s="27" t="s">
        <v>287</v>
      </c>
      <c r="E141">
        <v>359</v>
      </c>
      <c r="F141" t="s">
        <v>453</v>
      </c>
      <c r="G141">
        <v>16</v>
      </c>
      <c r="H141" s="19" t="s">
        <v>454</v>
      </c>
      <c r="I141" s="19" t="s">
        <v>455</v>
      </c>
      <c r="J141" t="s">
        <v>44</v>
      </c>
      <c r="K141" t="s">
        <v>87</v>
      </c>
      <c r="L141" s="14" t="s">
        <v>653</v>
      </c>
      <c r="M141" s="14" t="s">
        <v>718</v>
      </c>
      <c r="N141" s="57" t="s">
        <v>940</v>
      </c>
      <c r="O141" s="14" t="s">
        <v>785</v>
      </c>
      <c r="Q141" s="14" t="s">
        <v>837</v>
      </c>
    </row>
    <row r="142" spans="1:17" s="14" customFormat="1" ht="25.5" hidden="1" customHeight="1">
      <c r="A142" s="38">
        <v>173</v>
      </c>
      <c r="B142" t="s">
        <v>285</v>
      </c>
      <c r="C142" t="s">
        <v>286</v>
      </c>
      <c r="D142" s="27" t="s">
        <v>287</v>
      </c>
      <c r="E142">
        <v>359</v>
      </c>
      <c r="F142" t="s">
        <v>453</v>
      </c>
      <c r="G142">
        <v>16</v>
      </c>
      <c r="H142" s="19" t="s">
        <v>456</v>
      </c>
      <c r="I142" s="19" t="s">
        <v>370</v>
      </c>
      <c r="J142" t="s">
        <v>47</v>
      </c>
      <c r="K142" t="s">
        <v>87</v>
      </c>
      <c r="M142" s="14" t="s">
        <v>776</v>
      </c>
      <c r="N142" s="14" t="s">
        <v>939</v>
      </c>
    </row>
    <row r="143" spans="1:17" s="14" customFormat="1" ht="76.5">
      <c r="A143" s="38">
        <v>174</v>
      </c>
      <c r="B143" t="s">
        <v>285</v>
      </c>
      <c r="C143" t="s">
        <v>286</v>
      </c>
      <c r="D143" s="27" t="s">
        <v>287</v>
      </c>
      <c r="E143">
        <v>359</v>
      </c>
      <c r="F143" t="s">
        <v>453</v>
      </c>
      <c r="G143">
        <v>17</v>
      </c>
      <c r="H143" s="19" t="s">
        <v>448</v>
      </c>
      <c r="I143" s="19" t="s">
        <v>444</v>
      </c>
      <c r="J143" t="s">
        <v>44</v>
      </c>
      <c r="K143" t="s">
        <v>86</v>
      </c>
      <c r="L143" s="14" t="s">
        <v>653</v>
      </c>
      <c r="M143" s="14" t="s">
        <v>718</v>
      </c>
      <c r="N143" s="57" t="s">
        <v>942</v>
      </c>
      <c r="O143" s="14" t="s">
        <v>785</v>
      </c>
      <c r="P143" s="14" t="s">
        <v>884</v>
      </c>
      <c r="Q143" s="14" t="s">
        <v>837</v>
      </c>
    </row>
    <row r="144" spans="1:17" s="14" customFormat="1" ht="51">
      <c r="A144" s="38">
        <v>177</v>
      </c>
      <c r="B144" t="s">
        <v>285</v>
      </c>
      <c r="C144" t="s">
        <v>286</v>
      </c>
      <c r="D144" s="27" t="s">
        <v>287</v>
      </c>
      <c r="E144">
        <v>360</v>
      </c>
      <c r="F144" t="s">
        <v>332</v>
      </c>
      <c r="G144">
        <v>15</v>
      </c>
      <c r="H144" s="19" t="s">
        <v>333</v>
      </c>
      <c r="I144" s="19" t="s">
        <v>334</v>
      </c>
      <c r="J144" s="37" t="s">
        <v>44</v>
      </c>
      <c r="K144" t="s">
        <v>86</v>
      </c>
      <c r="L144" s="14" t="s">
        <v>653</v>
      </c>
      <c r="M144" s="14" t="s">
        <v>672</v>
      </c>
      <c r="N144" s="14" t="s">
        <v>793</v>
      </c>
      <c r="Q144" s="14" t="s">
        <v>209</v>
      </c>
    </row>
    <row r="145" spans="1:17" s="14" customFormat="1" ht="38.25">
      <c r="A145" s="38">
        <v>178</v>
      </c>
      <c r="B145" t="s">
        <v>285</v>
      </c>
      <c r="C145" t="s">
        <v>286</v>
      </c>
      <c r="D145" s="27" t="s">
        <v>287</v>
      </c>
      <c r="E145">
        <v>360</v>
      </c>
      <c r="F145" t="s">
        <v>332</v>
      </c>
      <c r="G145">
        <v>15</v>
      </c>
      <c r="H145" s="19" t="s">
        <v>462</v>
      </c>
      <c r="I145" s="19" t="s">
        <v>463</v>
      </c>
      <c r="J145" s="37" t="s">
        <v>44</v>
      </c>
      <c r="K145" t="s">
        <v>87</v>
      </c>
      <c r="L145" s="15" t="s">
        <v>653</v>
      </c>
      <c r="M145" s="14" t="s">
        <v>672</v>
      </c>
      <c r="N145" s="14" t="s">
        <v>793</v>
      </c>
      <c r="Q145" s="14" t="s">
        <v>209</v>
      </c>
    </row>
    <row r="146" spans="1:17" s="14" customFormat="1" ht="165.75">
      <c r="A146" s="38">
        <v>175</v>
      </c>
      <c r="B146" t="s">
        <v>285</v>
      </c>
      <c r="C146" t="s">
        <v>286</v>
      </c>
      <c r="D146" s="27" t="s">
        <v>287</v>
      </c>
      <c r="E146">
        <v>360</v>
      </c>
      <c r="F146" t="s">
        <v>457</v>
      </c>
      <c r="G146">
        <v>6</v>
      </c>
      <c r="H146" s="19" t="s">
        <v>458</v>
      </c>
      <c r="I146" s="19" t="s">
        <v>459</v>
      </c>
      <c r="J146" t="s">
        <v>44</v>
      </c>
      <c r="K146" t="s">
        <v>87</v>
      </c>
      <c r="L146" s="14" t="s">
        <v>653</v>
      </c>
      <c r="M146" s="14" t="s">
        <v>718</v>
      </c>
      <c r="N146" s="57" t="s">
        <v>941</v>
      </c>
      <c r="O146" s="14" t="s">
        <v>785</v>
      </c>
      <c r="P146" s="14" t="s">
        <v>885</v>
      </c>
      <c r="Q146" s="14" t="s">
        <v>837</v>
      </c>
    </row>
    <row r="147" spans="1:17" s="14" customFormat="1" ht="127.5">
      <c r="A147" s="38">
        <v>176</v>
      </c>
      <c r="B147" t="s">
        <v>285</v>
      </c>
      <c r="C147" t="s">
        <v>286</v>
      </c>
      <c r="D147" s="27" t="s">
        <v>287</v>
      </c>
      <c r="E147">
        <v>360</v>
      </c>
      <c r="F147" t="s">
        <v>457</v>
      </c>
      <c r="G147">
        <v>14</v>
      </c>
      <c r="H147" s="19" t="s">
        <v>448</v>
      </c>
      <c r="I147" s="19" t="s">
        <v>444</v>
      </c>
      <c r="J147" t="s">
        <v>44</v>
      </c>
      <c r="K147" t="s">
        <v>86</v>
      </c>
      <c r="L147" s="14" t="s">
        <v>653</v>
      </c>
      <c r="M147" s="15" t="s">
        <v>718</v>
      </c>
      <c r="N147" s="14" t="s">
        <v>887</v>
      </c>
      <c r="O147" s="14" t="s">
        <v>785</v>
      </c>
      <c r="P147" s="14" t="s">
        <v>886</v>
      </c>
      <c r="Q147" s="14" t="s">
        <v>837</v>
      </c>
    </row>
    <row r="148" spans="1:17" s="14" customFormat="1" ht="114.75">
      <c r="A148" s="38">
        <v>183</v>
      </c>
      <c r="B148" t="s">
        <v>285</v>
      </c>
      <c r="C148" t="s">
        <v>286</v>
      </c>
      <c r="D148" s="27" t="s">
        <v>287</v>
      </c>
      <c r="E148">
        <v>360</v>
      </c>
      <c r="F148" t="s">
        <v>464</v>
      </c>
      <c r="G148">
        <v>17</v>
      </c>
      <c r="H148" s="19" t="s">
        <v>465</v>
      </c>
      <c r="I148" s="19" t="s">
        <v>444</v>
      </c>
      <c r="J148" t="s">
        <v>44</v>
      </c>
      <c r="K148" t="s">
        <v>86</v>
      </c>
      <c r="L148" s="14" t="s">
        <v>653</v>
      </c>
      <c r="M148" s="15" t="s">
        <v>718</v>
      </c>
      <c r="O148" s="14" t="s">
        <v>785</v>
      </c>
      <c r="P148" s="14" t="s">
        <v>889</v>
      </c>
      <c r="Q148" s="14" t="s">
        <v>837</v>
      </c>
    </row>
    <row r="149" spans="1:17" s="14" customFormat="1" ht="38.25">
      <c r="A149" s="38">
        <v>179</v>
      </c>
      <c r="B149" t="s">
        <v>285</v>
      </c>
      <c r="C149" t="s">
        <v>286</v>
      </c>
      <c r="D149" s="27" t="s">
        <v>287</v>
      </c>
      <c r="E149">
        <v>361</v>
      </c>
      <c r="F149" t="s">
        <v>464</v>
      </c>
      <c r="G149">
        <v>19</v>
      </c>
      <c r="H149" s="19" t="s">
        <v>466</v>
      </c>
      <c r="I149" s="19" t="s">
        <v>467</v>
      </c>
      <c r="J149" s="37" t="s">
        <v>44</v>
      </c>
      <c r="K149" t="s">
        <v>87</v>
      </c>
      <c r="L149" s="15" t="s">
        <v>653</v>
      </c>
      <c r="M149" s="14" t="s">
        <v>672</v>
      </c>
      <c r="N149" s="14" t="s">
        <v>794</v>
      </c>
      <c r="Q149" s="14" t="s">
        <v>209</v>
      </c>
    </row>
    <row r="150" spans="1:17" s="14" customFormat="1" ht="25.5">
      <c r="A150" s="38">
        <v>180</v>
      </c>
      <c r="B150" t="s">
        <v>285</v>
      </c>
      <c r="C150" t="s">
        <v>286</v>
      </c>
      <c r="D150" s="27" t="s">
        <v>287</v>
      </c>
      <c r="E150">
        <v>361</v>
      </c>
      <c r="F150" t="s">
        <v>464</v>
      </c>
      <c r="G150">
        <v>19</v>
      </c>
      <c r="H150" s="19" t="s">
        <v>470</v>
      </c>
      <c r="I150" s="19"/>
      <c r="J150" t="s">
        <v>44</v>
      </c>
      <c r="K150" t="s">
        <v>87</v>
      </c>
      <c r="L150" s="15" t="s">
        <v>653</v>
      </c>
      <c r="M150" s="14" t="s">
        <v>718</v>
      </c>
      <c r="O150" s="14" t="s">
        <v>785</v>
      </c>
      <c r="Q150" s="14" t="s">
        <v>837</v>
      </c>
    </row>
    <row r="151" spans="1:17" s="14" customFormat="1" ht="51">
      <c r="A151" s="38">
        <v>184</v>
      </c>
      <c r="B151" t="s">
        <v>285</v>
      </c>
      <c r="C151" t="s">
        <v>286</v>
      </c>
      <c r="D151" s="27" t="s">
        <v>287</v>
      </c>
      <c r="E151">
        <v>361</v>
      </c>
      <c r="F151" t="s">
        <v>464</v>
      </c>
      <c r="G151">
        <v>19</v>
      </c>
      <c r="H151" s="19" t="s">
        <v>468</v>
      </c>
      <c r="I151" s="19" t="s">
        <v>444</v>
      </c>
      <c r="J151" t="s">
        <v>44</v>
      </c>
      <c r="K151" t="s">
        <v>86</v>
      </c>
      <c r="L151" s="14" t="s">
        <v>653</v>
      </c>
      <c r="M151" s="15" t="s">
        <v>672</v>
      </c>
      <c r="N151" s="14" t="s">
        <v>888</v>
      </c>
      <c r="P151" s="15"/>
      <c r="Q151" s="14" t="s">
        <v>209</v>
      </c>
    </row>
    <row r="152" spans="1:17" s="14" customFormat="1" ht="51">
      <c r="A152" s="38">
        <v>185</v>
      </c>
      <c r="B152" t="s">
        <v>285</v>
      </c>
      <c r="C152" t="s">
        <v>286</v>
      </c>
      <c r="D152" s="27" t="s">
        <v>287</v>
      </c>
      <c r="E152">
        <v>361</v>
      </c>
      <c r="F152" t="s">
        <v>464</v>
      </c>
      <c r="G152">
        <v>19</v>
      </c>
      <c r="H152" s="19" t="s">
        <v>469</v>
      </c>
      <c r="I152" s="19" t="s">
        <v>444</v>
      </c>
      <c r="J152" t="s">
        <v>44</v>
      </c>
      <c r="K152" t="s">
        <v>86</v>
      </c>
      <c r="L152" s="14" t="s">
        <v>653</v>
      </c>
      <c r="M152" s="15" t="s">
        <v>718</v>
      </c>
      <c r="O152" s="14" t="s">
        <v>785</v>
      </c>
      <c r="P152" s="15" t="s">
        <v>795</v>
      </c>
      <c r="Q152" s="14" t="s">
        <v>837</v>
      </c>
    </row>
    <row r="153" spans="1:17" s="14" customFormat="1" ht="25.5" hidden="1">
      <c r="A153" s="38">
        <v>181</v>
      </c>
      <c r="B153" t="s">
        <v>285</v>
      </c>
      <c r="C153" t="s">
        <v>286</v>
      </c>
      <c r="D153" s="27" t="s">
        <v>287</v>
      </c>
      <c r="E153">
        <v>362</v>
      </c>
      <c r="F153" t="s">
        <v>464</v>
      </c>
      <c r="G153">
        <v>1</v>
      </c>
      <c r="H153" s="19" t="s">
        <v>447</v>
      </c>
      <c r="I153" s="19" t="s">
        <v>370</v>
      </c>
      <c r="J153" t="s">
        <v>47</v>
      </c>
      <c r="K153" t="s">
        <v>87</v>
      </c>
      <c r="L153" s="15"/>
      <c r="M153" s="14" t="s">
        <v>776</v>
      </c>
    </row>
    <row r="154" spans="1:17" s="14" customFormat="1" hidden="1">
      <c r="A154" s="38">
        <v>182</v>
      </c>
      <c r="B154" t="s">
        <v>285</v>
      </c>
      <c r="C154" t="s">
        <v>286</v>
      </c>
      <c r="D154" s="27" t="s">
        <v>287</v>
      </c>
      <c r="E154">
        <v>362</v>
      </c>
      <c r="F154" t="s">
        <v>464</v>
      </c>
      <c r="G154">
        <v>1</v>
      </c>
      <c r="H154" s="19" t="s">
        <v>474</v>
      </c>
      <c r="I154" s="19" t="s">
        <v>475</v>
      </c>
      <c r="J154" t="s">
        <v>47</v>
      </c>
      <c r="K154" t="s">
        <v>87</v>
      </c>
      <c r="L154" s="15"/>
      <c r="M154" s="14" t="s">
        <v>776</v>
      </c>
    </row>
    <row r="155" spans="1:17" s="14" customFormat="1" ht="25.5">
      <c r="A155" s="38">
        <v>187</v>
      </c>
      <c r="B155" t="s">
        <v>285</v>
      </c>
      <c r="C155" t="s">
        <v>286</v>
      </c>
      <c r="D155" s="27" t="s">
        <v>287</v>
      </c>
      <c r="E155">
        <v>362</v>
      </c>
      <c r="F155" t="s">
        <v>471</v>
      </c>
      <c r="G155">
        <v>2</v>
      </c>
      <c r="H155" s="19" t="s">
        <v>472</v>
      </c>
      <c r="I155" s="19" t="s">
        <v>473</v>
      </c>
      <c r="J155" t="s">
        <v>44</v>
      </c>
      <c r="K155" t="s">
        <v>87</v>
      </c>
      <c r="L155" s="15" t="s">
        <v>653</v>
      </c>
      <c r="M155" s="14" t="s">
        <v>718</v>
      </c>
      <c r="O155" s="14" t="s">
        <v>785</v>
      </c>
      <c r="Q155" s="14" t="s">
        <v>837</v>
      </c>
    </row>
    <row r="156" spans="1:17" s="14" customFormat="1" ht="25.5">
      <c r="A156" s="38">
        <v>186</v>
      </c>
      <c r="B156" t="s">
        <v>285</v>
      </c>
      <c r="C156" t="s">
        <v>286</v>
      </c>
      <c r="D156" s="27" t="s">
        <v>287</v>
      </c>
      <c r="E156">
        <v>362</v>
      </c>
      <c r="F156" t="s">
        <v>464</v>
      </c>
      <c r="G156">
        <v>1</v>
      </c>
      <c r="H156" s="19" t="s">
        <v>448</v>
      </c>
      <c r="I156" s="19" t="s">
        <v>444</v>
      </c>
      <c r="J156" t="s">
        <v>44</v>
      </c>
      <c r="K156" t="s">
        <v>86</v>
      </c>
      <c r="L156" s="14" t="s">
        <v>653</v>
      </c>
      <c r="M156" s="15" t="s">
        <v>718</v>
      </c>
      <c r="O156" s="14" t="s">
        <v>785</v>
      </c>
      <c r="P156" s="15"/>
      <c r="Q156" s="14" t="s">
        <v>837</v>
      </c>
    </row>
    <row r="157" spans="1:17" s="14" customFormat="1" ht="51">
      <c r="A157" s="38">
        <v>188</v>
      </c>
      <c r="B157" t="s">
        <v>285</v>
      </c>
      <c r="C157" t="s">
        <v>286</v>
      </c>
      <c r="D157" s="27" t="s">
        <v>287</v>
      </c>
      <c r="E157">
        <v>362</v>
      </c>
      <c r="F157" t="s">
        <v>471</v>
      </c>
      <c r="G157">
        <v>21</v>
      </c>
      <c r="H157" s="19" t="s">
        <v>476</v>
      </c>
      <c r="I157" s="19"/>
      <c r="J157" s="37" t="s">
        <v>44</v>
      </c>
      <c r="K157" t="s">
        <v>87</v>
      </c>
      <c r="L157" s="15" t="s">
        <v>653</v>
      </c>
      <c r="M157" s="14" t="s">
        <v>672</v>
      </c>
      <c r="N157" s="14" t="s">
        <v>796</v>
      </c>
      <c r="Q157" s="14" t="s">
        <v>209</v>
      </c>
    </row>
    <row r="158" spans="1:17" s="14" customFormat="1" ht="25.5">
      <c r="A158" s="38">
        <v>189</v>
      </c>
      <c r="B158" t="s">
        <v>285</v>
      </c>
      <c r="C158" t="s">
        <v>286</v>
      </c>
      <c r="D158" s="27" t="s">
        <v>287</v>
      </c>
      <c r="E158">
        <v>363</v>
      </c>
      <c r="F158" t="s">
        <v>471</v>
      </c>
      <c r="G158">
        <v>1</v>
      </c>
      <c r="H158" s="19" t="s">
        <v>477</v>
      </c>
      <c r="I158" s="19"/>
      <c r="J158" t="s">
        <v>44</v>
      </c>
      <c r="K158" t="s">
        <v>87</v>
      </c>
      <c r="L158" s="15" t="s">
        <v>653</v>
      </c>
      <c r="M158" s="14" t="s">
        <v>718</v>
      </c>
      <c r="O158" s="14" t="s">
        <v>785</v>
      </c>
      <c r="Q158" s="14" t="s">
        <v>837</v>
      </c>
    </row>
    <row r="159" spans="1:17" s="14" customFormat="1" ht="25.5">
      <c r="A159" s="38">
        <v>190</v>
      </c>
      <c r="B159" t="s">
        <v>285</v>
      </c>
      <c r="C159" t="s">
        <v>286</v>
      </c>
      <c r="D159" s="27" t="s">
        <v>287</v>
      </c>
      <c r="E159">
        <v>363</v>
      </c>
      <c r="F159" t="s">
        <v>471</v>
      </c>
      <c r="G159">
        <v>1</v>
      </c>
      <c r="H159" s="19" t="s">
        <v>470</v>
      </c>
      <c r="I159" s="19"/>
      <c r="J159" t="s">
        <v>44</v>
      </c>
      <c r="K159" t="s">
        <v>87</v>
      </c>
      <c r="L159" s="15" t="s">
        <v>653</v>
      </c>
      <c r="M159" s="14" t="s">
        <v>718</v>
      </c>
      <c r="O159" s="14" t="s">
        <v>785</v>
      </c>
      <c r="Q159" s="14" t="s">
        <v>837</v>
      </c>
    </row>
    <row r="160" spans="1:17" s="14" customFormat="1" ht="25.5" hidden="1">
      <c r="A160" s="38">
        <v>191</v>
      </c>
      <c r="B160" t="s">
        <v>285</v>
      </c>
      <c r="C160" t="s">
        <v>286</v>
      </c>
      <c r="D160" s="27" t="s">
        <v>287</v>
      </c>
      <c r="E160">
        <v>363</v>
      </c>
      <c r="F160" t="s">
        <v>471</v>
      </c>
      <c r="G160">
        <v>1</v>
      </c>
      <c r="H160" s="19" t="s">
        <v>452</v>
      </c>
      <c r="I160" s="19" t="s">
        <v>370</v>
      </c>
      <c r="J160" t="s">
        <v>47</v>
      </c>
      <c r="K160" t="s">
        <v>87</v>
      </c>
      <c r="L160" s="15"/>
      <c r="M160" s="14" t="s">
        <v>776</v>
      </c>
    </row>
    <row r="161" spans="1:17" s="14" customFormat="1" ht="127.5">
      <c r="A161" s="38">
        <v>192</v>
      </c>
      <c r="B161" t="s">
        <v>285</v>
      </c>
      <c r="C161" t="s">
        <v>286</v>
      </c>
      <c r="D161" s="27" t="s">
        <v>287</v>
      </c>
      <c r="E161">
        <v>363</v>
      </c>
      <c r="F161" t="s">
        <v>478</v>
      </c>
      <c r="G161">
        <v>3</v>
      </c>
      <c r="H161" s="19" t="s">
        <v>465</v>
      </c>
      <c r="I161" s="19" t="s">
        <v>444</v>
      </c>
      <c r="J161" t="s">
        <v>44</v>
      </c>
      <c r="K161" t="s">
        <v>86</v>
      </c>
      <c r="L161" s="14" t="s">
        <v>653</v>
      </c>
      <c r="M161" s="15" t="s">
        <v>672</v>
      </c>
      <c r="N161" s="14" t="s">
        <v>890</v>
      </c>
      <c r="Q161" s="14" t="s">
        <v>209</v>
      </c>
    </row>
    <row r="162" spans="1:17" s="14" customFormat="1" ht="51">
      <c r="A162" s="38">
        <v>194</v>
      </c>
      <c r="B162" t="s">
        <v>285</v>
      </c>
      <c r="C162" t="s">
        <v>286</v>
      </c>
      <c r="D162" s="27" t="s">
        <v>287</v>
      </c>
      <c r="E162">
        <v>364</v>
      </c>
      <c r="F162" t="s">
        <v>335</v>
      </c>
      <c r="G162">
        <v>2</v>
      </c>
      <c r="H162" s="19" t="s">
        <v>336</v>
      </c>
      <c r="I162" s="28" t="s">
        <v>334</v>
      </c>
      <c r="J162" s="37" t="s">
        <v>44</v>
      </c>
      <c r="K162" t="s">
        <v>86</v>
      </c>
      <c r="L162" s="14" t="s">
        <v>653</v>
      </c>
      <c r="M162" s="14" t="s">
        <v>672</v>
      </c>
      <c r="N162" s="14" t="s">
        <v>793</v>
      </c>
      <c r="Q162" s="14" t="s">
        <v>209</v>
      </c>
    </row>
    <row r="163" spans="1:17" s="14" customFormat="1" ht="38.25">
      <c r="A163" s="38">
        <v>195</v>
      </c>
      <c r="B163" t="s">
        <v>285</v>
      </c>
      <c r="C163" t="s">
        <v>286</v>
      </c>
      <c r="D163" s="27" t="s">
        <v>287</v>
      </c>
      <c r="E163">
        <v>364</v>
      </c>
      <c r="F163" t="s">
        <v>335</v>
      </c>
      <c r="G163">
        <v>2</v>
      </c>
      <c r="H163" s="19" t="s">
        <v>479</v>
      </c>
      <c r="I163" s="19" t="s">
        <v>463</v>
      </c>
      <c r="J163" s="37" t="s">
        <v>44</v>
      </c>
      <c r="K163" t="s">
        <v>87</v>
      </c>
      <c r="L163" s="15" t="s">
        <v>653</v>
      </c>
      <c r="M163" s="15" t="s">
        <v>672</v>
      </c>
      <c r="N163" s="14" t="s">
        <v>793</v>
      </c>
      <c r="Q163" s="14" t="s">
        <v>209</v>
      </c>
    </row>
    <row r="164" spans="1:17" s="14" customFormat="1" ht="51">
      <c r="A164" s="38">
        <v>193</v>
      </c>
      <c r="B164" t="s">
        <v>285</v>
      </c>
      <c r="C164" t="s">
        <v>286</v>
      </c>
      <c r="D164" s="27" t="s">
        <v>287</v>
      </c>
      <c r="E164">
        <v>364</v>
      </c>
      <c r="F164" t="s">
        <v>478</v>
      </c>
      <c r="G164">
        <v>2</v>
      </c>
      <c r="H164" s="19" t="s">
        <v>448</v>
      </c>
      <c r="I164" s="19" t="s">
        <v>444</v>
      </c>
      <c r="J164" t="s">
        <v>44</v>
      </c>
      <c r="K164" t="s">
        <v>86</v>
      </c>
      <c r="L164" s="14" t="s">
        <v>653</v>
      </c>
      <c r="M164" s="15" t="s">
        <v>672</v>
      </c>
      <c r="N164" s="14" t="s">
        <v>891</v>
      </c>
      <c r="P164" s="15"/>
      <c r="Q164" s="14" t="s">
        <v>209</v>
      </c>
    </row>
    <row r="165" spans="1:17" s="14" customFormat="1" ht="89.25">
      <c r="A165" s="38">
        <v>200</v>
      </c>
      <c r="B165" t="s">
        <v>285</v>
      </c>
      <c r="C165" t="s">
        <v>286</v>
      </c>
      <c r="D165" s="27" t="s">
        <v>287</v>
      </c>
      <c r="E165">
        <v>364</v>
      </c>
      <c r="F165" t="s">
        <v>480</v>
      </c>
      <c r="G165">
        <v>4</v>
      </c>
      <c r="H165" s="19" t="s">
        <v>465</v>
      </c>
      <c r="I165" s="19" t="s">
        <v>444</v>
      </c>
      <c r="J165" t="s">
        <v>44</v>
      </c>
      <c r="K165" t="s">
        <v>86</v>
      </c>
      <c r="L165" s="14" t="s">
        <v>653</v>
      </c>
      <c r="M165" s="15" t="s">
        <v>718</v>
      </c>
      <c r="N165" s="14" t="s">
        <v>893</v>
      </c>
      <c r="O165" s="14" t="s">
        <v>785</v>
      </c>
      <c r="P165" s="15" t="s">
        <v>892</v>
      </c>
      <c r="Q165" s="14" t="s">
        <v>837</v>
      </c>
    </row>
    <row r="166" spans="1:17" s="14" customFormat="1" ht="38.25">
      <c r="A166" s="38">
        <v>196</v>
      </c>
      <c r="B166" t="s">
        <v>285</v>
      </c>
      <c r="C166" t="s">
        <v>286</v>
      </c>
      <c r="D166" s="27" t="s">
        <v>287</v>
      </c>
      <c r="E166">
        <v>365</v>
      </c>
      <c r="F166" t="s">
        <v>480</v>
      </c>
      <c r="G166">
        <v>1</v>
      </c>
      <c r="H166" s="19" t="s">
        <v>466</v>
      </c>
      <c r="I166" s="19" t="s">
        <v>467</v>
      </c>
      <c r="J166" s="37" t="s">
        <v>44</v>
      </c>
      <c r="K166" t="s">
        <v>87</v>
      </c>
      <c r="L166" s="15" t="s">
        <v>653</v>
      </c>
      <c r="M166" s="15" t="s">
        <v>672</v>
      </c>
      <c r="N166" s="14" t="s">
        <v>797</v>
      </c>
      <c r="Q166" s="14" t="s">
        <v>209</v>
      </c>
    </row>
    <row r="167" spans="1:17" s="14" customFormat="1" ht="25.5">
      <c r="A167" s="38">
        <v>197</v>
      </c>
      <c r="B167" t="s">
        <v>285</v>
      </c>
      <c r="C167" t="s">
        <v>286</v>
      </c>
      <c r="D167" s="27" t="s">
        <v>287</v>
      </c>
      <c r="E167">
        <v>365</v>
      </c>
      <c r="F167" t="s">
        <v>480</v>
      </c>
      <c r="G167">
        <v>1</v>
      </c>
      <c r="H167" s="19" t="s">
        <v>477</v>
      </c>
      <c r="I167" s="19"/>
      <c r="J167" t="s">
        <v>44</v>
      </c>
      <c r="K167" t="s">
        <v>87</v>
      </c>
      <c r="L167" s="15" t="s">
        <v>653</v>
      </c>
      <c r="M167" s="15" t="s">
        <v>718</v>
      </c>
      <c r="O167" s="14" t="s">
        <v>785</v>
      </c>
      <c r="Q167" s="14" t="s">
        <v>837</v>
      </c>
    </row>
    <row r="168" spans="1:17" s="14" customFormat="1" ht="25.5">
      <c r="A168" s="38">
        <v>198</v>
      </c>
      <c r="B168" t="s">
        <v>285</v>
      </c>
      <c r="C168" t="s">
        <v>286</v>
      </c>
      <c r="D168" s="27" t="s">
        <v>287</v>
      </c>
      <c r="E168">
        <v>365</v>
      </c>
      <c r="F168" t="s">
        <v>480</v>
      </c>
      <c r="G168">
        <v>1</v>
      </c>
      <c r="H168" s="19" t="s">
        <v>470</v>
      </c>
      <c r="I168" s="19"/>
      <c r="J168" t="s">
        <v>44</v>
      </c>
      <c r="K168" t="s">
        <v>87</v>
      </c>
      <c r="L168" s="15" t="s">
        <v>653</v>
      </c>
      <c r="M168" s="15" t="s">
        <v>718</v>
      </c>
      <c r="O168" s="14" t="s">
        <v>785</v>
      </c>
      <c r="Q168" s="14" t="s">
        <v>837</v>
      </c>
    </row>
    <row r="169" spans="1:17" s="14" customFormat="1" ht="25.5" hidden="1">
      <c r="A169" s="38">
        <v>199</v>
      </c>
      <c r="B169" t="s">
        <v>285</v>
      </c>
      <c r="C169" t="s">
        <v>286</v>
      </c>
      <c r="D169" s="27" t="s">
        <v>287</v>
      </c>
      <c r="E169">
        <v>365</v>
      </c>
      <c r="F169" t="s">
        <v>480</v>
      </c>
      <c r="G169">
        <v>1</v>
      </c>
      <c r="H169" s="19" t="s">
        <v>447</v>
      </c>
      <c r="I169" s="19" t="s">
        <v>370</v>
      </c>
      <c r="J169" t="s">
        <v>47</v>
      </c>
      <c r="K169" t="s">
        <v>87</v>
      </c>
      <c r="L169" s="15"/>
      <c r="M169" s="14" t="s">
        <v>776</v>
      </c>
    </row>
    <row r="170" spans="1:17" s="14" customFormat="1" ht="114.75">
      <c r="A170" s="38">
        <v>201</v>
      </c>
      <c r="B170" t="s">
        <v>285</v>
      </c>
      <c r="C170" t="s">
        <v>286</v>
      </c>
      <c r="D170" s="27" t="s">
        <v>287</v>
      </c>
      <c r="E170">
        <v>365</v>
      </c>
      <c r="F170" t="s">
        <v>480</v>
      </c>
      <c r="G170">
        <v>1</v>
      </c>
      <c r="H170" s="19" t="s">
        <v>481</v>
      </c>
      <c r="I170" s="19" t="s">
        <v>444</v>
      </c>
      <c r="J170" t="s">
        <v>44</v>
      </c>
      <c r="K170" t="s">
        <v>86</v>
      </c>
      <c r="L170" s="14" t="s">
        <v>653</v>
      </c>
      <c r="M170" s="15" t="s">
        <v>718</v>
      </c>
      <c r="N170" s="14" t="s">
        <v>894</v>
      </c>
      <c r="P170" s="14" t="s">
        <v>895</v>
      </c>
      <c r="Q170" s="14" t="s">
        <v>209</v>
      </c>
    </row>
    <row r="171" spans="1:17" s="14" customFormat="1" ht="76.5">
      <c r="A171" s="38">
        <v>204</v>
      </c>
      <c r="B171" t="s">
        <v>285</v>
      </c>
      <c r="C171" t="s">
        <v>286</v>
      </c>
      <c r="D171" s="27" t="s">
        <v>287</v>
      </c>
      <c r="E171">
        <v>365</v>
      </c>
      <c r="F171" t="s">
        <v>482</v>
      </c>
      <c r="G171">
        <v>2</v>
      </c>
      <c r="H171" s="19" t="s">
        <v>465</v>
      </c>
      <c r="I171" s="19" t="s">
        <v>444</v>
      </c>
      <c r="J171" t="s">
        <v>44</v>
      </c>
      <c r="K171" t="s">
        <v>86</v>
      </c>
      <c r="L171" s="14" t="s">
        <v>653</v>
      </c>
      <c r="M171" s="15" t="s">
        <v>672</v>
      </c>
      <c r="N171" s="14" t="s">
        <v>897</v>
      </c>
      <c r="P171" s="15"/>
      <c r="Q171" s="14" t="s">
        <v>209</v>
      </c>
    </row>
    <row r="172" spans="1:17" s="14" customFormat="1" ht="63.75">
      <c r="A172" s="38">
        <v>202</v>
      </c>
      <c r="B172" t="s">
        <v>285</v>
      </c>
      <c r="C172" t="s">
        <v>286</v>
      </c>
      <c r="D172" s="27" t="s">
        <v>287</v>
      </c>
      <c r="E172">
        <v>366</v>
      </c>
      <c r="F172" t="s">
        <v>482</v>
      </c>
      <c r="G172">
        <v>1</v>
      </c>
      <c r="H172" s="19" t="s">
        <v>483</v>
      </c>
      <c r="I172" s="19" t="s">
        <v>467</v>
      </c>
      <c r="J172" t="s">
        <v>44</v>
      </c>
      <c r="K172" t="s">
        <v>87</v>
      </c>
      <c r="L172" s="15" t="s">
        <v>653</v>
      </c>
      <c r="M172" s="15" t="s">
        <v>718</v>
      </c>
      <c r="O172" s="14" t="s">
        <v>785</v>
      </c>
      <c r="P172" s="14" t="s">
        <v>896</v>
      </c>
      <c r="Q172" s="14" t="s">
        <v>837</v>
      </c>
    </row>
    <row r="173" spans="1:17" s="14" customFormat="1" ht="25.5" hidden="1">
      <c r="A173" s="38">
        <v>203</v>
      </c>
      <c r="B173" t="s">
        <v>285</v>
      </c>
      <c r="C173" t="s">
        <v>286</v>
      </c>
      <c r="D173" s="27" t="s">
        <v>287</v>
      </c>
      <c r="E173">
        <v>366</v>
      </c>
      <c r="F173" t="s">
        <v>482</v>
      </c>
      <c r="G173">
        <v>1</v>
      </c>
      <c r="H173" s="19" t="s">
        <v>452</v>
      </c>
      <c r="I173" s="19" t="s">
        <v>370</v>
      </c>
      <c r="J173" t="s">
        <v>47</v>
      </c>
      <c r="K173" t="s">
        <v>87</v>
      </c>
      <c r="L173" s="15"/>
      <c r="M173" s="14" t="s">
        <v>776</v>
      </c>
    </row>
    <row r="174" spans="1:17" s="14" customFormat="1" ht="38.25">
      <c r="A174" s="38">
        <v>206</v>
      </c>
      <c r="B174" t="s">
        <v>285</v>
      </c>
      <c r="C174" t="s">
        <v>286</v>
      </c>
      <c r="D174" s="27" t="s">
        <v>287</v>
      </c>
      <c r="E174">
        <v>366</v>
      </c>
      <c r="F174" t="s">
        <v>484</v>
      </c>
      <c r="G174">
        <v>20</v>
      </c>
      <c r="H174" s="19" t="s">
        <v>485</v>
      </c>
      <c r="I174" s="19" t="s">
        <v>486</v>
      </c>
      <c r="J174" t="s">
        <v>44</v>
      </c>
      <c r="K174" t="s">
        <v>87</v>
      </c>
      <c r="L174" s="15" t="s">
        <v>653</v>
      </c>
      <c r="M174" s="15" t="s">
        <v>675</v>
      </c>
      <c r="N174" s="14" t="s">
        <v>798</v>
      </c>
      <c r="Q174" s="14" t="s">
        <v>209</v>
      </c>
    </row>
    <row r="175" spans="1:17" s="14" customFormat="1" ht="89.25">
      <c r="A175" s="38">
        <v>205</v>
      </c>
      <c r="B175" t="s">
        <v>285</v>
      </c>
      <c r="C175" t="s">
        <v>286</v>
      </c>
      <c r="D175" s="27" t="s">
        <v>287</v>
      </c>
      <c r="E175">
        <v>366</v>
      </c>
      <c r="F175" t="s">
        <v>482</v>
      </c>
      <c r="G175">
        <v>1</v>
      </c>
      <c r="H175" s="19" t="s">
        <v>448</v>
      </c>
      <c r="I175" s="19" t="s">
        <v>444</v>
      </c>
      <c r="J175" t="s">
        <v>44</v>
      </c>
      <c r="K175" t="s">
        <v>86</v>
      </c>
      <c r="L175" s="14" t="s">
        <v>653</v>
      </c>
      <c r="M175" s="15" t="s">
        <v>672</v>
      </c>
      <c r="N175" s="14" t="s">
        <v>898</v>
      </c>
      <c r="P175" s="15"/>
      <c r="Q175" s="14" t="s">
        <v>209</v>
      </c>
    </row>
    <row r="176" spans="1:17" s="14" customFormat="1" ht="25.5">
      <c r="A176" s="38">
        <v>207</v>
      </c>
      <c r="B176" t="s">
        <v>285</v>
      </c>
      <c r="C176" t="s">
        <v>286</v>
      </c>
      <c r="D176" s="27" t="s">
        <v>287</v>
      </c>
      <c r="E176">
        <v>366</v>
      </c>
      <c r="F176" t="s">
        <v>484</v>
      </c>
      <c r="G176">
        <v>13</v>
      </c>
      <c r="H176" s="19" t="s">
        <v>465</v>
      </c>
      <c r="I176" s="19" t="s">
        <v>444</v>
      </c>
      <c r="J176" t="s">
        <v>44</v>
      </c>
      <c r="K176" t="s">
        <v>86</v>
      </c>
      <c r="L176" s="14" t="s">
        <v>653</v>
      </c>
      <c r="M176" s="15" t="s">
        <v>672</v>
      </c>
      <c r="N176" s="14" t="s">
        <v>899</v>
      </c>
      <c r="P176" s="15"/>
      <c r="Q176" s="14" t="s">
        <v>209</v>
      </c>
    </row>
    <row r="177" spans="1:17" s="14" customFormat="1" ht="25.5">
      <c r="A177" s="38">
        <v>208</v>
      </c>
      <c r="B177" t="s">
        <v>285</v>
      </c>
      <c r="C177" t="s">
        <v>286</v>
      </c>
      <c r="D177" s="27" t="s">
        <v>287</v>
      </c>
      <c r="E177">
        <v>367</v>
      </c>
      <c r="F177" t="s">
        <v>484</v>
      </c>
      <c r="G177">
        <v>2</v>
      </c>
      <c r="H177" s="19" t="s">
        <v>448</v>
      </c>
      <c r="I177" s="19" t="s">
        <v>444</v>
      </c>
      <c r="J177" t="s">
        <v>44</v>
      </c>
      <c r="K177" t="s">
        <v>86</v>
      </c>
      <c r="L177" s="14" t="s">
        <v>653</v>
      </c>
      <c r="M177" s="15" t="s">
        <v>718</v>
      </c>
      <c r="O177" s="14" t="s">
        <v>785</v>
      </c>
      <c r="P177" s="15"/>
      <c r="Q177" s="14" t="s">
        <v>837</v>
      </c>
    </row>
    <row r="178" spans="1:17" s="14" customFormat="1" ht="191.25" hidden="1">
      <c r="A178" s="38">
        <v>211</v>
      </c>
      <c r="B178" s="14" t="s">
        <v>35</v>
      </c>
      <c r="C178" s="14" t="s">
        <v>36</v>
      </c>
      <c r="D178" s="14" t="s">
        <v>37</v>
      </c>
      <c r="E178" s="14">
        <v>374</v>
      </c>
      <c r="F178" s="14" t="s">
        <v>102</v>
      </c>
      <c r="G178" s="14">
        <v>14</v>
      </c>
      <c r="H178" s="14" t="s">
        <v>103</v>
      </c>
      <c r="I178" s="14" t="s">
        <v>104</v>
      </c>
      <c r="J178" s="14" t="s">
        <v>44</v>
      </c>
      <c r="K178" s="14" t="s">
        <v>86</v>
      </c>
      <c r="L178" s="14" t="s">
        <v>643</v>
      </c>
      <c r="M178" s="14" t="s">
        <v>672</v>
      </c>
      <c r="N178" s="14" t="s">
        <v>853</v>
      </c>
      <c r="Q178" s="14" t="s">
        <v>209</v>
      </c>
    </row>
    <row r="179" spans="1:17" s="14" customFormat="1" ht="38.25" hidden="1">
      <c r="A179" s="38">
        <v>24</v>
      </c>
      <c r="B179" t="s">
        <v>30</v>
      </c>
      <c r="C179" t="s">
        <v>242</v>
      </c>
      <c r="D179" s="19" t="s">
        <v>243</v>
      </c>
      <c r="E179">
        <v>390</v>
      </c>
      <c r="F179" s="19" t="s">
        <v>244</v>
      </c>
      <c r="G179">
        <v>17</v>
      </c>
      <c r="H179" s="19" t="s">
        <v>245</v>
      </c>
      <c r="I179" s="19" t="s">
        <v>246</v>
      </c>
      <c r="J179" s="24" t="s">
        <v>44</v>
      </c>
      <c r="K179" s="25" t="s">
        <v>148</v>
      </c>
      <c r="L179" s="14" t="s">
        <v>649</v>
      </c>
      <c r="M179" s="14" t="s">
        <v>776</v>
      </c>
      <c r="Q179" s="14" t="s">
        <v>209</v>
      </c>
    </row>
    <row r="180" spans="1:17" s="14" customFormat="1" hidden="1">
      <c r="A180" s="38">
        <v>23</v>
      </c>
      <c r="B180" t="s">
        <v>30</v>
      </c>
      <c r="C180" t="s">
        <v>242</v>
      </c>
      <c r="D180" s="19" t="s">
        <v>243</v>
      </c>
      <c r="E180">
        <v>390</v>
      </c>
      <c r="F180" t="s">
        <v>244</v>
      </c>
      <c r="G180">
        <v>17</v>
      </c>
      <c r="H180" s="26" t="s">
        <v>247</v>
      </c>
      <c r="I180" s="19"/>
      <c r="J180" t="s">
        <v>47</v>
      </c>
      <c r="K180" t="s">
        <v>153</v>
      </c>
      <c r="M180" s="14" t="s">
        <v>776</v>
      </c>
    </row>
    <row r="181" spans="1:17" s="14" customFormat="1" ht="51" hidden="1">
      <c r="A181" s="38">
        <v>212</v>
      </c>
      <c r="B181" t="s">
        <v>285</v>
      </c>
      <c r="C181" t="s">
        <v>286</v>
      </c>
      <c r="D181" s="27" t="s">
        <v>287</v>
      </c>
      <c r="E181">
        <v>390</v>
      </c>
      <c r="F181" t="s">
        <v>311</v>
      </c>
      <c r="G181" t="s">
        <v>312</v>
      </c>
      <c r="H181" s="19" t="s">
        <v>315</v>
      </c>
      <c r="I181" s="19" t="s">
        <v>316</v>
      </c>
      <c r="J181" t="s">
        <v>44</v>
      </c>
      <c r="K181" t="s">
        <v>86</v>
      </c>
      <c r="L181" s="14" t="s">
        <v>639</v>
      </c>
      <c r="M181" s="14" t="s">
        <v>672</v>
      </c>
      <c r="N181" s="14" t="s">
        <v>846</v>
      </c>
      <c r="Q181" s="14" t="s">
        <v>209</v>
      </c>
    </row>
    <row r="182" spans="1:17" s="14" customFormat="1" ht="25.5" hidden="1">
      <c r="A182" s="38">
        <v>213</v>
      </c>
      <c r="B182" t="s">
        <v>285</v>
      </c>
      <c r="C182" t="s">
        <v>286</v>
      </c>
      <c r="D182" s="27" t="s">
        <v>287</v>
      </c>
      <c r="E182">
        <v>390</v>
      </c>
      <c r="F182" t="s">
        <v>311</v>
      </c>
      <c r="G182" t="s">
        <v>312</v>
      </c>
      <c r="H182" s="19" t="s">
        <v>313</v>
      </c>
      <c r="I182" s="19" t="s">
        <v>314</v>
      </c>
      <c r="J182" t="s">
        <v>47</v>
      </c>
      <c r="K182" t="s">
        <v>87</v>
      </c>
      <c r="M182" s="14" t="s">
        <v>776</v>
      </c>
    </row>
    <row r="183" spans="1:17" s="14" customFormat="1" ht="25.5">
      <c r="A183" s="38">
        <v>218</v>
      </c>
      <c r="B183" t="s">
        <v>285</v>
      </c>
      <c r="C183" t="s">
        <v>286</v>
      </c>
      <c r="D183" s="27" t="s">
        <v>287</v>
      </c>
      <c r="E183">
        <v>399</v>
      </c>
      <c r="F183" t="s">
        <v>487</v>
      </c>
      <c r="G183">
        <v>6</v>
      </c>
      <c r="H183" s="19" t="s">
        <v>489</v>
      </c>
      <c r="I183" s="19" t="s">
        <v>490</v>
      </c>
      <c r="J183" s="37" t="s">
        <v>44</v>
      </c>
      <c r="K183" t="s">
        <v>87</v>
      </c>
      <c r="L183" s="15" t="s">
        <v>653</v>
      </c>
      <c r="M183" s="15" t="s">
        <v>672</v>
      </c>
      <c r="N183" s="14" t="s">
        <v>799</v>
      </c>
      <c r="O183" s="15"/>
      <c r="P183" s="15"/>
      <c r="Q183" s="14" t="s">
        <v>209</v>
      </c>
    </row>
    <row r="184" spans="1:17" s="14" customFormat="1" ht="25.5">
      <c r="A184" s="38">
        <v>219</v>
      </c>
      <c r="B184" t="s">
        <v>285</v>
      </c>
      <c r="C184" t="s">
        <v>286</v>
      </c>
      <c r="D184" s="27" t="s">
        <v>287</v>
      </c>
      <c r="E184">
        <v>399</v>
      </c>
      <c r="F184" t="s">
        <v>487</v>
      </c>
      <c r="G184">
        <v>6</v>
      </c>
      <c r="H184" s="19" t="s">
        <v>491</v>
      </c>
      <c r="I184" s="19" t="s">
        <v>492</v>
      </c>
      <c r="J184" s="37" t="s">
        <v>44</v>
      </c>
      <c r="K184" t="s">
        <v>87</v>
      </c>
      <c r="L184" s="14" t="s">
        <v>653</v>
      </c>
      <c r="M184" s="15" t="s">
        <v>672</v>
      </c>
      <c r="N184" s="14" t="s">
        <v>800</v>
      </c>
      <c r="O184" s="15"/>
      <c r="P184" s="15"/>
      <c r="Q184" s="14" t="s">
        <v>209</v>
      </c>
    </row>
    <row r="185" spans="1:17" s="14" customFormat="1" ht="38.25">
      <c r="A185" s="38">
        <v>216</v>
      </c>
      <c r="B185" t="s">
        <v>285</v>
      </c>
      <c r="C185" t="s">
        <v>286</v>
      </c>
      <c r="D185" s="27" t="s">
        <v>287</v>
      </c>
      <c r="E185">
        <v>400</v>
      </c>
      <c r="F185" t="s">
        <v>487</v>
      </c>
      <c r="G185">
        <v>1</v>
      </c>
      <c r="H185" s="19" t="s">
        <v>495</v>
      </c>
      <c r="I185" s="19" t="s">
        <v>490</v>
      </c>
      <c r="J185" s="37" t="s">
        <v>44</v>
      </c>
      <c r="K185" t="s">
        <v>87</v>
      </c>
      <c r="L185" s="15" t="s">
        <v>653</v>
      </c>
      <c r="M185" s="15" t="s">
        <v>672</v>
      </c>
      <c r="N185" s="14" t="s">
        <v>801</v>
      </c>
      <c r="Q185" s="14" t="s">
        <v>209</v>
      </c>
    </row>
    <row r="186" spans="1:17" s="14" customFormat="1" ht="25.5" hidden="1">
      <c r="A186" s="38">
        <v>214</v>
      </c>
      <c r="B186" t="s">
        <v>285</v>
      </c>
      <c r="C186" t="s">
        <v>286</v>
      </c>
      <c r="D186" s="27" t="s">
        <v>287</v>
      </c>
      <c r="E186">
        <v>399</v>
      </c>
      <c r="F186" t="s">
        <v>487</v>
      </c>
      <c r="G186">
        <v>4</v>
      </c>
      <c r="H186" s="19" t="s">
        <v>488</v>
      </c>
      <c r="I186" s="19"/>
      <c r="J186" t="s">
        <v>47</v>
      </c>
      <c r="K186" t="s">
        <v>87</v>
      </c>
      <c r="L186" s="15"/>
      <c r="M186" s="15"/>
      <c r="O186" s="14" t="s">
        <v>693</v>
      </c>
    </row>
    <row r="187" spans="1:17" s="14" customFormat="1" ht="25.5" hidden="1">
      <c r="A187" s="38">
        <v>215</v>
      </c>
      <c r="B187" t="s">
        <v>285</v>
      </c>
      <c r="C187" t="s">
        <v>286</v>
      </c>
      <c r="D187" s="27" t="s">
        <v>287</v>
      </c>
      <c r="E187">
        <v>399</v>
      </c>
      <c r="F187" t="s">
        <v>487</v>
      </c>
      <c r="G187">
        <v>6</v>
      </c>
      <c r="H187" s="19" t="s">
        <v>493</v>
      </c>
      <c r="I187" s="19" t="s">
        <v>494</v>
      </c>
      <c r="J187" t="s">
        <v>47</v>
      </c>
      <c r="K187" t="s">
        <v>87</v>
      </c>
      <c r="L187" s="15"/>
      <c r="M187" s="15"/>
      <c r="O187" s="14" t="s">
        <v>668</v>
      </c>
    </row>
    <row r="188" spans="1:17" s="14" customFormat="1" ht="25.5">
      <c r="A188" s="38">
        <v>220</v>
      </c>
      <c r="B188" t="s">
        <v>285</v>
      </c>
      <c r="C188" t="s">
        <v>286</v>
      </c>
      <c r="D188" s="27" t="s">
        <v>287</v>
      </c>
      <c r="E188">
        <v>400</v>
      </c>
      <c r="F188" t="s">
        <v>487</v>
      </c>
      <c r="G188">
        <v>1</v>
      </c>
      <c r="H188" s="19" t="s">
        <v>498</v>
      </c>
      <c r="I188" s="19" t="s">
        <v>499</v>
      </c>
      <c r="J188" t="s">
        <v>44</v>
      </c>
      <c r="K188" t="s">
        <v>87</v>
      </c>
      <c r="L188" s="14" t="s">
        <v>653</v>
      </c>
      <c r="M188" s="15" t="s">
        <v>718</v>
      </c>
      <c r="N188" s="14" t="s">
        <v>802</v>
      </c>
      <c r="O188" s="14" t="s">
        <v>785</v>
      </c>
      <c r="P188" s="15"/>
      <c r="Q188" s="14" t="s">
        <v>837</v>
      </c>
    </row>
    <row r="189" spans="1:17" s="14" customFormat="1" ht="102">
      <c r="A189" s="38">
        <v>221</v>
      </c>
      <c r="B189" t="s">
        <v>285</v>
      </c>
      <c r="C189" t="s">
        <v>286</v>
      </c>
      <c r="D189" s="27" t="s">
        <v>287</v>
      </c>
      <c r="E189">
        <v>400</v>
      </c>
      <c r="F189" t="s">
        <v>487</v>
      </c>
      <c r="G189">
        <v>1</v>
      </c>
      <c r="H189" s="19" t="s">
        <v>500</v>
      </c>
      <c r="I189" s="19" t="s">
        <v>501</v>
      </c>
      <c r="J189" t="s">
        <v>44</v>
      </c>
      <c r="K189" t="s">
        <v>87</v>
      </c>
      <c r="L189" s="14" t="s">
        <v>653</v>
      </c>
      <c r="M189" s="15" t="s">
        <v>718</v>
      </c>
      <c r="O189" s="14" t="s">
        <v>785</v>
      </c>
      <c r="P189" s="15"/>
      <c r="Q189" s="14" t="s">
        <v>837</v>
      </c>
    </row>
    <row r="190" spans="1:17" s="14" customFormat="1" ht="51">
      <c r="A190" s="38">
        <v>222</v>
      </c>
      <c r="B190" t="s">
        <v>285</v>
      </c>
      <c r="C190" t="s">
        <v>286</v>
      </c>
      <c r="D190" s="27" t="s">
        <v>287</v>
      </c>
      <c r="E190">
        <v>400</v>
      </c>
      <c r="F190" t="s">
        <v>487</v>
      </c>
      <c r="G190">
        <v>1</v>
      </c>
      <c r="H190" s="19" t="s">
        <v>502</v>
      </c>
      <c r="I190" s="19" t="s">
        <v>503</v>
      </c>
      <c r="J190" t="s">
        <v>44</v>
      </c>
      <c r="K190" t="s">
        <v>86</v>
      </c>
      <c r="L190" s="14" t="s">
        <v>653</v>
      </c>
      <c r="M190" s="15" t="s">
        <v>718</v>
      </c>
      <c r="O190" s="14" t="s">
        <v>785</v>
      </c>
      <c r="P190" s="15"/>
      <c r="Q190" s="14" t="s">
        <v>837</v>
      </c>
    </row>
    <row r="191" spans="1:17" s="14" customFormat="1" ht="25.5" hidden="1">
      <c r="A191" s="38">
        <v>217</v>
      </c>
      <c r="B191" t="s">
        <v>285</v>
      </c>
      <c r="C191" t="s">
        <v>286</v>
      </c>
      <c r="D191" s="27" t="s">
        <v>287</v>
      </c>
      <c r="E191">
        <v>400</v>
      </c>
      <c r="F191" t="s">
        <v>487</v>
      </c>
      <c r="G191">
        <v>1</v>
      </c>
      <c r="H191" s="19" t="s">
        <v>496</v>
      </c>
      <c r="I191" s="19" t="s">
        <v>497</v>
      </c>
      <c r="J191" t="s">
        <v>47</v>
      </c>
      <c r="K191" t="s">
        <v>87</v>
      </c>
      <c r="L191" s="15"/>
      <c r="M191" s="15"/>
      <c r="O191" s="14" t="s">
        <v>668</v>
      </c>
    </row>
    <row r="192" spans="1:17" s="14" customFormat="1" ht="409.5" hidden="1">
      <c r="A192" s="38">
        <v>223</v>
      </c>
      <c r="B192" s="14" t="s">
        <v>35</v>
      </c>
      <c r="C192" s="14" t="s">
        <v>36</v>
      </c>
      <c r="D192" s="14" t="s">
        <v>37</v>
      </c>
      <c r="E192" s="14">
        <v>404</v>
      </c>
      <c r="F192" s="14" t="s">
        <v>105</v>
      </c>
      <c r="G192" s="14">
        <v>41</v>
      </c>
      <c r="H192" s="14" t="s">
        <v>107</v>
      </c>
      <c r="I192" s="14" t="s">
        <v>106</v>
      </c>
      <c r="J192" s="14" t="s">
        <v>44</v>
      </c>
      <c r="K192" s="14" t="s">
        <v>86</v>
      </c>
      <c r="L192" s="14" t="s">
        <v>644</v>
      </c>
      <c r="M192" s="14" t="s">
        <v>672</v>
      </c>
      <c r="N192" s="14" t="s">
        <v>925</v>
      </c>
      <c r="Q192" s="14" t="s">
        <v>209</v>
      </c>
    </row>
    <row r="193" spans="1:17" s="14" customFormat="1" ht="51" hidden="1">
      <c r="A193" s="38">
        <v>25</v>
      </c>
      <c r="B193" t="s">
        <v>30</v>
      </c>
      <c r="C193" t="s">
        <v>242</v>
      </c>
      <c r="D193" s="19" t="s">
        <v>243</v>
      </c>
      <c r="E193">
        <v>429</v>
      </c>
      <c r="F193" t="s">
        <v>244</v>
      </c>
      <c r="G193">
        <v>1</v>
      </c>
      <c r="H193" s="19" t="s">
        <v>248</v>
      </c>
      <c r="I193" s="19" t="s">
        <v>249</v>
      </c>
      <c r="J193" t="s">
        <v>44</v>
      </c>
      <c r="K193" t="s">
        <v>148</v>
      </c>
      <c r="L193" s="14" t="s">
        <v>649</v>
      </c>
      <c r="M193" s="14" t="s">
        <v>776</v>
      </c>
      <c r="Q193" s="14" t="s">
        <v>209</v>
      </c>
    </row>
    <row r="194" spans="1:17" s="14" customFormat="1" ht="51" hidden="1">
      <c r="A194" s="38">
        <v>26</v>
      </c>
      <c r="B194" t="s">
        <v>30</v>
      </c>
      <c r="C194" t="s">
        <v>242</v>
      </c>
      <c r="D194" s="19" t="s">
        <v>243</v>
      </c>
      <c r="E194">
        <v>430</v>
      </c>
      <c r="F194" t="s">
        <v>244</v>
      </c>
      <c r="G194">
        <v>1</v>
      </c>
      <c r="H194" s="19" t="s">
        <v>250</v>
      </c>
      <c r="I194" s="19" t="s">
        <v>251</v>
      </c>
      <c r="J194" s="37" t="s">
        <v>44</v>
      </c>
      <c r="K194" t="s">
        <v>148</v>
      </c>
      <c r="L194" s="14" t="s">
        <v>649</v>
      </c>
      <c r="M194" s="14" t="s">
        <v>672</v>
      </c>
      <c r="N194" s="14" t="s">
        <v>803</v>
      </c>
      <c r="Q194" s="14" t="s">
        <v>209</v>
      </c>
    </row>
    <row r="195" spans="1:17" s="14" customFormat="1" hidden="1">
      <c r="A195" s="38">
        <v>28</v>
      </c>
      <c r="B195" t="s">
        <v>30</v>
      </c>
      <c r="C195" t="s">
        <v>242</v>
      </c>
      <c r="D195" s="19" t="s">
        <v>243</v>
      </c>
      <c r="E195">
        <v>404</v>
      </c>
      <c r="F195" t="s">
        <v>254</v>
      </c>
      <c r="G195">
        <v>1</v>
      </c>
      <c r="H195" s="19" t="s">
        <v>255</v>
      </c>
      <c r="I195" s="19" t="s">
        <v>256</v>
      </c>
      <c r="J195" t="s">
        <v>47</v>
      </c>
      <c r="K195" t="s">
        <v>153</v>
      </c>
      <c r="M195" s="14" t="s">
        <v>776</v>
      </c>
    </row>
    <row r="196" spans="1:17" ht="25.5" hidden="1">
      <c r="A196" s="38">
        <v>29</v>
      </c>
      <c r="B196" t="s">
        <v>30</v>
      </c>
      <c r="C196" t="s">
        <v>242</v>
      </c>
      <c r="D196" s="19" t="s">
        <v>243</v>
      </c>
      <c r="E196">
        <v>404</v>
      </c>
      <c r="F196" t="s">
        <v>254</v>
      </c>
      <c r="G196">
        <v>1</v>
      </c>
      <c r="H196" s="19" t="s">
        <v>257</v>
      </c>
      <c r="I196" s="19" t="s">
        <v>256</v>
      </c>
      <c r="J196" t="s">
        <v>47</v>
      </c>
      <c r="K196" t="s">
        <v>153</v>
      </c>
      <c r="L196" s="14"/>
      <c r="M196" s="14" t="s">
        <v>776</v>
      </c>
    </row>
    <row r="197" spans="1:17" ht="25.5" hidden="1">
      <c r="A197" s="38">
        <v>30</v>
      </c>
      <c r="B197" t="s">
        <v>30</v>
      </c>
      <c r="C197" t="s">
        <v>242</v>
      </c>
      <c r="D197" s="19" t="s">
        <v>243</v>
      </c>
      <c r="E197">
        <v>404</v>
      </c>
      <c r="F197" t="s">
        <v>254</v>
      </c>
      <c r="G197">
        <v>1</v>
      </c>
      <c r="H197" s="19" t="s">
        <v>258</v>
      </c>
      <c r="I197" s="19"/>
      <c r="J197" t="s">
        <v>47</v>
      </c>
      <c r="K197" t="s">
        <v>153</v>
      </c>
      <c r="L197" s="14"/>
      <c r="M197" s="14" t="s">
        <v>776</v>
      </c>
    </row>
    <row r="198" spans="1:17" ht="51" hidden="1">
      <c r="A198" s="38">
        <v>27</v>
      </c>
      <c r="B198" t="s">
        <v>30</v>
      </c>
      <c r="C198" t="s">
        <v>242</v>
      </c>
      <c r="D198" s="19" t="s">
        <v>243</v>
      </c>
      <c r="E198">
        <v>431</v>
      </c>
      <c r="F198" t="s">
        <v>244</v>
      </c>
      <c r="G198">
        <v>1</v>
      </c>
      <c r="H198" s="19" t="s">
        <v>252</v>
      </c>
      <c r="I198" s="19" t="s">
        <v>253</v>
      </c>
      <c r="J198" t="s">
        <v>44</v>
      </c>
      <c r="K198" t="s">
        <v>148</v>
      </c>
      <c r="L198" s="14" t="s">
        <v>649</v>
      </c>
      <c r="M198" s="14" t="s">
        <v>718</v>
      </c>
      <c r="N198" s="14" t="s">
        <v>804</v>
      </c>
      <c r="O198" s="14" t="s">
        <v>805</v>
      </c>
      <c r="Q198" s="15" t="s">
        <v>837</v>
      </c>
    </row>
    <row r="199" spans="1:17" hidden="1">
      <c r="A199" s="38">
        <v>224</v>
      </c>
      <c r="B199" t="s">
        <v>199</v>
      </c>
      <c r="C199" t="s">
        <v>200</v>
      </c>
      <c r="D199" s="18" t="s">
        <v>201</v>
      </c>
      <c r="E199">
        <v>414</v>
      </c>
      <c r="F199" t="s">
        <v>206</v>
      </c>
      <c r="G199">
        <v>14</v>
      </c>
      <c r="H199" s="19" t="s">
        <v>207</v>
      </c>
      <c r="I199" s="19" t="s">
        <v>208</v>
      </c>
      <c r="J199" t="s">
        <v>47</v>
      </c>
      <c r="K199" t="s">
        <v>86</v>
      </c>
      <c r="L199" s="14"/>
      <c r="M199" s="14" t="s">
        <v>776</v>
      </c>
    </row>
    <row r="200" spans="1:17" ht="25.5" hidden="1">
      <c r="A200" s="38">
        <v>225</v>
      </c>
      <c r="B200" t="s">
        <v>285</v>
      </c>
      <c r="C200" t="s">
        <v>286</v>
      </c>
      <c r="D200" s="27" t="s">
        <v>287</v>
      </c>
      <c r="E200">
        <v>414</v>
      </c>
      <c r="F200" t="s">
        <v>206</v>
      </c>
      <c r="G200" t="s">
        <v>317</v>
      </c>
      <c r="H200" s="19" t="s">
        <v>318</v>
      </c>
      <c r="I200" s="19" t="s">
        <v>319</v>
      </c>
      <c r="J200" t="s">
        <v>47</v>
      </c>
      <c r="K200" t="s">
        <v>87</v>
      </c>
      <c r="L200" s="14"/>
      <c r="M200" s="14" t="s">
        <v>776</v>
      </c>
    </row>
    <row r="201" spans="1:17" ht="76.5" hidden="1">
      <c r="A201" s="38">
        <v>18</v>
      </c>
      <c r="B201" t="s">
        <v>30</v>
      </c>
      <c r="C201" t="s">
        <v>242</v>
      </c>
      <c r="D201" s="19" t="s">
        <v>243</v>
      </c>
      <c r="E201">
        <v>441</v>
      </c>
      <c r="F201">
        <v>14.1</v>
      </c>
      <c r="G201">
        <v>3</v>
      </c>
      <c r="H201" s="19" t="s">
        <v>259</v>
      </c>
      <c r="I201" s="19" t="s">
        <v>256</v>
      </c>
      <c r="J201" s="37" t="s">
        <v>44</v>
      </c>
      <c r="K201" t="s">
        <v>148</v>
      </c>
      <c r="L201" s="14" t="s">
        <v>650</v>
      </c>
      <c r="M201" s="14" t="s">
        <v>672</v>
      </c>
      <c r="N201" s="14" t="s">
        <v>806</v>
      </c>
      <c r="O201" s="14" t="s">
        <v>807</v>
      </c>
      <c r="Q201" s="15" t="s">
        <v>209</v>
      </c>
    </row>
    <row r="202" spans="1:17" ht="127.5" hidden="1">
      <c r="A202" s="38">
        <v>31</v>
      </c>
      <c r="B202" s="14" t="s">
        <v>35</v>
      </c>
      <c r="C202" s="14" t="s">
        <v>36</v>
      </c>
      <c r="D202" s="14" t="s">
        <v>37</v>
      </c>
      <c r="E202" s="14">
        <v>452</v>
      </c>
      <c r="F202" s="14" t="s">
        <v>108</v>
      </c>
      <c r="G202" s="14">
        <v>4</v>
      </c>
      <c r="H202" s="14" t="s">
        <v>110</v>
      </c>
      <c r="I202" s="14" t="s">
        <v>109</v>
      </c>
      <c r="J202" s="37" t="s">
        <v>44</v>
      </c>
      <c r="K202" s="14" t="s">
        <v>86</v>
      </c>
      <c r="L202" s="14"/>
      <c r="M202" s="14" t="s">
        <v>672</v>
      </c>
      <c r="N202" s="14" t="s">
        <v>808</v>
      </c>
      <c r="Q202" s="15" t="s">
        <v>209</v>
      </c>
    </row>
    <row r="203" spans="1:17" ht="89.25" hidden="1">
      <c r="A203" s="38">
        <v>32</v>
      </c>
      <c r="B203" t="s">
        <v>199</v>
      </c>
      <c r="C203" t="s">
        <v>200</v>
      </c>
      <c r="D203" s="18" t="s">
        <v>201</v>
      </c>
      <c r="E203">
        <v>453</v>
      </c>
      <c r="F203" t="s">
        <v>237</v>
      </c>
      <c r="G203">
        <v>10</v>
      </c>
      <c r="H203" s="19" t="s">
        <v>238</v>
      </c>
      <c r="I203" s="19" t="s">
        <v>239</v>
      </c>
      <c r="J203" s="37" t="s">
        <v>44</v>
      </c>
      <c r="K203" t="s">
        <v>86</v>
      </c>
      <c r="L203" s="14" t="s">
        <v>649</v>
      </c>
      <c r="M203" s="14" t="s">
        <v>672</v>
      </c>
      <c r="N203" s="14" t="s">
        <v>809</v>
      </c>
      <c r="Q203" s="15" t="s">
        <v>209</v>
      </c>
    </row>
    <row r="204" spans="1:17" ht="140.25" hidden="1">
      <c r="A204" s="38">
        <v>33</v>
      </c>
      <c r="B204" s="14" t="s">
        <v>35</v>
      </c>
      <c r="C204" s="14" t="s">
        <v>36</v>
      </c>
      <c r="D204" s="14" t="s">
        <v>37</v>
      </c>
      <c r="E204" s="14">
        <v>454</v>
      </c>
      <c r="F204" s="14" t="s">
        <v>111</v>
      </c>
      <c r="G204" s="14">
        <v>10</v>
      </c>
      <c r="H204" s="14" t="s">
        <v>113</v>
      </c>
      <c r="I204" s="14" t="s">
        <v>112</v>
      </c>
      <c r="J204" s="14" t="s">
        <v>44</v>
      </c>
      <c r="K204" s="14" t="s">
        <v>86</v>
      </c>
      <c r="L204" s="14" t="s">
        <v>645</v>
      </c>
      <c r="M204" s="14" t="s">
        <v>675</v>
      </c>
      <c r="N204" s="14" t="s">
        <v>810</v>
      </c>
      <c r="Q204" s="15" t="s">
        <v>209</v>
      </c>
    </row>
    <row r="205" spans="1:17" ht="267.75" hidden="1">
      <c r="A205" s="38">
        <v>34</v>
      </c>
      <c r="B205" s="14" t="s">
        <v>35</v>
      </c>
      <c r="C205" s="14" t="s">
        <v>36</v>
      </c>
      <c r="D205" s="14" t="s">
        <v>37</v>
      </c>
      <c r="E205" s="14">
        <v>456</v>
      </c>
      <c r="F205" s="14" t="s">
        <v>114</v>
      </c>
      <c r="G205" s="14">
        <v>16</v>
      </c>
      <c r="H205" s="14" t="s">
        <v>115</v>
      </c>
      <c r="I205" s="14" t="s">
        <v>116</v>
      </c>
      <c r="J205" s="14" t="s">
        <v>44</v>
      </c>
      <c r="K205" s="14" t="s">
        <v>86</v>
      </c>
      <c r="L205" s="14" t="s">
        <v>647</v>
      </c>
      <c r="M205" s="14" t="s">
        <v>675</v>
      </c>
      <c r="N205" s="14" t="s">
        <v>850</v>
      </c>
      <c r="Q205" s="15" t="s">
        <v>209</v>
      </c>
    </row>
    <row r="206" spans="1:17" ht="127.5" hidden="1">
      <c r="A206" s="38">
        <v>35</v>
      </c>
      <c r="B206" s="14" t="s">
        <v>35</v>
      </c>
      <c r="C206" s="14" t="s">
        <v>36</v>
      </c>
      <c r="D206" s="14" t="s">
        <v>37</v>
      </c>
      <c r="E206" s="14">
        <v>456</v>
      </c>
      <c r="F206" s="14" t="s">
        <v>114</v>
      </c>
      <c r="G206" s="14">
        <v>35</v>
      </c>
      <c r="H206" s="14" t="s">
        <v>117</v>
      </c>
      <c r="I206" s="14" t="s">
        <v>118</v>
      </c>
      <c r="J206" s="37" t="s">
        <v>44</v>
      </c>
      <c r="K206" s="14" t="s">
        <v>86</v>
      </c>
      <c r="L206" s="14" t="s">
        <v>647</v>
      </c>
      <c r="M206" s="14" t="s">
        <v>672</v>
      </c>
      <c r="N206" s="14" t="s">
        <v>921</v>
      </c>
      <c r="Q206" s="15" t="s">
        <v>209</v>
      </c>
    </row>
    <row r="207" spans="1:17" ht="25.5" hidden="1">
      <c r="A207" s="38">
        <v>36</v>
      </c>
      <c r="B207" s="14" t="s">
        <v>35</v>
      </c>
      <c r="C207" s="14" t="s">
        <v>36</v>
      </c>
      <c r="D207" s="14" t="s">
        <v>37</v>
      </c>
      <c r="E207" s="14">
        <v>501</v>
      </c>
      <c r="F207" s="14" t="s">
        <v>119</v>
      </c>
      <c r="G207" s="14">
        <v>20</v>
      </c>
      <c r="H207" s="14" t="s">
        <v>123</v>
      </c>
      <c r="I207" s="14" t="s">
        <v>122</v>
      </c>
      <c r="J207" s="14" t="s">
        <v>44</v>
      </c>
      <c r="K207" s="14" t="s">
        <v>86</v>
      </c>
      <c r="L207" s="14" t="s">
        <v>646</v>
      </c>
      <c r="M207" s="14" t="s">
        <v>776</v>
      </c>
      <c r="Q207" s="15" t="s">
        <v>209</v>
      </c>
    </row>
    <row r="208" spans="1:17" ht="25.5" hidden="1">
      <c r="A208" s="38">
        <v>37</v>
      </c>
      <c r="B208" s="14" t="s">
        <v>35</v>
      </c>
      <c r="C208" s="14" t="s">
        <v>36</v>
      </c>
      <c r="D208" s="14" t="s">
        <v>37</v>
      </c>
      <c r="E208" s="14">
        <v>502</v>
      </c>
      <c r="F208" s="14" t="s">
        <v>119</v>
      </c>
      <c r="G208" s="14">
        <v>1</v>
      </c>
      <c r="H208" s="14" t="s">
        <v>124</v>
      </c>
      <c r="I208" s="14" t="s">
        <v>120</v>
      </c>
      <c r="J208" s="14" t="s">
        <v>44</v>
      </c>
      <c r="K208" s="14" t="s">
        <v>86</v>
      </c>
      <c r="L208" s="14" t="s">
        <v>646</v>
      </c>
      <c r="M208" s="14" t="s">
        <v>776</v>
      </c>
      <c r="Q208" s="15" t="s">
        <v>209</v>
      </c>
    </row>
    <row r="209" spans="1:17" ht="38.25" hidden="1">
      <c r="A209" s="38">
        <v>38</v>
      </c>
      <c r="B209" s="14" t="s">
        <v>35</v>
      </c>
      <c r="C209" s="14" t="s">
        <v>36</v>
      </c>
      <c r="D209" s="14" t="s">
        <v>37</v>
      </c>
      <c r="E209" s="14">
        <v>502</v>
      </c>
      <c r="F209" s="14" t="s">
        <v>119</v>
      </c>
      <c r="G209" s="14">
        <v>1</v>
      </c>
      <c r="H209" s="14" t="s">
        <v>126</v>
      </c>
      <c r="I209" s="14" t="s">
        <v>127</v>
      </c>
      <c r="J209" s="14" t="s">
        <v>44</v>
      </c>
      <c r="K209" s="14" t="s">
        <v>86</v>
      </c>
      <c r="L209" s="14" t="s">
        <v>646</v>
      </c>
      <c r="M209" s="14" t="s">
        <v>776</v>
      </c>
      <c r="Q209" s="15" t="s">
        <v>209</v>
      </c>
    </row>
    <row r="210" spans="1:17" ht="25.5" hidden="1">
      <c r="A210" s="38">
        <v>39</v>
      </c>
      <c r="B210" s="14" t="s">
        <v>35</v>
      </c>
      <c r="C210" s="14" t="s">
        <v>36</v>
      </c>
      <c r="D210" s="14" t="s">
        <v>37</v>
      </c>
      <c r="E210" s="14">
        <v>502</v>
      </c>
      <c r="F210" s="14" t="s">
        <v>119</v>
      </c>
      <c r="G210" s="14">
        <v>20</v>
      </c>
      <c r="H210" s="14" t="s">
        <v>125</v>
      </c>
      <c r="I210" s="14" t="s">
        <v>121</v>
      </c>
      <c r="J210" s="14" t="s">
        <v>44</v>
      </c>
      <c r="K210" s="14" t="s">
        <v>86</v>
      </c>
      <c r="L210" s="14" t="s">
        <v>646</v>
      </c>
      <c r="M210" s="14" t="s">
        <v>776</v>
      </c>
      <c r="Q210" s="15" t="s">
        <v>209</v>
      </c>
    </row>
    <row r="211" spans="1:17" ht="51" hidden="1">
      <c r="A211" s="38">
        <v>40</v>
      </c>
      <c r="B211" s="14" t="s">
        <v>35</v>
      </c>
      <c r="C211" s="14" t="s">
        <v>36</v>
      </c>
      <c r="D211" s="14" t="s">
        <v>37</v>
      </c>
      <c r="E211" s="14">
        <v>508</v>
      </c>
      <c r="F211" s="14" t="s">
        <v>128</v>
      </c>
      <c r="G211" s="14">
        <v>4</v>
      </c>
      <c r="H211" s="14" t="s">
        <v>129</v>
      </c>
      <c r="I211" s="14" t="s">
        <v>130</v>
      </c>
      <c r="J211" s="14" t="s">
        <v>44</v>
      </c>
      <c r="K211" s="14" t="s">
        <v>86</v>
      </c>
      <c r="L211" s="14" t="s">
        <v>646</v>
      </c>
      <c r="M211" s="14" t="s">
        <v>776</v>
      </c>
      <c r="Q211" s="15" t="s">
        <v>209</v>
      </c>
    </row>
    <row r="212" spans="1:17" ht="38.25" hidden="1">
      <c r="A212" s="38">
        <v>45</v>
      </c>
      <c r="B212" t="s">
        <v>30</v>
      </c>
      <c r="C212" t="s">
        <v>242</v>
      </c>
      <c r="D212" s="19" t="s">
        <v>243</v>
      </c>
      <c r="E212">
        <v>515</v>
      </c>
      <c r="F212" t="s">
        <v>260</v>
      </c>
      <c r="G212">
        <v>12</v>
      </c>
      <c r="H212" s="19" t="s">
        <v>261</v>
      </c>
      <c r="I212" s="19" t="s">
        <v>256</v>
      </c>
      <c r="J212" s="37" t="s">
        <v>44</v>
      </c>
      <c r="K212" t="s">
        <v>148</v>
      </c>
      <c r="L212" s="14" t="s">
        <v>650</v>
      </c>
      <c r="M212" s="14" t="s">
        <v>672</v>
      </c>
      <c r="N212" s="14" t="s">
        <v>811</v>
      </c>
      <c r="Q212" s="15" t="s">
        <v>209</v>
      </c>
    </row>
    <row r="213" spans="1:17" ht="38.25" hidden="1">
      <c r="A213" s="38">
        <v>20</v>
      </c>
      <c r="B213" t="s">
        <v>30</v>
      </c>
      <c r="C213" t="s">
        <v>242</v>
      </c>
      <c r="D213" s="19" t="s">
        <v>243</v>
      </c>
      <c r="E213">
        <v>517</v>
      </c>
      <c r="F213">
        <v>20.3</v>
      </c>
      <c r="G213">
        <v>24</v>
      </c>
      <c r="H213" s="19" t="s">
        <v>262</v>
      </c>
      <c r="I213" s="19" t="s">
        <v>263</v>
      </c>
      <c r="J213" t="s">
        <v>44</v>
      </c>
      <c r="K213" t="s">
        <v>148</v>
      </c>
      <c r="L213" s="14" t="s">
        <v>649</v>
      </c>
      <c r="M213" s="14" t="s">
        <v>776</v>
      </c>
      <c r="Q213" s="15" t="s">
        <v>209</v>
      </c>
    </row>
    <row r="214" spans="1:17" ht="102" hidden="1">
      <c r="A214" s="38">
        <v>21</v>
      </c>
      <c r="B214" t="s">
        <v>30</v>
      </c>
      <c r="C214" t="s">
        <v>242</v>
      </c>
      <c r="D214" s="19" t="s">
        <v>243</v>
      </c>
      <c r="E214">
        <v>517</v>
      </c>
      <c r="F214">
        <v>20.3</v>
      </c>
      <c r="G214">
        <v>28</v>
      </c>
      <c r="H214" s="19" t="s">
        <v>264</v>
      </c>
      <c r="I214" s="19" t="s">
        <v>265</v>
      </c>
      <c r="J214" t="s">
        <v>44</v>
      </c>
      <c r="K214" s="23" t="s">
        <v>148</v>
      </c>
      <c r="L214" s="14" t="s">
        <v>651</v>
      </c>
      <c r="M214" s="14" t="s">
        <v>718</v>
      </c>
      <c r="O214" s="14" t="s">
        <v>668</v>
      </c>
      <c r="Q214" s="15" t="s">
        <v>837</v>
      </c>
    </row>
    <row r="215" spans="1:17" ht="38.25" hidden="1">
      <c r="A215" s="38">
        <v>22</v>
      </c>
      <c r="B215" t="s">
        <v>30</v>
      </c>
      <c r="C215" t="s">
        <v>242</v>
      </c>
      <c r="D215" s="19" t="s">
        <v>243</v>
      </c>
      <c r="E215">
        <v>517</v>
      </c>
      <c r="F215">
        <v>20.3</v>
      </c>
      <c r="G215">
        <v>28</v>
      </c>
      <c r="H215" s="19" t="s">
        <v>266</v>
      </c>
      <c r="I215" s="19" t="s">
        <v>267</v>
      </c>
      <c r="J215" s="37" t="s">
        <v>44</v>
      </c>
      <c r="K215" t="s">
        <v>148</v>
      </c>
      <c r="L215" s="14" t="s">
        <v>649</v>
      </c>
      <c r="M215" s="14" t="s">
        <v>672</v>
      </c>
      <c r="N215" s="14" t="s">
        <v>803</v>
      </c>
      <c r="Q215" s="15" t="s">
        <v>209</v>
      </c>
    </row>
    <row r="216" spans="1:17" ht="50.25" hidden="1">
      <c r="A216" s="38">
        <v>41</v>
      </c>
      <c r="B216" s="14" t="s">
        <v>35</v>
      </c>
      <c r="C216" s="14" t="s">
        <v>36</v>
      </c>
      <c r="D216" s="14" t="s">
        <v>37</v>
      </c>
      <c r="E216" s="14">
        <v>517</v>
      </c>
      <c r="F216" s="14" t="s">
        <v>131</v>
      </c>
      <c r="G216" s="14">
        <v>1</v>
      </c>
      <c r="H216" s="14" t="s">
        <v>132</v>
      </c>
      <c r="I216" s="14" t="s">
        <v>133</v>
      </c>
      <c r="J216" s="14" t="s">
        <v>44</v>
      </c>
      <c r="K216" s="14" t="s">
        <v>86</v>
      </c>
      <c r="L216" s="14" t="s">
        <v>646</v>
      </c>
      <c r="M216" s="14" t="s">
        <v>776</v>
      </c>
      <c r="Q216" s="15" t="s">
        <v>209</v>
      </c>
    </row>
    <row r="217" spans="1:17" ht="76.5" hidden="1">
      <c r="A217" s="38">
        <v>42</v>
      </c>
      <c r="B217" s="14" t="s">
        <v>35</v>
      </c>
      <c r="C217" s="14" t="s">
        <v>36</v>
      </c>
      <c r="D217" s="14" t="s">
        <v>37</v>
      </c>
      <c r="E217" s="14">
        <v>521</v>
      </c>
      <c r="F217" s="14" t="s">
        <v>134</v>
      </c>
      <c r="G217" s="14">
        <v>7</v>
      </c>
      <c r="H217" s="14" t="s">
        <v>136</v>
      </c>
      <c r="I217" s="14" t="s">
        <v>137</v>
      </c>
      <c r="J217" s="14" t="s">
        <v>44</v>
      </c>
      <c r="K217" s="14" t="s">
        <v>86</v>
      </c>
      <c r="L217" s="14" t="s">
        <v>646</v>
      </c>
      <c r="M217" s="14" t="s">
        <v>672</v>
      </c>
      <c r="N217" s="14" t="s">
        <v>851</v>
      </c>
      <c r="Q217" s="15" t="s">
        <v>209</v>
      </c>
    </row>
    <row r="218" spans="1:17" ht="114.75" hidden="1">
      <c r="A218" s="38">
        <v>43</v>
      </c>
      <c r="B218" s="14" t="s">
        <v>35</v>
      </c>
      <c r="C218" s="14" t="s">
        <v>36</v>
      </c>
      <c r="D218" s="14" t="s">
        <v>37</v>
      </c>
      <c r="E218" s="14">
        <v>521</v>
      </c>
      <c r="F218" s="14" t="s">
        <v>135</v>
      </c>
      <c r="G218" s="14">
        <v>14</v>
      </c>
      <c r="H218" s="14" t="s">
        <v>139</v>
      </c>
      <c r="I218" s="14" t="s">
        <v>138</v>
      </c>
      <c r="J218" s="14" t="s">
        <v>44</v>
      </c>
      <c r="K218" s="14" t="s">
        <v>86</v>
      </c>
      <c r="L218" s="14" t="s">
        <v>646</v>
      </c>
      <c r="M218" s="14" t="s">
        <v>672</v>
      </c>
      <c r="N218" s="14" t="s">
        <v>852</v>
      </c>
      <c r="Q218" s="15" t="s">
        <v>209</v>
      </c>
    </row>
    <row r="219" spans="1:17" ht="38.25" hidden="1">
      <c r="A219" s="38">
        <v>44</v>
      </c>
      <c r="B219" t="s">
        <v>30</v>
      </c>
      <c r="C219" t="s">
        <v>242</v>
      </c>
      <c r="D219" s="19" t="s">
        <v>243</v>
      </c>
      <c r="E219">
        <v>535</v>
      </c>
      <c r="F219" t="s">
        <v>268</v>
      </c>
      <c r="G219">
        <v>8</v>
      </c>
      <c r="H219" s="19" t="s">
        <v>269</v>
      </c>
      <c r="I219" s="19" t="s">
        <v>256</v>
      </c>
      <c r="J219" s="37" t="s">
        <v>44</v>
      </c>
      <c r="K219" t="s">
        <v>148</v>
      </c>
      <c r="L219" s="14" t="s">
        <v>652</v>
      </c>
      <c r="M219" s="14" t="s">
        <v>672</v>
      </c>
      <c r="N219" s="14" t="s">
        <v>812</v>
      </c>
      <c r="Q219" s="15" t="s">
        <v>209</v>
      </c>
    </row>
    <row r="220" spans="1:17" ht="114.75" hidden="1">
      <c r="A220" s="38">
        <v>19</v>
      </c>
      <c r="B220" t="s">
        <v>199</v>
      </c>
      <c r="C220" t="s">
        <v>200</v>
      </c>
      <c r="D220" s="18" t="s">
        <v>201</v>
      </c>
      <c r="E220">
        <v>552</v>
      </c>
      <c r="F220">
        <v>20.3</v>
      </c>
      <c r="G220">
        <v>27</v>
      </c>
      <c r="H220" s="19" t="s">
        <v>240</v>
      </c>
      <c r="I220" s="19" t="s">
        <v>241</v>
      </c>
      <c r="J220" s="37" t="s">
        <v>44</v>
      </c>
      <c r="K220" t="s">
        <v>86</v>
      </c>
      <c r="L220" s="14" t="s">
        <v>649</v>
      </c>
      <c r="M220" s="14" t="s">
        <v>672</v>
      </c>
      <c r="N220" s="14" t="s">
        <v>803</v>
      </c>
      <c r="Q220" s="15" t="s">
        <v>209</v>
      </c>
    </row>
    <row r="221" spans="1:17" ht="25.5" hidden="1">
      <c r="A221" s="38">
        <v>46</v>
      </c>
      <c r="B221" t="s">
        <v>30</v>
      </c>
      <c r="C221" t="s">
        <v>242</v>
      </c>
      <c r="D221" s="19" t="s">
        <v>243</v>
      </c>
      <c r="E221">
        <v>581</v>
      </c>
      <c r="F221" t="s">
        <v>270</v>
      </c>
      <c r="G221">
        <v>1</v>
      </c>
      <c r="H221" s="19" t="s">
        <v>271</v>
      </c>
      <c r="I221" s="19" t="s">
        <v>272</v>
      </c>
      <c r="J221" t="s">
        <v>47</v>
      </c>
      <c r="K221" t="s">
        <v>153</v>
      </c>
      <c r="L221" s="14"/>
      <c r="M221" s="14" t="s">
        <v>776</v>
      </c>
    </row>
    <row r="222" spans="1:17" ht="25.5" hidden="1">
      <c r="A222" s="38">
        <v>47</v>
      </c>
      <c r="B222" t="s">
        <v>30</v>
      </c>
      <c r="C222" t="s">
        <v>242</v>
      </c>
      <c r="D222" s="19" t="s">
        <v>243</v>
      </c>
      <c r="E222">
        <v>582</v>
      </c>
      <c r="F222" t="s">
        <v>273</v>
      </c>
      <c r="G222">
        <v>5</v>
      </c>
      <c r="H222" s="19" t="s">
        <v>274</v>
      </c>
      <c r="I222" s="19" t="s">
        <v>272</v>
      </c>
      <c r="J222" t="s">
        <v>47</v>
      </c>
      <c r="K222" t="s">
        <v>153</v>
      </c>
      <c r="L222" s="14"/>
      <c r="M222" s="14" t="s">
        <v>776</v>
      </c>
    </row>
    <row r="223" spans="1:17" ht="25.5" hidden="1">
      <c r="A223" s="38">
        <v>48</v>
      </c>
      <c r="B223" t="s">
        <v>30</v>
      </c>
      <c r="C223" t="s">
        <v>242</v>
      </c>
      <c r="D223" s="19" t="s">
        <v>243</v>
      </c>
      <c r="E223">
        <v>586</v>
      </c>
      <c r="F223" t="s">
        <v>275</v>
      </c>
      <c r="G223">
        <v>1</v>
      </c>
      <c r="H223" s="19" t="s">
        <v>276</v>
      </c>
      <c r="I223" s="19" t="s">
        <v>272</v>
      </c>
      <c r="J223" t="s">
        <v>47</v>
      </c>
      <c r="K223" t="s">
        <v>153</v>
      </c>
      <c r="L223" s="14"/>
      <c r="M223" s="14" t="s">
        <v>776</v>
      </c>
    </row>
    <row r="224" spans="1:17" ht="25.5" hidden="1">
      <c r="A224" s="38">
        <v>49</v>
      </c>
      <c r="B224" t="s">
        <v>30</v>
      </c>
      <c r="C224" t="s">
        <v>242</v>
      </c>
      <c r="D224" s="19" t="s">
        <v>243</v>
      </c>
      <c r="E224">
        <v>586</v>
      </c>
      <c r="F224" t="s">
        <v>275</v>
      </c>
      <c r="G224">
        <v>1</v>
      </c>
      <c r="H224" s="19" t="s">
        <v>277</v>
      </c>
      <c r="I224" s="19" t="s">
        <v>272</v>
      </c>
      <c r="J224" t="s">
        <v>47</v>
      </c>
      <c r="K224" t="s">
        <v>153</v>
      </c>
      <c r="L224" s="14"/>
      <c r="M224" s="14" t="s">
        <v>776</v>
      </c>
    </row>
    <row r="225" spans="1:17" ht="25.5" hidden="1">
      <c r="A225" s="38">
        <v>50</v>
      </c>
      <c r="B225" t="s">
        <v>30</v>
      </c>
      <c r="C225" t="s">
        <v>242</v>
      </c>
      <c r="D225" s="19" t="s">
        <v>243</v>
      </c>
      <c r="E225">
        <v>587</v>
      </c>
      <c r="F225" t="s">
        <v>278</v>
      </c>
      <c r="G225">
        <v>1</v>
      </c>
      <c r="H225" s="19" t="s">
        <v>279</v>
      </c>
      <c r="I225" s="19" t="s">
        <v>272</v>
      </c>
      <c r="J225" t="s">
        <v>47</v>
      </c>
      <c r="K225" t="s">
        <v>153</v>
      </c>
      <c r="L225" s="14"/>
      <c r="M225" s="14" t="s">
        <v>776</v>
      </c>
    </row>
    <row r="226" spans="1:17" ht="25.5" hidden="1">
      <c r="A226" s="38">
        <v>51</v>
      </c>
      <c r="B226" t="s">
        <v>30</v>
      </c>
      <c r="C226" t="s">
        <v>242</v>
      </c>
      <c r="D226" s="19" t="s">
        <v>243</v>
      </c>
      <c r="E226">
        <v>587</v>
      </c>
      <c r="F226" t="s">
        <v>278</v>
      </c>
      <c r="G226">
        <v>1</v>
      </c>
      <c r="H226" s="19" t="s">
        <v>280</v>
      </c>
      <c r="I226" s="19" t="s">
        <v>281</v>
      </c>
      <c r="J226" t="s">
        <v>47</v>
      </c>
      <c r="K226" t="s">
        <v>153</v>
      </c>
      <c r="L226" s="14"/>
      <c r="M226" s="14" t="s">
        <v>776</v>
      </c>
    </row>
    <row r="227" spans="1:17" ht="25.5" hidden="1">
      <c r="A227" s="38">
        <v>52</v>
      </c>
      <c r="B227" t="s">
        <v>30</v>
      </c>
      <c r="C227" t="s">
        <v>242</v>
      </c>
      <c r="D227" s="19" t="s">
        <v>243</v>
      </c>
      <c r="E227">
        <v>587</v>
      </c>
      <c r="F227" t="s">
        <v>278</v>
      </c>
      <c r="G227">
        <v>1</v>
      </c>
      <c r="H227" s="19" t="s">
        <v>284</v>
      </c>
      <c r="I227" s="19" t="s">
        <v>272</v>
      </c>
      <c r="J227" t="s">
        <v>47</v>
      </c>
      <c r="K227" t="s">
        <v>153</v>
      </c>
      <c r="L227" s="14"/>
      <c r="M227" s="14" t="s">
        <v>776</v>
      </c>
    </row>
    <row r="228" spans="1:17" ht="38.25" hidden="1">
      <c r="A228" s="38">
        <v>53</v>
      </c>
      <c r="B228" t="s">
        <v>30</v>
      </c>
      <c r="C228" t="s">
        <v>242</v>
      </c>
      <c r="D228" s="19" t="s">
        <v>243</v>
      </c>
      <c r="E228">
        <v>588</v>
      </c>
      <c r="F228" t="s">
        <v>278</v>
      </c>
      <c r="G228">
        <v>1</v>
      </c>
      <c r="H228" s="19" t="s">
        <v>282</v>
      </c>
      <c r="I228" s="19" t="s">
        <v>283</v>
      </c>
      <c r="J228" s="37" t="s">
        <v>44</v>
      </c>
      <c r="K228" t="s">
        <v>148</v>
      </c>
      <c r="L228" s="14" t="s">
        <v>649</v>
      </c>
      <c r="M228" s="14" t="s">
        <v>672</v>
      </c>
      <c r="N228" s="14" t="s">
        <v>813</v>
      </c>
      <c r="Q228" s="15" t="s">
        <v>209</v>
      </c>
    </row>
    <row r="229" spans="1:17" ht="102" hidden="1">
      <c r="A229" s="38">
        <v>228</v>
      </c>
      <c r="B229" s="14" t="s">
        <v>35</v>
      </c>
      <c r="C229" s="14" t="s">
        <v>36</v>
      </c>
      <c r="D229" s="14" t="s">
        <v>37</v>
      </c>
      <c r="E229" s="14">
        <v>740</v>
      </c>
      <c r="F229" s="14" t="s">
        <v>140</v>
      </c>
      <c r="G229" s="14">
        <v>10</v>
      </c>
      <c r="H229" s="14" t="s">
        <v>141</v>
      </c>
      <c r="I229" s="14" t="s">
        <v>142</v>
      </c>
      <c r="J229" s="14" t="s">
        <v>47</v>
      </c>
      <c r="K229" s="14" t="s">
        <v>86</v>
      </c>
      <c r="L229" s="14"/>
      <c r="M229" s="15" t="s">
        <v>675</v>
      </c>
      <c r="N229" s="14" t="s">
        <v>696</v>
      </c>
    </row>
    <row r="230" spans="1:17" ht="89.25" hidden="1">
      <c r="A230" s="38">
        <v>229</v>
      </c>
      <c r="B230" t="s">
        <v>199</v>
      </c>
      <c r="C230" t="s">
        <v>200</v>
      </c>
      <c r="D230" s="18" t="s">
        <v>201</v>
      </c>
      <c r="E230">
        <v>748</v>
      </c>
      <c r="F230" t="s">
        <v>209</v>
      </c>
      <c r="G230">
        <v>3</v>
      </c>
      <c r="H230" s="19" t="s">
        <v>210</v>
      </c>
      <c r="I230" s="19" t="s">
        <v>211</v>
      </c>
      <c r="J230" t="s">
        <v>44</v>
      </c>
      <c r="K230" t="s">
        <v>87</v>
      </c>
      <c r="L230" s="14" t="s">
        <v>644</v>
      </c>
      <c r="M230" s="14" t="s">
        <v>718</v>
      </c>
      <c r="N230" s="14" t="s">
        <v>918</v>
      </c>
      <c r="O230" s="14" t="s">
        <v>719</v>
      </c>
      <c r="Q230" s="15" t="s">
        <v>837</v>
      </c>
    </row>
    <row r="231" spans="1:17" ht="38.25" hidden="1">
      <c r="A231" s="38">
        <v>230</v>
      </c>
      <c r="B231" t="s">
        <v>285</v>
      </c>
      <c r="C231" t="s">
        <v>286</v>
      </c>
      <c r="D231" s="27" t="s">
        <v>287</v>
      </c>
      <c r="E231">
        <v>752</v>
      </c>
      <c r="F231" t="s">
        <v>320</v>
      </c>
      <c r="G231">
        <v>16</v>
      </c>
      <c r="H231" s="19" t="s">
        <v>321</v>
      </c>
      <c r="I231" s="19" t="s">
        <v>322</v>
      </c>
      <c r="J231" t="s">
        <v>47</v>
      </c>
      <c r="K231" t="s">
        <v>86</v>
      </c>
      <c r="L231" s="14"/>
      <c r="M231" s="14" t="s">
        <v>776</v>
      </c>
    </row>
    <row r="232" spans="1:17" ht="140.25" hidden="1">
      <c r="A232" s="38">
        <v>232</v>
      </c>
      <c r="B232" t="s">
        <v>285</v>
      </c>
      <c r="C232" t="s">
        <v>286</v>
      </c>
      <c r="D232" s="27" t="s">
        <v>287</v>
      </c>
      <c r="E232">
        <v>756</v>
      </c>
      <c r="F232" t="s">
        <v>326</v>
      </c>
      <c r="G232">
        <v>1</v>
      </c>
      <c r="H232" s="19" t="s">
        <v>327</v>
      </c>
      <c r="I232" s="19" t="s">
        <v>328</v>
      </c>
      <c r="J232" t="s">
        <v>44</v>
      </c>
      <c r="K232" t="s">
        <v>86</v>
      </c>
      <c r="L232" s="14" t="s">
        <v>644</v>
      </c>
      <c r="M232" s="15" t="s">
        <v>672</v>
      </c>
      <c r="N232" s="14" t="s">
        <v>919</v>
      </c>
      <c r="Q232" s="15" t="s">
        <v>209</v>
      </c>
    </row>
    <row r="233" spans="1:17" ht="31.5" hidden="1">
      <c r="A233" s="38">
        <v>231</v>
      </c>
      <c r="B233" t="s">
        <v>199</v>
      </c>
      <c r="C233" t="s">
        <v>200</v>
      </c>
      <c r="D233" s="18" t="s">
        <v>201</v>
      </c>
      <c r="E233">
        <v>756</v>
      </c>
      <c r="F233" t="s">
        <v>212</v>
      </c>
      <c r="G233">
        <v>5</v>
      </c>
      <c r="H233" s="22" t="s">
        <v>213</v>
      </c>
      <c r="I233" s="19" t="s">
        <v>214</v>
      </c>
      <c r="J233" t="s">
        <v>44</v>
      </c>
      <c r="K233" t="s">
        <v>86</v>
      </c>
      <c r="L233" s="14" t="s">
        <v>644</v>
      </c>
      <c r="M233" s="14" t="s">
        <v>776</v>
      </c>
      <c r="Q233" s="15" t="s">
        <v>209</v>
      </c>
    </row>
    <row r="234" spans="1:17" ht="52.5" hidden="1">
      <c r="A234" s="38">
        <v>233</v>
      </c>
      <c r="B234" t="s">
        <v>285</v>
      </c>
      <c r="C234" t="s">
        <v>286</v>
      </c>
      <c r="D234" s="27" t="s">
        <v>287</v>
      </c>
      <c r="E234">
        <v>760</v>
      </c>
      <c r="F234" t="s">
        <v>323</v>
      </c>
      <c r="G234">
        <v>17</v>
      </c>
      <c r="H234" s="19" t="s">
        <v>324</v>
      </c>
      <c r="I234" s="19" t="s">
        <v>325</v>
      </c>
      <c r="J234" t="s">
        <v>47</v>
      </c>
      <c r="K234" t="s">
        <v>86</v>
      </c>
      <c r="L234" s="14"/>
      <c r="M234" s="14" t="s">
        <v>776</v>
      </c>
    </row>
    <row r="235" spans="1:17" ht="76.5" hidden="1">
      <c r="A235" s="38">
        <v>234</v>
      </c>
      <c r="B235" t="s">
        <v>285</v>
      </c>
      <c r="C235" t="s">
        <v>286</v>
      </c>
      <c r="D235" s="27" t="s">
        <v>287</v>
      </c>
      <c r="E235">
        <v>760</v>
      </c>
      <c r="F235" t="s">
        <v>329</v>
      </c>
      <c r="G235">
        <v>28</v>
      </c>
      <c r="H235" s="19" t="s">
        <v>330</v>
      </c>
      <c r="I235" s="19" t="s">
        <v>331</v>
      </c>
      <c r="J235" t="s">
        <v>44</v>
      </c>
      <c r="K235" t="s">
        <v>86</v>
      </c>
      <c r="L235" s="14" t="s">
        <v>644</v>
      </c>
      <c r="M235" s="15" t="s">
        <v>718</v>
      </c>
      <c r="O235" s="14" t="s">
        <v>719</v>
      </c>
      <c r="Q235" s="15" t="s">
        <v>837</v>
      </c>
    </row>
    <row r="236" spans="1:17" ht="102" hidden="1">
      <c r="A236" s="38">
        <v>226</v>
      </c>
      <c r="B236" t="s">
        <v>285</v>
      </c>
      <c r="C236" t="s">
        <v>286</v>
      </c>
      <c r="D236" s="27" t="s">
        <v>287</v>
      </c>
      <c r="E236" t="s">
        <v>409</v>
      </c>
      <c r="F236" t="s">
        <v>409</v>
      </c>
      <c r="G236"/>
      <c r="H236" s="19" t="s">
        <v>410</v>
      </c>
      <c r="I236" s="19" t="s">
        <v>411</v>
      </c>
      <c r="J236" t="s">
        <v>44</v>
      </c>
      <c r="K236" t="s">
        <v>87</v>
      </c>
      <c r="L236" s="14"/>
      <c r="M236" s="15" t="s">
        <v>718</v>
      </c>
      <c r="O236" s="14" t="s">
        <v>839</v>
      </c>
      <c r="P236" s="14" t="s">
        <v>814</v>
      </c>
      <c r="Q236" s="15" t="s">
        <v>837</v>
      </c>
    </row>
    <row r="237" spans="1:17" ht="25.5" hidden="1">
      <c r="A237" s="38">
        <v>227</v>
      </c>
      <c r="B237" t="s">
        <v>285</v>
      </c>
      <c r="C237" t="s">
        <v>286</v>
      </c>
      <c r="D237" s="27" t="s">
        <v>287</v>
      </c>
      <c r="E237" t="s">
        <v>409</v>
      </c>
      <c r="F237" t="s">
        <v>409</v>
      </c>
      <c r="G237"/>
      <c r="H237" s="19" t="s">
        <v>420</v>
      </c>
      <c r="I237" s="19" t="s">
        <v>421</v>
      </c>
      <c r="J237" t="s">
        <v>47</v>
      </c>
      <c r="K237" t="s">
        <v>87</v>
      </c>
      <c r="L237" s="14"/>
      <c r="M237" s="15" t="s">
        <v>675</v>
      </c>
      <c r="N237" s="14" t="s">
        <v>697</v>
      </c>
      <c r="O237" s="14" t="s">
        <v>668</v>
      </c>
    </row>
    <row r="1048576" spans="17:17">
      <c r="Q1048576" s="15" t="s">
        <v>837</v>
      </c>
    </row>
  </sheetData>
  <sheetProtection selectLockedCells="1" selectUnlockedCells="1"/>
  <autoFilter ref="A2:P237" xr:uid="{47EA2436-F78A-2347-A139-1EC890076400}">
    <filterColumn colId="9">
      <filters>
        <filter val="T"/>
      </filters>
    </filterColumn>
    <filterColumn colId="11">
      <filters>
        <filter val="SRM"/>
      </filters>
    </filterColumn>
    <sortState xmlns:xlrd2="http://schemas.microsoft.com/office/spreadsheetml/2017/richdata2" ref="A3:P237">
      <sortCondition ref="E2:E237"/>
    </sortState>
  </autoFilter>
  <sortState xmlns:xlrd2="http://schemas.microsoft.com/office/spreadsheetml/2017/richdata2" ref="B3:K39">
    <sortCondition ref="E3:E39"/>
    <sortCondition ref="G3:G39"/>
  </sortState>
  <mergeCells count="1">
    <mergeCell ref="B1:K1"/>
  </mergeCells>
  <phoneticPr fontId="0" type="noConversion"/>
  <hyperlinks>
    <hyperlink ref="D4" r:id="rId1" xr:uid="{F58AD087-C842-624F-9093-727BA89FB310}"/>
    <hyperlink ref="D5" r:id="rId2" xr:uid="{16EA58E2-51BF-A04B-BB9F-782F7843F8C3}"/>
    <hyperlink ref="D6" r:id="rId3" xr:uid="{523EA171-C637-8046-8D88-40A1E692D4E6}"/>
    <hyperlink ref="D7" r:id="rId4" xr:uid="{1991A062-FAC4-2C4F-8010-62E826518F27}"/>
    <hyperlink ref="D8" r:id="rId5" xr:uid="{B39627F4-295B-ED4C-A92A-50429B155071}"/>
    <hyperlink ref="D10" r:id="rId6" xr:uid="{124DB8C0-AA4F-B447-9809-30B760B88166}"/>
    <hyperlink ref="D9" r:id="rId7" xr:uid="{F87738B6-E765-3F45-97C8-42FF0F214ABF}"/>
    <hyperlink ref="D11" r:id="rId8" xr:uid="{D2F6A34C-7DEB-3C47-AB00-D2ABDD4B99DC}"/>
    <hyperlink ref="D12" r:id="rId9" xr:uid="{31ABC342-5A35-B84D-AB9B-524917646EDB}"/>
    <hyperlink ref="D14" r:id="rId10" xr:uid="{6A9AF39A-5BF7-5640-8BCD-702B4A8DBCDD}"/>
    <hyperlink ref="D15" r:id="rId11" xr:uid="{3539295A-20AA-3F40-A48F-81548FD31A3C}"/>
    <hyperlink ref="D16" r:id="rId12" xr:uid="{7E2C3ED1-CD77-C446-B02E-4C743559998F}"/>
    <hyperlink ref="D17" r:id="rId13" xr:uid="{7EC21E6D-27BA-F048-A366-227B020B59DF}"/>
    <hyperlink ref="D18" r:id="rId14" xr:uid="{40CA46C8-9418-3F41-9A9C-6B90A2FBEF2F}"/>
    <hyperlink ref="D19" r:id="rId15" xr:uid="{C5E66FCF-0631-CD40-8461-4B14B715CD2C}"/>
    <hyperlink ref="D20" r:id="rId16" xr:uid="{76E59E76-0076-6147-9BA0-9C7E7AA54DE0}"/>
    <hyperlink ref="D22" r:id="rId17" xr:uid="{B9CCBD72-4A57-1044-809E-16692D2F52BF}"/>
    <hyperlink ref="D23" r:id="rId18" xr:uid="{2988C5D0-636A-4147-A044-9B55516F9DD4}"/>
    <hyperlink ref="D21" r:id="rId19" xr:uid="{94358FC2-CC36-6544-BCFE-CC12799B5E91}"/>
    <hyperlink ref="D24" r:id="rId20" xr:uid="{DF2DAE12-C6AE-C74B-B7F0-709229617FD3}"/>
    <hyperlink ref="D25" r:id="rId21" xr:uid="{EC972048-C69E-824D-B6A5-835562B24511}"/>
    <hyperlink ref="D26" r:id="rId22" xr:uid="{AC5645D7-DFAB-CB49-A980-DBB743D17BB1}"/>
    <hyperlink ref="D27" r:id="rId23" xr:uid="{9716B3CD-2222-E047-809B-E26B5E9366AA}"/>
    <hyperlink ref="D28" r:id="rId24" xr:uid="{97E71FF5-6BB3-7A48-905E-FE1C14FFE224}"/>
    <hyperlink ref="D3" r:id="rId25" xr:uid="{D7FA9342-C7DC-2A46-B230-29D326D71FB8}"/>
    <hyperlink ref="D13" r:id="rId26" xr:uid="{91153230-1A99-304A-AD86-FEF52607E30D}"/>
    <hyperlink ref="D199" r:id="rId27" xr:uid="{DB425BEB-0C4A-3F4D-A551-99C91099ACF9}"/>
    <hyperlink ref="D230" r:id="rId28" xr:uid="{52132EA6-5E73-2A4F-AB51-96BBF5692E5D}"/>
    <hyperlink ref="D233" r:id="rId29" xr:uid="{36BFC702-67CD-EA4B-8443-F641B9AC4453}"/>
    <hyperlink ref="D31" r:id="rId30" xr:uid="{101F0F63-D69C-D845-9752-EDC65AC79B50}"/>
    <hyperlink ref="D61" r:id="rId31" xr:uid="{86515CFE-F7EC-6445-89C3-2194DD2B5B46}"/>
    <hyperlink ref="D71" r:id="rId32" xr:uid="{579F70C4-E1CE-F84F-AEA9-8D3A0354B409}"/>
    <hyperlink ref="D79" r:id="rId33" xr:uid="{068287C2-FD0B-0C40-9E19-91EAED20B111}"/>
    <hyperlink ref="D83" r:id="rId34" xr:uid="{130DB1DF-636D-C64E-8F69-06E968858938}"/>
    <hyperlink ref="D66" r:id="rId35" xr:uid="{14B78515-0CB0-B34A-85BB-F08AB686D2C5}"/>
    <hyperlink ref="D111" r:id="rId36" xr:uid="{33D18C62-0EE8-0C49-95A1-BC26516926C2}"/>
    <hyperlink ref="D123" r:id="rId37" xr:uid="{2531685F-84B5-B445-90CF-0F8A014EF4B0}"/>
    <hyperlink ref="D203" r:id="rId38" xr:uid="{2CCBD1B1-74B5-CA4D-A8AE-336D248F2D66}"/>
    <hyperlink ref="D220" r:id="rId39" xr:uid="{F0601CF7-0F54-FD4D-931E-D17784DD5DE4}"/>
    <hyperlink ref="D179" r:id="rId40" xr:uid="{F3C99B0B-D9A2-C94F-8E48-09EE4331CD47}"/>
    <hyperlink ref="D180" r:id="rId41" xr:uid="{F7DAE791-CCC9-7648-9E4C-8AE658B87831}"/>
    <hyperlink ref="D193" r:id="rId42" xr:uid="{299EDC80-38D0-8743-8EC0-ECA3EDFE9545}"/>
    <hyperlink ref="D194" r:id="rId43" xr:uid="{3751A2A6-2AAD-1C40-9046-B918CBD6B313}"/>
    <hyperlink ref="D198" r:id="rId44" xr:uid="{EC97AE9A-0C89-BC4E-9376-EF1631348305}"/>
    <hyperlink ref="D195" r:id="rId45" xr:uid="{61C7DB45-0371-D14C-9709-793442786888}"/>
    <hyperlink ref="D196" r:id="rId46" xr:uid="{6CD0A8C5-ED40-554C-A199-C4A871266C02}"/>
    <hyperlink ref="D197" r:id="rId47" xr:uid="{24D85BDD-10C5-464F-99DB-22DB28968045}"/>
    <hyperlink ref="D201" r:id="rId48" xr:uid="{06A77179-A1DB-1949-989F-88479ACF10D8}"/>
    <hyperlink ref="D212" r:id="rId49" xr:uid="{4F4AFA3D-0A31-2049-9CB3-F289C6E45D12}"/>
    <hyperlink ref="D213" r:id="rId50" xr:uid="{1E86E8FC-FF76-DE4D-B8A2-5E8D85371311}"/>
    <hyperlink ref="D214" r:id="rId51" xr:uid="{DB68454A-28D1-F74F-9311-25D8024B0B32}"/>
    <hyperlink ref="D215" r:id="rId52" xr:uid="{0D13CE00-272F-7247-942F-1FF60D8BA1C9}"/>
    <hyperlink ref="D219" r:id="rId53" xr:uid="{914D11A7-9F6A-DC42-B6CD-8C12BDAC18C0}"/>
    <hyperlink ref="D221" r:id="rId54" xr:uid="{064EEF58-B99D-B845-84C4-C1E6DB45BE3E}"/>
    <hyperlink ref="D222" r:id="rId55" xr:uid="{5CB2B716-91AD-0849-B39C-C03D778507DB}"/>
    <hyperlink ref="D223" r:id="rId56" xr:uid="{B5A078D3-B1E0-8140-AC7C-27E7DDC3D6D4}"/>
    <hyperlink ref="D224" r:id="rId57" xr:uid="{5BAC3DC7-1420-4445-A00F-98D56BC541BC}"/>
    <hyperlink ref="D225" r:id="rId58" xr:uid="{E3816D4B-2002-6345-9A32-C8034EC6CCC4}"/>
    <hyperlink ref="D226" r:id="rId59" xr:uid="{DA2819E6-9486-D046-B2FF-D9617D5D3DDF}"/>
    <hyperlink ref="D228" r:id="rId60" xr:uid="{E41CDCB4-A49D-8C48-B646-87415A6675D4}"/>
    <hyperlink ref="D227" r:id="rId61" xr:uid="{A7DEBFAA-F01C-AB43-8504-5FAADAAEE5D7}"/>
    <hyperlink ref="D119" r:id="rId62" xr:uid="{62BBE08D-8174-8A40-8CC7-1C2D951D5C49}"/>
    <hyperlink ref="D33" r:id="rId63" xr:uid="{0A104F34-3B4C-F447-A991-6038382D5804}"/>
    <hyperlink ref="D34" r:id="rId64" xr:uid="{430AC47F-3AD9-C847-8BBD-227E94FFA5AE}"/>
    <hyperlink ref="D36" r:id="rId65" xr:uid="{45A66099-20C9-3340-902F-264694EFAA67}"/>
    <hyperlink ref="D37" r:id="rId66" xr:uid="{230CCDA1-A6E9-4441-9EBF-D5F66ECB0B92}"/>
    <hyperlink ref="D38" r:id="rId67" xr:uid="{F7E0EFEB-40F3-9144-9AB8-5B9B75E32B56}"/>
    <hyperlink ref="D39" r:id="rId68" xr:uid="{D3704ABB-04EC-784A-9406-4984B4FD3CE2}"/>
    <hyperlink ref="D40" r:id="rId69" xr:uid="{63A3CF65-8EAA-D94F-B7E7-A14A455C3CE1}"/>
    <hyperlink ref="D35" r:id="rId70" xr:uid="{569657DE-EACC-5144-8B78-26D028DF3A8E}"/>
    <hyperlink ref="D41" r:id="rId71" xr:uid="{71E068B9-9A13-AA49-9362-1E589A9BC16E}"/>
    <hyperlink ref="D182" r:id="rId72" xr:uid="{4B238622-F260-C44B-9210-98681498316B}"/>
    <hyperlink ref="D181" r:id="rId73" xr:uid="{2A6FB1B8-FC5A-894A-B6CD-27B2A86386C0}"/>
    <hyperlink ref="D200" r:id="rId74" xr:uid="{D60E8828-CE64-524C-A967-4BD9DC039051}"/>
    <hyperlink ref="D231" r:id="rId75" xr:uid="{E25C5BD1-12AA-2B45-924B-C47D824F03E7}"/>
    <hyperlink ref="D234" r:id="rId76" xr:uid="{63ADE750-8ACE-684A-9983-D5F9DA049745}"/>
    <hyperlink ref="D232" r:id="rId77" xr:uid="{459FF74C-0577-4E41-AEAA-14B14B5573A1}"/>
    <hyperlink ref="D235" r:id="rId78" xr:uid="{008C79B4-792A-3049-BC13-96F325D51517}"/>
    <hyperlink ref="D144" r:id="rId79" xr:uid="{07958A55-4BC1-0440-B4EC-C8E928229328}"/>
    <hyperlink ref="D162" r:id="rId80" xr:uid="{745F4D83-4855-EA44-BF1D-966F6356D2A3}"/>
    <hyperlink ref="D115" r:id="rId81" xr:uid="{3C839CE7-EB85-004E-A7D8-87EF2CE09214}"/>
    <hyperlink ref="D116" r:id="rId82" xr:uid="{35E92516-EFF7-4240-8014-44A053E3D3BD}"/>
    <hyperlink ref="D48" r:id="rId83" xr:uid="{C8913E64-05F9-6A41-A8EB-9FD3541A3832}"/>
    <hyperlink ref="D75" r:id="rId84" xr:uid="{FF998CF5-3671-D243-818C-30A2C539A34D}"/>
    <hyperlink ref="D120" r:id="rId85" xr:uid="{418AF75E-6493-8149-835A-69098E2C910F}"/>
    <hyperlink ref="D121" r:id="rId86" xr:uid="{0B975F12-EB4A-204D-8820-B8C6DFF1BB32}"/>
    <hyperlink ref="D112" r:id="rId87" xr:uid="{74D73BF0-FAE0-C74F-A535-98C6C070ED50}"/>
    <hyperlink ref="D113" r:id="rId88" xr:uid="{6C2B3A7A-EE4F-8D4B-A507-DFA343A590A4}"/>
    <hyperlink ref="D114" r:id="rId89" xr:uid="{BDEC01CA-CE2B-1749-9B17-98ADC9B6C669}"/>
    <hyperlink ref="D78" r:id="rId90" xr:uid="{9F310D6C-C6FE-EE4A-B606-FEBFBE18BF68}"/>
    <hyperlink ref="D84" r:id="rId91" xr:uid="{0AC5CCB2-D5C2-424D-8A81-7D49DEDCD2CF}"/>
    <hyperlink ref="D85" r:id="rId92" xr:uid="{A0733206-89ED-4440-A08C-8D3DA53A1B0F}"/>
    <hyperlink ref="D68" r:id="rId93" xr:uid="{98CAB67E-C35C-3643-8C1D-24AD05120E86}"/>
    <hyperlink ref="D69" r:id="rId94" xr:uid="{0CD2313B-E789-DD4A-8F83-9E7791F21E01}"/>
    <hyperlink ref="D70" r:id="rId95" xr:uid="{57DAB2FF-B822-9447-AFDA-FFF73BA1028C}"/>
    <hyperlink ref="D73" r:id="rId96" xr:uid="{3167742E-F958-4B46-9083-957097380B9D}"/>
    <hyperlink ref="D67" r:id="rId97" xr:uid="{450F732B-BBB7-E04E-9FAF-194F5D25EC4A}"/>
    <hyperlink ref="D72" r:id="rId98" xr:uid="{59DE79B3-BC0A-2F40-AFF6-21C041B0B902}"/>
    <hyperlink ref="D74" r:id="rId99" xr:uid="{858297F0-A40C-984E-B107-8009BF37A50E}"/>
    <hyperlink ref="D95" r:id="rId100" xr:uid="{78D93F16-9DEF-F944-A05E-2485018BAD97}"/>
    <hyperlink ref="D96" r:id="rId101" xr:uid="{E421CCEB-16B7-584D-B123-0DF89CF29154}"/>
    <hyperlink ref="D104" r:id="rId102" xr:uid="{A61EDD57-0F00-2E49-A773-13B26BC59933}"/>
    <hyperlink ref="D105" r:id="rId103" xr:uid="{EDA11B1F-7544-D641-AC5B-CF05DC431E8B}"/>
    <hyperlink ref="D81" r:id="rId104" xr:uid="{0AC1D8E3-11D1-8043-8163-61239EEAA168}"/>
    <hyperlink ref="D87" r:id="rId105" xr:uid="{6554CFE3-B079-FC4D-ADBB-7628DB215852}"/>
    <hyperlink ref="D88" r:id="rId106" xr:uid="{6ACF0D77-3479-D548-AE2E-6DBAEF613FB8}"/>
    <hyperlink ref="D89" r:id="rId107" xr:uid="{C277A7AF-2332-4343-A77D-3D630A1D5F43}"/>
    <hyperlink ref="D90" r:id="rId108" xr:uid="{8C05720D-D61F-6444-963A-42569C87F316}"/>
    <hyperlink ref="D92" r:id="rId109" xr:uid="{1A61AF61-C729-F241-8288-F02D23B4D20A}"/>
    <hyperlink ref="D30" r:id="rId110" xr:uid="{945CAA4B-8FB4-B74C-9593-735A366070C9}"/>
    <hyperlink ref="D86" r:id="rId111" xr:uid="{A5EBACEE-71E0-1C45-B06C-D5BB8B26084A}"/>
    <hyperlink ref="D97" r:id="rId112" xr:uid="{E0EA469F-AE1D-9A42-89D4-81042B4DA07B}"/>
    <hyperlink ref="D93" r:id="rId113" xr:uid="{D3C57824-E7AA-0A4B-AE9A-DAF694C14D15}"/>
    <hyperlink ref="D99" r:id="rId114" xr:uid="{FC1037DF-4881-9F48-876A-95C9D531EB6F}"/>
    <hyperlink ref="D94" r:id="rId115" xr:uid="{BF426478-726B-1047-A881-5F98E4CC7229}"/>
    <hyperlink ref="D100" r:id="rId116" xr:uid="{2D5C81BE-5CD7-C640-8D7D-09A08ED12CFE}"/>
    <hyperlink ref="D236" r:id="rId117" xr:uid="{0FB8CB0A-C398-C147-A5F7-A400A9D258D5}"/>
    <hyperlink ref="D82" r:id="rId118" xr:uid="{87270065-4379-804B-943D-7DD090D87B3C}"/>
    <hyperlink ref="D98" r:id="rId119" xr:uid="{30F53757-A27C-4F48-A145-22B2DC9730F9}"/>
    <hyperlink ref="D91" r:id="rId120" xr:uid="{188E54A7-66BC-E042-BB38-4A7BD32D5873}"/>
    <hyperlink ref="D101" r:id="rId121" xr:uid="{E6E2B21A-6A01-6A42-8DF9-58CD0891C046}"/>
    <hyperlink ref="D103" r:id="rId122" xr:uid="{09726722-B3CA-9748-9E31-B03AE490BAC9}"/>
    <hyperlink ref="D107" r:id="rId123" xr:uid="{6539511F-9C96-CF4E-A8C0-62C8FBE7B698}"/>
    <hyperlink ref="D108" r:id="rId124" xr:uid="{91999AA3-39F4-F042-B000-BBECB713846F}"/>
    <hyperlink ref="D109" r:id="rId125" xr:uid="{28D38C1B-64F1-8C44-9C35-660ECBEEDF0E}"/>
    <hyperlink ref="D102" r:id="rId126" xr:uid="{12B66497-B446-6841-AF36-232C36A42548}"/>
    <hyperlink ref="D106" r:id="rId127" xr:uid="{2A232DD7-0BE0-D941-AD82-94D90BF4CE9D}"/>
    <hyperlink ref="D110" r:id="rId128" xr:uid="{EC3C4DF0-26EC-8D4C-B6C7-EF615A0A1E22}"/>
    <hyperlink ref="D237" r:id="rId129" xr:uid="{EA49D706-E550-124D-AB8B-F02A35498A13}"/>
    <hyperlink ref="D49" r:id="rId130" xr:uid="{B0DDB60C-ADB7-274D-91B7-73E75C475805}"/>
    <hyperlink ref="D50" r:id="rId131" xr:uid="{66EC7A5D-FAEC-7544-A270-BD6AF802CEFA}"/>
    <hyperlink ref="D51" r:id="rId132" xr:uid="{52E0A5B6-414B-EC4F-80ED-194CD8F787F6}"/>
    <hyperlink ref="D52" r:id="rId133" xr:uid="{66DAF2C4-7DE0-A245-B1D2-38AB6BD573A8}"/>
    <hyperlink ref="D53" r:id="rId134" xr:uid="{44483115-6587-714A-BAB5-ECE7F1990D9B}"/>
    <hyperlink ref="D54" r:id="rId135" xr:uid="{312FB162-5C44-D643-B323-2A4C1F43325B}"/>
    <hyperlink ref="D55" r:id="rId136" xr:uid="{9BA5A9D1-1245-F343-A145-FED79BC79A20}"/>
    <hyperlink ref="D56" r:id="rId137" xr:uid="{8231868A-0091-694B-BD88-D305FCFBB16E}"/>
    <hyperlink ref="D57" r:id="rId138" xr:uid="{5CAF319E-82A2-974B-8A6E-B149CE476FAF}"/>
    <hyperlink ref="D58" r:id="rId139" xr:uid="{58A53A75-E617-924F-B448-01562BF6A864}"/>
    <hyperlink ref="D124" r:id="rId140" xr:uid="{F8C63D54-4469-6943-A5BA-59BAAF84E03F}"/>
    <hyperlink ref="D125" r:id="rId141" xr:uid="{6FAFEA47-E6D0-E64C-A561-B7893A75153D}"/>
    <hyperlink ref="D126" r:id="rId142" xr:uid="{305EC79C-9016-C247-AB6D-A661A6ECC286}"/>
    <hyperlink ref="D132" r:id="rId143" xr:uid="{70F98369-581C-2243-B61D-E623669EF9ED}"/>
    <hyperlink ref="D133" r:id="rId144" xr:uid="{0828325E-C4AA-4948-A3F2-CF9B18C35BFB}"/>
    <hyperlink ref="D127" r:id="rId145" xr:uid="{6980A62A-DA9D-A54C-AEA4-919C9E3244AB}"/>
    <hyperlink ref="D128" r:id="rId146" xr:uid="{A1A47772-2012-AE49-A250-556E00850459}"/>
    <hyperlink ref="D134" r:id="rId147" xr:uid="{D3ECBA48-EF5F-FE40-A8F8-CF05B99D223D}"/>
    <hyperlink ref="D129" r:id="rId148" xr:uid="{42FF84E7-1168-9446-B3E3-B12A45A1CC09}"/>
    <hyperlink ref="D135" r:id="rId149" xr:uid="{24209758-457C-574E-BF7F-A818051DEC5C}"/>
    <hyperlink ref="D136" r:id="rId150" xr:uid="{03C79EC7-AC16-B148-ADD0-F19C1B8A8456}"/>
    <hyperlink ref="D139" r:id="rId151" xr:uid="{96ED576D-247A-8142-9649-22F51464D291}"/>
    <hyperlink ref="D141" r:id="rId152" xr:uid="{27ABEB51-7B2A-A641-8919-F067E4741BB4}"/>
    <hyperlink ref="D142" r:id="rId153" xr:uid="{31BC418A-8EF9-EC48-B9A3-349CA7063E3B}"/>
    <hyperlink ref="D143" r:id="rId154" xr:uid="{E84C2B24-5DF3-1D4E-8B16-776E9A8702F3}"/>
    <hyperlink ref="D146" r:id="rId155" xr:uid="{59ECBDB4-A171-6A45-8AB2-C21A54BF6CB9}"/>
    <hyperlink ref="D147" r:id="rId156" xr:uid="{31A816BB-41D9-F24A-AA76-C375BD080520}"/>
    <hyperlink ref="D140" r:id="rId157" xr:uid="{4FB8299F-E297-144C-B8C1-684DAE4C3FEA}"/>
    <hyperlink ref="D145" r:id="rId158" xr:uid="{A6C4A93C-9F33-4F44-A895-82E09F0C9154}"/>
    <hyperlink ref="D148" r:id="rId159" xr:uid="{334B19EA-EAE2-374A-B0E4-54EAD3F4790E}"/>
    <hyperlink ref="D149" r:id="rId160" xr:uid="{DE78678E-06DE-7A43-801B-6D8B727C697D}"/>
    <hyperlink ref="D151" r:id="rId161" xr:uid="{A914FB32-63D2-7F4B-BB2D-D2850D46ED8B}"/>
    <hyperlink ref="D152" r:id="rId162" xr:uid="{6DBEA84A-B834-5045-B0B6-33E11DC25FDB}"/>
    <hyperlink ref="D150" r:id="rId163" xr:uid="{80C94C5E-9B9B-2742-B19C-86341ADCD4F4}"/>
    <hyperlink ref="D153" r:id="rId164" xr:uid="{AAC5D1C8-9C0A-D746-90EF-CBE3C772E5BD}"/>
    <hyperlink ref="D156" r:id="rId165" xr:uid="{ADF9077A-F9C1-F040-A932-E92CC08A301F}"/>
    <hyperlink ref="D155" r:id="rId166" xr:uid="{323709BF-C385-6844-8742-DC59FECBE645}"/>
    <hyperlink ref="D154" r:id="rId167" xr:uid="{9F980D33-F794-1D45-AE6C-4ECE00B0975C}"/>
    <hyperlink ref="D157" r:id="rId168" xr:uid="{F13CCB71-02CA-F640-BC97-04B082075416}"/>
    <hyperlink ref="D158" r:id="rId169" xr:uid="{4872A90F-CC61-6447-98AC-F8D7A11986DD}"/>
    <hyperlink ref="D159" r:id="rId170" xr:uid="{063735AF-101C-D845-9A6D-7CFE55136F0A}"/>
    <hyperlink ref="D160" r:id="rId171" xr:uid="{2BCAB0B2-B0CA-8844-88A5-7BF0149869B1}"/>
    <hyperlink ref="D161" r:id="rId172" xr:uid="{5158F18F-B1AE-5C40-A89E-BD3D3C446B28}"/>
    <hyperlink ref="D164" r:id="rId173" xr:uid="{D6C53422-7083-604A-B834-BCA2640A26C7}"/>
    <hyperlink ref="D163" r:id="rId174" xr:uid="{B391273E-1343-A146-B6E0-2ADA1D0D2235}"/>
    <hyperlink ref="D165" r:id="rId175" xr:uid="{0E0A61CC-9A40-2E48-B10A-9D924518745B}"/>
    <hyperlink ref="D170" r:id="rId176" xr:uid="{ED6BCC30-DC3B-2746-BFA2-E623D4668D57}"/>
    <hyperlink ref="D166" r:id="rId177" xr:uid="{CF990D33-EDE4-4844-85A2-17D127F9C086}"/>
    <hyperlink ref="D167" r:id="rId178" xr:uid="{890C802E-A16B-BF4E-9E2A-913413BC030D}"/>
    <hyperlink ref="D168" r:id="rId179" xr:uid="{69D85A62-682E-8E47-A4FB-07EF83CA6757}"/>
    <hyperlink ref="D169" r:id="rId180" xr:uid="{007C8405-490F-3C41-A7DA-17B21CF8A3E8}"/>
    <hyperlink ref="D171" r:id="rId181" xr:uid="{BE15391D-728F-EA40-9645-017B9F39AC38}"/>
    <hyperlink ref="D175" r:id="rId182" xr:uid="{11C2356F-177B-7E45-A89C-1AD04B09025F}"/>
    <hyperlink ref="D172" r:id="rId183" xr:uid="{992EA894-85EF-CB49-A895-CAA6B524E173}"/>
    <hyperlink ref="D173" r:id="rId184" xr:uid="{61AC2EB6-3C7B-114F-85DB-8ECCFA1EC71E}"/>
    <hyperlink ref="D176" r:id="rId185" xr:uid="{F913EC24-EDA3-D943-B59F-6C7CA5B020C3}"/>
    <hyperlink ref="D174" r:id="rId186" xr:uid="{460F106A-E4EF-3B45-AD57-333B70AFE7D7}"/>
    <hyperlink ref="D177" r:id="rId187" xr:uid="{31A104BA-25D9-944D-B5D6-A5DA0FB6C06E}"/>
    <hyperlink ref="D186" r:id="rId188" xr:uid="{8A85873F-CA66-D642-BF97-1B2200F41510}"/>
    <hyperlink ref="D183" r:id="rId189" xr:uid="{A1F20D70-79C8-D946-894D-D890A983403D}"/>
    <hyperlink ref="D184" r:id="rId190" xr:uid="{ED220DF9-D035-5743-9F5C-9B2C7C06108B}"/>
    <hyperlink ref="D187" r:id="rId191" xr:uid="{74DBFFA2-E00E-C745-BE61-9B6414C6C311}"/>
    <hyperlink ref="D185" r:id="rId192" xr:uid="{B2F57921-4D3E-124C-BA03-D89B58269BCC}"/>
    <hyperlink ref="D191" r:id="rId193" xr:uid="{17BDF049-FB20-094D-99D1-42747F9F6825}"/>
    <hyperlink ref="D188" r:id="rId194" xr:uid="{9967EEF7-A18F-BC48-A40E-168219DEF9E8}"/>
    <hyperlink ref="D189" r:id="rId195" xr:uid="{65E01E84-1604-7741-A995-6C3355CBA521}"/>
    <hyperlink ref="D190" r:id="rId196" xr:uid="{B632075C-381B-7643-BD78-E01EB3ABA53C}"/>
    <hyperlink ref="D122" r:id="rId197" xr:uid="{082B4D68-D34D-FD45-9F93-99B1A668B00C}"/>
  </hyperlinks>
  <pageMargins left="0.78740157499999996" right="0.78740157499999996" top="0.984251969" bottom="0.984251969" header="0.51180555555555551" footer="0.51180555555555551"/>
  <pageSetup paperSize="8" scale="69" firstPageNumber="0" fitToHeight="0" orientation="landscape" horizontalDpi="300" verticalDpi="300" r:id="rId198"/>
  <headerFooter alignWithMargins="0"/>
  <drawing r:id="rId19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Q1048576"/>
  <sheetViews>
    <sheetView topLeftCell="A2" zoomScale="140" zoomScaleNormal="140" workbookViewId="0">
      <pane xSplit="1" topLeftCell="D1" activePane="topRight" state="frozen"/>
      <selection activeCell="A2" sqref="A2"/>
      <selection pane="topRight" activeCell="H15" sqref="H15"/>
    </sheetView>
  </sheetViews>
  <sheetFormatPr defaultColWidth="8.85546875" defaultRowHeight="12.75"/>
  <cols>
    <col min="1" max="1" width="8.85546875" style="37"/>
    <col min="2" max="2" width="10" style="15" bestFit="1" customWidth="1"/>
    <col min="3" max="3" width="12.42578125" style="15" bestFit="1" customWidth="1"/>
    <col min="4" max="4" width="13.28515625" style="15" bestFit="1" customWidth="1"/>
    <col min="5" max="5" width="6.7109375" style="15" customWidth="1"/>
    <col min="6" max="6" width="10.42578125" style="15" customWidth="1"/>
    <col min="7" max="7" width="7.42578125" style="15" customWidth="1"/>
    <col min="8" max="8" width="54.42578125" style="14" customWidth="1"/>
    <col min="9" max="9" width="51.140625" style="14" customWidth="1"/>
    <col min="10" max="10" width="4.140625" style="15" customWidth="1"/>
    <col min="11" max="11" width="11" style="15" customWidth="1"/>
    <col min="12" max="13" width="8.85546875" style="15"/>
    <col min="14" max="14" width="46.85546875" style="14" customWidth="1"/>
    <col min="15" max="15" width="28.140625" style="15" customWidth="1"/>
    <col min="16" max="16" width="8.85546875" style="15"/>
    <col min="17" max="17" width="33.28515625" style="15" customWidth="1"/>
    <col min="18" max="16384" width="8.85546875" style="15"/>
  </cols>
  <sheetData>
    <row r="1" spans="1:17" ht="137.1" hidden="1" customHeight="1">
      <c r="B1" s="66" t="s">
        <v>22</v>
      </c>
      <c r="C1" s="66"/>
      <c r="D1" s="66"/>
      <c r="E1" s="66"/>
      <c r="F1" s="66"/>
      <c r="G1" s="66"/>
      <c r="H1" s="66"/>
      <c r="I1" s="66"/>
      <c r="J1" s="66"/>
      <c r="K1" s="66"/>
    </row>
    <row r="2" spans="1:17" ht="89.25">
      <c r="A2" s="37" t="s">
        <v>671</v>
      </c>
      <c r="B2" s="16" t="s">
        <v>12</v>
      </c>
      <c r="C2" s="16" t="s">
        <v>13</v>
      </c>
      <c r="D2" s="16" t="s">
        <v>14</v>
      </c>
      <c r="E2" s="16" t="s">
        <v>15</v>
      </c>
      <c r="F2" s="16" t="s">
        <v>16</v>
      </c>
      <c r="G2" s="16" t="s">
        <v>17</v>
      </c>
      <c r="H2" s="17" t="s">
        <v>18</v>
      </c>
      <c r="I2" s="17" t="s">
        <v>19</v>
      </c>
      <c r="J2" s="16" t="s">
        <v>21</v>
      </c>
      <c r="K2" s="17" t="s">
        <v>20</v>
      </c>
      <c r="L2" s="15" t="s">
        <v>638</v>
      </c>
      <c r="M2" s="14" t="s">
        <v>715</v>
      </c>
      <c r="N2" s="14" t="s">
        <v>714</v>
      </c>
      <c r="O2" s="15" t="s">
        <v>667</v>
      </c>
      <c r="P2" s="15" t="s">
        <v>838</v>
      </c>
      <c r="Q2" s="15" t="s">
        <v>669</v>
      </c>
    </row>
    <row r="3" spans="1:17" s="14" customFormat="1" ht="51" hidden="1">
      <c r="A3" s="38">
        <v>1000</v>
      </c>
      <c r="B3" s="29" t="s">
        <v>511</v>
      </c>
      <c r="C3" s="29" t="s">
        <v>512</v>
      </c>
      <c r="D3" s="30" t="s">
        <v>513</v>
      </c>
      <c r="E3" s="31">
        <v>59</v>
      </c>
      <c r="F3" s="31" t="s">
        <v>514</v>
      </c>
      <c r="G3" s="29">
        <v>26</v>
      </c>
      <c r="H3" s="32" t="s">
        <v>515</v>
      </c>
      <c r="I3" s="32" t="s">
        <v>516</v>
      </c>
      <c r="J3" s="29" t="s">
        <v>44</v>
      </c>
      <c r="K3" s="29" t="s">
        <v>86</v>
      </c>
      <c r="L3" s="14" t="s">
        <v>639</v>
      </c>
      <c r="M3" s="14" t="s">
        <v>675</v>
      </c>
      <c r="N3" s="14" t="s">
        <v>854</v>
      </c>
      <c r="P3" s="14" t="s">
        <v>209</v>
      </c>
    </row>
    <row r="4" spans="1:17" s="14" customFormat="1" ht="76.5" hidden="1">
      <c r="A4" s="38">
        <v>1001</v>
      </c>
      <c r="B4" s="29" t="s">
        <v>511</v>
      </c>
      <c r="C4" s="29" t="s">
        <v>512</v>
      </c>
      <c r="D4" s="30" t="s">
        <v>513</v>
      </c>
      <c r="E4" s="31">
        <v>70</v>
      </c>
      <c r="F4" s="31" t="s">
        <v>291</v>
      </c>
      <c r="G4" s="29">
        <v>18</v>
      </c>
      <c r="H4" s="32" t="s">
        <v>517</v>
      </c>
      <c r="I4" s="32" t="s">
        <v>518</v>
      </c>
      <c r="J4" s="29" t="s">
        <v>44</v>
      </c>
      <c r="K4" s="29" t="s">
        <v>86</v>
      </c>
      <c r="L4" s="14" t="s">
        <v>639</v>
      </c>
      <c r="M4" s="14" t="s">
        <v>675</v>
      </c>
      <c r="N4" s="14" t="s">
        <v>855</v>
      </c>
      <c r="P4" s="14" t="s">
        <v>209</v>
      </c>
    </row>
    <row r="5" spans="1:17" s="14" customFormat="1" ht="409.5" hidden="1">
      <c r="A5" s="38">
        <v>1002</v>
      </c>
      <c r="B5" s="29" t="s">
        <v>511</v>
      </c>
      <c r="C5" s="29" t="s">
        <v>512</v>
      </c>
      <c r="D5" s="30" t="s">
        <v>513</v>
      </c>
      <c r="E5" s="31">
        <v>71</v>
      </c>
      <c r="F5" s="31" t="s">
        <v>294</v>
      </c>
      <c r="G5" s="29">
        <v>1</v>
      </c>
      <c r="H5" s="32" t="s">
        <v>519</v>
      </c>
      <c r="I5" s="32" t="s">
        <v>520</v>
      </c>
      <c r="J5" s="29" t="s">
        <v>44</v>
      </c>
      <c r="K5" s="29" t="s">
        <v>86</v>
      </c>
      <c r="L5" s="14" t="s">
        <v>639</v>
      </c>
      <c r="M5" s="14" t="s">
        <v>672</v>
      </c>
      <c r="N5" s="14" t="s">
        <v>856</v>
      </c>
      <c r="P5" s="14" t="s">
        <v>209</v>
      </c>
    </row>
    <row r="6" spans="1:17" s="14" customFormat="1" ht="38.25" hidden="1">
      <c r="A6" s="38">
        <v>1003</v>
      </c>
      <c r="B6" s="29" t="s">
        <v>511</v>
      </c>
      <c r="C6" s="29" t="s">
        <v>512</v>
      </c>
      <c r="D6" s="30" t="s">
        <v>513</v>
      </c>
      <c r="E6" s="31">
        <v>71</v>
      </c>
      <c r="F6" s="31" t="s">
        <v>294</v>
      </c>
      <c r="G6" s="29">
        <v>1</v>
      </c>
      <c r="H6" s="32" t="s">
        <v>521</v>
      </c>
      <c r="I6" s="32" t="s">
        <v>522</v>
      </c>
      <c r="J6" s="29" t="s">
        <v>44</v>
      </c>
      <c r="K6" s="29" t="s">
        <v>86</v>
      </c>
      <c r="L6" s="14" t="s">
        <v>639</v>
      </c>
      <c r="M6" s="14" t="s">
        <v>776</v>
      </c>
      <c r="P6" s="14" t="s">
        <v>209</v>
      </c>
    </row>
    <row r="7" spans="1:17" s="14" customFormat="1" ht="38.25" hidden="1">
      <c r="A7" s="38">
        <v>1004</v>
      </c>
      <c r="B7" s="29" t="s">
        <v>511</v>
      </c>
      <c r="C7" s="29" t="s">
        <v>512</v>
      </c>
      <c r="D7" s="30" t="s">
        <v>513</v>
      </c>
      <c r="E7" s="31">
        <v>71</v>
      </c>
      <c r="F7" s="31" t="s">
        <v>294</v>
      </c>
      <c r="G7" s="29">
        <v>1</v>
      </c>
      <c r="H7" s="32" t="s">
        <v>523</v>
      </c>
      <c r="I7" s="32" t="s">
        <v>524</v>
      </c>
      <c r="J7" s="29" t="s">
        <v>44</v>
      </c>
      <c r="K7" s="29" t="s">
        <v>86</v>
      </c>
      <c r="L7" s="14" t="s">
        <v>639</v>
      </c>
      <c r="M7" s="14" t="s">
        <v>672</v>
      </c>
      <c r="N7" s="14" t="s">
        <v>857</v>
      </c>
      <c r="P7" s="14" t="s">
        <v>209</v>
      </c>
    </row>
    <row r="8" spans="1:17" s="14" customFormat="1" hidden="1">
      <c r="A8" s="38">
        <v>1005</v>
      </c>
      <c r="B8" t="s">
        <v>698</v>
      </c>
      <c r="C8" t="s">
        <v>699</v>
      </c>
      <c r="D8" s="18" t="s">
        <v>700</v>
      </c>
      <c r="E8">
        <v>71</v>
      </c>
      <c r="F8" t="s">
        <v>38</v>
      </c>
      <c r="G8">
        <v>19</v>
      </c>
      <c r="H8" t="s">
        <v>701</v>
      </c>
      <c r="I8" t="s">
        <v>702</v>
      </c>
      <c r="J8" t="s">
        <v>47</v>
      </c>
      <c r="K8" t="s">
        <v>87</v>
      </c>
      <c r="M8" s="14" t="s">
        <v>776</v>
      </c>
      <c r="P8" s="14" t="s">
        <v>209</v>
      </c>
    </row>
    <row r="9" spans="1:17" s="14" customFormat="1" ht="63.75" hidden="1">
      <c r="A9" s="38">
        <v>1006</v>
      </c>
      <c r="B9" s="29" t="s">
        <v>511</v>
      </c>
      <c r="C9" s="29" t="s">
        <v>512</v>
      </c>
      <c r="D9" s="30" t="s">
        <v>513</v>
      </c>
      <c r="E9" s="31">
        <v>92</v>
      </c>
      <c r="F9" s="31" t="s">
        <v>525</v>
      </c>
      <c r="G9" s="29">
        <v>26</v>
      </c>
      <c r="H9" s="32" t="s">
        <v>526</v>
      </c>
      <c r="I9" s="32" t="s">
        <v>527</v>
      </c>
      <c r="J9" s="29" t="s">
        <v>44</v>
      </c>
      <c r="K9" s="29" t="s">
        <v>86</v>
      </c>
      <c r="L9" s="14" t="s">
        <v>639</v>
      </c>
      <c r="M9" s="14" t="s">
        <v>675</v>
      </c>
      <c r="N9" s="14" t="s">
        <v>900</v>
      </c>
      <c r="P9" s="14" t="s">
        <v>209</v>
      </c>
    </row>
    <row r="10" spans="1:17" s="14" customFormat="1" ht="38.25" hidden="1">
      <c r="A10" s="38">
        <v>1007</v>
      </c>
      <c r="B10" s="29" t="s">
        <v>511</v>
      </c>
      <c r="C10" s="29" t="s">
        <v>512</v>
      </c>
      <c r="D10" s="30" t="s">
        <v>513</v>
      </c>
      <c r="E10" s="31">
        <v>101</v>
      </c>
      <c r="F10" s="31" t="s">
        <v>42</v>
      </c>
      <c r="G10" s="29">
        <v>13</v>
      </c>
      <c r="H10" s="32" t="s">
        <v>528</v>
      </c>
      <c r="I10" s="32" t="s">
        <v>529</v>
      </c>
      <c r="J10" s="29" t="s">
        <v>44</v>
      </c>
      <c r="K10" s="29" t="s">
        <v>86</v>
      </c>
      <c r="L10" s="14" t="s">
        <v>639</v>
      </c>
      <c r="M10" s="14" t="s">
        <v>672</v>
      </c>
      <c r="N10" s="14" t="s">
        <v>845</v>
      </c>
      <c r="P10" s="14" t="s">
        <v>209</v>
      </c>
      <c r="Q10" s="14" t="s">
        <v>901</v>
      </c>
    </row>
    <row r="11" spans="1:17" s="14" customFormat="1" ht="38.25" hidden="1">
      <c r="A11" s="38">
        <v>1008</v>
      </c>
      <c r="B11" s="29" t="s">
        <v>511</v>
      </c>
      <c r="C11" s="29" t="s">
        <v>512</v>
      </c>
      <c r="D11" s="30" t="s">
        <v>513</v>
      </c>
      <c r="E11" s="31">
        <v>101</v>
      </c>
      <c r="F11" s="31" t="s">
        <v>42</v>
      </c>
      <c r="G11" s="29">
        <v>14</v>
      </c>
      <c r="H11" s="32" t="s">
        <v>530</v>
      </c>
      <c r="I11" s="32" t="s">
        <v>531</v>
      </c>
      <c r="J11" s="29" t="s">
        <v>44</v>
      </c>
      <c r="K11" s="29" t="s">
        <v>86</v>
      </c>
      <c r="L11" s="14" t="s">
        <v>639</v>
      </c>
      <c r="M11" s="14" t="s">
        <v>672</v>
      </c>
      <c r="N11" s="14" t="s">
        <v>902</v>
      </c>
      <c r="P11" s="14" t="s">
        <v>209</v>
      </c>
    </row>
    <row r="12" spans="1:17" s="14" customFormat="1" ht="102" hidden="1">
      <c r="A12" s="38">
        <v>1009</v>
      </c>
      <c r="B12" s="29" t="s">
        <v>511</v>
      </c>
      <c r="C12" s="29" t="s">
        <v>512</v>
      </c>
      <c r="D12" s="30" t="s">
        <v>513</v>
      </c>
      <c r="E12" s="31">
        <v>101</v>
      </c>
      <c r="F12" s="31" t="s">
        <v>42</v>
      </c>
      <c r="G12" s="29">
        <v>16</v>
      </c>
      <c r="H12" s="32" t="s">
        <v>532</v>
      </c>
      <c r="I12" s="32" t="s">
        <v>533</v>
      </c>
      <c r="J12" s="29" t="s">
        <v>44</v>
      </c>
      <c r="K12" s="29" t="s">
        <v>86</v>
      </c>
      <c r="L12" s="14" t="s">
        <v>639</v>
      </c>
      <c r="M12" s="14" t="s">
        <v>675</v>
      </c>
      <c r="N12" s="14" t="s">
        <v>903</v>
      </c>
      <c r="P12" s="14" t="s">
        <v>209</v>
      </c>
    </row>
    <row r="13" spans="1:17" s="14" customFormat="1" ht="63.75" hidden="1">
      <c r="A13" s="38">
        <v>1010</v>
      </c>
      <c r="B13" s="29" t="s">
        <v>511</v>
      </c>
      <c r="C13" s="29" t="s">
        <v>512</v>
      </c>
      <c r="D13" s="30" t="s">
        <v>513</v>
      </c>
      <c r="E13" s="31">
        <v>103</v>
      </c>
      <c r="F13" s="31" t="s">
        <v>534</v>
      </c>
      <c r="G13" s="29">
        <v>19</v>
      </c>
      <c r="H13" s="32" t="s">
        <v>535</v>
      </c>
      <c r="I13" s="32" t="s">
        <v>536</v>
      </c>
      <c r="J13" s="29" t="s">
        <v>44</v>
      </c>
      <c r="K13" s="29" t="s">
        <v>86</v>
      </c>
      <c r="L13" s="14" t="s">
        <v>639</v>
      </c>
      <c r="M13" s="14" t="s">
        <v>672</v>
      </c>
      <c r="N13" s="14" t="s">
        <v>904</v>
      </c>
      <c r="P13" s="14" t="s">
        <v>209</v>
      </c>
    </row>
    <row r="14" spans="1:17" s="14" customFormat="1" ht="25.5" hidden="1">
      <c r="A14" s="38">
        <v>1011</v>
      </c>
      <c r="B14" t="s">
        <v>579</v>
      </c>
      <c r="C14" t="s">
        <v>580</v>
      </c>
      <c r="D14" s="18" t="s">
        <v>581</v>
      </c>
      <c r="E14">
        <v>108</v>
      </c>
      <c r="F14" t="s">
        <v>61</v>
      </c>
      <c r="G14">
        <v>9</v>
      </c>
      <c r="H14" s="36" t="s">
        <v>582</v>
      </c>
      <c r="I14" s="19" t="s">
        <v>583</v>
      </c>
      <c r="J14" t="s">
        <v>44</v>
      </c>
      <c r="K14" t="s">
        <v>86</v>
      </c>
      <c r="M14" s="14" t="s">
        <v>776</v>
      </c>
      <c r="P14" s="14" t="s">
        <v>209</v>
      </c>
    </row>
    <row r="15" spans="1:17" s="14" customFormat="1" ht="89.25">
      <c r="A15" s="38">
        <v>1012</v>
      </c>
      <c r="B15" s="29" t="s">
        <v>537</v>
      </c>
      <c r="C15" s="29" t="s">
        <v>512</v>
      </c>
      <c r="D15" s="30" t="s">
        <v>538</v>
      </c>
      <c r="E15" s="31">
        <v>109</v>
      </c>
      <c r="F15" s="33" t="s">
        <v>539</v>
      </c>
      <c r="G15" s="29">
        <v>36</v>
      </c>
      <c r="H15" s="32" t="s">
        <v>540</v>
      </c>
      <c r="I15" s="32" t="s">
        <v>541</v>
      </c>
      <c r="J15" s="29" t="s">
        <v>44</v>
      </c>
      <c r="K15" s="29"/>
      <c r="M15" s="14" t="s">
        <v>675</v>
      </c>
      <c r="N15" s="14" t="s">
        <v>861</v>
      </c>
      <c r="O15" s="14" t="s">
        <v>862</v>
      </c>
      <c r="P15" s="14" t="s">
        <v>837</v>
      </c>
    </row>
    <row r="16" spans="1:17" s="14" customFormat="1" ht="51">
      <c r="A16" s="38">
        <v>1013</v>
      </c>
      <c r="B16" t="s">
        <v>579</v>
      </c>
      <c r="C16" t="s">
        <v>580</v>
      </c>
      <c r="D16" s="18" t="s">
        <v>581</v>
      </c>
      <c r="E16">
        <v>112</v>
      </c>
      <c r="F16" t="s">
        <v>539</v>
      </c>
      <c r="G16">
        <v>37</v>
      </c>
      <c r="H16" s="19" t="s">
        <v>602</v>
      </c>
      <c r="I16" s="19" t="s">
        <v>603</v>
      </c>
      <c r="J16" t="s">
        <v>44</v>
      </c>
      <c r="K16" t="s">
        <v>86</v>
      </c>
      <c r="L16" s="14" t="s">
        <v>643</v>
      </c>
      <c r="M16" s="14" t="s">
        <v>672</v>
      </c>
      <c r="N16" s="14" t="s">
        <v>860</v>
      </c>
      <c r="P16" s="14" t="s">
        <v>837</v>
      </c>
    </row>
    <row r="17" spans="1:17" s="14" customFormat="1" ht="242.25" hidden="1">
      <c r="A17" s="38">
        <v>1014</v>
      </c>
      <c r="B17" s="14" t="s">
        <v>35</v>
      </c>
      <c r="C17" s="14" t="s">
        <v>36</v>
      </c>
      <c r="D17" s="14" t="s">
        <v>37</v>
      </c>
      <c r="E17" s="14">
        <v>118</v>
      </c>
      <c r="F17" s="14" t="s">
        <v>656</v>
      </c>
      <c r="G17" s="14">
        <v>20</v>
      </c>
      <c r="H17" s="14" t="s">
        <v>657</v>
      </c>
      <c r="I17" s="14" t="s">
        <v>658</v>
      </c>
      <c r="J17" s="14" t="s">
        <v>44</v>
      </c>
      <c r="K17" s="14" t="s">
        <v>86</v>
      </c>
      <c r="M17" s="14" t="s">
        <v>672</v>
      </c>
      <c r="N17" s="14" t="s">
        <v>922</v>
      </c>
      <c r="O17" s="14" t="s">
        <v>923</v>
      </c>
      <c r="P17" s="14" t="s">
        <v>209</v>
      </c>
    </row>
    <row r="18" spans="1:17" s="14" customFormat="1" ht="140.25" hidden="1">
      <c r="A18" s="38">
        <v>1015</v>
      </c>
      <c r="B18" t="s">
        <v>611</v>
      </c>
      <c r="C18" t="s">
        <v>612</v>
      </c>
      <c r="D18" s="18" t="s">
        <v>613</v>
      </c>
      <c r="E18">
        <v>142</v>
      </c>
      <c r="F18" t="s">
        <v>614</v>
      </c>
      <c r="G18">
        <v>27</v>
      </c>
      <c r="H18" s="19" t="s">
        <v>615</v>
      </c>
      <c r="I18" s="19" t="s">
        <v>616</v>
      </c>
      <c r="J18" t="s">
        <v>44</v>
      </c>
      <c r="K18" t="s">
        <v>86</v>
      </c>
      <c r="L18" s="14" t="s">
        <v>655</v>
      </c>
      <c r="M18" s="14" t="s">
        <v>672</v>
      </c>
      <c r="N18" s="14" t="s">
        <v>868</v>
      </c>
      <c r="P18" s="14" t="s">
        <v>209</v>
      </c>
    </row>
    <row r="19" spans="1:17" s="14" customFormat="1" ht="25.5">
      <c r="A19" s="38">
        <v>1016</v>
      </c>
      <c r="B19" t="s">
        <v>627</v>
      </c>
      <c r="C19" t="s">
        <v>628</v>
      </c>
      <c r="D19" s="18" t="s">
        <v>629</v>
      </c>
      <c r="E19">
        <v>142</v>
      </c>
      <c r="F19" t="s">
        <v>630</v>
      </c>
      <c r="G19">
        <v>5</v>
      </c>
      <c r="H19" s="19" t="s">
        <v>631</v>
      </c>
      <c r="I19" s="19" t="s">
        <v>632</v>
      </c>
      <c r="J19" t="s">
        <v>44</v>
      </c>
      <c r="K19" t="s">
        <v>86</v>
      </c>
      <c r="L19" s="14" t="s">
        <v>655</v>
      </c>
      <c r="M19" s="14" t="s">
        <v>672</v>
      </c>
      <c r="N19" s="14" t="s">
        <v>863</v>
      </c>
      <c r="P19" s="14" t="s">
        <v>837</v>
      </c>
    </row>
    <row r="20" spans="1:17" s="14" customFormat="1" ht="114.75" hidden="1">
      <c r="A20" s="38">
        <v>1017</v>
      </c>
      <c r="B20" t="s">
        <v>627</v>
      </c>
      <c r="C20" t="s">
        <v>628</v>
      </c>
      <c r="D20" s="18" t="s">
        <v>629</v>
      </c>
      <c r="E20">
        <v>142</v>
      </c>
      <c r="F20" t="s">
        <v>630</v>
      </c>
      <c r="G20">
        <v>6</v>
      </c>
      <c r="H20" s="19" t="s">
        <v>633</v>
      </c>
      <c r="I20" s="19" t="s">
        <v>634</v>
      </c>
      <c r="J20" t="s">
        <v>44</v>
      </c>
      <c r="K20" t="s">
        <v>86</v>
      </c>
      <c r="L20" s="14" t="s">
        <v>655</v>
      </c>
      <c r="M20" s="14" t="s">
        <v>672</v>
      </c>
      <c r="N20" s="14" t="s">
        <v>869</v>
      </c>
      <c r="P20" s="14" t="s">
        <v>209</v>
      </c>
    </row>
    <row r="21" spans="1:17" s="14" customFormat="1" ht="51" hidden="1">
      <c r="A21" s="38">
        <v>1018</v>
      </c>
      <c r="B21" t="s">
        <v>611</v>
      </c>
      <c r="C21" t="s">
        <v>612</v>
      </c>
      <c r="D21" s="18" t="s">
        <v>613</v>
      </c>
      <c r="E21">
        <v>143</v>
      </c>
      <c r="F21" t="s">
        <v>597</v>
      </c>
      <c r="G21">
        <v>7</v>
      </c>
      <c r="H21" s="19" t="s">
        <v>617</v>
      </c>
      <c r="I21" s="19" t="s">
        <v>618</v>
      </c>
      <c r="J21" t="s">
        <v>44</v>
      </c>
      <c r="K21" t="s">
        <v>86</v>
      </c>
      <c r="L21" s="14" t="s">
        <v>655</v>
      </c>
      <c r="M21" s="14" t="s">
        <v>672</v>
      </c>
      <c r="N21" s="14" t="s">
        <v>870</v>
      </c>
      <c r="P21" s="14" t="s">
        <v>209</v>
      </c>
    </row>
    <row r="22" spans="1:17" s="14" customFormat="1" ht="127.5" hidden="1">
      <c r="A22" s="38">
        <v>1019</v>
      </c>
      <c r="B22" t="s">
        <v>611</v>
      </c>
      <c r="C22" t="s">
        <v>612</v>
      </c>
      <c r="D22" s="18" t="s">
        <v>613</v>
      </c>
      <c r="E22">
        <v>143</v>
      </c>
      <c r="F22" t="s">
        <v>597</v>
      </c>
      <c r="G22">
        <v>12</v>
      </c>
      <c r="H22" s="19" t="s">
        <v>619</v>
      </c>
      <c r="I22" s="19" t="s">
        <v>620</v>
      </c>
      <c r="J22" t="s">
        <v>44</v>
      </c>
      <c r="K22" t="s">
        <v>86</v>
      </c>
      <c r="L22" s="14" t="s">
        <v>655</v>
      </c>
      <c r="M22" s="14" t="s">
        <v>672</v>
      </c>
      <c r="N22" s="14" t="s">
        <v>871</v>
      </c>
      <c r="P22" s="14" t="s">
        <v>209</v>
      </c>
    </row>
    <row r="23" spans="1:17" s="14" customFormat="1" ht="127.5" hidden="1">
      <c r="A23" s="38">
        <v>1020</v>
      </c>
      <c r="B23" t="s">
        <v>579</v>
      </c>
      <c r="C23" t="s">
        <v>580</v>
      </c>
      <c r="D23" s="18" t="s">
        <v>581</v>
      </c>
      <c r="E23">
        <v>146</v>
      </c>
      <c r="F23" t="s">
        <v>597</v>
      </c>
      <c r="G23">
        <v>12</v>
      </c>
      <c r="H23" s="19" t="s">
        <v>598</v>
      </c>
      <c r="I23" s="19" t="s">
        <v>599</v>
      </c>
      <c r="J23" t="s">
        <v>44</v>
      </c>
      <c r="K23" t="s">
        <v>86</v>
      </c>
      <c r="L23" s="14" t="s">
        <v>655</v>
      </c>
      <c r="M23" s="14" t="s">
        <v>672</v>
      </c>
      <c r="N23" s="14" t="s">
        <v>871</v>
      </c>
      <c r="P23" s="14" t="s">
        <v>209</v>
      </c>
    </row>
    <row r="24" spans="1:17" s="14" customFormat="1" ht="56.1" customHeight="1">
      <c r="A24" s="38">
        <v>1021</v>
      </c>
      <c r="B24" t="s">
        <v>579</v>
      </c>
      <c r="C24" t="s">
        <v>580</v>
      </c>
      <c r="D24" s="18" t="s">
        <v>581</v>
      </c>
      <c r="E24">
        <v>146</v>
      </c>
      <c r="F24" t="s">
        <v>597</v>
      </c>
      <c r="G24">
        <v>16</v>
      </c>
      <c r="H24" s="19" t="s">
        <v>600</v>
      </c>
      <c r="I24" s="19" t="s">
        <v>601</v>
      </c>
      <c r="J24" t="s">
        <v>44</v>
      </c>
      <c r="K24" t="s">
        <v>86</v>
      </c>
      <c r="L24" s="14" t="s">
        <v>655</v>
      </c>
      <c r="M24" s="14" t="s">
        <v>675</v>
      </c>
      <c r="N24" s="14" t="s">
        <v>864</v>
      </c>
      <c r="P24" s="14" t="s">
        <v>837</v>
      </c>
    </row>
    <row r="25" spans="1:17" s="14" customFormat="1" hidden="1">
      <c r="A25" s="38">
        <v>1022</v>
      </c>
      <c r="B25" t="s">
        <v>698</v>
      </c>
      <c r="C25" t="s">
        <v>699</v>
      </c>
      <c r="D25" s="18" t="s">
        <v>700</v>
      </c>
      <c r="E25">
        <v>150</v>
      </c>
      <c r="F25" t="s">
        <v>703</v>
      </c>
      <c r="G25">
        <v>2</v>
      </c>
      <c r="H25" t="s">
        <v>704</v>
      </c>
      <c r="I25" t="s">
        <v>705</v>
      </c>
      <c r="J25" t="s">
        <v>47</v>
      </c>
      <c r="K25" t="s">
        <v>87</v>
      </c>
      <c r="M25" s="14" t="s">
        <v>776</v>
      </c>
      <c r="P25" s="14" t="s">
        <v>209</v>
      </c>
    </row>
    <row r="26" spans="1:17" s="14" customFormat="1" hidden="1">
      <c r="A26" s="38">
        <v>1023</v>
      </c>
      <c r="B26" t="s">
        <v>698</v>
      </c>
      <c r="C26" t="s">
        <v>699</v>
      </c>
      <c r="D26" s="18" t="s">
        <v>700</v>
      </c>
      <c r="E26">
        <v>151</v>
      </c>
      <c r="F26" t="s">
        <v>703</v>
      </c>
      <c r="G26">
        <v>5</v>
      </c>
      <c r="H26" t="s">
        <v>706</v>
      </c>
      <c r="I26" t="s">
        <v>707</v>
      </c>
      <c r="J26" t="s">
        <v>47</v>
      </c>
      <c r="K26" t="s">
        <v>87</v>
      </c>
      <c r="M26" s="14" t="s">
        <v>776</v>
      </c>
      <c r="P26" s="14" t="s">
        <v>209</v>
      </c>
    </row>
    <row r="27" spans="1:17" s="14" customFormat="1" ht="25.5">
      <c r="A27" s="38">
        <v>1024</v>
      </c>
      <c r="B27" t="s">
        <v>611</v>
      </c>
      <c r="C27" t="s">
        <v>612</v>
      </c>
      <c r="D27" s="18" t="s">
        <v>613</v>
      </c>
      <c r="E27">
        <v>188</v>
      </c>
      <c r="F27" t="s">
        <v>621</v>
      </c>
      <c r="G27">
        <v>1</v>
      </c>
      <c r="H27" s="19" t="s">
        <v>622</v>
      </c>
      <c r="I27" s="19" t="s">
        <v>623</v>
      </c>
      <c r="J27" t="s">
        <v>44</v>
      </c>
      <c r="K27" t="s">
        <v>86</v>
      </c>
      <c r="L27" s="14" t="s">
        <v>655</v>
      </c>
      <c r="M27" s="14" t="s">
        <v>672</v>
      </c>
      <c r="N27" s="14" t="s">
        <v>865</v>
      </c>
      <c r="P27" s="14" t="s">
        <v>837</v>
      </c>
    </row>
    <row r="28" spans="1:17" s="14" customFormat="1" ht="89.25" hidden="1">
      <c r="A28" s="38">
        <v>1025</v>
      </c>
      <c r="B28" s="29" t="s">
        <v>511</v>
      </c>
      <c r="C28" s="29" t="s">
        <v>512</v>
      </c>
      <c r="D28" s="30" t="s">
        <v>513</v>
      </c>
      <c r="E28" s="31">
        <v>209</v>
      </c>
      <c r="F28" s="31" t="s">
        <v>542</v>
      </c>
      <c r="G28" s="29">
        <v>10</v>
      </c>
      <c r="H28" s="32" t="s">
        <v>543</v>
      </c>
      <c r="I28" s="32" t="s">
        <v>544</v>
      </c>
      <c r="J28" s="29" t="s">
        <v>44</v>
      </c>
      <c r="K28" s="29" t="s">
        <v>86</v>
      </c>
      <c r="L28" s="14" t="s">
        <v>639</v>
      </c>
      <c r="M28" s="14" t="s">
        <v>672</v>
      </c>
      <c r="N28" s="14" t="s">
        <v>905</v>
      </c>
      <c r="P28" s="14" t="s">
        <v>209</v>
      </c>
      <c r="Q28" s="14" t="s">
        <v>906</v>
      </c>
    </row>
    <row r="29" spans="1:17" s="14" customFormat="1" ht="63.75" hidden="1">
      <c r="A29" s="38">
        <v>1026</v>
      </c>
      <c r="B29" s="29" t="s">
        <v>511</v>
      </c>
      <c r="C29" s="29" t="s">
        <v>512</v>
      </c>
      <c r="D29" s="30" t="s">
        <v>513</v>
      </c>
      <c r="E29" s="31">
        <v>210</v>
      </c>
      <c r="F29" s="31" t="s">
        <v>542</v>
      </c>
      <c r="G29" s="29">
        <v>19</v>
      </c>
      <c r="H29" s="32" t="s">
        <v>545</v>
      </c>
      <c r="I29" s="32" t="s">
        <v>546</v>
      </c>
      <c r="J29" s="29" t="s">
        <v>44</v>
      </c>
      <c r="K29" s="29" t="s">
        <v>87</v>
      </c>
      <c r="L29" s="14" t="s">
        <v>639</v>
      </c>
      <c r="M29" s="14" t="s">
        <v>672</v>
      </c>
      <c r="N29" s="14" t="s">
        <v>907</v>
      </c>
      <c r="P29" s="14" t="s">
        <v>209</v>
      </c>
    </row>
    <row r="30" spans="1:17" s="14" customFormat="1" ht="89.25" hidden="1">
      <c r="A30" s="38">
        <v>1027</v>
      </c>
      <c r="B30" s="29" t="s">
        <v>511</v>
      </c>
      <c r="C30" s="29" t="s">
        <v>512</v>
      </c>
      <c r="D30" s="30" t="s">
        <v>513</v>
      </c>
      <c r="E30" s="31">
        <v>211</v>
      </c>
      <c r="F30" s="31" t="s">
        <v>542</v>
      </c>
      <c r="G30" s="29">
        <v>1</v>
      </c>
      <c r="H30" s="32" t="s">
        <v>547</v>
      </c>
      <c r="I30" s="32" t="s">
        <v>548</v>
      </c>
      <c r="J30" s="29" t="s">
        <v>44</v>
      </c>
      <c r="K30" s="29" t="s">
        <v>86</v>
      </c>
      <c r="L30" s="14" t="s">
        <v>639</v>
      </c>
      <c r="M30" s="14" t="s">
        <v>675</v>
      </c>
      <c r="N30" s="14" t="s">
        <v>908</v>
      </c>
      <c r="P30" s="14" t="s">
        <v>209</v>
      </c>
    </row>
    <row r="31" spans="1:17" s="14" customFormat="1" ht="102" hidden="1">
      <c r="A31" s="38">
        <v>1028</v>
      </c>
      <c r="B31" s="29" t="s">
        <v>511</v>
      </c>
      <c r="C31" s="29" t="s">
        <v>512</v>
      </c>
      <c r="D31" s="30" t="s">
        <v>513</v>
      </c>
      <c r="E31" s="31">
        <v>211</v>
      </c>
      <c r="F31" s="31" t="s">
        <v>542</v>
      </c>
      <c r="G31" s="29">
        <v>2</v>
      </c>
      <c r="H31" s="32" t="s">
        <v>549</v>
      </c>
      <c r="I31" s="32" t="s">
        <v>550</v>
      </c>
      <c r="J31" s="29" t="s">
        <v>44</v>
      </c>
      <c r="K31" s="29" t="s">
        <v>86</v>
      </c>
      <c r="L31" s="14" t="s">
        <v>639</v>
      </c>
      <c r="M31" s="14" t="s">
        <v>821</v>
      </c>
      <c r="N31" s="14" t="s">
        <v>909</v>
      </c>
      <c r="P31" s="14" t="s">
        <v>209</v>
      </c>
    </row>
    <row r="32" spans="1:17" s="14" customFormat="1" ht="63.75" hidden="1">
      <c r="A32" s="38">
        <v>1029</v>
      </c>
      <c r="B32" s="29" t="s">
        <v>511</v>
      </c>
      <c r="C32" s="29" t="s">
        <v>512</v>
      </c>
      <c r="D32" s="30" t="s">
        <v>513</v>
      </c>
      <c r="E32" s="31">
        <v>211</v>
      </c>
      <c r="F32" s="31" t="s">
        <v>542</v>
      </c>
      <c r="G32" s="29">
        <v>3</v>
      </c>
      <c r="H32" s="32" t="s">
        <v>551</v>
      </c>
      <c r="I32" s="32" t="s">
        <v>552</v>
      </c>
      <c r="J32" s="29" t="s">
        <v>44</v>
      </c>
      <c r="K32" s="29" t="s">
        <v>87</v>
      </c>
      <c r="L32" s="14" t="s">
        <v>639</v>
      </c>
      <c r="M32" s="14" t="s">
        <v>672</v>
      </c>
      <c r="N32" s="14" t="s">
        <v>910</v>
      </c>
      <c r="P32" s="14" t="s">
        <v>209</v>
      </c>
    </row>
    <row r="33" spans="1:16" s="14" customFormat="1">
      <c r="A33" s="38">
        <v>1030</v>
      </c>
      <c r="B33" t="s">
        <v>627</v>
      </c>
      <c r="C33" t="s">
        <v>628</v>
      </c>
      <c r="D33" s="18" t="s">
        <v>629</v>
      </c>
      <c r="E33">
        <v>213</v>
      </c>
      <c r="F33" t="s">
        <v>635</v>
      </c>
      <c r="G33">
        <v>3</v>
      </c>
      <c r="H33" s="19" t="s">
        <v>636</v>
      </c>
      <c r="I33" s="19" t="s">
        <v>637</v>
      </c>
      <c r="J33" t="s">
        <v>44</v>
      </c>
      <c r="K33" t="s">
        <v>87</v>
      </c>
      <c r="L33" s="14" t="s">
        <v>642</v>
      </c>
      <c r="M33" s="14" t="s">
        <v>718</v>
      </c>
      <c r="O33" s="14" t="s">
        <v>866</v>
      </c>
      <c r="P33" s="14" t="s">
        <v>837</v>
      </c>
    </row>
    <row r="34" spans="1:16" s="14" customFormat="1" ht="38.25" hidden="1">
      <c r="A34" s="38">
        <v>1031</v>
      </c>
      <c r="B34" t="s">
        <v>579</v>
      </c>
      <c r="C34" t="s">
        <v>580</v>
      </c>
      <c r="D34" s="18" t="s">
        <v>581</v>
      </c>
      <c r="E34">
        <v>273</v>
      </c>
      <c r="F34" t="s">
        <v>232</v>
      </c>
      <c r="G34">
        <v>0</v>
      </c>
      <c r="H34" s="19" t="s">
        <v>584</v>
      </c>
      <c r="I34" s="19" t="s">
        <v>585</v>
      </c>
      <c r="J34" t="s">
        <v>47</v>
      </c>
      <c r="K34" t="s">
        <v>86</v>
      </c>
      <c r="M34" s="14" t="s">
        <v>672</v>
      </c>
      <c r="N34" s="14" t="s">
        <v>716</v>
      </c>
      <c r="P34" s="14" t="s">
        <v>209</v>
      </c>
    </row>
    <row r="35" spans="1:16" s="14" customFormat="1" ht="25.5" hidden="1">
      <c r="A35" s="38">
        <v>1032</v>
      </c>
      <c r="B35" t="s">
        <v>579</v>
      </c>
      <c r="C35" t="s">
        <v>580</v>
      </c>
      <c r="D35" s="18" t="s">
        <v>581</v>
      </c>
      <c r="E35">
        <v>273</v>
      </c>
      <c r="F35"/>
      <c r="G35"/>
      <c r="H35" s="19" t="s">
        <v>589</v>
      </c>
      <c r="I35" s="19" t="s">
        <v>590</v>
      </c>
      <c r="J35" t="s">
        <v>47</v>
      </c>
      <c r="K35" t="s">
        <v>86</v>
      </c>
      <c r="M35" s="14" t="s">
        <v>675</v>
      </c>
      <c r="N35" s="14" t="s">
        <v>717</v>
      </c>
      <c r="P35" s="14" t="s">
        <v>209</v>
      </c>
    </row>
    <row r="36" spans="1:16" s="14" customFormat="1" hidden="1">
      <c r="A36" s="38">
        <v>1033</v>
      </c>
      <c r="B36" t="s">
        <v>579</v>
      </c>
      <c r="C36" t="s">
        <v>580</v>
      </c>
      <c r="D36" s="18" t="s">
        <v>581</v>
      </c>
      <c r="E36">
        <v>292</v>
      </c>
      <c r="F36" t="s">
        <v>586</v>
      </c>
      <c r="G36">
        <v>8</v>
      </c>
      <c r="H36" s="19" t="s">
        <v>587</v>
      </c>
      <c r="I36" s="19" t="s">
        <v>588</v>
      </c>
      <c r="J36" t="s">
        <v>47</v>
      </c>
      <c r="K36" t="s">
        <v>86</v>
      </c>
      <c r="M36" s="14" t="s">
        <v>776</v>
      </c>
      <c r="P36" s="14" t="s">
        <v>209</v>
      </c>
    </row>
    <row r="37" spans="1:16" s="14" customFormat="1" ht="51" hidden="1">
      <c r="A37" s="38">
        <v>1034</v>
      </c>
      <c r="B37" s="29" t="s">
        <v>537</v>
      </c>
      <c r="C37" s="29" t="s">
        <v>512</v>
      </c>
      <c r="D37" s="30" t="s">
        <v>538</v>
      </c>
      <c r="E37" s="31">
        <v>296</v>
      </c>
      <c r="F37" s="34" t="s">
        <v>553</v>
      </c>
      <c r="G37" s="29">
        <v>6</v>
      </c>
      <c r="H37" s="32" t="s">
        <v>554</v>
      </c>
      <c r="I37" s="32" t="s">
        <v>555</v>
      </c>
      <c r="J37" s="29" t="s">
        <v>44</v>
      </c>
      <c r="K37" s="29"/>
      <c r="M37" s="14" t="s">
        <v>675</v>
      </c>
      <c r="N37" s="14" t="s">
        <v>924</v>
      </c>
      <c r="P37" s="14" t="s">
        <v>209</v>
      </c>
    </row>
    <row r="38" spans="1:16" s="14" customFormat="1" ht="76.5">
      <c r="A38" s="38">
        <v>1035</v>
      </c>
      <c r="B38" s="29" t="s">
        <v>511</v>
      </c>
      <c r="C38" s="29" t="s">
        <v>512</v>
      </c>
      <c r="D38" s="30" t="s">
        <v>513</v>
      </c>
      <c r="E38" s="31">
        <v>304</v>
      </c>
      <c r="F38" s="31" t="s">
        <v>556</v>
      </c>
      <c r="G38" s="29">
        <v>15</v>
      </c>
      <c r="H38" s="32" t="s">
        <v>557</v>
      </c>
      <c r="I38" s="32" t="s">
        <v>558</v>
      </c>
      <c r="J38" s="29" t="s">
        <v>44</v>
      </c>
      <c r="K38" s="29" t="s">
        <v>86</v>
      </c>
      <c r="L38" s="14" t="s">
        <v>639</v>
      </c>
      <c r="M38" s="14" t="s">
        <v>718</v>
      </c>
      <c r="O38" s="14" t="s">
        <v>911</v>
      </c>
      <c r="P38" s="14" t="s">
        <v>837</v>
      </c>
    </row>
    <row r="39" spans="1:16" s="14" customFormat="1" ht="51" hidden="1">
      <c r="A39" s="38">
        <v>1036</v>
      </c>
      <c r="B39" s="29" t="s">
        <v>511</v>
      </c>
      <c r="C39" s="29" t="s">
        <v>512</v>
      </c>
      <c r="D39" s="30" t="s">
        <v>513</v>
      </c>
      <c r="E39" s="31">
        <v>307</v>
      </c>
      <c r="F39" s="31" t="s">
        <v>559</v>
      </c>
      <c r="G39" s="29">
        <v>14</v>
      </c>
      <c r="H39" s="32" t="s">
        <v>560</v>
      </c>
      <c r="I39" s="32" t="s">
        <v>561</v>
      </c>
      <c r="J39" s="29" t="s">
        <v>44</v>
      </c>
      <c r="K39" s="29" t="s">
        <v>86</v>
      </c>
      <c r="L39" s="14" t="s">
        <v>639</v>
      </c>
      <c r="M39" s="14" t="s">
        <v>672</v>
      </c>
      <c r="N39" s="14" t="s">
        <v>912</v>
      </c>
      <c r="P39" s="14" t="s">
        <v>209</v>
      </c>
    </row>
    <row r="40" spans="1:16" s="14" customFormat="1" ht="127.5" hidden="1">
      <c r="A40" s="38">
        <v>1037</v>
      </c>
      <c r="B40" s="29" t="s">
        <v>511</v>
      </c>
      <c r="C40" s="29" t="s">
        <v>512</v>
      </c>
      <c r="D40" s="30" t="s">
        <v>513</v>
      </c>
      <c r="E40" s="31">
        <v>307</v>
      </c>
      <c r="F40" s="31" t="s">
        <v>559</v>
      </c>
      <c r="G40" s="29">
        <v>17</v>
      </c>
      <c r="H40" s="32" t="s">
        <v>562</v>
      </c>
      <c r="I40" s="32" t="s">
        <v>563</v>
      </c>
      <c r="J40" s="29" t="s">
        <v>44</v>
      </c>
      <c r="K40" s="29" t="s">
        <v>86</v>
      </c>
      <c r="L40" s="14" t="s">
        <v>639</v>
      </c>
      <c r="M40" s="14" t="s">
        <v>821</v>
      </c>
      <c r="N40" s="14" t="s">
        <v>913</v>
      </c>
      <c r="P40" s="14" t="s">
        <v>209</v>
      </c>
    </row>
    <row r="41" spans="1:16" s="14" customFormat="1" ht="76.5">
      <c r="A41" s="38">
        <v>1038</v>
      </c>
      <c r="B41" t="s">
        <v>579</v>
      </c>
      <c r="C41" t="s">
        <v>580</v>
      </c>
      <c r="D41" s="18" t="s">
        <v>581</v>
      </c>
      <c r="E41">
        <v>320</v>
      </c>
      <c r="F41" t="s">
        <v>594</v>
      </c>
      <c r="G41">
        <v>19</v>
      </c>
      <c r="H41" s="19" t="s">
        <v>595</v>
      </c>
      <c r="I41" s="19" t="s">
        <v>596</v>
      </c>
      <c r="J41" t="s">
        <v>44</v>
      </c>
      <c r="K41" t="s">
        <v>86</v>
      </c>
      <c r="L41" s="14" t="s">
        <v>643</v>
      </c>
      <c r="M41" s="14" t="s">
        <v>718</v>
      </c>
      <c r="N41" s="14" t="s">
        <v>867</v>
      </c>
      <c r="P41" s="14" t="s">
        <v>837</v>
      </c>
    </row>
    <row r="42" spans="1:16" s="14" customFormat="1" ht="51" hidden="1">
      <c r="A42" s="38">
        <v>1039</v>
      </c>
      <c r="B42" t="s">
        <v>611</v>
      </c>
      <c r="C42" t="s">
        <v>612</v>
      </c>
      <c r="D42" s="18" t="s">
        <v>613</v>
      </c>
      <c r="E42">
        <v>360</v>
      </c>
      <c r="F42" t="s">
        <v>624</v>
      </c>
      <c r="G42">
        <v>1</v>
      </c>
      <c r="H42" s="19" t="s">
        <v>625</v>
      </c>
      <c r="I42" s="19" t="s">
        <v>626</v>
      </c>
      <c r="J42" t="s">
        <v>44</v>
      </c>
      <c r="K42" t="s">
        <v>86</v>
      </c>
      <c r="L42" s="14" t="s">
        <v>655</v>
      </c>
      <c r="M42" s="14" t="s">
        <v>672</v>
      </c>
      <c r="N42" s="14" t="s">
        <v>872</v>
      </c>
      <c r="P42" s="14" t="s">
        <v>209</v>
      </c>
    </row>
    <row r="43" spans="1:16" s="14" customFormat="1" ht="280.5">
      <c r="A43" s="38">
        <v>1040</v>
      </c>
      <c r="B43" s="29" t="s">
        <v>511</v>
      </c>
      <c r="C43" s="29" t="s">
        <v>512</v>
      </c>
      <c r="D43" s="30" t="s">
        <v>513</v>
      </c>
      <c r="E43" s="31">
        <v>368</v>
      </c>
      <c r="F43" s="31" t="s">
        <v>564</v>
      </c>
      <c r="G43" s="29">
        <v>24</v>
      </c>
      <c r="H43" s="32" t="s">
        <v>565</v>
      </c>
      <c r="I43" s="32" t="s">
        <v>566</v>
      </c>
      <c r="J43" s="29" t="s">
        <v>44</v>
      </c>
      <c r="K43" s="29" t="s">
        <v>86</v>
      </c>
      <c r="L43" s="14" t="s">
        <v>644</v>
      </c>
      <c r="P43" s="14" t="s">
        <v>837</v>
      </c>
    </row>
    <row r="44" spans="1:16" s="14" customFormat="1" ht="102">
      <c r="A44" s="38">
        <v>1041</v>
      </c>
      <c r="B44" t="s">
        <v>579</v>
      </c>
      <c r="C44" t="s">
        <v>580</v>
      </c>
      <c r="D44" s="18" t="s">
        <v>581</v>
      </c>
      <c r="E44">
        <v>372</v>
      </c>
      <c r="F44" t="s">
        <v>102</v>
      </c>
      <c r="G44">
        <v>4</v>
      </c>
      <c r="H44" s="19" t="s">
        <v>604</v>
      </c>
      <c r="I44" s="19" t="s">
        <v>605</v>
      </c>
      <c r="J44" t="s">
        <v>44</v>
      </c>
      <c r="K44" t="s">
        <v>86</v>
      </c>
      <c r="L44" s="14" t="s">
        <v>643</v>
      </c>
      <c r="P44" s="14" t="s">
        <v>837</v>
      </c>
    </row>
    <row r="45" spans="1:16" s="14" customFormat="1" ht="25.5" hidden="1">
      <c r="A45" s="38">
        <v>1042</v>
      </c>
      <c r="B45" s="29" t="s">
        <v>511</v>
      </c>
      <c r="C45" s="29" t="s">
        <v>512</v>
      </c>
      <c r="D45" s="30" t="s">
        <v>513</v>
      </c>
      <c r="E45" s="31">
        <v>380</v>
      </c>
      <c r="F45" s="31" t="s">
        <v>206</v>
      </c>
      <c r="G45" s="29">
        <v>1</v>
      </c>
      <c r="H45" s="32" t="s">
        <v>567</v>
      </c>
      <c r="I45" s="32" t="s">
        <v>568</v>
      </c>
      <c r="J45" s="29" t="s">
        <v>47</v>
      </c>
      <c r="K45" s="29" t="s">
        <v>87</v>
      </c>
      <c r="M45" s="14" t="s">
        <v>776</v>
      </c>
      <c r="P45" s="14" t="s">
        <v>209</v>
      </c>
    </row>
    <row r="46" spans="1:16" s="14" customFormat="1" ht="38.25">
      <c r="A46" s="38">
        <v>1043</v>
      </c>
      <c r="B46" s="29" t="s">
        <v>511</v>
      </c>
      <c r="C46" s="29" t="s">
        <v>512</v>
      </c>
      <c r="D46" s="30" t="s">
        <v>513</v>
      </c>
      <c r="E46" s="31">
        <v>384</v>
      </c>
      <c r="F46" s="31">
        <v>9.5</v>
      </c>
      <c r="G46" s="29">
        <v>1</v>
      </c>
      <c r="H46" s="32" t="s">
        <v>569</v>
      </c>
      <c r="I46" s="32" t="s">
        <v>570</v>
      </c>
      <c r="J46" s="29" t="s">
        <v>44</v>
      </c>
      <c r="K46" s="29" t="s">
        <v>87</v>
      </c>
      <c r="O46" s="14" t="s">
        <v>719</v>
      </c>
      <c r="P46" s="14" t="s">
        <v>837</v>
      </c>
    </row>
    <row r="47" spans="1:16" s="14" customFormat="1" ht="25.5" hidden="1">
      <c r="A47" s="38">
        <v>1044</v>
      </c>
      <c r="B47" s="29" t="s">
        <v>511</v>
      </c>
      <c r="C47" s="29" t="s">
        <v>512</v>
      </c>
      <c r="D47" s="30" t="s">
        <v>513</v>
      </c>
      <c r="E47" s="31">
        <v>384</v>
      </c>
      <c r="F47" s="31">
        <v>9.5</v>
      </c>
      <c r="G47" s="29">
        <v>1</v>
      </c>
      <c r="H47" s="32" t="s">
        <v>571</v>
      </c>
      <c r="I47" s="32" t="s">
        <v>572</v>
      </c>
      <c r="J47" s="29" t="s">
        <v>47</v>
      </c>
      <c r="K47" s="29" t="s">
        <v>87</v>
      </c>
      <c r="M47" s="14" t="s">
        <v>776</v>
      </c>
      <c r="O47" s="14" t="s">
        <v>668</v>
      </c>
      <c r="P47" s="14" t="s">
        <v>209</v>
      </c>
    </row>
    <row r="48" spans="1:16" s="14" customFormat="1" ht="242.25">
      <c r="A48" s="38">
        <v>1045</v>
      </c>
      <c r="B48" s="29" t="s">
        <v>511</v>
      </c>
      <c r="C48" s="29" t="s">
        <v>512</v>
      </c>
      <c r="D48" s="30" t="s">
        <v>513</v>
      </c>
      <c r="E48" s="31">
        <v>384</v>
      </c>
      <c r="F48" s="31">
        <v>9.5</v>
      </c>
      <c r="G48" s="29">
        <v>1</v>
      </c>
      <c r="H48" s="32" t="s">
        <v>573</v>
      </c>
      <c r="I48" s="32" t="s">
        <v>574</v>
      </c>
      <c r="J48" s="29" t="s">
        <v>44</v>
      </c>
      <c r="K48" s="29" t="s">
        <v>87</v>
      </c>
      <c r="L48" s="14" t="s">
        <v>644</v>
      </c>
      <c r="P48" s="14" t="s">
        <v>837</v>
      </c>
    </row>
    <row r="49" spans="1:16" s="14" customFormat="1" hidden="1">
      <c r="A49" s="38">
        <v>1046</v>
      </c>
      <c r="B49" t="s">
        <v>698</v>
      </c>
      <c r="C49" t="s">
        <v>699</v>
      </c>
      <c r="D49" s="18" t="s">
        <v>700</v>
      </c>
      <c r="E49">
        <v>388</v>
      </c>
      <c r="F49" t="s">
        <v>708</v>
      </c>
      <c r="G49">
        <v>2</v>
      </c>
      <c r="H49" t="s">
        <v>709</v>
      </c>
      <c r="I49" t="s">
        <v>710</v>
      </c>
      <c r="J49" t="s">
        <v>47</v>
      </c>
      <c r="K49" t="s">
        <v>87</v>
      </c>
      <c r="M49" s="14" t="s">
        <v>776</v>
      </c>
      <c r="P49" s="14" t="s">
        <v>209</v>
      </c>
    </row>
    <row r="50" spans="1:16" s="14" customFormat="1" ht="25.5" hidden="1">
      <c r="A50" s="38">
        <v>1047</v>
      </c>
      <c r="B50" t="s">
        <v>698</v>
      </c>
      <c r="C50" t="s">
        <v>699</v>
      </c>
      <c r="D50" s="18" t="s">
        <v>700</v>
      </c>
      <c r="E50">
        <v>396</v>
      </c>
      <c r="F50" t="s">
        <v>711</v>
      </c>
      <c r="G50">
        <v>0</v>
      </c>
      <c r="H50" s="19" t="s">
        <v>712</v>
      </c>
      <c r="I50" t="s">
        <v>713</v>
      </c>
      <c r="J50" t="s">
        <v>47</v>
      </c>
      <c r="K50" t="s">
        <v>87</v>
      </c>
      <c r="M50" s="14" t="s">
        <v>776</v>
      </c>
      <c r="P50" s="14" t="s">
        <v>209</v>
      </c>
    </row>
    <row r="51" spans="1:16" s="14" customFormat="1" ht="102">
      <c r="A51" s="38">
        <v>1048</v>
      </c>
      <c r="B51" t="s">
        <v>579</v>
      </c>
      <c r="C51" t="s">
        <v>580</v>
      </c>
      <c r="D51" s="18" t="s">
        <v>581</v>
      </c>
      <c r="E51">
        <v>404</v>
      </c>
      <c r="F51" t="s">
        <v>105</v>
      </c>
      <c r="G51">
        <v>36</v>
      </c>
      <c r="H51" s="19" t="s">
        <v>606</v>
      </c>
      <c r="I51" s="19" t="s">
        <v>607</v>
      </c>
      <c r="J51" t="s">
        <v>44</v>
      </c>
      <c r="K51" t="s">
        <v>87</v>
      </c>
      <c r="L51" s="14" t="s">
        <v>644</v>
      </c>
      <c r="P51" s="14" t="s">
        <v>837</v>
      </c>
    </row>
    <row r="52" spans="1:16" s="14" customFormat="1" ht="102">
      <c r="A52" s="38">
        <v>1049</v>
      </c>
      <c r="B52" t="s">
        <v>579</v>
      </c>
      <c r="C52" t="s">
        <v>580</v>
      </c>
      <c r="D52" s="18" t="s">
        <v>581</v>
      </c>
      <c r="E52">
        <v>407</v>
      </c>
      <c r="F52" t="s">
        <v>591</v>
      </c>
      <c r="G52">
        <v>8</v>
      </c>
      <c r="H52" s="19" t="s">
        <v>592</v>
      </c>
      <c r="I52" s="19" t="s">
        <v>593</v>
      </c>
      <c r="J52" t="s">
        <v>44</v>
      </c>
      <c r="K52" t="s">
        <v>86</v>
      </c>
      <c r="L52" s="14" t="s">
        <v>644</v>
      </c>
      <c r="P52" s="14" t="s">
        <v>837</v>
      </c>
    </row>
    <row r="53" spans="1:16" s="14" customFormat="1" ht="51">
      <c r="A53" s="38">
        <v>1050</v>
      </c>
      <c r="B53" t="s">
        <v>579</v>
      </c>
      <c r="C53" t="s">
        <v>580</v>
      </c>
      <c r="D53" s="18" t="s">
        <v>581</v>
      </c>
      <c r="E53">
        <v>410</v>
      </c>
      <c r="F53" t="s">
        <v>608</v>
      </c>
      <c r="G53">
        <v>12</v>
      </c>
      <c r="H53" s="19" t="s">
        <v>609</v>
      </c>
      <c r="I53" s="19" t="s">
        <v>610</v>
      </c>
      <c r="J53" t="s">
        <v>44</v>
      </c>
      <c r="K53" t="s">
        <v>87</v>
      </c>
      <c r="L53" s="14" t="s">
        <v>644</v>
      </c>
      <c r="P53" s="14" t="s">
        <v>837</v>
      </c>
    </row>
    <row r="54" spans="1:16" s="14" customFormat="1" ht="293.25">
      <c r="A54" s="38">
        <v>1051</v>
      </c>
      <c r="B54" s="29" t="s">
        <v>575</v>
      </c>
      <c r="C54" s="29" t="s">
        <v>512</v>
      </c>
      <c r="D54" s="35" t="s">
        <v>576</v>
      </c>
      <c r="E54" s="31">
        <v>411</v>
      </c>
      <c r="F54" s="31" t="s">
        <v>254</v>
      </c>
      <c r="G54" s="29">
        <v>6</v>
      </c>
      <c r="H54" s="32" t="s">
        <v>577</v>
      </c>
      <c r="I54" s="32" t="s">
        <v>578</v>
      </c>
      <c r="J54" s="29" t="s">
        <v>44</v>
      </c>
      <c r="K54" s="29" t="s">
        <v>86</v>
      </c>
      <c r="L54" s="14" t="s">
        <v>652</v>
      </c>
      <c r="P54" s="14" t="s">
        <v>837</v>
      </c>
    </row>
    <row r="55" spans="1:16" s="14" customFormat="1" ht="38.25">
      <c r="A55" s="38">
        <v>1052</v>
      </c>
      <c r="B55" t="s">
        <v>30</v>
      </c>
      <c r="C55" t="s">
        <v>659</v>
      </c>
      <c r="D55" s="18" t="s">
        <v>243</v>
      </c>
      <c r="E55">
        <v>438</v>
      </c>
      <c r="F55" t="s">
        <v>254</v>
      </c>
      <c r="G55">
        <v>1</v>
      </c>
      <c r="H55" s="19" t="s">
        <v>660</v>
      </c>
      <c r="I55" s="19" t="s">
        <v>661</v>
      </c>
      <c r="J55" t="s">
        <v>44</v>
      </c>
      <c r="K55"/>
      <c r="P55" s="14" t="s">
        <v>837</v>
      </c>
    </row>
    <row r="56" spans="1:16" s="14" customFormat="1" ht="216.75">
      <c r="A56" s="38">
        <v>1053</v>
      </c>
      <c r="B56" t="s">
        <v>662</v>
      </c>
      <c r="C56"/>
      <c r="D56" s="18"/>
      <c r="E56">
        <v>529</v>
      </c>
      <c r="F56" s="20" t="s">
        <v>665</v>
      </c>
      <c r="G56">
        <v>1</v>
      </c>
      <c r="H56" s="19" t="s">
        <v>663</v>
      </c>
      <c r="I56" s="19" t="s">
        <v>664</v>
      </c>
      <c r="J56" s="29" t="s">
        <v>44</v>
      </c>
      <c r="K56"/>
      <c r="O56" s="14" t="s">
        <v>724</v>
      </c>
      <c r="P56" s="14" t="s">
        <v>837</v>
      </c>
    </row>
    <row r="57" spans="1:16" s="14" customFormat="1" ht="280.5">
      <c r="A57" s="38">
        <v>1054</v>
      </c>
      <c r="B57" s="19" t="s">
        <v>720</v>
      </c>
      <c r="C57" s="19"/>
      <c r="D57" s="21"/>
      <c r="E57" s="19"/>
      <c r="F57" s="20" t="s">
        <v>721</v>
      </c>
      <c r="G57"/>
      <c r="H57" s="19" t="s">
        <v>722</v>
      </c>
      <c r="I57" s="19"/>
      <c r="J57" s="19" t="s">
        <v>44</v>
      </c>
      <c r="K57" s="19"/>
      <c r="O57" s="14" t="s">
        <v>723</v>
      </c>
      <c r="P57" s="14" t="s">
        <v>837</v>
      </c>
    </row>
    <row r="58" spans="1:16" s="14" customFormat="1" ht="25.5" hidden="1">
      <c r="A58" s="38">
        <v>1055</v>
      </c>
      <c r="B58" t="s">
        <v>285</v>
      </c>
      <c r="C58" t="s">
        <v>286</v>
      </c>
      <c r="D58" s="27" t="s">
        <v>287</v>
      </c>
      <c r="E58">
        <v>403</v>
      </c>
      <c r="F58" t="s">
        <v>564</v>
      </c>
      <c r="G58">
        <v>34</v>
      </c>
      <c r="H58" s="19" t="s">
        <v>729</v>
      </c>
      <c r="I58" s="19" t="s">
        <v>730</v>
      </c>
      <c r="J58" t="s">
        <v>47</v>
      </c>
      <c r="K58" t="s">
        <v>86</v>
      </c>
      <c r="M58" s="14" t="s">
        <v>776</v>
      </c>
      <c r="P58" s="14" t="s">
        <v>209</v>
      </c>
    </row>
    <row r="59" spans="1:16" s="14" customFormat="1" ht="38.25" hidden="1">
      <c r="A59" s="38">
        <v>1056</v>
      </c>
      <c r="B59" t="s">
        <v>285</v>
      </c>
      <c r="C59" t="s">
        <v>286</v>
      </c>
      <c r="D59" s="27" t="s">
        <v>287</v>
      </c>
      <c r="E59">
        <v>406</v>
      </c>
      <c r="F59" t="s">
        <v>105</v>
      </c>
      <c r="G59">
        <v>7</v>
      </c>
      <c r="H59" s="19" t="s">
        <v>729</v>
      </c>
      <c r="I59" s="19" t="s">
        <v>731</v>
      </c>
      <c r="J59" t="s">
        <v>47</v>
      </c>
      <c r="K59" t="s">
        <v>86</v>
      </c>
      <c r="M59" s="14" t="s">
        <v>776</v>
      </c>
      <c r="P59" s="14" t="s">
        <v>209</v>
      </c>
    </row>
    <row r="60" spans="1:16" s="14" customFormat="1" ht="25.5" hidden="1">
      <c r="A60" s="38">
        <v>1057</v>
      </c>
      <c r="B60" t="s">
        <v>285</v>
      </c>
      <c r="C60" t="s">
        <v>286</v>
      </c>
      <c r="D60" s="27" t="s">
        <v>287</v>
      </c>
      <c r="E60">
        <v>406</v>
      </c>
      <c r="F60" t="s">
        <v>105</v>
      </c>
      <c r="G60">
        <v>8</v>
      </c>
      <c r="H60" s="19" t="s">
        <v>729</v>
      </c>
      <c r="I60" s="19" t="s">
        <v>732</v>
      </c>
      <c r="J60" t="s">
        <v>47</v>
      </c>
      <c r="K60" t="s">
        <v>86</v>
      </c>
      <c r="M60" s="14" t="s">
        <v>776</v>
      </c>
      <c r="P60" s="14" t="s">
        <v>209</v>
      </c>
    </row>
    <row r="61" spans="1:16" s="14" customFormat="1" ht="51" hidden="1">
      <c r="A61" s="38">
        <v>1058</v>
      </c>
      <c r="B61" t="s">
        <v>285</v>
      </c>
      <c r="C61" t="s">
        <v>286</v>
      </c>
      <c r="D61" s="27" t="s">
        <v>287</v>
      </c>
      <c r="E61">
        <v>410</v>
      </c>
      <c r="F61">
        <v>9.3000000000000007</v>
      </c>
      <c r="G61">
        <v>5</v>
      </c>
      <c r="H61" s="19" t="s">
        <v>733</v>
      </c>
      <c r="I61" s="19" t="s">
        <v>734</v>
      </c>
      <c r="J61" t="s">
        <v>47</v>
      </c>
      <c r="K61" t="s">
        <v>86</v>
      </c>
      <c r="M61" s="14" t="s">
        <v>776</v>
      </c>
      <c r="P61" s="14" t="s">
        <v>209</v>
      </c>
    </row>
    <row r="62" spans="1:16" s="14" customFormat="1" hidden="1">
      <c r="A62" s="38">
        <v>1059</v>
      </c>
      <c r="B62" t="s">
        <v>285</v>
      </c>
      <c r="C62" t="s">
        <v>286</v>
      </c>
      <c r="D62" s="27" t="s">
        <v>287</v>
      </c>
      <c r="E62">
        <v>410</v>
      </c>
      <c r="F62" t="s">
        <v>735</v>
      </c>
      <c r="G62">
        <v>8</v>
      </c>
      <c r="H62" s="19" t="s">
        <v>733</v>
      </c>
      <c r="I62" s="19" t="s">
        <v>736</v>
      </c>
      <c r="J62" t="s">
        <v>47</v>
      </c>
      <c r="K62" t="s">
        <v>86</v>
      </c>
      <c r="M62" s="14" t="s">
        <v>776</v>
      </c>
      <c r="P62" s="14" t="s">
        <v>209</v>
      </c>
    </row>
    <row r="63" spans="1:16" s="14" customFormat="1" ht="25.5" hidden="1">
      <c r="A63" s="38">
        <v>1060</v>
      </c>
      <c r="B63" t="s">
        <v>285</v>
      </c>
      <c r="C63" t="s">
        <v>286</v>
      </c>
      <c r="D63" s="27" t="s">
        <v>287</v>
      </c>
      <c r="E63">
        <v>410</v>
      </c>
      <c r="F63" t="s">
        <v>608</v>
      </c>
      <c r="G63">
        <v>9</v>
      </c>
      <c r="H63" s="19" t="s">
        <v>733</v>
      </c>
      <c r="I63" s="19" t="s">
        <v>737</v>
      </c>
      <c r="J63" t="s">
        <v>47</v>
      </c>
      <c r="K63" t="s">
        <v>86</v>
      </c>
      <c r="M63" s="14" t="s">
        <v>776</v>
      </c>
      <c r="P63" s="14" t="s">
        <v>209</v>
      </c>
    </row>
    <row r="64" spans="1:16" s="14" customFormat="1" ht="25.5" hidden="1">
      <c r="A64" s="38">
        <v>1061</v>
      </c>
      <c r="B64" t="s">
        <v>285</v>
      </c>
      <c r="C64" t="s">
        <v>286</v>
      </c>
      <c r="D64" s="27" t="s">
        <v>287</v>
      </c>
      <c r="E64">
        <v>410</v>
      </c>
      <c r="F64" t="s">
        <v>608</v>
      </c>
      <c r="G64">
        <v>10</v>
      </c>
      <c r="H64" s="19" t="s">
        <v>729</v>
      </c>
      <c r="I64" s="19" t="s">
        <v>738</v>
      </c>
      <c r="J64" t="s">
        <v>47</v>
      </c>
      <c r="K64" t="s">
        <v>86</v>
      </c>
      <c r="M64" s="14" t="s">
        <v>776</v>
      </c>
      <c r="P64" s="14" t="s">
        <v>209</v>
      </c>
    </row>
    <row r="65" spans="1:16" s="14" customFormat="1" ht="25.5" hidden="1">
      <c r="A65" s="38">
        <v>1062</v>
      </c>
      <c r="B65" t="s">
        <v>285</v>
      </c>
      <c r="C65" t="s">
        <v>286</v>
      </c>
      <c r="D65" s="27" t="s">
        <v>287</v>
      </c>
      <c r="E65">
        <v>410</v>
      </c>
      <c r="F65" t="s">
        <v>608</v>
      </c>
      <c r="G65">
        <v>11.5</v>
      </c>
      <c r="H65" s="19" t="s">
        <v>729</v>
      </c>
      <c r="I65" s="19" t="s">
        <v>739</v>
      </c>
      <c r="J65" t="s">
        <v>47</v>
      </c>
      <c r="K65" t="s">
        <v>86</v>
      </c>
      <c r="M65" s="14" t="s">
        <v>776</v>
      </c>
      <c r="P65" s="14" t="s">
        <v>209</v>
      </c>
    </row>
    <row r="66" spans="1:16" s="14" customFormat="1" ht="25.5" hidden="1">
      <c r="A66" s="38">
        <v>1063</v>
      </c>
      <c r="B66" t="s">
        <v>285</v>
      </c>
      <c r="C66" t="s">
        <v>286</v>
      </c>
      <c r="D66" s="27" t="s">
        <v>287</v>
      </c>
      <c r="E66">
        <v>410</v>
      </c>
      <c r="F66" t="s">
        <v>740</v>
      </c>
      <c r="G66">
        <v>19</v>
      </c>
      <c r="H66" s="19" t="s">
        <v>733</v>
      </c>
      <c r="I66" s="19" t="s">
        <v>741</v>
      </c>
      <c r="J66" t="s">
        <v>47</v>
      </c>
      <c r="K66" t="s">
        <v>86</v>
      </c>
      <c r="M66" s="14" t="s">
        <v>776</v>
      </c>
      <c r="P66" s="14" t="s">
        <v>209</v>
      </c>
    </row>
    <row r="67" spans="1:16" s="14" customFormat="1" ht="25.5" hidden="1">
      <c r="A67" s="38">
        <v>1064</v>
      </c>
      <c r="B67" t="s">
        <v>285</v>
      </c>
      <c r="C67" t="s">
        <v>286</v>
      </c>
      <c r="D67" s="27" t="s">
        <v>287</v>
      </c>
      <c r="E67">
        <v>410</v>
      </c>
      <c r="F67" t="s">
        <v>740</v>
      </c>
      <c r="G67">
        <v>20.5</v>
      </c>
      <c r="H67" s="19" t="s">
        <v>729</v>
      </c>
      <c r="I67" s="19" t="s">
        <v>742</v>
      </c>
      <c r="J67" t="s">
        <v>47</v>
      </c>
      <c r="K67" t="s">
        <v>86</v>
      </c>
      <c r="M67" s="14" t="s">
        <v>776</v>
      </c>
      <c r="P67" s="14" t="s">
        <v>209</v>
      </c>
    </row>
    <row r="68" spans="1:16" s="14" customFormat="1" ht="25.5" hidden="1">
      <c r="A68" s="38">
        <v>1065</v>
      </c>
      <c r="B68" t="s">
        <v>285</v>
      </c>
      <c r="C68" t="s">
        <v>286</v>
      </c>
      <c r="D68" s="27" t="s">
        <v>287</v>
      </c>
      <c r="E68">
        <v>411</v>
      </c>
      <c r="F68" t="s">
        <v>743</v>
      </c>
      <c r="G68">
        <v>8</v>
      </c>
      <c r="H68" s="19" t="s">
        <v>733</v>
      </c>
      <c r="I68" s="19" t="s">
        <v>744</v>
      </c>
      <c r="J68" t="s">
        <v>47</v>
      </c>
      <c r="K68" t="s">
        <v>86</v>
      </c>
      <c r="M68" s="14" t="s">
        <v>776</v>
      </c>
      <c r="P68" s="14" t="s">
        <v>209</v>
      </c>
    </row>
    <row r="69" spans="1:16" s="14" customFormat="1" ht="25.5" hidden="1">
      <c r="A69" s="38">
        <v>1066</v>
      </c>
      <c r="B69" t="s">
        <v>285</v>
      </c>
      <c r="C69" t="s">
        <v>286</v>
      </c>
      <c r="D69" s="27" t="s">
        <v>287</v>
      </c>
      <c r="E69">
        <v>411</v>
      </c>
      <c r="F69" t="s">
        <v>743</v>
      </c>
      <c r="G69">
        <v>9</v>
      </c>
      <c r="H69" s="19" t="s">
        <v>729</v>
      </c>
      <c r="I69" s="19" t="s">
        <v>745</v>
      </c>
      <c r="J69" t="s">
        <v>47</v>
      </c>
      <c r="K69" t="s">
        <v>86</v>
      </c>
      <c r="M69" s="14" t="s">
        <v>776</v>
      </c>
      <c r="P69" s="14" t="s">
        <v>209</v>
      </c>
    </row>
    <row r="70" spans="1:16" s="14" customFormat="1" ht="25.5" hidden="1">
      <c r="A70" s="38">
        <v>1067</v>
      </c>
      <c r="B70" t="s">
        <v>285</v>
      </c>
      <c r="C70" t="s">
        <v>286</v>
      </c>
      <c r="D70" s="27" t="s">
        <v>287</v>
      </c>
      <c r="E70">
        <v>411</v>
      </c>
      <c r="F70" t="s">
        <v>743</v>
      </c>
      <c r="G70">
        <v>10.5</v>
      </c>
      <c r="H70" s="19" t="s">
        <v>729</v>
      </c>
      <c r="I70" s="19" t="s">
        <v>746</v>
      </c>
      <c r="J70" t="s">
        <v>47</v>
      </c>
      <c r="K70" t="s">
        <v>86</v>
      </c>
      <c r="M70" s="14" t="s">
        <v>776</v>
      </c>
      <c r="P70" s="14" t="s">
        <v>209</v>
      </c>
    </row>
    <row r="71" spans="1:16" s="14" customFormat="1" ht="25.5" hidden="1">
      <c r="A71" s="38">
        <v>1068</v>
      </c>
      <c r="B71" t="s">
        <v>285</v>
      </c>
      <c r="C71" t="s">
        <v>286</v>
      </c>
      <c r="D71" s="27" t="s">
        <v>287</v>
      </c>
      <c r="E71">
        <v>411</v>
      </c>
      <c r="F71" t="s">
        <v>747</v>
      </c>
      <c r="G71">
        <v>18</v>
      </c>
      <c r="H71" s="19" t="s">
        <v>733</v>
      </c>
      <c r="I71" s="19" t="s">
        <v>748</v>
      </c>
      <c r="J71" t="s">
        <v>47</v>
      </c>
      <c r="K71" t="s">
        <v>86</v>
      </c>
      <c r="M71" s="14" t="s">
        <v>776</v>
      </c>
      <c r="P71" s="14" t="s">
        <v>209</v>
      </c>
    </row>
    <row r="72" spans="1:16" s="14" customFormat="1" ht="127.5" hidden="1">
      <c r="A72" s="38">
        <v>1069</v>
      </c>
      <c r="B72" t="s">
        <v>285</v>
      </c>
      <c r="C72" t="s">
        <v>286</v>
      </c>
      <c r="D72" s="27" t="s">
        <v>287</v>
      </c>
      <c r="E72">
        <v>411</v>
      </c>
      <c r="F72" t="s">
        <v>747</v>
      </c>
      <c r="G72" t="s">
        <v>749</v>
      </c>
      <c r="H72" s="19" t="s">
        <v>733</v>
      </c>
      <c r="I72" s="19" t="s">
        <v>750</v>
      </c>
      <c r="J72" t="s">
        <v>47</v>
      </c>
      <c r="K72" t="s">
        <v>86</v>
      </c>
      <c r="M72" s="14" t="s">
        <v>776</v>
      </c>
      <c r="P72" s="14" t="s">
        <v>209</v>
      </c>
    </row>
    <row r="73" spans="1:16" s="14" customFormat="1" ht="127.5" hidden="1">
      <c r="A73" s="38">
        <v>1070</v>
      </c>
      <c r="B73" t="s">
        <v>285</v>
      </c>
      <c r="C73" t="s">
        <v>286</v>
      </c>
      <c r="D73" s="27" t="s">
        <v>287</v>
      </c>
      <c r="E73">
        <v>411</v>
      </c>
      <c r="F73" t="s">
        <v>747</v>
      </c>
      <c r="G73" t="s">
        <v>751</v>
      </c>
      <c r="H73" s="19" t="s">
        <v>733</v>
      </c>
      <c r="I73" s="19" t="s">
        <v>752</v>
      </c>
      <c r="J73" t="s">
        <v>47</v>
      </c>
      <c r="K73" t="s">
        <v>86</v>
      </c>
      <c r="M73" s="14" t="s">
        <v>776</v>
      </c>
      <c r="P73" s="14" t="s">
        <v>209</v>
      </c>
    </row>
    <row r="74" spans="1:16" s="14" customFormat="1" ht="38.25" hidden="1">
      <c r="A74" s="38">
        <v>1071</v>
      </c>
      <c r="B74" t="s">
        <v>285</v>
      </c>
      <c r="C74" t="s">
        <v>286</v>
      </c>
      <c r="D74" s="27" t="s">
        <v>287</v>
      </c>
      <c r="E74">
        <v>412</v>
      </c>
      <c r="F74" t="s">
        <v>753</v>
      </c>
      <c r="G74">
        <v>1</v>
      </c>
      <c r="H74" s="19" t="s">
        <v>733</v>
      </c>
      <c r="I74" s="19" t="s">
        <v>754</v>
      </c>
      <c r="J74" t="s">
        <v>47</v>
      </c>
      <c r="K74" t="s">
        <v>86</v>
      </c>
      <c r="M74" s="14" t="s">
        <v>776</v>
      </c>
      <c r="P74" s="14" t="s">
        <v>209</v>
      </c>
    </row>
    <row r="75" spans="1:16" s="14" customFormat="1" ht="25.5" hidden="1">
      <c r="A75" s="38">
        <v>1072</v>
      </c>
      <c r="B75" t="s">
        <v>285</v>
      </c>
      <c r="C75" t="s">
        <v>286</v>
      </c>
      <c r="D75" s="27" t="s">
        <v>287</v>
      </c>
      <c r="E75">
        <v>412</v>
      </c>
      <c r="F75" t="s">
        <v>753</v>
      </c>
      <c r="G75">
        <v>2</v>
      </c>
      <c r="H75" s="19" t="s">
        <v>733</v>
      </c>
      <c r="I75" s="19" t="s">
        <v>755</v>
      </c>
      <c r="J75" t="s">
        <v>47</v>
      </c>
      <c r="K75" t="s">
        <v>86</v>
      </c>
      <c r="M75" s="14" t="s">
        <v>776</v>
      </c>
      <c r="P75" s="14" t="s">
        <v>209</v>
      </c>
    </row>
    <row r="76" spans="1:16" s="14" customFormat="1" ht="51" hidden="1">
      <c r="A76" s="38">
        <v>1073</v>
      </c>
      <c r="B76" t="s">
        <v>285</v>
      </c>
      <c r="C76" t="s">
        <v>286</v>
      </c>
      <c r="D76" s="27" t="s">
        <v>287</v>
      </c>
      <c r="E76">
        <v>412</v>
      </c>
      <c r="F76" t="s">
        <v>756</v>
      </c>
      <c r="G76" t="s">
        <v>757</v>
      </c>
      <c r="H76" s="19" t="s">
        <v>758</v>
      </c>
      <c r="I76" s="19" t="s">
        <v>759</v>
      </c>
      <c r="J76" t="s">
        <v>47</v>
      </c>
      <c r="K76" t="s">
        <v>86</v>
      </c>
      <c r="M76" s="14" t="s">
        <v>776</v>
      </c>
      <c r="P76" s="14" t="s">
        <v>209</v>
      </c>
    </row>
    <row r="77" spans="1:16" s="14" customFormat="1" ht="25.5" hidden="1">
      <c r="A77" s="38">
        <v>1074</v>
      </c>
      <c r="B77" t="s">
        <v>285</v>
      </c>
      <c r="C77" t="s">
        <v>286</v>
      </c>
      <c r="D77" s="27" t="s">
        <v>287</v>
      </c>
      <c r="E77">
        <v>412</v>
      </c>
      <c r="F77" t="s">
        <v>760</v>
      </c>
      <c r="G77">
        <v>14</v>
      </c>
      <c r="H77" s="19" t="s">
        <v>733</v>
      </c>
      <c r="I77" s="19" t="s">
        <v>761</v>
      </c>
      <c r="J77" t="s">
        <v>47</v>
      </c>
      <c r="K77" t="s">
        <v>86</v>
      </c>
      <c r="M77" s="14" t="s">
        <v>776</v>
      </c>
      <c r="P77" s="14" t="s">
        <v>209</v>
      </c>
    </row>
    <row r="78" spans="1:16" s="14" customFormat="1" ht="25.5" hidden="1">
      <c r="A78" s="38">
        <v>1075</v>
      </c>
      <c r="B78" t="s">
        <v>285</v>
      </c>
      <c r="C78" t="s">
        <v>286</v>
      </c>
      <c r="D78" s="27" t="s">
        <v>287</v>
      </c>
      <c r="E78">
        <v>412</v>
      </c>
      <c r="F78" t="s">
        <v>762</v>
      </c>
      <c r="G78">
        <v>17</v>
      </c>
      <c r="H78" s="19" t="s">
        <v>733</v>
      </c>
      <c r="I78" s="19" t="s">
        <v>761</v>
      </c>
      <c r="J78" t="s">
        <v>47</v>
      </c>
      <c r="K78" t="s">
        <v>86</v>
      </c>
      <c r="M78" s="14" t="s">
        <v>776</v>
      </c>
      <c r="P78" s="14" t="s">
        <v>209</v>
      </c>
    </row>
    <row r="79" spans="1:16" s="14" customFormat="1" ht="38.25" hidden="1">
      <c r="A79" s="38">
        <v>1076</v>
      </c>
      <c r="B79" t="s">
        <v>285</v>
      </c>
      <c r="C79" t="s">
        <v>286</v>
      </c>
      <c r="D79" s="27" t="s">
        <v>287</v>
      </c>
      <c r="E79">
        <v>413</v>
      </c>
      <c r="F79" t="s">
        <v>763</v>
      </c>
      <c r="G79">
        <v>1</v>
      </c>
      <c r="H79" s="19" t="s">
        <v>733</v>
      </c>
      <c r="I79" s="19" t="s">
        <v>764</v>
      </c>
      <c r="J79" t="s">
        <v>47</v>
      </c>
      <c r="K79" t="s">
        <v>86</v>
      </c>
      <c r="M79" s="14" t="s">
        <v>776</v>
      </c>
      <c r="P79" s="14" t="s">
        <v>209</v>
      </c>
    </row>
    <row r="80" spans="1:16" s="14" customFormat="1" ht="25.5" hidden="1">
      <c r="A80" s="38">
        <v>1077</v>
      </c>
      <c r="B80" t="s">
        <v>285</v>
      </c>
      <c r="C80" t="s">
        <v>286</v>
      </c>
      <c r="D80" s="27" t="s">
        <v>287</v>
      </c>
      <c r="E80">
        <v>413</v>
      </c>
      <c r="F80" t="s">
        <v>763</v>
      </c>
      <c r="G80">
        <v>2</v>
      </c>
      <c r="H80" s="19" t="s">
        <v>733</v>
      </c>
      <c r="I80" s="19" t="s">
        <v>765</v>
      </c>
      <c r="J80" t="s">
        <v>47</v>
      </c>
      <c r="K80" t="s">
        <v>86</v>
      </c>
      <c r="M80" s="14" t="s">
        <v>776</v>
      </c>
      <c r="P80" s="14" t="s">
        <v>209</v>
      </c>
    </row>
    <row r="81" spans="1:16" s="14" customFormat="1" ht="51" hidden="1">
      <c r="A81" s="38">
        <v>1078</v>
      </c>
      <c r="B81" t="s">
        <v>285</v>
      </c>
      <c r="C81" t="s">
        <v>286</v>
      </c>
      <c r="D81" s="27" t="s">
        <v>287</v>
      </c>
      <c r="E81">
        <v>413</v>
      </c>
      <c r="F81" t="s">
        <v>766</v>
      </c>
      <c r="G81" t="s">
        <v>757</v>
      </c>
      <c r="H81" s="19" t="s">
        <v>758</v>
      </c>
      <c r="I81" s="19" t="s">
        <v>767</v>
      </c>
      <c r="J81" t="s">
        <v>47</v>
      </c>
      <c r="K81" t="s">
        <v>86</v>
      </c>
      <c r="M81" s="14" t="s">
        <v>776</v>
      </c>
      <c r="P81" s="14" t="s">
        <v>209</v>
      </c>
    </row>
    <row r="82" spans="1:16" s="14" customFormat="1" ht="25.5" hidden="1">
      <c r="A82" s="38">
        <v>1079</v>
      </c>
      <c r="B82" t="s">
        <v>285</v>
      </c>
      <c r="C82" t="s">
        <v>286</v>
      </c>
      <c r="D82" s="27" t="s">
        <v>287</v>
      </c>
      <c r="E82">
        <v>413</v>
      </c>
      <c r="F82" t="s">
        <v>768</v>
      </c>
      <c r="G82">
        <v>14</v>
      </c>
      <c r="H82" s="19" t="s">
        <v>733</v>
      </c>
      <c r="I82" s="19" t="s">
        <v>765</v>
      </c>
      <c r="J82" t="s">
        <v>47</v>
      </c>
      <c r="K82" t="s">
        <v>86</v>
      </c>
      <c r="M82" s="14" t="s">
        <v>776</v>
      </c>
      <c r="P82" s="14" t="s">
        <v>209</v>
      </c>
    </row>
    <row r="83" spans="1:16" s="14" customFormat="1" ht="25.5" hidden="1">
      <c r="A83" s="38">
        <v>1080</v>
      </c>
      <c r="B83" t="s">
        <v>285</v>
      </c>
      <c r="C83" t="s">
        <v>286</v>
      </c>
      <c r="D83" s="27" t="s">
        <v>287</v>
      </c>
      <c r="E83">
        <v>416</v>
      </c>
      <c r="F83" t="s">
        <v>769</v>
      </c>
      <c r="G83"/>
      <c r="H83" s="19" t="s">
        <v>729</v>
      </c>
      <c r="I83" s="19" t="s">
        <v>770</v>
      </c>
      <c r="J83" t="s">
        <v>47</v>
      </c>
      <c r="K83" t="s">
        <v>86</v>
      </c>
      <c r="M83" s="14" t="s">
        <v>776</v>
      </c>
      <c r="P83" s="14" t="s">
        <v>209</v>
      </c>
    </row>
    <row r="84" spans="1:16" s="14" customFormat="1" ht="51" hidden="1">
      <c r="A84" s="38">
        <v>1081</v>
      </c>
      <c r="B84" t="s">
        <v>285</v>
      </c>
      <c r="C84" t="s">
        <v>286</v>
      </c>
      <c r="D84" s="27" t="s">
        <v>287</v>
      </c>
      <c r="E84">
        <v>636</v>
      </c>
      <c r="F84" t="s">
        <v>771</v>
      </c>
      <c r="G84">
        <v>29</v>
      </c>
      <c r="H84" s="19" t="s">
        <v>729</v>
      </c>
      <c r="I84" s="19" t="s">
        <v>772</v>
      </c>
      <c r="J84" t="s">
        <v>47</v>
      </c>
      <c r="K84" t="s">
        <v>86</v>
      </c>
      <c r="M84" s="14" t="s">
        <v>776</v>
      </c>
      <c r="P84" s="14" t="s">
        <v>209</v>
      </c>
    </row>
    <row r="85" spans="1:16" s="14" customFormat="1" ht="25.5">
      <c r="A85" s="38">
        <v>1082</v>
      </c>
      <c r="B85" t="s">
        <v>285</v>
      </c>
      <c r="C85" t="s">
        <v>286</v>
      </c>
      <c r="D85" s="27" t="s">
        <v>287</v>
      </c>
      <c r="E85">
        <v>43</v>
      </c>
      <c r="F85">
        <v>3.2</v>
      </c>
      <c r="G85">
        <v>16</v>
      </c>
      <c r="H85" s="19" t="s">
        <v>773</v>
      </c>
      <c r="I85" s="19" t="s">
        <v>774</v>
      </c>
      <c r="J85" t="s">
        <v>44</v>
      </c>
      <c r="K85" t="s">
        <v>86</v>
      </c>
      <c r="P85" s="14" t="s">
        <v>837</v>
      </c>
    </row>
    <row r="86" spans="1:16" s="14" customFormat="1">
      <c r="A86" s="38"/>
      <c r="B86"/>
      <c r="C86"/>
      <c r="D86" s="19"/>
      <c r="E86"/>
      <c r="F86"/>
      <c r="G86"/>
      <c r="H86" s="19"/>
      <c r="I86" s="19"/>
      <c r="J86"/>
      <c r="K86"/>
    </row>
    <row r="87" spans="1:16" s="14" customFormat="1">
      <c r="A87" s="38"/>
      <c r="B87"/>
      <c r="C87"/>
      <c r="D87" s="19"/>
      <c r="E87"/>
      <c r="F87"/>
      <c r="G87"/>
      <c r="H87" s="19"/>
      <c r="I87" s="19"/>
      <c r="J87"/>
      <c r="K87"/>
    </row>
    <row r="88" spans="1:16" s="14" customFormat="1">
      <c r="A88" s="38"/>
      <c r="B88"/>
      <c r="C88"/>
      <c r="D88" s="19"/>
      <c r="E88"/>
      <c r="F88"/>
      <c r="G88"/>
      <c r="H88" s="19"/>
      <c r="I88" s="19"/>
      <c r="J88"/>
      <c r="K88" s="23"/>
    </row>
    <row r="89" spans="1:16" s="14" customFormat="1">
      <c r="A89" s="38"/>
      <c r="B89"/>
      <c r="C89"/>
      <c r="D89" s="19"/>
      <c r="E89"/>
      <c r="F89"/>
      <c r="G89"/>
      <c r="H89" s="19"/>
      <c r="I89" s="19"/>
      <c r="J89"/>
      <c r="K89"/>
    </row>
    <row r="90" spans="1:16" s="14" customFormat="1">
      <c r="A90" s="38"/>
      <c r="B90"/>
      <c r="C90"/>
      <c r="D90" s="19"/>
      <c r="E90"/>
      <c r="F90"/>
      <c r="G90"/>
      <c r="H90" s="19"/>
      <c r="I90" s="19"/>
      <c r="J90"/>
      <c r="K90"/>
    </row>
    <row r="91" spans="1:16" s="14" customFormat="1">
      <c r="A91" s="38"/>
      <c r="B91"/>
      <c r="C91"/>
      <c r="D91" s="19"/>
      <c r="E91"/>
      <c r="F91"/>
      <c r="G91"/>
      <c r="H91" s="19"/>
      <c r="I91" s="19"/>
      <c r="J91"/>
      <c r="K91"/>
    </row>
    <row r="92" spans="1:16" s="14" customFormat="1">
      <c r="A92" s="38"/>
      <c r="B92"/>
      <c r="C92"/>
      <c r="D92" s="19"/>
      <c r="E92"/>
      <c r="F92"/>
      <c r="G92"/>
      <c r="H92" s="19"/>
      <c r="I92" s="19"/>
      <c r="J92"/>
      <c r="K92"/>
    </row>
    <row r="93" spans="1:16" s="14" customFormat="1">
      <c r="A93" s="38"/>
      <c r="B93"/>
      <c r="C93"/>
      <c r="D93" s="19"/>
      <c r="E93"/>
      <c r="F93"/>
      <c r="G93"/>
      <c r="H93" s="19"/>
      <c r="I93" s="19"/>
      <c r="J93"/>
      <c r="K93"/>
    </row>
    <row r="94" spans="1:16" s="14" customFormat="1">
      <c r="A94" s="38"/>
      <c r="B94"/>
      <c r="C94"/>
      <c r="D94" s="19"/>
      <c r="E94"/>
      <c r="F94"/>
      <c r="G94"/>
      <c r="H94" s="19"/>
      <c r="I94" s="19"/>
      <c r="J94"/>
      <c r="K94"/>
    </row>
    <row r="95" spans="1:16" s="14" customFormat="1">
      <c r="A95" s="38"/>
      <c r="B95"/>
      <c r="C95"/>
      <c r="D95" s="19"/>
      <c r="E95"/>
      <c r="F95"/>
      <c r="G95"/>
      <c r="H95" s="19"/>
      <c r="I95" s="19"/>
      <c r="J95"/>
      <c r="K95"/>
    </row>
    <row r="96" spans="1:16" s="14" customFormat="1">
      <c r="A96" s="38"/>
      <c r="B96"/>
      <c r="C96"/>
      <c r="D96" s="19"/>
      <c r="E96"/>
      <c r="F96"/>
      <c r="G96"/>
      <c r="H96" s="19"/>
      <c r="I96" s="19"/>
      <c r="J96"/>
      <c r="K96"/>
    </row>
    <row r="97" spans="1:11" s="14" customFormat="1">
      <c r="A97" s="38"/>
      <c r="B97"/>
      <c r="C97"/>
      <c r="D97" s="19"/>
      <c r="E97"/>
      <c r="F97"/>
      <c r="G97"/>
      <c r="H97" s="19"/>
      <c r="I97" s="19"/>
      <c r="J97"/>
      <c r="K97"/>
    </row>
    <row r="98" spans="1:11" s="14" customFormat="1">
      <c r="A98" s="38"/>
      <c r="B98"/>
      <c r="C98"/>
      <c r="D98" s="19"/>
      <c r="E98"/>
      <c r="F98"/>
      <c r="G98"/>
      <c r="H98" s="19"/>
      <c r="I98" s="19"/>
      <c r="J98"/>
      <c r="K98"/>
    </row>
    <row r="99" spans="1:11" s="14" customFormat="1">
      <c r="A99" s="38"/>
      <c r="B99"/>
      <c r="C99"/>
      <c r="D99" s="27"/>
      <c r="E99"/>
      <c r="F99"/>
      <c r="G99"/>
      <c r="H99" s="19"/>
      <c r="I99" s="19"/>
      <c r="J99"/>
      <c r="K99"/>
    </row>
    <row r="100" spans="1:11" s="14" customFormat="1">
      <c r="A100" s="38"/>
      <c r="B100"/>
      <c r="C100"/>
      <c r="D100" s="27"/>
      <c r="E100"/>
      <c r="F100"/>
      <c r="G100"/>
      <c r="H100" s="19"/>
      <c r="I100" s="19"/>
      <c r="J100"/>
      <c r="K100"/>
    </row>
    <row r="101" spans="1:11" s="14" customFormat="1">
      <c r="A101" s="38"/>
      <c r="B101"/>
      <c r="C101"/>
      <c r="D101" s="27"/>
      <c r="E101"/>
      <c r="F101"/>
      <c r="G101"/>
      <c r="H101" s="19"/>
      <c r="I101" s="19"/>
      <c r="J101"/>
      <c r="K101"/>
    </row>
    <row r="102" spans="1:11" s="14" customFormat="1">
      <c r="A102" s="38"/>
      <c r="B102"/>
      <c r="C102"/>
      <c r="D102" s="27"/>
      <c r="E102"/>
      <c r="F102"/>
      <c r="G102"/>
      <c r="H102" s="19"/>
      <c r="I102" s="19"/>
      <c r="J102"/>
      <c r="K102"/>
    </row>
    <row r="103" spans="1:11" s="14" customFormat="1">
      <c r="A103" s="38"/>
      <c r="B103"/>
      <c r="C103"/>
      <c r="D103" s="27"/>
      <c r="E103"/>
      <c r="F103"/>
      <c r="G103"/>
      <c r="H103" s="19"/>
      <c r="I103" s="19"/>
      <c r="J103"/>
      <c r="K103"/>
    </row>
    <row r="104" spans="1:11" s="14" customFormat="1">
      <c r="A104" s="38"/>
      <c r="B104"/>
      <c r="C104"/>
      <c r="D104" s="27"/>
      <c r="E104"/>
      <c r="F104"/>
      <c r="G104"/>
      <c r="H104" s="19"/>
      <c r="I104" s="19"/>
      <c r="J104"/>
      <c r="K104"/>
    </row>
    <row r="105" spans="1:11" s="14" customFormat="1">
      <c r="A105" s="38"/>
      <c r="B105"/>
      <c r="C105"/>
      <c r="D105" s="27"/>
      <c r="E105"/>
      <c r="F105"/>
      <c r="G105"/>
      <c r="H105" s="19"/>
      <c r="I105" s="19"/>
      <c r="J105"/>
      <c r="K105"/>
    </row>
    <row r="106" spans="1:11" s="14" customFormat="1">
      <c r="A106" s="38"/>
      <c r="B106"/>
      <c r="C106"/>
      <c r="D106" s="27"/>
      <c r="E106"/>
      <c r="F106"/>
      <c r="G106"/>
      <c r="H106" s="19"/>
      <c r="I106" s="19"/>
      <c r="J106"/>
      <c r="K106"/>
    </row>
    <row r="107" spans="1:11" s="14" customFormat="1">
      <c r="A107" s="38"/>
      <c r="B107"/>
      <c r="C107"/>
      <c r="D107" s="27"/>
      <c r="E107"/>
      <c r="F107"/>
      <c r="G107"/>
      <c r="H107" s="19"/>
      <c r="I107" s="19"/>
      <c r="J107"/>
      <c r="K107"/>
    </row>
    <row r="108" spans="1:11" s="14" customFormat="1">
      <c r="A108" s="38"/>
      <c r="B108"/>
      <c r="C108"/>
      <c r="D108" s="27"/>
      <c r="E108"/>
      <c r="F108"/>
      <c r="G108"/>
      <c r="H108" s="19"/>
      <c r="I108" s="19"/>
      <c r="J108"/>
      <c r="K108"/>
    </row>
    <row r="109" spans="1:11" s="14" customFormat="1">
      <c r="A109" s="38"/>
      <c r="B109"/>
      <c r="C109"/>
      <c r="D109" s="27"/>
      <c r="E109"/>
      <c r="F109"/>
      <c r="G109"/>
      <c r="H109" s="19"/>
      <c r="I109" s="19"/>
      <c r="J109"/>
      <c r="K109"/>
    </row>
    <row r="110" spans="1:11" s="14" customFormat="1">
      <c r="A110" s="38"/>
      <c r="B110"/>
      <c r="C110"/>
      <c r="D110" s="27"/>
      <c r="E110"/>
      <c r="F110"/>
      <c r="G110"/>
      <c r="H110" s="19"/>
      <c r="I110" s="19"/>
      <c r="J110"/>
      <c r="K110"/>
    </row>
    <row r="111" spans="1:11" s="14" customFormat="1">
      <c r="A111" s="38"/>
      <c r="B111"/>
      <c r="C111"/>
      <c r="D111" s="27"/>
      <c r="E111"/>
      <c r="F111"/>
      <c r="G111"/>
      <c r="H111" s="19"/>
      <c r="I111" s="19"/>
      <c r="J111"/>
      <c r="K111"/>
    </row>
    <row r="112" spans="1:11" s="14" customFormat="1">
      <c r="A112" s="38"/>
      <c r="B112"/>
      <c r="C112"/>
      <c r="D112" s="27"/>
      <c r="E112"/>
      <c r="F112"/>
      <c r="G112"/>
      <c r="H112" s="19"/>
      <c r="I112" s="19"/>
      <c r="J112"/>
      <c r="K112"/>
    </row>
    <row r="113" spans="1:11" s="14" customFormat="1">
      <c r="A113" s="38"/>
      <c r="B113"/>
      <c r="C113"/>
      <c r="D113" s="27"/>
      <c r="E113"/>
      <c r="F113"/>
      <c r="G113"/>
      <c r="H113" s="19"/>
      <c r="I113" s="19"/>
      <c r="J113"/>
      <c r="K113"/>
    </row>
    <row r="114" spans="1:11" s="14" customFormat="1">
      <c r="A114" s="38"/>
      <c r="B114"/>
      <c r="C114"/>
      <c r="D114" s="27"/>
      <c r="E114"/>
      <c r="F114"/>
      <c r="G114"/>
      <c r="H114" s="19"/>
      <c r="I114" s="19"/>
      <c r="J114"/>
      <c r="K114"/>
    </row>
    <row r="115" spans="1:11" s="14" customFormat="1">
      <c r="A115" s="38"/>
      <c r="B115"/>
      <c r="C115"/>
      <c r="D115" s="27"/>
      <c r="E115"/>
      <c r="F115"/>
      <c r="G115"/>
      <c r="H115" s="19"/>
      <c r="I115" s="19"/>
      <c r="J115"/>
      <c r="K115"/>
    </row>
    <row r="116" spans="1:11" s="14" customFormat="1">
      <c r="A116" s="38"/>
      <c r="B116"/>
      <c r="C116"/>
      <c r="D116" s="27"/>
      <c r="E116"/>
      <c r="F116"/>
      <c r="G116"/>
      <c r="H116" s="19"/>
      <c r="I116" s="19"/>
      <c r="J116"/>
      <c r="K116"/>
    </row>
    <row r="117" spans="1:11" s="14" customFormat="1">
      <c r="A117" s="38"/>
      <c r="B117"/>
      <c r="C117"/>
      <c r="D117" s="27"/>
      <c r="E117"/>
      <c r="F117"/>
      <c r="G117"/>
      <c r="H117" s="19"/>
      <c r="I117" s="28"/>
      <c r="J117"/>
      <c r="K117"/>
    </row>
    <row r="118" spans="1:11" s="14" customFormat="1">
      <c r="A118" s="38"/>
      <c r="B118"/>
      <c r="C118"/>
      <c r="D118" s="27"/>
      <c r="E118"/>
      <c r="F118"/>
      <c r="G118"/>
      <c r="H118" s="19"/>
      <c r="I118" s="19"/>
      <c r="J118"/>
      <c r="K118"/>
    </row>
    <row r="119" spans="1:11" s="14" customFormat="1">
      <c r="A119" s="38"/>
      <c r="B119"/>
      <c r="C119"/>
      <c r="D119" s="27"/>
      <c r="E119"/>
      <c r="F119"/>
      <c r="G119"/>
      <c r="H119" s="19"/>
      <c r="I119" s="19"/>
      <c r="J119"/>
      <c r="K119"/>
    </row>
    <row r="120" spans="1:11" s="14" customFormat="1">
      <c r="A120" s="38"/>
      <c r="B120"/>
      <c r="C120"/>
      <c r="D120" s="27"/>
      <c r="E120"/>
      <c r="F120"/>
      <c r="G120"/>
      <c r="H120" s="19"/>
      <c r="I120" s="19"/>
      <c r="J120"/>
      <c r="K120"/>
    </row>
    <row r="121" spans="1:11" s="14" customFormat="1">
      <c r="A121" s="38"/>
      <c r="B121"/>
      <c r="C121"/>
      <c r="D121" s="27"/>
      <c r="E121"/>
      <c r="F121"/>
      <c r="G121"/>
      <c r="H121" s="19"/>
      <c r="I121" s="19"/>
      <c r="J121"/>
      <c r="K121"/>
    </row>
    <row r="122" spans="1:11" s="14" customFormat="1">
      <c r="A122" s="38"/>
      <c r="B122"/>
      <c r="C122"/>
      <c r="D122" s="27"/>
      <c r="E122"/>
      <c r="F122"/>
      <c r="G122"/>
      <c r="H122" s="19"/>
      <c r="I122" s="19"/>
      <c r="J122"/>
      <c r="K122"/>
    </row>
    <row r="123" spans="1:11" s="14" customFormat="1">
      <c r="A123" s="38"/>
      <c r="B123"/>
      <c r="C123"/>
      <c r="D123" s="27"/>
      <c r="E123"/>
      <c r="F123"/>
      <c r="G123"/>
      <c r="H123" s="19"/>
      <c r="I123" s="19"/>
      <c r="J123"/>
      <c r="K123"/>
    </row>
    <row r="124" spans="1:11" s="14" customFormat="1">
      <c r="A124" s="38"/>
      <c r="B124"/>
      <c r="C124"/>
      <c r="D124" s="27"/>
      <c r="E124"/>
      <c r="F124"/>
      <c r="G124"/>
      <c r="H124" s="19"/>
      <c r="I124" s="19"/>
      <c r="J124"/>
      <c r="K124"/>
    </row>
    <row r="125" spans="1:11" s="14" customFormat="1">
      <c r="A125" s="38"/>
      <c r="B125"/>
      <c r="C125"/>
      <c r="D125" s="27"/>
      <c r="E125"/>
      <c r="F125"/>
      <c r="G125"/>
      <c r="H125" s="19"/>
      <c r="I125" s="19"/>
      <c r="J125"/>
      <c r="K125"/>
    </row>
    <row r="126" spans="1:11" s="14" customFormat="1">
      <c r="A126" s="38"/>
      <c r="B126"/>
      <c r="C126"/>
      <c r="D126" s="27"/>
      <c r="E126"/>
      <c r="F126"/>
      <c r="G126"/>
      <c r="H126" s="19"/>
      <c r="I126" s="19"/>
      <c r="J126"/>
      <c r="K126"/>
    </row>
    <row r="127" spans="1:11" s="14" customFormat="1">
      <c r="A127" s="38"/>
      <c r="B127"/>
      <c r="C127"/>
      <c r="D127" s="27"/>
      <c r="E127"/>
      <c r="F127"/>
      <c r="G127"/>
      <c r="H127" s="19"/>
      <c r="I127" s="19"/>
      <c r="J127"/>
      <c r="K127"/>
    </row>
    <row r="128" spans="1:11" s="14" customFormat="1">
      <c r="A128" s="38"/>
      <c r="B128"/>
      <c r="C128"/>
      <c r="D128" s="27"/>
      <c r="E128"/>
      <c r="F128"/>
      <c r="G128"/>
      <c r="H128" s="19"/>
      <c r="I128" s="19"/>
      <c r="J128"/>
      <c r="K128"/>
    </row>
    <row r="129" spans="1:11" s="14" customFormat="1">
      <c r="A129" s="38"/>
      <c r="B129"/>
      <c r="C129"/>
      <c r="D129" s="27"/>
      <c r="E129"/>
      <c r="F129"/>
      <c r="G129"/>
      <c r="H129" s="19"/>
      <c r="I129" s="19"/>
      <c r="J129"/>
      <c r="K129"/>
    </row>
    <row r="130" spans="1:11" s="14" customFormat="1">
      <c r="A130" s="38"/>
      <c r="B130"/>
      <c r="C130"/>
      <c r="D130" s="27"/>
      <c r="E130"/>
      <c r="F130"/>
      <c r="G130"/>
      <c r="H130" s="19"/>
      <c r="I130" s="19"/>
      <c r="J130"/>
      <c r="K130"/>
    </row>
    <row r="131" spans="1:11" s="14" customFormat="1">
      <c r="A131" s="38"/>
      <c r="B131"/>
      <c r="C131"/>
      <c r="D131" s="27"/>
      <c r="E131"/>
      <c r="F131"/>
      <c r="G131"/>
      <c r="H131" s="19"/>
      <c r="I131" s="19"/>
      <c r="J131"/>
      <c r="K131"/>
    </row>
    <row r="132" spans="1:11" s="14" customFormat="1">
      <c r="A132" s="38"/>
      <c r="B132"/>
      <c r="C132"/>
      <c r="D132" s="27"/>
      <c r="E132"/>
      <c r="F132"/>
      <c r="G132"/>
      <c r="H132" s="19"/>
      <c r="I132" s="19"/>
      <c r="J132"/>
      <c r="K132"/>
    </row>
    <row r="133" spans="1:11" s="14" customFormat="1">
      <c r="A133" s="38"/>
      <c r="B133"/>
      <c r="C133"/>
      <c r="D133" s="27"/>
      <c r="E133"/>
      <c r="F133"/>
      <c r="G133"/>
      <c r="H133" s="19"/>
      <c r="I133" s="19"/>
      <c r="J133"/>
      <c r="K133"/>
    </row>
    <row r="134" spans="1:11" s="14" customFormat="1">
      <c r="A134" s="38"/>
      <c r="B134"/>
      <c r="C134"/>
      <c r="D134" s="27"/>
      <c r="E134"/>
      <c r="F134"/>
      <c r="G134"/>
      <c r="H134" s="19"/>
      <c r="I134" s="19"/>
      <c r="J134"/>
      <c r="K134"/>
    </row>
    <row r="135" spans="1:11" s="14" customFormat="1">
      <c r="A135" s="38"/>
      <c r="B135"/>
      <c r="C135"/>
      <c r="D135" s="27"/>
      <c r="E135"/>
      <c r="F135"/>
      <c r="G135"/>
      <c r="H135" s="19"/>
      <c r="I135" s="19"/>
      <c r="J135"/>
      <c r="K135"/>
    </row>
    <row r="136" spans="1:11" s="14" customFormat="1">
      <c r="A136" s="38"/>
      <c r="B136"/>
      <c r="C136"/>
      <c r="D136" s="27"/>
      <c r="E136"/>
      <c r="F136"/>
      <c r="G136"/>
      <c r="H136" s="19"/>
      <c r="I136" s="19"/>
      <c r="J136"/>
      <c r="K136"/>
    </row>
    <row r="137" spans="1:11" s="14" customFormat="1">
      <c r="A137" s="38"/>
      <c r="B137"/>
      <c r="C137"/>
      <c r="D137" s="27"/>
      <c r="E137"/>
      <c r="F137"/>
      <c r="G137"/>
      <c r="H137" s="19"/>
      <c r="I137" s="19"/>
      <c r="J137"/>
      <c r="K137"/>
    </row>
    <row r="138" spans="1:11" s="14" customFormat="1">
      <c r="A138" s="38"/>
      <c r="B138"/>
      <c r="C138"/>
      <c r="D138" s="27"/>
      <c r="E138"/>
      <c r="F138"/>
      <c r="G138"/>
      <c r="H138" s="19"/>
      <c r="I138" s="19"/>
      <c r="J138"/>
      <c r="K138"/>
    </row>
    <row r="139" spans="1:11" s="14" customFormat="1">
      <c r="A139" s="38"/>
      <c r="B139"/>
      <c r="C139"/>
      <c r="D139" s="27"/>
      <c r="E139"/>
      <c r="F139"/>
      <c r="G139"/>
      <c r="H139" s="19"/>
      <c r="I139" s="19"/>
      <c r="J139"/>
      <c r="K139"/>
    </row>
    <row r="140" spans="1:11" s="14" customFormat="1">
      <c r="A140" s="38"/>
      <c r="B140"/>
      <c r="C140"/>
      <c r="D140" s="27"/>
      <c r="E140"/>
      <c r="F140"/>
      <c r="G140"/>
      <c r="H140" s="19"/>
      <c r="I140" s="19"/>
      <c r="J140"/>
      <c r="K140"/>
    </row>
    <row r="141" spans="1:11" s="14" customFormat="1">
      <c r="A141" s="38"/>
      <c r="B141"/>
      <c r="C141"/>
      <c r="D141" s="27"/>
      <c r="E141"/>
      <c r="F141"/>
      <c r="G141"/>
      <c r="H141" s="19"/>
      <c r="I141" s="19"/>
      <c r="J141"/>
      <c r="K141"/>
    </row>
    <row r="142" spans="1:11" s="14" customFormat="1">
      <c r="A142" s="38"/>
      <c r="B142"/>
      <c r="C142"/>
      <c r="D142" s="27"/>
      <c r="E142"/>
      <c r="F142"/>
      <c r="G142"/>
      <c r="H142" s="19"/>
      <c r="I142" s="19"/>
      <c r="J142"/>
      <c r="K142"/>
    </row>
    <row r="143" spans="1:11" s="14" customFormat="1">
      <c r="A143" s="38"/>
      <c r="B143"/>
      <c r="C143"/>
      <c r="D143" s="27"/>
      <c r="E143"/>
      <c r="F143"/>
      <c r="G143"/>
      <c r="H143" s="19"/>
      <c r="I143" s="19"/>
      <c r="J143"/>
      <c r="K143"/>
    </row>
    <row r="144" spans="1:11" s="14" customFormat="1">
      <c r="A144" s="38"/>
      <c r="B144"/>
      <c r="C144"/>
      <c r="D144" s="27"/>
      <c r="E144"/>
      <c r="F144"/>
      <c r="G144"/>
      <c r="H144" s="19"/>
      <c r="I144" s="19"/>
      <c r="J144"/>
      <c r="K144"/>
    </row>
    <row r="145" spans="1:11" s="14" customFormat="1">
      <c r="A145" s="38"/>
      <c r="B145"/>
      <c r="C145"/>
      <c r="D145" s="27"/>
      <c r="E145"/>
      <c r="F145"/>
      <c r="G145"/>
      <c r="H145" s="19"/>
      <c r="I145" s="19"/>
      <c r="J145"/>
      <c r="K145"/>
    </row>
    <row r="146" spans="1:11" s="14" customFormat="1">
      <c r="A146" s="38"/>
      <c r="B146"/>
      <c r="C146"/>
      <c r="D146" s="27"/>
      <c r="E146"/>
      <c r="F146"/>
      <c r="G146"/>
      <c r="H146" s="19"/>
      <c r="I146" s="19"/>
      <c r="J146"/>
      <c r="K146"/>
    </row>
    <row r="147" spans="1:11" s="14" customFormat="1">
      <c r="A147" s="38"/>
      <c r="B147"/>
      <c r="C147"/>
      <c r="D147" s="27"/>
      <c r="E147"/>
      <c r="F147"/>
      <c r="G147"/>
      <c r="H147" s="19"/>
      <c r="I147" s="19"/>
      <c r="J147"/>
      <c r="K147"/>
    </row>
    <row r="148" spans="1:11" s="14" customFormat="1">
      <c r="A148" s="38"/>
      <c r="B148"/>
      <c r="C148"/>
      <c r="D148" s="27"/>
      <c r="E148"/>
      <c r="F148"/>
      <c r="G148"/>
      <c r="H148" s="19"/>
      <c r="I148" s="19"/>
      <c r="J148"/>
      <c r="K148"/>
    </row>
    <row r="149" spans="1:11" s="14" customFormat="1">
      <c r="A149" s="38"/>
      <c r="B149"/>
      <c r="C149"/>
      <c r="D149" s="27"/>
      <c r="E149"/>
      <c r="F149"/>
      <c r="G149"/>
      <c r="H149" s="19"/>
      <c r="I149" s="19"/>
      <c r="J149"/>
      <c r="K149"/>
    </row>
    <row r="150" spans="1:11" s="14" customFormat="1">
      <c r="A150" s="38"/>
      <c r="B150"/>
      <c r="C150"/>
      <c r="D150" s="27"/>
      <c r="E150"/>
      <c r="F150"/>
      <c r="G150"/>
      <c r="H150" s="19"/>
      <c r="I150" s="19"/>
      <c r="J150"/>
      <c r="K150"/>
    </row>
    <row r="151" spans="1:11" s="14" customFormat="1">
      <c r="A151" s="38"/>
      <c r="B151"/>
      <c r="C151"/>
      <c r="D151" s="27"/>
      <c r="E151"/>
      <c r="F151"/>
      <c r="G151"/>
      <c r="H151" s="19"/>
      <c r="I151" s="19"/>
      <c r="J151"/>
      <c r="K151"/>
    </row>
    <row r="152" spans="1:11" s="14" customFormat="1">
      <c r="A152" s="38"/>
      <c r="B152"/>
      <c r="C152"/>
      <c r="D152" s="27"/>
      <c r="E152"/>
      <c r="F152"/>
      <c r="G152"/>
      <c r="H152" s="19"/>
      <c r="I152" s="19"/>
      <c r="J152"/>
      <c r="K152"/>
    </row>
    <row r="153" spans="1:11" s="14" customFormat="1">
      <c r="A153" s="38"/>
      <c r="B153"/>
      <c r="C153"/>
      <c r="D153" s="27"/>
      <c r="E153"/>
      <c r="F153"/>
      <c r="G153"/>
      <c r="H153" s="19"/>
      <c r="I153" s="19"/>
      <c r="J153"/>
      <c r="K153"/>
    </row>
    <row r="154" spans="1:11" s="14" customFormat="1">
      <c r="A154" s="38"/>
      <c r="B154"/>
      <c r="C154"/>
      <c r="D154" s="27"/>
      <c r="E154"/>
      <c r="F154"/>
      <c r="G154"/>
      <c r="H154" s="19"/>
      <c r="I154" s="19"/>
      <c r="J154"/>
      <c r="K154"/>
    </row>
    <row r="155" spans="1:11" s="14" customFormat="1">
      <c r="A155" s="38"/>
      <c r="B155"/>
      <c r="C155"/>
      <c r="D155" s="27"/>
      <c r="E155"/>
      <c r="F155"/>
      <c r="G155"/>
      <c r="H155" s="19"/>
      <c r="I155" s="19"/>
      <c r="J155"/>
      <c r="K155"/>
    </row>
    <row r="156" spans="1:11" s="14" customFormat="1">
      <c r="A156" s="38"/>
      <c r="B156"/>
      <c r="C156"/>
      <c r="D156" s="27"/>
      <c r="E156"/>
      <c r="F156"/>
      <c r="G156"/>
      <c r="H156" s="19"/>
      <c r="I156" s="19"/>
      <c r="J156"/>
      <c r="K156"/>
    </row>
    <row r="157" spans="1:11" s="14" customFormat="1">
      <c r="A157" s="38"/>
      <c r="B157"/>
      <c r="C157"/>
      <c r="D157" s="27"/>
      <c r="E157"/>
      <c r="F157"/>
      <c r="G157"/>
      <c r="H157" s="19"/>
      <c r="I157" s="19"/>
      <c r="J157"/>
      <c r="K157"/>
    </row>
    <row r="158" spans="1:11" s="14" customFormat="1">
      <c r="A158" s="38"/>
      <c r="B158"/>
      <c r="C158"/>
      <c r="D158" s="27"/>
      <c r="E158"/>
      <c r="F158"/>
      <c r="G158"/>
      <c r="H158" s="19"/>
      <c r="I158" s="19"/>
      <c r="J158"/>
      <c r="K158"/>
    </row>
    <row r="159" spans="1:11" s="14" customFormat="1">
      <c r="A159" s="38"/>
      <c r="B159"/>
      <c r="C159"/>
      <c r="D159" s="27"/>
      <c r="E159"/>
      <c r="F159"/>
      <c r="G159"/>
      <c r="H159" s="19"/>
      <c r="I159" s="19"/>
      <c r="J159"/>
      <c r="K159"/>
    </row>
    <row r="160" spans="1:11" s="14" customFormat="1">
      <c r="A160" s="38"/>
      <c r="B160"/>
      <c r="C160"/>
      <c r="D160" s="27"/>
      <c r="E160"/>
      <c r="F160"/>
      <c r="G160"/>
      <c r="H160" s="19"/>
      <c r="I160" s="19"/>
      <c r="J160"/>
      <c r="K160"/>
    </row>
    <row r="161" spans="1:11" s="14" customFormat="1">
      <c r="A161" s="38"/>
      <c r="B161"/>
      <c r="C161"/>
      <c r="D161" s="27"/>
      <c r="E161"/>
      <c r="F161"/>
      <c r="G161"/>
      <c r="H161" s="19"/>
      <c r="I161" s="19"/>
      <c r="J161"/>
      <c r="K161"/>
    </row>
    <row r="162" spans="1:11" s="14" customFormat="1">
      <c r="A162" s="38"/>
      <c r="B162"/>
      <c r="C162"/>
      <c r="D162" s="27"/>
      <c r="E162"/>
      <c r="F162"/>
      <c r="G162"/>
      <c r="H162" s="19"/>
      <c r="I162" s="19"/>
      <c r="J162"/>
      <c r="K162"/>
    </row>
    <row r="163" spans="1:11" s="14" customFormat="1">
      <c r="A163" s="38"/>
      <c r="B163"/>
      <c r="C163"/>
      <c r="D163" s="27"/>
      <c r="E163"/>
      <c r="F163"/>
      <c r="G163"/>
      <c r="H163" s="19"/>
      <c r="I163" s="19"/>
      <c r="J163"/>
      <c r="K163"/>
    </row>
    <row r="164" spans="1:11" s="14" customFormat="1">
      <c r="A164" s="38"/>
      <c r="B164"/>
      <c r="C164"/>
      <c r="D164" s="27"/>
      <c r="E164"/>
      <c r="F164"/>
      <c r="G164"/>
      <c r="H164" s="19"/>
      <c r="I164" s="19"/>
      <c r="J164"/>
      <c r="K164"/>
    </row>
    <row r="165" spans="1:11" s="14" customFormat="1">
      <c r="A165" s="38"/>
      <c r="B165"/>
      <c r="C165"/>
      <c r="D165" s="27"/>
      <c r="E165"/>
      <c r="F165"/>
      <c r="G165"/>
      <c r="H165" s="19"/>
      <c r="I165" s="19"/>
      <c r="J165"/>
      <c r="K165"/>
    </row>
    <row r="166" spans="1:11" s="14" customFormat="1">
      <c r="A166" s="38"/>
      <c r="B166"/>
      <c r="C166"/>
      <c r="D166" s="27"/>
      <c r="E166"/>
      <c r="F166"/>
      <c r="G166"/>
      <c r="H166" s="19"/>
      <c r="I166" s="19"/>
      <c r="J166"/>
      <c r="K166"/>
    </row>
    <row r="167" spans="1:11" s="14" customFormat="1">
      <c r="A167" s="38"/>
      <c r="B167"/>
      <c r="C167"/>
      <c r="D167" s="27"/>
      <c r="E167"/>
      <c r="F167"/>
      <c r="G167"/>
      <c r="H167" s="19"/>
      <c r="I167" s="19"/>
      <c r="J167"/>
      <c r="K167"/>
    </row>
    <row r="168" spans="1:11" s="14" customFormat="1">
      <c r="A168" s="38"/>
      <c r="B168"/>
      <c r="C168"/>
      <c r="D168" s="27"/>
      <c r="E168"/>
      <c r="F168"/>
      <c r="G168"/>
      <c r="H168" s="19"/>
      <c r="I168" s="19"/>
      <c r="J168"/>
      <c r="K168"/>
    </row>
    <row r="169" spans="1:11" s="14" customFormat="1">
      <c r="A169" s="38"/>
      <c r="B169"/>
      <c r="C169"/>
      <c r="D169" s="27"/>
      <c r="E169"/>
      <c r="F169"/>
      <c r="G169"/>
      <c r="H169" s="19"/>
      <c r="I169" s="19"/>
      <c r="J169"/>
      <c r="K169"/>
    </row>
    <row r="170" spans="1:11" s="14" customFormat="1">
      <c r="A170" s="38"/>
      <c r="B170"/>
      <c r="C170"/>
      <c r="D170" s="27"/>
      <c r="E170"/>
      <c r="F170"/>
      <c r="G170"/>
      <c r="H170" s="19"/>
      <c r="I170" s="19"/>
      <c r="J170"/>
      <c r="K170"/>
    </row>
    <row r="171" spans="1:11" s="14" customFormat="1">
      <c r="A171" s="38"/>
      <c r="B171"/>
      <c r="C171"/>
      <c r="D171" s="27"/>
      <c r="E171"/>
      <c r="F171"/>
      <c r="G171"/>
      <c r="H171" s="19"/>
      <c r="I171" s="19"/>
      <c r="J171"/>
      <c r="K171"/>
    </row>
    <row r="172" spans="1:11" s="14" customFormat="1">
      <c r="A172" s="38"/>
      <c r="B172"/>
      <c r="C172"/>
      <c r="D172" s="27"/>
      <c r="E172"/>
      <c r="F172"/>
      <c r="G172"/>
      <c r="H172" s="19"/>
      <c r="I172" s="19"/>
      <c r="J172"/>
      <c r="K172"/>
    </row>
    <row r="173" spans="1:11" s="14" customFormat="1">
      <c r="A173" s="38"/>
      <c r="B173"/>
      <c r="C173"/>
      <c r="D173" s="27"/>
      <c r="E173"/>
      <c r="F173"/>
      <c r="G173"/>
      <c r="H173" s="19"/>
      <c r="I173" s="19"/>
      <c r="J173"/>
      <c r="K173"/>
    </row>
    <row r="174" spans="1:11" s="14" customFormat="1">
      <c r="A174" s="38"/>
      <c r="B174"/>
      <c r="C174"/>
      <c r="D174" s="27"/>
      <c r="E174"/>
      <c r="F174"/>
      <c r="G174"/>
      <c r="H174" s="19"/>
      <c r="I174" s="19"/>
      <c r="J174"/>
      <c r="K174"/>
    </row>
    <row r="175" spans="1:11" s="14" customFormat="1">
      <c r="A175" s="38"/>
      <c r="B175"/>
      <c r="C175"/>
      <c r="D175" s="27"/>
      <c r="E175"/>
      <c r="F175"/>
      <c r="G175"/>
      <c r="H175" s="19"/>
      <c r="I175" s="19"/>
      <c r="J175"/>
      <c r="K175"/>
    </row>
    <row r="176" spans="1:11" s="14" customFormat="1">
      <c r="A176" s="38"/>
      <c r="B176"/>
      <c r="C176"/>
      <c r="D176" s="27"/>
      <c r="E176"/>
      <c r="F176"/>
      <c r="G176"/>
      <c r="H176" s="19"/>
      <c r="I176" s="19"/>
      <c r="J176"/>
      <c r="K176"/>
    </row>
    <row r="177" spans="1:11" s="14" customFormat="1">
      <c r="A177" s="38"/>
      <c r="B177"/>
      <c r="C177"/>
      <c r="D177" s="27"/>
      <c r="E177"/>
      <c r="F177"/>
      <c r="G177"/>
      <c r="H177" s="19"/>
      <c r="I177" s="19"/>
      <c r="J177"/>
      <c r="K177"/>
    </row>
    <row r="178" spans="1:11" s="14" customFormat="1">
      <c r="A178" s="38"/>
      <c r="B178"/>
      <c r="C178"/>
      <c r="D178" s="27"/>
      <c r="E178"/>
      <c r="F178"/>
      <c r="G178"/>
      <c r="H178" s="19"/>
      <c r="I178" s="19"/>
      <c r="J178"/>
      <c r="K178"/>
    </row>
    <row r="179" spans="1:11" s="14" customFormat="1">
      <c r="A179" s="38"/>
      <c r="B179"/>
      <c r="C179"/>
      <c r="D179" s="27"/>
      <c r="E179"/>
      <c r="F179"/>
      <c r="G179"/>
      <c r="H179" s="19"/>
      <c r="I179" s="19"/>
      <c r="J179"/>
      <c r="K179"/>
    </row>
    <row r="180" spans="1:11" s="14" customFormat="1">
      <c r="A180" s="38"/>
      <c r="B180"/>
      <c r="C180"/>
      <c r="D180" s="27"/>
      <c r="E180"/>
      <c r="F180"/>
      <c r="G180"/>
      <c r="H180" s="19"/>
      <c r="I180" s="19"/>
      <c r="J180"/>
      <c r="K180"/>
    </row>
    <row r="181" spans="1:11" s="14" customFormat="1">
      <c r="A181" s="38"/>
      <c r="B181"/>
      <c r="C181"/>
      <c r="D181" s="27"/>
      <c r="E181"/>
      <c r="F181"/>
      <c r="G181"/>
      <c r="H181" s="19"/>
      <c r="I181" s="19"/>
      <c r="J181"/>
      <c r="K181"/>
    </row>
    <row r="182" spans="1:11" s="14" customFormat="1">
      <c r="A182" s="38"/>
      <c r="B182"/>
      <c r="C182"/>
      <c r="D182" s="27"/>
      <c r="E182"/>
      <c r="F182"/>
      <c r="G182"/>
      <c r="H182" s="19"/>
      <c r="I182" s="19"/>
      <c r="J182"/>
      <c r="K182"/>
    </row>
    <row r="183" spans="1:11" s="14" customFormat="1">
      <c r="A183" s="38"/>
      <c r="B183"/>
      <c r="C183"/>
      <c r="D183" s="27"/>
      <c r="E183"/>
      <c r="F183"/>
      <c r="G183"/>
      <c r="H183" s="19"/>
      <c r="I183" s="19"/>
      <c r="J183"/>
      <c r="K183"/>
    </row>
    <row r="184" spans="1:11" s="14" customFormat="1">
      <c r="A184" s="38"/>
      <c r="B184"/>
      <c r="C184"/>
      <c r="D184" s="27"/>
      <c r="E184"/>
      <c r="F184"/>
      <c r="G184"/>
      <c r="H184" s="19"/>
      <c r="I184" s="19"/>
      <c r="J184"/>
      <c r="K184"/>
    </row>
    <row r="185" spans="1:11" s="14" customFormat="1">
      <c r="A185" s="38"/>
      <c r="B185"/>
      <c r="C185"/>
      <c r="D185" s="27"/>
      <c r="E185"/>
      <c r="F185"/>
      <c r="G185"/>
      <c r="H185" s="19"/>
      <c r="I185" s="19"/>
      <c r="J185"/>
      <c r="K185"/>
    </row>
    <row r="186" spans="1:11" s="14" customFormat="1">
      <c r="A186" s="38"/>
      <c r="B186"/>
      <c r="C186"/>
      <c r="D186" s="27"/>
      <c r="E186"/>
      <c r="F186"/>
      <c r="G186"/>
      <c r="H186" s="19"/>
      <c r="I186" s="19"/>
      <c r="J186"/>
      <c r="K186"/>
    </row>
    <row r="187" spans="1:11" s="14" customFormat="1">
      <c r="A187" s="38"/>
      <c r="B187"/>
      <c r="C187"/>
      <c r="D187" s="27"/>
      <c r="E187"/>
      <c r="F187"/>
      <c r="G187"/>
      <c r="H187" s="19"/>
      <c r="I187" s="19"/>
      <c r="J187"/>
      <c r="K187"/>
    </row>
    <row r="188" spans="1:11" s="14" customFormat="1">
      <c r="A188" s="38"/>
      <c r="B188"/>
      <c r="C188"/>
      <c r="D188" s="27"/>
      <c r="E188"/>
      <c r="F188"/>
      <c r="G188"/>
      <c r="H188" s="19"/>
      <c r="I188" s="19"/>
      <c r="J188"/>
      <c r="K188"/>
    </row>
    <row r="189" spans="1:11" s="14" customFormat="1">
      <c r="A189" s="38"/>
      <c r="B189"/>
      <c r="C189"/>
      <c r="D189" s="27"/>
      <c r="E189"/>
      <c r="F189"/>
      <c r="G189"/>
      <c r="H189" s="19"/>
      <c r="I189" s="19"/>
      <c r="J189"/>
      <c r="K189"/>
    </row>
    <row r="190" spans="1:11" s="14" customFormat="1">
      <c r="A190" s="38"/>
      <c r="B190"/>
      <c r="C190"/>
      <c r="D190" s="27"/>
      <c r="E190"/>
      <c r="F190"/>
      <c r="G190"/>
      <c r="H190" s="19"/>
      <c r="I190" s="19"/>
      <c r="J190"/>
      <c r="K190"/>
    </row>
    <row r="191" spans="1:11" s="14" customFormat="1">
      <c r="A191" s="38"/>
      <c r="B191"/>
      <c r="C191"/>
      <c r="D191" s="27"/>
      <c r="E191"/>
      <c r="F191"/>
      <c r="G191"/>
      <c r="H191" s="19"/>
      <c r="I191" s="19"/>
      <c r="J191"/>
      <c r="K191"/>
    </row>
    <row r="192" spans="1:11" s="14" customFormat="1">
      <c r="A192" s="38"/>
      <c r="B192"/>
      <c r="C192"/>
      <c r="D192" s="27"/>
      <c r="E192"/>
      <c r="F192"/>
      <c r="G192"/>
      <c r="H192" s="19"/>
      <c r="I192" s="19"/>
      <c r="J192"/>
      <c r="K192"/>
    </row>
    <row r="193" spans="2:11">
      <c r="B193"/>
      <c r="C193"/>
      <c r="D193" s="27"/>
      <c r="E193"/>
      <c r="F193"/>
      <c r="G193"/>
      <c r="H193" s="19"/>
      <c r="I193" s="19"/>
      <c r="J193"/>
      <c r="K193"/>
    </row>
    <row r="194" spans="2:11">
      <c r="B194"/>
      <c r="C194"/>
      <c r="D194" s="27"/>
      <c r="E194"/>
      <c r="F194"/>
      <c r="G194"/>
      <c r="H194" s="19"/>
      <c r="I194" s="19"/>
      <c r="J194"/>
      <c r="K194"/>
    </row>
    <row r="195" spans="2:11">
      <c r="B195"/>
      <c r="C195"/>
      <c r="D195" s="27"/>
      <c r="E195"/>
      <c r="F195"/>
      <c r="G195"/>
      <c r="H195" s="19"/>
      <c r="I195" s="19"/>
      <c r="J195"/>
      <c r="K195"/>
    </row>
    <row r="196" spans="2:11">
      <c r="B196"/>
      <c r="C196"/>
      <c r="D196" s="27"/>
      <c r="E196"/>
      <c r="F196"/>
      <c r="G196"/>
      <c r="H196" s="19"/>
      <c r="I196" s="19"/>
      <c r="J196"/>
      <c r="K196"/>
    </row>
    <row r="197" spans="2:11">
      <c r="B197"/>
      <c r="C197"/>
      <c r="D197" s="27"/>
      <c r="E197"/>
      <c r="F197"/>
      <c r="G197"/>
      <c r="H197" s="19"/>
      <c r="I197" s="19"/>
      <c r="J197"/>
      <c r="K197"/>
    </row>
    <row r="198" spans="2:11">
      <c r="B198"/>
      <c r="C198"/>
      <c r="D198" s="27"/>
      <c r="E198"/>
      <c r="F198"/>
      <c r="G198"/>
      <c r="H198" s="19"/>
      <c r="I198" s="19"/>
      <c r="J198"/>
      <c r="K198"/>
    </row>
    <row r="199" spans="2:11">
      <c r="B199"/>
      <c r="C199"/>
      <c r="D199" s="27"/>
      <c r="E199"/>
      <c r="F199"/>
      <c r="G199"/>
      <c r="H199" s="19"/>
      <c r="I199" s="19"/>
      <c r="J199"/>
      <c r="K199"/>
    </row>
    <row r="200" spans="2:11">
      <c r="B200"/>
      <c r="C200"/>
      <c r="D200" s="27"/>
      <c r="E200"/>
      <c r="F200"/>
      <c r="G200"/>
      <c r="H200" s="19"/>
      <c r="I200" s="19"/>
      <c r="J200"/>
      <c r="K200"/>
    </row>
    <row r="201" spans="2:11">
      <c r="B201"/>
      <c r="C201"/>
      <c r="D201" s="27"/>
      <c r="E201"/>
      <c r="F201"/>
      <c r="G201"/>
      <c r="H201" s="19"/>
      <c r="I201" s="19"/>
      <c r="J201"/>
      <c r="K201"/>
    </row>
    <row r="202" spans="2:11">
      <c r="B202"/>
      <c r="C202"/>
      <c r="D202" s="27"/>
      <c r="E202"/>
      <c r="F202"/>
      <c r="G202"/>
      <c r="H202" s="19"/>
      <c r="I202" s="19"/>
      <c r="J202"/>
      <c r="K202"/>
    </row>
    <row r="203" spans="2:11">
      <c r="B203"/>
      <c r="C203"/>
      <c r="D203" s="27"/>
      <c r="E203"/>
      <c r="F203"/>
      <c r="G203"/>
      <c r="H203" s="19"/>
      <c r="I203" s="19"/>
      <c r="J203"/>
      <c r="K203"/>
    </row>
    <row r="204" spans="2:11">
      <c r="B204"/>
      <c r="C204"/>
      <c r="D204" s="27"/>
      <c r="E204"/>
      <c r="F204"/>
      <c r="G204"/>
      <c r="H204" s="19"/>
      <c r="I204" s="19"/>
      <c r="J204"/>
      <c r="K204"/>
    </row>
    <row r="205" spans="2:11">
      <c r="B205"/>
      <c r="C205"/>
      <c r="D205" s="27"/>
      <c r="E205"/>
      <c r="F205"/>
      <c r="G205"/>
      <c r="H205" s="19"/>
      <c r="I205" s="19"/>
      <c r="J205"/>
      <c r="K205"/>
    </row>
    <row r="206" spans="2:11">
      <c r="B206"/>
      <c r="C206"/>
      <c r="D206" s="27"/>
      <c r="E206"/>
      <c r="F206"/>
      <c r="G206"/>
      <c r="H206" s="19"/>
      <c r="I206" s="19"/>
      <c r="J206"/>
      <c r="K206"/>
    </row>
    <row r="207" spans="2:11">
      <c r="B207"/>
      <c r="C207"/>
      <c r="D207" s="27"/>
      <c r="E207"/>
      <c r="F207"/>
      <c r="G207"/>
      <c r="H207" s="19"/>
      <c r="I207" s="19"/>
      <c r="J207"/>
      <c r="K207"/>
    </row>
    <row r="208" spans="2:11">
      <c r="B208"/>
      <c r="C208"/>
      <c r="D208" s="27"/>
      <c r="E208"/>
      <c r="F208"/>
      <c r="G208"/>
      <c r="H208" s="19"/>
      <c r="I208" s="19"/>
      <c r="J208"/>
      <c r="K208"/>
    </row>
    <row r="209" spans="2:11">
      <c r="B209"/>
      <c r="C209"/>
      <c r="D209" s="27"/>
      <c r="E209"/>
      <c r="F209"/>
      <c r="G209"/>
      <c r="H209" s="19"/>
      <c r="I209" s="19"/>
      <c r="J209"/>
      <c r="K209"/>
    </row>
    <row r="210" spans="2:11">
      <c r="B210"/>
      <c r="C210"/>
      <c r="D210" s="27"/>
      <c r="E210"/>
      <c r="F210"/>
      <c r="G210"/>
      <c r="H210" s="19"/>
      <c r="I210" s="19"/>
      <c r="J210"/>
      <c r="K210"/>
    </row>
    <row r="211" spans="2:11">
      <c r="B211"/>
      <c r="C211"/>
      <c r="D211" s="27"/>
      <c r="E211"/>
      <c r="F211"/>
      <c r="G211"/>
      <c r="H211" s="19"/>
      <c r="I211" s="19"/>
      <c r="J211"/>
      <c r="K211"/>
    </row>
    <row r="212" spans="2:11">
      <c r="B212"/>
      <c r="C212"/>
      <c r="D212" s="27"/>
      <c r="E212"/>
      <c r="F212"/>
      <c r="G212"/>
      <c r="H212" s="19"/>
      <c r="I212" s="19"/>
      <c r="J212"/>
      <c r="K212"/>
    </row>
    <row r="213" spans="2:11">
      <c r="B213"/>
      <c r="C213"/>
      <c r="D213" s="27"/>
      <c r="E213"/>
      <c r="F213"/>
      <c r="G213"/>
      <c r="H213" s="19"/>
      <c r="I213" s="19"/>
      <c r="J213"/>
      <c r="K213"/>
    </row>
    <row r="214" spans="2:11">
      <c r="B214"/>
      <c r="C214"/>
      <c r="D214" s="27"/>
      <c r="E214"/>
      <c r="F214"/>
      <c r="G214"/>
      <c r="H214" s="19"/>
      <c r="I214" s="19"/>
      <c r="J214"/>
      <c r="K214"/>
    </row>
    <row r="215" spans="2:11">
      <c r="B215"/>
      <c r="C215"/>
      <c r="D215" s="27"/>
      <c r="E215"/>
      <c r="F215"/>
      <c r="G215"/>
      <c r="H215" s="19"/>
      <c r="I215" s="19"/>
      <c r="J215"/>
      <c r="K215"/>
    </row>
    <row r="216" spans="2:11">
      <c r="B216"/>
      <c r="C216"/>
      <c r="D216" s="27"/>
      <c r="E216"/>
      <c r="F216"/>
      <c r="G216"/>
      <c r="H216" s="19"/>
      <c r="I216" s="19"/>
      <c r="J216"/>
      <c r="K216"/>
    </row>
    <row r="217" spans="2:11">
      <c r="B217"/>
      <c r="C217"/>
      <c r="D217" s="27"/>
      <c r="E217"/>
      <c r="F217"/>
      <c r="G217"/>
      <c r="H217" s="19"/>
      <c r="I217" s="19"/>
      <c r="J217"/>
      <c r="K217"/>
    </row>
    <row r="218" spans="2:11">
      <c r="B218"/>
      <c r="C218"/>
      <c r="D218" s="27"/>
      <c r="E218"/>
      <c r="F218"/>
      <c r="G218"/>
      <c r="H218" s="19"/>
      <c r="I218" s="19"/>
      <c r="J218"/>
      <c r="K218"/>
    </row>
    <row r="219" spans="2:11">
      <c r="B219"/>
      <c r="C219"/>
      <c r="D219" s="27"/>
      <c r="E219"/>
      <c r="F219"/>
      <c r="G219"/>
      <c r="H219" s="19"/>
      <c r="I219" s="19"/>
      <c r="J219"/>
      <c r="K219"/>
    </row>
    <row r="220" spans="2:11">
      <c r="B220"/>
      <c r="C220"/>
      <c r="D220" s="27"/>
      <c r="E220"/>
      <c r="F220"/>
      <c r="G220"/>
      <c r="H220" s="19"/>
      <c r="I220" s="19"/>
      <c r="J220"/>
      <c r="K220"/>
    </row>
    <row r="221" spans="2:11">
      <c r="B221"/>
      <c r="C221"/>
      <c r="D221" s="27"/>
      <c r="E221"/>
      <c r="F221"/>
      <c r="G221"/>
      <c r="H221" s="19"/>
      <c r="I221" s="19"/>
      <c r="J221"/>
      <c r="K221"/>
    </row>
    <row r="222" spans="2:11">
      <c r="B222"/>
      <c r="C222"/>
      <c r="D222" s="27"/>
      <c r="E222"/>
      <c r="F222"/>
      <c r="G222"/>
      <c r="H222" s="19"/>
      <c r="I222" s="19"/>
      <c r="J222"/>
      <c r="K222"/>
    </row>
    <row r="223" spans="2:11">
      <c r="B223"/>
      <c r="C223"/>
      <c r="D223" s="27"/>
      <c r="E223"/>
      <c r="F223"/>
      <c r="G223"/>
      <c r="H223" s="19"/>
      <c r="I223" s="19"/>
      <c r="J223"/>
      <c r="K223"/>
    </row>
    <row r="224" spans="2:11">
      <c r="B224"/>
      <c r="C224"/>
      <c r="D224" s="27"/>
      <c r="E224"/>
      <c r="F224"/>
      <c r="G224"/>
      <c r="H224" s="19"/>
      <c r="I224" s="19"/>
      <c r="J224"/>
      <c r="K224"/>
    </row>
    <row r="225" spans="2:11">
      <c r="B225"/>
      <c r="C225"/>
      <c r="D225" s="27"/>
      <c r="E225"/>
      <c r="F225"/>
      <c r="G225"/>
      <c r="H225" s="19"/>
      <c r="I225" s="19"/>
      <c r="J225"/>
      <c r="K225"/>
    </row>
    <row r="226" spans="2:11">
      <c r="B226"/>
      <c r="C226"/>
      <c r="D226" s="27"/>
      <c r="E226"/>
      <c r="F226"/>
      <c r="G226"/>
      <c r="H226" s="19"/>
      <c r="I226" s="19"/>
      <c r="J226"/>
      <c r="K226"/>
    </row>
    <row r="227" spans="2:11">
      <c r="B227"/>
      <c r="C227"/>
      <c r="D227" s="27"/>
      <c r="E227"/>
      <c r="F227"/>
      <c r="G227"/>
      <c r="H227" s="19"/>
      <c r="I227" s="19"/>
      <c r="J227"/>
      <c r="K227"/>
    </row>
    <row r="228" spans="2:11">
      <c r="B228"/>
      <c r="C228"/>
      <c r="D228" s="27"/>
      <c r="E228"/>
      <c r="F228"/>
      <c r="G228"/>
      <c r="H228" s="19"/>
      <c r="I228" s="19"/>
      <c r="J228"/>
      <c r="K228"/>
    </row>
    <row r="229" spans="2:11">
      <c r="B229"/>
      <c r="C229"/>
      <c r="D229" s="27"/>
      <c r="E229"/>
      <c r="F229"/>
      <c r="G229"/>
      <c r="H229" s="19"/>
      <c r="I229" s="19"/>
      <c r="J229"/>
      <c r="K229"/>
    </row>
    <row r="230" spans="2:11">
      <c r="B230"/>
      <c r="C230"/>
      <c r="D230" s="27"/>
      <c r="E230"/>
      <c r="F230"/>
      <c r="G230"/>
      <c r="H230" s="19"/>
      <c r="I230" s="19"/>
      <c r="J230"/>
      <c r="K230"/>
    </row>
    <row r="231" spans="2:11">
      <c r="B231"/>
      <c r="C231"/>
      <c r="D231" s="27"/>
      <c r="E231"/>
      <c r="F231"/>
      <c r="G231"/>
      <c r="H231" s="19"/>
      <c r="I231" s="19"/>
      <c r="J231"/>
      <c r="K231"/>
    </row>
    <row r="232" spans="2:11">
      <c r="B232"/>
      <c r="C232"/>
      <c r="D232" s="27"/>
      <c r="E232"/>
      <c r="F232"/>
      <c r="G232"/>
      <c r="H232" s="19"/>
      <c r="I232" s="19"/>
      <c r="J232"/>
      <c r="K232"/>
    </row>
    <row r="233" spans="2:11">
      <c r="B233"/>
      <c r="C233"/>
      <c r="D233" s="27"/>
      <c r="E233"/>
      <c r="F233"/>
      <c r="G233"/>
      <c r="H233" s="19"/>
      <c r="I233" s="19"/>
      <c r="J233"/>
      <c r="K233"/>
    </row>
    <row r="234" spans="2:11">
      <c r="B234"/>
      <c r="C234"/>
      <c r="D234" s="18"/>
      <c r="E234"/>
      <c r="F234"/>
      <c r="G234"/>
      <c r="H234" s="19"/>
      <c r="I234" s="19"/>
      <c r="J234"/>
      <c r="K234"/>
    </row>
    <row r="1048576" spans="1:16">
      <c r="A1048576" s="37" t="s">
        <v>837</v>
      </c>
      <c r="P1048576" s="15" t="s">
        <v>837</v>
      </c>
    </row>
  </sheetData>
  <autoFilter ref="A2:P85" xr:uid="{C8AAA3F7-5DC9-3F44-9BB9-B1902936D85F}">
    <filterColumn colId="15">
      <filters>
        <filter val="O"/>
        <filter val="v"/>
      </filters>
    </filterColumn>
  </autoFilter>
  <mergeCells count="1">
    <mergeCell ref="B1:K1"/>
  </mergeCells>
  <hyperlinks>
    <hyperlink ref="D15" r:id="rId1" xr:uid="{2C347124-68DC-4B4F-9CA5-2329D617C97A}"/>
    <hyperlink ref="D37" r:id="rId2" xr:uid="{FB8D1661-EC5D-CE4E-932B-263A6E9BAB67}"/>
    <hyperlink ref="D3" r:id="rId3" xr:uid="{1EDB8955-53EB-D844-B18F-06E5EEEE7A28}"/>
    <hyperlink ref="D4" r:id="rId4" xr:uid="{BE4316FC-649D-CC43-960E-E07286E10492}"/>
    <hyperlink ref="D5" r:id="rId5" xr:uid="{F672A95E-DC10-0749-BC5C-91B5DB83ED0C}"/>
    <hyperlink ref="D6" r:id="rId6" xr:uid="{CE2E2D25-A841-0F45-8C43-FA1F9F12C099}"/>
    <hyperlink ref="D7" r:id="rId7" xr:uid="{F1BCE83F-17C5-814A-ADB4-F012D6F5D13A}"/>
    <hyperlink ref="D9" r:id="rId8" xr:uid="{0F59A9FB-CF47-3E41-A619-612A0C3DEC94}"/>
    <hyperlink ref="D10" r:id="rId9" xr:uid="{6C2433A3-C90C-F548-ACFC-25A8E5B64F2A}"/>
    <hyperlink ref="D11" r:id="rId10" xr:uid="{C92FEC0F-7FA2-A746-BCF8-656AB87FD6CD}"/>
    <hyperlink ref="D12" r:id="rId11" xr:uid="{2DF0A4E8-DD4B-6C4E-BD9D-DC39E15D2985}"/>
    <hyperlink ref="D13" r:id="rId12" xr:uid="{870F0E00-D4D7-8548-91EC-BE082D7E489B}"/>
    <hyperlink ref="D28" r:id="rId13" xr:uid="{F879CF0F-6C1F-824A-BF69-7C5FD32A198C}"/>
    <hyperlink ref="D29" r:id="rId14" xr:uid="{2C017689-8040-D540-9847-F593247F7F2E}"/>
    <hyperlink ref="D30" r:id="rId15" xr:uid="{15189F02-BEED-AC42-977C-F19E0D382729}"/>
    <hyperlink ref="D31" r:id="rId16" xr:uid="{B7940EC5-569D-C741-8222-C0196C17DFB6}"/>
    <hyperlink ref="D32" r:id="rId17" xr:uid="{32C86562-16CB-234D-B8AD-579B4E10FE62}"/>
    <hyperlink ref="D38" r:id="rId18" xr:uid="{8433C70C-3E30-FA43-8740-FE0C7C52E231}"/>
    <hyperlink ref="D39" r:id="rId19" xr:uid="{461FF158-AA3C-4E40-AC64-905C6AC4B822}"/>
    <hyperlink ref="D40" r:id="rId20" xr:uid="{D46D9D7E-4220-044D-9D2A-6A2702A02158}"/>
    <hyperlink ref="D43" r:id="rId21" xr:uid="{3081E450-456E-0846-8A89-F47D8C04660B}"/>
    <hyperlink ref="D45" r:id="rId22" xr:uid="{71688D77-CE6C-C344-A389-3129000E4C5A}"/>
    <hyperlink ref="D46" r:id="rId23" xr:uid="{F1830DB9-685E-D94D-9E4D-BC6820103321}"/>
    <hyperlink ref="D47" r:id="rId24" xr:uid="{66C0A724-9C9E-FC44-8AD9-B484A895DD21}"/>
    <hyperlink ref="D48" r:id="rId25" xr:uid="{031794CF-9DD2-CE40-A70D-6751BBAF177F}"/>
    <hyperlink ref="D54" r:id="rId26" xr:uid="{8D8AD363-1AC2-AC4C-970F-C3E5913310DB}"/>
    <hyperlink ref="D14" r:id="rId27" xr:uid="{53858A9B-AD47-CD42-92A3-390AC5BE730E}"/>
    <hyperlink ref="D34" r:id="rId28" xr:uid="{E35054CE-42BF-6544-942E-4558342FD1AC}"/>
    <hyperlink ref="D36" r:id="rId29" xr:uid="{E5F7926E-3A04-4E49-AF8C-AB6E6F092F39}"/>
    <hyperlink ref="D35" r:id="rId30" xr:uid="{6348952B-0815-904C-9D51-6047C0361BA6}"/>
    <hyperlink ref="D52" r:id="rId31" xr:uid="{4E499572-9BE3-BE4E-8452-4AA51E6F3ED8}"/>
    <hyperlink ref="D41" r:id="rId32" xr:uid="{E165B501-BF38-164B-B255-61A6F08146A2}"/>
    <hyperlink ref="D23" r:id="rId33" xr:uid="{E3A4CBF0-66A8-2B4C-BADA-8428089E6B17}"/>
    <hyperlink ref="D24" r:id="rId34" xr:uid="{9338A6A5-7939-894F-83D4-F2BB8E8128F8}"/>
    <hyperlink ref="D16" r:id="rId35" xr:uid="{E56301D1-1C97-0943-8EB2-E38179262401}"/>
    <hyperlink ref="D44" r:id="rId36" xr:uid="{2AD58A81-141D-684E-B55C-67A9CE88F3D4}"/>
    <hyperlink ref="D51" r:id="rId37" xr:uid="{70D7ED74-E347-6143-A9FC-DE4F33EBAA5C}"/>
    <hyperlink ref="D53" r:id="rId38" xr:uid="{C2845BC2-F64E-0E45-BAAE-5475CEA9D155}"/>
    <hyperlink ref="D18" r:id="rId39" xr:uid="{2D7C216B-C569-F442-BABB-0D5809FEF6A1}"/>
    <hyperlink ref="D21" r:id="rId40" xr:uid="{24A41635-D2D7-4D41-AC6D-DC6C33E34F2F}"/>
    <hyperlink ref="D22" r:id="rId41" xr:uid="{316A03F1-95A3-AF4E-9BD3-067D2A201A3B}"/>
    <hyperlink ref="D27" r:id="rId42" xr:uid="{37D451E8-72BC-F445-9023-F2B50CF4C089}"/>
    <hyperlink ref="D42" r:id="rId43" xr:uid="{D55AD0B5-2155-6F46-9832-3E7A0C4F2BF3}"/>
    <hyperlink ref="D19" r:id="rId44" xr:uid="{EED3FF14-29BA-DD45-A58B-95A9C69F0590}"/>
    <hyperlink ref="D20" r:id="rId45" xr:uid="{12E92B68-C0EE-AE40-AF12-0838556A0F51}"/>
    <hyperlink ref="D33" r:id="rId46" xr:uid="{472F5809-6DAE-2B48-A954-396B5FAC6686}"/>
    <hyperlink ref="D55" r:id="rId47" xr:uid="{73312945-6051-AB41-B7F3-23B1E263821F}"/>
    <hyperlink ref="D8" r:id="rId48" xr:uid="{3416553E-894D-344C-89A4-58EDE7531EA1}"/>
    <hyperlink ref="D49" r:id="rId49" xr:uid="{7DC953B1-B6D0-614A-BFB2-32A688D226B4}"/>
    <hyperlink ref="D50" r:id="rId50" xr:uid="{53196E92-BCA6-1941-96CA-46078E894E4F}"/>
    <hyperlink ref="D25" r:id="rId51" xr:uid="{64732609-541C-7741-9BF4-219F2CCFA319}"/>
    <hyperlink ref="D26" r:id="rId52" xr:uid="{7941F93C-5AB6-034C-BBC4-A3D818C83B8F}"/>
    <hyperlink ref="D58" r:id="rId53" xr:uid="{C829570C-8F61-CF49-A020-FE6089563F01}"/>
    <hyperlink ref="D59" r:id="rId54" xr:uid="{7CB9A14D-BC40-0D46-8FA1-58C326754122}"/>
    <hyperlink ref="D60" r:id="rId55" xr:uid="{3C261BFD-AEC3-1540-866B-1BFF3647C3F6}"/>
    <hyperlink ref="D61" r:id="rId56" xr:uid="{56C0BED7-5699-3048-B34F-22523373B6B1}"/>
    <hyperlink ref="D62" r:id="rId57" xr:uid="{3ACBA9DD-AFB3-0C41-89CD-F4CE36AFFAA1}"/>
    <hyperlink ref="D63" r:id="rId58" xr:uid="{9EA0A483-50B9-A645-9984-6A530E0D00C9}"/>
    <hyperlink ref="D64" r:id="rId59" xr:uid="{8F4C6BCC-1F14-6F4F-A648-114920426F76}"/>
    <hyperlink ref="D65" r:id="rId60" xr:uid="{002BEA77-DA23-7642-BE0F-5EDFCCCEA26F}"/>
    <hyperlink ref="D66" r:id="rId61" xr:uid="{A0752CBE-DC20-C845-8DA6-09CF09E899E1}"/>
    <hyperlink ref="D67" r:id="rId62" xr:uid="{E90B8736-A452-4A44-8533-A026C9CB6290}"/>
    <hyperlink ref="D68" r:id="rId63" xr:uid="{FC1BB11A-4E6E-A84A-B3B3-8E0BCB82AC1E}"/>
    <hyperlink ref="D69" r:id="rId64" xr:uid="{33E5E0A4-C399-5E40-9A0F-57E5A97A96B5}"/>
    <hyperlink ref="D70" r:id="rId65" xr:uid="{6BE288CA-2CCA-C54D-BBFD-497825ACA528}"/>
    <hyperlink ref="D71" r:id="rId66" xr:uid="{AEAFCDAF-024F-1945-A6CD-C75194DBEA1C}"/>
    <hyperlink ref="D72" r:id="rId67" xr:uid="{C180ADF5-4F10-7845-9A46-3A709ED2B1D9}"/>
    <hyperlink ref="D73" r:id="rId68" xr:uid="{3E9E4225-2459-834A-9495-9956954BC7AC}"/>
    <hyperlink ref="D74" r:id="rId69" xr:uid="{1CBB6082-D278-F447-BA4D-B3B5F816AF1A}"/>
    <hyperlink ref="D75" r:id="rId70" xr:uid="{C972A357-125F-BC4F-8C53-87BA56E0074A}"/>
    <hyperlink ref="D76" r:id="rId71" xr:uid="{257B584A-97B4-BC4B-90AC-52E6070F6751}"/>
    <hyperlink ref="D77" r:id="rId72" xr:uid="{3B0A8522-C4DE-F541-9926-C11BC129C768}"/>
    <hyperlink ref="D78" r:id="rId73" xr:uid="{C7A14597-46E8-614E-935F-CA0EB03B880C}"/>
    <hyperlink ref="D79" r:id="rId74" xr:uid="{5239CFF4-85F7-374E-8B62-E9633BD57357}"/>
    <hyperlink ref="D80" r:id="rId75" xr:uid="{3DF1D419-2F5D-2C42-BA8D-80E38AA903E5}"/>
    <hyperlink ref="D81" r:id="rId76" xr:uid="{5D413056-0914-2842-849A-0B3C0A652A89}"/>
    <hyperlink ref="D82" r:id="rId77" xr:uid="{6A77F597-944E-B844-BAD0-3F1AE76BF8CC}"/>
    <hyperlink ref="D83" r:id="rId78" xr:uid="{C0511B4B-856C-B64D-BBF8-4921F516CFD0}"/>
    <hyperlink ref="D84" r:id="rId79" xr:uid="{19563F88-3A0F-C342-A8EF-46A8829C6912}"/>
    <hyperlink ref="D85" r:id="rId80" xr:uid="{B5643A70-485B-E449-BCC2-A2B304D2842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IEEE_Cover</vt:lpstr>
      <vt:lpstr>Stats</vt:lpstr>
      <vt:lpstr>LB150 Comments</vt:lpstr>
      <vt:lpstr>Rogue Comments</vt:lpstr>
      <vt:lpstr>'LB150 Comments'!Print_Area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Yokota, Hidetoshi</cp:lastModifiedBy>
  <cp:lastPrinted>2019-02-21T03:52:57Z</cp:lastPrinted>
  <dcterms:created xsi:type="dcterms:W3CDTF">2012-07-21T16:42:55Z</dcterms:created>
  <dcterms:modified xsi:type="dcterms:W3CDTF">2019-02-21T21:49:49Z</dcterms:modified>
</cp:coreProperties>
</file>