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665" windowHeight="3900"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Comments'!$B$1:$AB$167</definedName>
  </definedNames>
  <calcPr fullCalcOnLoad="1"/>
</workbook>
</file>

<file path=xl/sharedStrings.xml><?xml version="1.0" encoding="utf-8"?>
<sst xmlns="http://schemas.openxmlformats.org/spreadsheetml/2006/main" count="6180" uniqueCount="1281">
  <si>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</si>
  <si>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</si>
  <si>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</si>
  <si>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</si>
  <si>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</si>
  <si>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</si>
  <si>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</si>
  <si>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</si>
  <si>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</si>
  <si>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</si>
  <si>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</si>
  <si>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</si>
  <si>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</si>
  <si>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</si>
  <si>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</si>
  <si>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</si>
  <si>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</si>
  <si>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</si>
  <si>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</si>
  <si>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</si>
  <si>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</si>
  <si>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</si>
  <si>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</si>
  <si>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</si>
  <si>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</si>
  <si>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</si>
  <si>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</si>
  <si>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</si>
  <si>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</si>
  <si>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</si>
  <si>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</si>
  <si>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</si>
  <si>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</si>
  <si>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</si>
  <si>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</si>
  <si>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</si>
  <si>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</si>
  <si>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</si>
  <si>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</si>
  <si>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</si>
  <si>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</si>
  <si>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</si>
  <si>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</si>
  <si>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</si>
  <si>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</si>
  <si>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</si>
  <si>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</si>
  <si>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</si>
  <si>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</si>
  <si>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</si>
  <si>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</si>
  <si>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</si>
  <si>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</si>
  <si>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</si>
  <si>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</si>
  <si>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</si>
  <si>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</si>
  <si>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</si>
  <si>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</si>
  <si>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</si>
  <si>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</si>
  <si>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</si>
  <si>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</si>
  <si>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</si>
  <si>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</si>
  <si>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</si>
  <si>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</si>
  <si>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</si>
  <si>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</si>
  <si>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</si>
  <si>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</si>
  <si>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</si>
  <si>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</si>
  <si>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</si>
  <si>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</si>
  <si>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</si>
  <si>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</si>
  <si>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</si>
  <si>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</si>
  <si>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</si>
  <si>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</si>
  <si>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</si>
  <si>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</si>
  <si>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</si>
  <si>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</si>
  <si>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</si>
  <si>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</si>
  <si>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</si>
  <si>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</si>
  <si>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</si>
  <si>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</si>
  <si>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</si>
  <si>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</si>
  <si>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</si>
  <si>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</si>
  <si>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</si>
  <si>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</si>
  <si>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</si>
  <si>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</si>
  <si>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</si>
  <si>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</si>
  <si>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</si>
  <si>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</si>
  <si>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</si>
  <si>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</si>
  <si>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</si>
  <si>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</si>
  <si>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</si>
  <si>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</si>
  <si>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</si>
  <si>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</si>
  <si>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</si>
  <si>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</si>
  <si>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</si>
  <si>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</si>
  <si>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</si>
  <si>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</si>
  <si>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</si>
  <si>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</si>
  <si>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</si>
  <si>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</si>
  <si>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</si>
  <si>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</si>
  <si>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</si>
  <si>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</si>
  <si>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</si>
  <si>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</si>
  <si>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</si>
  <si>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</si>
  <si>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</si>
  <si>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</si>
  <si>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</si>
  <si>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</si>
  <si>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</si>
  <si>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</si>
  <si>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</si>
  <si>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</si>
  <si>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</si>
  <si>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</si>
  <si>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</si>
  <si>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</si>
  <si>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</si>
  <si>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</si>
  <si>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</si>
  <si>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</si>
  <si>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</si>
  <si>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</si>
  <si>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</si>
  <si>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</si>
  <si>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</si>
  <si>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</si>
  <si>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</si>
  <si>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</si>
  <si>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</si>
  <si>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</si>
  <si>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</si>
  <si>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</si>
  <si>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</si>
  <si>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</si>
  <si>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</si>
  <si>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</si>
  <si>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</si>
  <si>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</si>
  <si>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</si>
  <si>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</si>
  <si>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</si>
  <si>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</si>
  <si>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</si>
  <si>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</si>
  <si>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</si>
  <si>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</si>
  <si>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</si>
  <si>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</si>
  <si>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</si>
  <si>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</si>
  <si>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</si>
  <si>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</si>
  <si>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</si>
  <si>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</si>
  <si>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</si>
  <si>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</si>
  <si>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</si>
  <si>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</si>
  <si>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</si>
  <si>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</si>
  <si>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</si>
  <si>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</si>
  <si>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</si>
  <si>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</si>
  <si>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</si>
  <si>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</si>
  <si>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</si>
  <si>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</si>
  <si>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</si>
  <si>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</si>
  <si>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</si>
  <si>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</si>
  <si>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</si>
  <si>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</si>
  <si>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</si>
  <si>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</si>
  <si>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</si>
  <si>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</si>
  <si>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</si>
  <si>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</si>
  <si>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</si>
  <si>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</si>
  <si>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</si>
  <si>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</si>
  <si>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</si>
  <si>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</si>
  <si>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</si>
  <si>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</si>
  <si>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</si>
  <si>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</si>
  <si>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</si>
  <si>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</si>
  <si>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</si>
  <si>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</si>
  <si>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</si>
  <si>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</si>
  <si>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</si>
  <si>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</si>
  <si>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</si>
  <si>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</si>
  <si>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</si>
  <si>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</si>
  <si>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</si>
  <si>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</si>
  <si>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</si>
  <si>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</si>
  <si>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</si>
  <si>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</si>
  <si>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</si>
  <si>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</si>
  <si>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</si>
  <si>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</si>
  <si>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</si>
  <si>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</si>
  <si>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</si>
  <si>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</si>
  <si>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</si>
  <si>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</si>
  <si>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</si>
  <si>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</si>
  <si>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</si>
  <si>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</si>
  <si>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</si>
  <si>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</si>
  <si>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</si>
  <si>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</si>
  <si>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</si>
  <si>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</si>
  <si>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</si>
  <si>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</si>
  <si>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</si>
  <si>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</si>
  <si>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</si>
  <si>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</si>
  <si>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</si>
  <si>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</si>
  <si>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</si>
  <si>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</si>
  <si>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</si>
  <si>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</si>
  <si>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</si>
  <si>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</si>
  <si>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</si>
  <si>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</si>
  <si>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</si>
  <si>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</si>
  <si>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</si>
  <si>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</si>
  <si>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</si>
  <si>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</si>
  <si>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</si>
  <si>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</si>
  <si>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</si>
  <si>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</si>
  <si>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</si>
  <si>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</si>
  <si>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</si>
  <si>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</si>
  <si>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</si>
  <si>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</si>
  <si>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</si>
  <si>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</si>
  <si>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</si>
  <si>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</si>
  <si>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</si>
  <si>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</si>
  <si>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</si>
  <si>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</si>
  <si>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</si>
  <si>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</si>
  <si>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</si>
  <si>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</si>
  <si>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</si>
  <si>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</si>
  <si>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</si>
  <si>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</si>
  <si>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</si>
  <si>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</si>
  <si>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</si>
  <si>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</si>
  <si>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</si>
  <si>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</si>
  <si>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</si>
  <si>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</si>
  <si>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</si>
  <si>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</si>
  <si>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</si>
  <si>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</si>
  <si>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</si>
  <si>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</si>
  <si>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</si>
  <si>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</si>
  <si>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</si>
  <si>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</si>
  <si>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</si>
  <si>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</si>
  <si>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</si>
  <si>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</si>
  <si>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</si>
  <si>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</si>
  <si>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</si>
  <si>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</si>
  <si>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</si>
  <si>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</si>
  <si>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</si>
  <si>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</si>
  <si>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</si>
  <si>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</si>
  <si>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</si>
  <si>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</si>
  <si>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</si>
  <si>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</si>
  <si>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</si>
  <si>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</si>
  <si>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</si>
  <si>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</si>
  <si>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</si>
  <si>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</si>
  <si>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</si>
  <si>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</si>
  <si>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</si>
  <si>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</si>
  <si>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</si>
  <si>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</si>
  <si>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</si>
  <si>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</si>
  <si>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</si>
  <si>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</si>
  <si>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</si>
  <si>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</si>
  <si>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</si>
  <si>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</si>
  <si>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</si>
  <si>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</si>
  <si>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</si>
  <si>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</si>
  <si>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</si>
  <si>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</si>
  <si>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</si>
  <si>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</si>
  <si>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</si>
  <si>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</si>
  <si>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</si>
  <si>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</si>
  <si>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</si>
  <si>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</si>
  <si>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</si>
  <si>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</si>
  <si>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</si>
  <si>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</si>
  <si>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</si>
  <si>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</si>
  <si>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</si>
  <si>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</si>
  <si>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</si>
  <si>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</si>
  <si>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</si>
  <si>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</si>
  <si>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</si>
  <si>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</si>
  <si>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</si>
  <si>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</si>
  <si>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</si>
  <si>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</si>
  <si>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</si>
  <si>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</si>
  <si>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</si>
  <si>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</si>
  <si>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</si>
  <si>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</si>
  <si>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</si>
  <si>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</si>
  <si>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</si>
  <si>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</si>
  <si>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</si>
  <si>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</si>
  <si>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</si>
  <si>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</si>
  <si>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</si>
  <si>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</si>
  <si>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</si>
  <si>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</si>
  <si>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</si>
  <si>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</si>
  <si>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</si>
  <si>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</si>
  <si>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</si>
  <si>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</si>
  <si>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</si>
  <si>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</si>
  <si>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</si>
  <si>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</si>
  <si>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</si>
  <si>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</si>
  <si>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</si>
  <si>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</si>
  <si>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</si>
  <si>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</si>
  <si>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</si>
  <si>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</si>
  <si>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</si>
  <si>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</si>
  <si>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</si>
  <si>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</si>
  <si>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</si>
  <si>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</si>
  <si>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</si>
  <si>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</si>
  <si>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</si>
  <si>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</si>
  <si>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</si>
  <si>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</si>
  <si>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</si>
  <si>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</si>
  <si>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</si>
  <si>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</si>
  <si>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</si>
  <si>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</si>
  <si>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</si>
  <si>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</si>
  <si>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</si>
  <si>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</si>
  <si>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</si>
  <si>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</si>
  <si>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</si>
  <si>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</si>
  <si>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</si>
  <si>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</si>
  <si>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</si>
  <si>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</si>
  <si>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</si>
  <si>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</si>
  <si>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</si>
  <si>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</si>
  <si>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</si>
  <si>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</si>
  <si>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</si>
  <si>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</si>
  <si>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</si>
  <si>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</si>
  <si>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</si>
  <si>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</si>
  <si>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</si>
  <si>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</si>
  <si>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</si>
  <si>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</si>
  <si>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</si>
  <si>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</si>
  <si>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</si>
  <si>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</si>
  <si>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</si>
  <si>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</si>
  <si>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</si>
  <si>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</si>
  <si>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</si>
  <si>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</si>
  <si>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</si>
  <si>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</si>
  <si>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</si>
  <si>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</si>
  <si>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</si>
  <si>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</si>
  <si>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</si>
  <si>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</si>
  <si>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</si>
  <si>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</si>
  <si>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</si>
  <si>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</si>
  <si>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</si>
  <si>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</si>
  <si>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</si>
  <si>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</si>
  <si>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</si>
  <si>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</si>
  <si>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</si>
  <si>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</si>
  <si>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</si>
  <si>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</si>
  <si>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</si>
  <si>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</si>
  <si>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</si>
  <si>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</si>
  <si>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</si>
  <si>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</si>
  <si>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</si>
  <si>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</si>
  <si>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</si>
  <si>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</si>
  <si>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</si>
  <si>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</si>
  <si>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</si>
  <si>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</si>
  <si>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</si>
  <si>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</si>
  <si>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</si>
  <si>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</si>
  <si>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</si>
  <si>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</si>
  <si>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</si>
  <si>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</si>
  <si>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</si>
  <si>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</si>
  <si>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</si>
  <si>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</si>
  <si>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</si>
  <si>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</si>
  <si>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</si>
  <si>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</si>
  <si>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</si>
  <si>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</si>
  <si>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</si>
  <si>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</si>
  <si>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</si>
  <si>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</si>
  <si>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</si>
  <si>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</si>
  <si>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</si>
  <si>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</si>
  <si>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</si>
  <si>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</si>
  <si>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</si>
  <si>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</si>
  <si>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</si>
  <si>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</si>
  <si>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</si>
  <si>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</si>
  <si>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</si>
  <si>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</si>
  <si>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</si>
  <si>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</si>
  <si>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</si>
  <si>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</si>
  <si>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</si>
  <si>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</si>
  <si>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</si>
  <si>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</si>
  <si>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</si>
  <si>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</si>
  <si>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</si>
  <si>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</si>
  <si>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</si>
  <si>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</si>
  <si>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</si>
  <si>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</si>
  <si>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</si>
  <si>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</si>
  <si>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</si>
  <si>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</si>
  <si>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</si>
  <si>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</si>
  <si>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</si>
  <si>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</si>
  <si>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</si>
  <si>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</si>
  <si>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</si>
  <si>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</si>
  <si>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</si>
  <si>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</si>
  <si>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</si>
  <si>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</si>
  <si>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</si>
  <si>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</si>
  <si>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</si>
  <si>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</si>
  <si>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</si>
  <si>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</si>
  <si>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</si>
  <si>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</si>
  <si>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</si>
  <si>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</si>
  <si>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</si>
  <si>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</si>
  <si>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</si>
  <si>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</si>
  <si>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</si>
  <si>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</si>
  <si>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</si>
  <si>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</si>
  <si>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</si>
  <si>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</si>
  <si>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</si>
  <si>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</si>
  <si>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</si>
  <si>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</si>
  <si>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</si>
  <si>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</si>
  <si>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</si>
  <si>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</si>
  <si>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</si>
  <si>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</si>
  <si>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</si>
  <si>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</si>
  <si>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</si>
  <si>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</si>
  <si>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</si>
  <si>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</si>
  <si>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</si>
  <si>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</si>
  <si>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</si>
  <si>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</si>
  <si>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</si>
  <si>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</si>
  <si>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</si>
  <si>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</si>
  <si>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</si>
  <si>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</si>
  <si>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</si>
  <si>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</si>
  <si>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</si>
  <si>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</si>
  <si>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</si>
  <si>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</si>
  <si>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</si>
  <si>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</si>
  <si>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</si>
  <si>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</si>
  <si>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</si>
  <si>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</si>
  <si>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</si>
  <si>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</si>
  <si>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</si>
  <si>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</si>
  <si>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</si>
  <si>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</si>
  <si>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</si>
  <si>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</si>
  <si>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</si>
  <si>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</si>
  <si>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</si>
  <si>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</si>
  <si>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</si>
  <si>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</si>
  <si>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</si>
  <si>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</si>
  <si>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</si>
  <si>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</si>
  <si>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</si>
  <si>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</si>
  <si>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</si>
  <si>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</si>
  <si>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</si>
  <si>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</si>
  <si>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</si>
  <si>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</si>
  <si>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</si>
  <si>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</si>
  <si>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</si>
  <si>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</si>
  <si>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</si>
  <si>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</si>
  <si>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</si>
  <si>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</si>
  <si>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</si>
  <si>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</si>
  <si>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</si>
  <si>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</si>
  <si>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</si>
  <si>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</si>
  <si>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</si>
  <si>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</si>
  <si>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</si>
  <si>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</si>
  <si>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</si>
  <si>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</si>
  <si>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</si>
  <si>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</si>
  <si>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</si>
  <si>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</si>
  <si>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</si>
  <si>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</si>
  <si>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</si>
  <si>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</si>
  <si>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</si>
  <si>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</si>
  <si>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</si>
  <si>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</si>
  <si>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</si>
  <si>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</si>
  <si>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</si>
  <si>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</si>
  <si>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</si>
  <si>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</si>
  <si>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</si>
  <si>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</si>
  <si>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</si>
  <si>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</si>
  <si>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</si>
  <si>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</si>
  <si>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</si>
  <si>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</si>
  <si>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</si>
  <si>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</si>
  <si>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</si>
  <si>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</si>
  <si>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</si>
  <si>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</si>
  <si>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</si>
  <si>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</si>
  <si>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</si>
  <si>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</si>
  <si>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</si>
  <si>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</si>
  <si>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</si>
  <si>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</si>
  <si>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</si>
  <si>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</si>
  <si>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</si>
  <si>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</si>
  <si>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</si>
  <si>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</si>
  <si>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</si>
  <si>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</si>
  <si>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</si>
  <si>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</si>
  <si>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</si>
  <si>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</si>
  <si>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</si>
  <si>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</si>
  <si>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</si>
  <si>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</si>
  <si>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</si>
  <si>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</si>
  <si>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</si>
  <si>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</si>
  <si>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</si>
  <si>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</si>
  <si>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</si>
  <si>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</si>
  <si>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</si>
  <si>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</si>
  <si>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</si>
  <si>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</si>
  <si>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</si>
  <si>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</si>
  <si>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</si>
  <si>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</si>
  <si>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</si>
  <si>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</si>
  <si>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</si>
  <si>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</si>
  <si>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</si>
  <si>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</si>
  <si>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</si>
  <si>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</si>
  <si>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</si>
  <si>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</si>
  <si>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</si>
  <si>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</si>
  <si>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</si>
  <si>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</si>
  <si>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</si>
  <si>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</si>
  <si>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</si>
  <si>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</si>
  <si>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</si>
  <si>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</si>
  <si>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</si>
  <si>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</si>
  <si>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</si>
  <si>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</si>
  <si>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</si>
  <si>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</si>
  <si>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</si>
  <si>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</si>
  <si>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</si>
  <si>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</si>
  <si>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</si>
  <si>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</si>
  <si>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</si>
  <si>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</si>
  <si>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</si>
  <si>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</si>
  <si>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</si>
  <si>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</si>
  <si>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</si>
  <si>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</si>
  <si>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</si>
  <si>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</si>
  <si>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</si>
  <si>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</si>
  <si>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</si>
  <si>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</si>
  <si>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</si>
  <si>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</si>
  <si>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</si>
  <si>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</si>
  <si>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</si>
  <si>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</si>
  <si>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</si>
  <si>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</si>
  <si>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</si>
  <si>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</si>
  <si>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</si>
  <si>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</si>
  <si>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</si>
  <si>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</si>
  <si>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</si>
  <si>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</si>
  <si>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</si>
  <si>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</si>
  <si>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</si>
  <si>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</si>
  <si>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</si>
  <si>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</si>
  <si>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</si>
  <si>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</si>
  <si>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</si>
  <si>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</si>
  <si>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</si>
  <si>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</si>
  <si>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</si>
  <si>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</si>
  <si>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</si>
  <si>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</si>
  <si>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</si>
  <si>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</si>
  <si>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</si>
  <si>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</si>
  <si>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</si>
  <si>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</si>
  <si>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</si>
  <si>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</si>
  <si>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</si>
  <si>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</si>
  <si>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</si>
  <si>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</si>
  <si>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</si>
  <si>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</si>
  <si>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</si>
  <si>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</si>
  <si>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</si>
  <si>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</si>
  <si>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</si>
  <si>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</si>
  <si>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</si>
  <si>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</si>
  <si>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</si>
  <si>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</si>
  <si>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</si>
  <si>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</si>
  <si>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</si>
  <si>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</si>
  <si>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</si>
  <si>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</si>
  <si>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</si>
  <si>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</si>
  <si>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</si>
  <si>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</si>
  <si>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</si>
  <si>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</si>
  <si>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</si>
  <si>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</si>
  <si>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</si>
  <si>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</si>
  <si>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</si>
  <si>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</si>
  <si>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</si>
  <si>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</si>
  <si>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</si>
  <si>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</si>
  <si>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</si>
  <si>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</si>
  <si>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</si>
  <si>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</si>
  <si>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</si>
  <si>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</si>
  <si>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</si>
  <si>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</si>
  <si>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</si>
  <si>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</si>
  <si>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</si>
  <si>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</si>
  <si>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</si>
  <si>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</si>
  <si>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</si>
  <si>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</si>
  <si>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</si>
  <si>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</si>
  <si>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</si>
  <si>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</si>
  <si>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</si>
  <si>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</si>
  <si>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</si>
  <si>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</si>
  <si>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</si>
  <si>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</si>
  <si>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</si>
  <si>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</si>
  <si>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</si>
  <si>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</si>
  <si>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</si>
  <si>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</si>
  <si>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</si>
  <si>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</si>
  <si>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</si>
  <si>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</si>
  <si>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</si>
  <si>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</si>
  <si>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</si>
  <si>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</si>
  <si>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</si>
  <si>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</si>
  <si>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</si>
  <si>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</si>
  <si>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</si>
  <si>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</si>
  <si>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</si>
  <si>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</si>
  <si>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</si>
  <si>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</si>
  <si>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</si>
  <si>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</si>
  <si>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</si>
  <si>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</si>
  <si>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</si>
  <si>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</si>
  <si>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</si>
  <si>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</si>
  <si>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</si>
  <si>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</si>
  <si>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</si>
  <si>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</si>
  <si>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</si>
  <si>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</si>
  <si>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</si>
  <si>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</si>
  <si>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</si>
  <si>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</si>
  <si>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</si>
  <si>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</si>
  <si>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</si>
  <si>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</si>
  <si>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</si>
  <si>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</si>
  <si>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</si>
  <si>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</si>
  <si>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</si>
  <si>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</si>
  <si>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</si>
  <si>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</si>
  <si>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</si>
  <si>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</si>
  <si>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</si>
  <si>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</si>
  <si>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</si>
  <si>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</si>
  <si>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</si>
  <si>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</si>
  <si>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</si>
  <si>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</si>
  <si>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</si>
  <si>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</si>
  <si>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</si>
  <si>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</si>
  <si>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</si>
  <si>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</si>
  <si>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</si>
  <si>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</si>
  <si>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</si>
  <si>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</si>
  <si>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</si>
  <si>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</si>
  <si>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</si>
  <si>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</si>
  <si>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</si>
  <si>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</si>
  <si>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</si>
  <si>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</si>
  <si>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</si>
  <si>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</si>
  <si>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</si>
  <si>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</si>
  <si>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</si>
  <si>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</si>
  <si>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</si>
  <si>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</si>
  <si>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</si>
  <si>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</si>
  <si>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</si>
  <si>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</si>
  <si>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</si>
  <si>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</si>
  <si>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</si>
  <si>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</si>
  <si>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</si>
  <si>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</si>
  <si>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</si>
  <si>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</si>
  <si>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</si>
  <si>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</si>
  <si>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</si>
  <si>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</si>
  <si>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</si>
  <si>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</si>
  <si>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</si>
  <si>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</si>
  <si>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</si>
  <si>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</si>
  <si>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</si>
  <si>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</si>
  <si>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</si>
  <si>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</si>
  <si>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</si>
  <si>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</si>
  <si>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</si>
  <si>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</si>
  <si>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</si>
  <si>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</si>
  <si>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</si>
  <si>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</si>
  <si>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</si>
  <si>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</si>
  <si>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</si>
  <si>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</si>
  <si>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</si>
  <si>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</si>
  <si>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</si>
  <si>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</si>
  <si>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</si>
  <si>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</si>
  <si>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</si>
  <si>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</si>
  <si>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</si>
  <si>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</si>
  <si>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</si>
  <si>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</si>
  <si>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</si>
  <si>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</si>
  <si>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</si>
  <si>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</si>
  <si>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</si>
  <si>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</si>
  <si>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</si>
  <si>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</si>
  <si>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</si>
  <si>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</si>
  <si>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</si>
  <si>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</si>
  <si>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</si>
  <si>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</si>
  <si>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</si>
  <si>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</si>
  <si>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</si>
  <si>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</si>
  <si>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</si>
  <si>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</si>
  <si>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</si>
  <si>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</si>
  <si>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</si>
  <si>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</si>
  <si>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</si>
  <si>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</si>
  <si>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</si>
  <si>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</si>
  <si>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</si>
  <si>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</si>
  <si>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</si>
  <si>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</si>
  <si>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</si>
  <si>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</si>
  <si>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</si>
  <si>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</si>
  <si>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</si>
  <si>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</si>
  <si>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</si>
  <si>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</si>
  <si>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</si>
  <si>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</si>
  <si>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</si>
  <si>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</si>
  <si>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</si>
  <si>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</si>
  <si>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</si>
  <si>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</si>
  <si>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</si>
  <si>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</si>
  <si>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</si>
  <si>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</si>
  <si>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</si>
  <si>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</si>
  <si>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</si>
  <si>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</si>
  <si>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</si>
  <si>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</si>
  <si>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</si>
  <si>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</si>
  <si>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</si>
  <si>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</si>
  <si>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</si>
  <si>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</si>
  <si>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</si>
  <si>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</si>
  <si>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</si>
  <si>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</si>
  <si>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</si>
  <si>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</si>
  <si>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</si>
  <si>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</si>
  <si>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</si>
  <si>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</si>
  <si>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</si>
  <si>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</si>
  <si>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</si>
  <si>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</si>
  <si>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</si>
  <si>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</si>
  <si>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</si>
  <si>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</si>
  <si>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</si>
  <si>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</si>
  <si>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</si>
  <si>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</si>
  <si>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</si>
  <si>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</si>
  <si>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</si>
  <si>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</si>
  <si>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</si>
  <si>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</si>
  <si>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</si>
  <si>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</si>
  <si>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</si>
  <si>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</si>
  <si>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</si>
  <si>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</si>
  <si>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</si>
  <si>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</si>
  <si>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</si>
  <si>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</si>
  <si>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</si>
  <si>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</si>
  <si>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</si>
  <si>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</si>
  <si>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</si>
  <si>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</si>
  <si>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</si>
  <si>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</si>
  <si>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</si>
  <si>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</si>
  <si>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</si>
  <si>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</si>
  <si>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</si>
  <si>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</si>
  <si>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</si>
  <si>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</si>
  <si>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</si>
  <si>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</si>
  <si>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</si>
  <si>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</si>
  <si>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</si>
  <si>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</si>
  <si>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</si>
  <si>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</si>
  <si>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</si>
  <si>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</si>
  <si>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</si>
  <si>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</si>
  <si>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</si>
  <si>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</si>
  <si>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</si>
  <si>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</si>
  <si>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</si>
  <si>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</si>
  <si>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</si>
  <si>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</si>
  <si>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</si>
  <si>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</si>
  <si>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</si>
  <si>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</si>
  <si>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</si>
  <si>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</si>
  <si>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</si>
  <si>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</si>
  <si>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</si>
  <si>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</si>
  <si>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</si>
  <si>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</si>
  <si>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</si>
  <si>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</si>
  <si>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</si>
  <si>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</si>
  <si>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</si>
  <si>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</si>
  <si>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</si>
  <si>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</si>
  <si>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</si>
  <si>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</si>
  <si>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</si>
  <si>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</si>
  <si>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</si>
  <si>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</si>
  <si>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</si>
  <si>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</si>
  <si>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</si>
  <si>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</si>
  <si>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</si>
  <si>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</si>
  <si>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</si>
  <si>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</si>
  <si>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</si>
  <si>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</si>
  <si>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</si>
  <si>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</si>
  <si>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</si>
  <si>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</si>
  <si>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</si>
  <si>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</si>
  <si>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</si>
  <si>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</si>
  <si>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</si>
  <si>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</si>
  <si>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</si>
  <si>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</si>
  <si>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</si>
  <si>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</si>
  <si>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</si>
  <si>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</si>
  <si>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</si>
  <si>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</si>
  <si>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</si>
  <si>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</si>
  <si>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</si>
  <si>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</si>
  <si>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Rejected</t>
  </si>
  <si>
    <t>List was take from letter ballot list of voters.</t>
  </si>
  <si>
    <t>In the time domain, autocorrelation has periodic peaks during the STF period. Therefore the distinctive correlation characteristics of this STF combined with the following LTF are useful for ToA measurements. Refer to 15-13-0242-01. Most OFDM systems use correlation methods to realize synchronization at the initial stage at the receiver, which can also be used for the ranging purpose. Therefore T.4 does not need to be removed.</t>
  </si>
  <si>
    <t>IEEE editors will insert proper list of names.</t>
  </si>
  <si>
    <t>Update list based on inputs from group.</t>
  </si>
  <si>
    <t>Correct list so that it is sequential and appears correctly.</t>
  </si>
  <si>
    <t>IEEE editors will clean up blank pages.</t>
  </si>
  <si>
    <t xml:space="preserve">The field length is although 13 octets, multiple time fraction can be aggregated, giving the length "variable". In page 33 line 34, add a sentence that says "The information in Table 4io may be aggregated to show multiple durations of the channel time scheduling." </t>
  </si>
  <si>
    <t>Remove Channel Availability Offseet Time field.</t>
  </si>
  <si>
    <t>Add column heading in Table 34. Others resolve as in CID 86. Recheck contents of Table 16.</t>
  </si>
  <si>
    <t>Remove 'for the paticular DFT option' at line 41-42 of page 93 and line 1 on page 89, as there is only one DFT size in NB-OFDM PHY.</t>
  </si>
  <si>
    <t>Change to "due to device ID not being verified".</t>
  </si>
  <si>
    <t>Add editing iststruction "Insert text as the last paragraph as shown in the following:".</t>
  </si>
  <si>
    <t>Resolve as in CID 19.</t>
  </si>
  <si>
    <t>Change to "DeviceLocationsListElement".</t>
  </si>
  <si>
    <t>Resolved by CID 12.</t>
  </si>
  <si>
    <t>Change use of term in draft to stationary device and remove fixed device definition from Clause 3.</t>
  </si>
  <si>
    <t>Change use of term in draft to non-stationary device and remove not fixed device definition from Clause 3.</t>
  </si>
  <si>
    <t>This comment is deemed out of scope since it pertains to unchanged material from the prior draft and is therefore rejected.</t>
  </si>
  <si>
    <t>Delete line 12 and 13 on page 38 starting with "This field may be omitted…". Also change octet count of DBS Response Information in figure 59dg from 7/10 to 10.</t>
  </si>
  <si>
    <t xml:space="preserve">Resolve as in doc 15-13-0682-01.
</t>
  </si>
  <si>
    <t xml:space="preserve">Resolve as in doc 15-13-0675-00.
</t>
  </si>
  <si>
    <t xml:space="preserve">Rename "Ranging Information IE" to "Timestamp Difference IE" and rename "Timing IE" to "Timestamp IE". Apply changes throughout the draft. Change paragraph on page 15 line 33 to state: "For TVWS RDEVs, the Timestamp IE and the Timestamp Difference IE are provided for exchanging timing information between TVWS RDEVs, to support the ranging feature." </t>
  </si>
  <si>
    <t>Resolve as in CID 42.</t>
  </si>
  <si>
    <t>On lines 5 and 32 of page 34, change "in nanoseconds" to  "in units of 10 picoseconds". In Table 47 of sub-clause 6.3.3, replace "counter units are in nanoseconds" with "counter units are as given in 5.2.4.34.1." for both RangingCounterStart and RangingCounterStop.</t>
  </si>
  <si>
    <t>Resolve as in CID 69.</t>
  </si>
  <si>
    <t xml:space="preserve">Remove 6.2.17 from the 4m amendment. </t>
  </si>
  <si>
    <t>Add a statement after the last sentence of page 27 line 30 that says: “The term ‘channel’ here refers to a WPAN channel. The mapping between a TVWS channel and a PHY channel is not within the scope of this standard.”</t>
  </si>
  <si>
    <t>Change the valid range for DaAddrNum to "0-1023". Also change the valid range for DaAddrNum in table 44zg  to "0-1023".</t>
  </si>
  <si>
    <t>Replace the content of table 4in "CTM Control field values"  with:
0 Request for channel timing information
1 Success with full channel timing information on the requested channels
2 Success with additional time slots for the requested channels
3 Success with timeing information for a subset of the requested channels
4 Success with no channel timing changes from last query
5 Request declined unspecified reason
6 Request declined because of no capability for providing channel timing information on WPAN channels
7 Request declined, database access timeout
8-255 Reserved
The term "local server" is thus removed.</t>
  </si>
  <si>
    <t xml:space="preserve">Resolve as in doc 15-13-0667-04.
</t>
  </si>
  <si>
    <t>Change all instances of "time slot" to "channel availability period". Also apply change w.r.t. CID 63.</t>
  </si>
  <si>
    <t>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should report to its higher layer only when it has associated with a coordinator. The time at which beacons may be transmitted is defined in the base standard.
Modify the sentence at page 14, line 39, "Upon receiving a beacon frame with a DA IE, a device shall indicate the address of the transmitting device and the addresses list in the DA IE to its next higher layer by using MLME-DA.indication..."
to
"Upon receiving a beacon frame with a DA IE, a device shall indicate the address of the transmitting device and the addresses list in the DA IE to its next higher layer using the MLME-DA.indication..."</t>
  </si>
  <si>
    <t>Change the paragraph on lines 16-18, page 99 to: 
“The Channel Aggregation field (A3-A0) is used for channel aggregation as described in 20.3.4. The total number of subchannels used for channel aggregation equals to the value of the Channel Aggregation field plus 1. If channel aggregation is not used, the Channel Aggregation field is set to “0”.“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</si>
</sst>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
      <patternFill patternType="solid">
        <fgColor rgb="FF66FF3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100">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0" fillId="27" borderId="0" xfId="0" applyFill="1" applyAlignment="1">
      <alignment horizontal="center" vertical="top"/>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41612</v>
      </c>
    </row>
    <row r="4" spans="3:4" ht="15.75">
      <c r="C4" s="66"/>
      <c r="D4" s="67"/>
    </row>
    <row r="5" spans="3:4" ht="15.75">
      <c r="C5" s="69"/>
      <c r="D5" s="7"/>
    </row>
    <row r="6" spans="2:4" ht="18.75" customHeight="1">
      <c r="B6" s="93" t="s">
        <v>0</v>
      </c>
      <c r="C6" s="93"/>
      <c r="D6" s="93"/>
    </row>
    <row r="7" spans="2:4" ht="18.75" customHeight="1">
      <c r="B7" s="93" t="s">
        <v>1</v>
      </c>
      <c r="C7" s="93"/>
      <c r="D7" s="93"/>
    </row>
    <row r="8" ht="18.75">
      <c r="B8" s="4"/>
    </row>
    <row r="9" spans="2:4" ht="14.25" customHeight="1">
      <c r="B9" s="5" t="s">
        <v>2</v>
      </c>
      <c r="C9" s="94" t="s">
        <v>3</v>
      </c>
      <c r="D9" s="94"/>
    </row>
    <row r="10" spans="2:4" ht="17.25" customHeight="1">
      <c r="B10" s="5" t="s">
        <v>4</v>
      </c>
      <c r="C10" s="95" t="s">
        <v>965</v>
      </c>
      <c r="D10" s="95"/>
    </row>
    <row r="11" spans="2:4" ht="14.25" customHeight="1">
      <c r="B11" s="94" t="s">
        <v>5</v>
      </c>
      <c r="C11" s="69" t="s">
        <v>19</v>
      </c>
      <c r="D11" s="7" t="s">
        <v>55</v>
      </c>
    </row>
    <row r="12" spans="2:4" ht="15.75">
      <c r="B12" s="94"/>
      <c r="C12" s="69" t="s">
        <v>31</v>
      </c>
      <c r="D12" s="7" t="s">
        <v>56</v>
      </c>
    </row>
    <row r="13" spans="2:4" ht="15.75">
      <c r="B13" s="94"/>
      <c r="C13" s="68"/>
      <c r="D13" s="7"/>
    </row>
    <row r="14" spans="2:4" ht="14.25" customHeight="1">
      <c r="B14" s="94" t="s">
        <v>6</v>
      </c>
      <c r="C14" s="9" t="s">
        <v>963</v>
      </c>
      <c r="D14" s="5"/>
    </row>
    <row r="15" spans="2:4" ht="15.75">
      <c r="B15" s="94"/>
      <c r="C15" s="96"/>
      <c r="D15" s="96"/>
    </row>
    <row r="16" spans="2:3" ht="15.75">
      <c r="B16" s="94"/>
      <c r="C16" s="10"/>
    </row>
    <row r="17" spans="2:4" ht="14.25" customHeight="1">
      <c r="B17" s="5" t="s">
        <v>7</v>
      </c>
      <c r="C17" s="94" t="s">
        <v>793</v>
      </c>
      <c r="D17" s="94"/>
    </row>
    <row r="18" spans="2:4" s="11" customFormat="1" ht="20.25" customHeight="1">
      <c r="B18" s="5" t="s">
        <v>8</v>
      </c>
      <c r="C18" s="94" t="s">
        <v>964</v>
      </c>
      <c r="D18" s="94"/>
    </row>
    <row r="19" spans="2:4" s="11" customFormat="1" ht="84" customHeight="1">
      <c r="B19" s="6" t="s">
        <v>9</v>
      </c>
      <c r="C19" s="94" t="s">
        <v>10</v>
      </c>
      <c r="D19" s="94"/>
    </row>
    <row r="20" spans="2:4" s="11" customFormat="1" ht="36.75" customHeight="1">
      <c r="B20" s="8" t="s">
        <v>11</v>
      </c>
      <c r="C20" s="94" t="s">
        <v>12</v>
      </c>
      <c r="D20" s="94"/>
    </row>
  </sheetData>
  <sheetProtection selectLockedCells="1" selectUnlockedCells="1"/>
  <mergeCells count="11">
    <mergeCell ref="B7:D7"/>
    <mergeCell ref="B6:D6"/>
    <mergeCell ref="C9:D9"/>
    <mergeCell ref="C10:D10"/>
    <mergeCell ref="B11:B13"/>
    <mergeCell ref="C19:D19"/>
    <mergeCell ref="C20:D20"/>
    <mergeCell ref="B14:B16"/>
    <mergeCell ref="C15:D15"/>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167"/>
  <sheetViews>
    <sheetView tabSelected="1" zoomScale="90" zoomScaleNormal="90" zoomScalePageLayoutView="0" workbookViewId="0" topLeftCell="A1">
      <pane xSplit="3" ySplit="1" topLeftCell="E110" activePane="bottomRight" state="frozen"/>
      <selection pane="topLeft" activeCell="A1" sqref="A1"/>
      <selection pane="topRight" activeCell="B1" sqref="B1"/>
      <selection pane="bottomLeft" activeCell="A2" sqref="A2"/>
      <selection pane="bottomRight" activeCell="N3" sqref="N3"/>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15.7109375" style="82" customWidth="1"/>
    <col min="14" max="14" width="60.7109375" style="83"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5">
      <c r="A1" s="79" t="s">
        <v>796</v>
      </c>
      <c r="B1" s="79" t="s">
        <v>83</v>
      </c>
      <c r="C1" s="79" t="s">
        <v>13</v>
      </c>
      <c r="D1" s="79" t="s">
        <v>14</v>
      </c>
      <c r="E1" s="79" t="s">
        <v>26</v>
      </c>
      <c r="F1" s="79" t="s">
        <v>15</v>
      </c>
      <c r="G1" s="79" t="s">
        <v>84</v>
      </c>
      <c r="H1" s="79" t="s">
        <v>85</v>
      </c>
      <c r="I1" s="13" t="s">
        <v>20</v>
      </c>
      <c r="J1" s="18" t="s">
        <v>21</v>
      </c>
      <c r="K1" s="79" t="s">
        <v>16</v>
      </c>
      <c r="L1" s="79" t="s">
        <v>17</v>
      </c>
      <c r="M1" s="84" t="s">
        <v>1245</v>
      </c>
      <c r="N1" s="84" t="s">
        <v>86</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L2" s="83"/>
      <c r="M2" s="92" t="s">
        <v>1246</v>
      </c>
      <c r="O2" s="78"/>
      <c r="P2" s="76" t="s">
        <v>27</v>
      </c>
      <c r="Q2" s="76" t="s">
        <v>18</v>
      </c>
      <c r="T2" s="43" t="str">
        <f aca="true" t="shared" si="0" ref="T2:T65">IF(E2="Editorial",M2,"")</f>
        <v>Accepted</v>
      </c>
      <c r="U2" s="43">
        <f aca="true" t="shared" si="1" ref="U2:U65">IF(OR(E2="Technical",E2="General"),M2,"")</f>
      </c>
      <c r="V2" s="43">
        <f>IF(OR(U2="Accepted",U2="Revised",U2="Rejected",U2="Withdrawn"),P2,"")</f>
      </c>
      <c r="W2" s="43">
        <f>IF(U2=0,P2,"")</f>
      </c>
      <c r="X2" s="15">
        <f>IF(U2="wip",P2,"")</f>
      </c>
      <c r="Y2" s="15">
        <f>IF(U2="rdy2vote",P2,"")</f>
      </c>
      <c r="Z2" s="15">
        <f>IF(U2="oos",P2,"")</f>
      </c>
      <c r="AB2" s="15">
        <f aca="true" t="shared" si="2" ref="AB2:AB65">IF(OR(U2="rdy2vote",U2="wip"),J2,"")</f>
      </c>
    </row>
    <row r="3" spans="1:28" ht="38.25">
      <c r="A3" s="76">
        <v>16972900023</v>
      </c>
      <c r="B3" s="76">
        <v>2</v>
      </c>
      <c r="C3" s="90" t="s">
        <v>232</v>
      </c>
      <c r="D3" s="90" t="s">
        <v>233</v>
      </c>
      <c r="E3" s="76" t="s">
        <v>27</v>
      </c>
      <c r="F3" s="76" t="s">
        <v>109</v>
      </c>
      <c r="G3" s="76">
        <v>0</v>
      </c>
      <c r="H3" s="76">
        <v>3</v>
      </c>
      <c r="I3" s="76"/>
      <c r="J3" s="76" t="s">
        <v>817</v>
      </c>
      <c r="K3" s="91" t="s">
        <v>967</v>
      </c>
      <c r="L3" s="83" t="s">
        <v>968</v>
      </c>
      <c r="M3" s="92" t="s">
        <v>1246</v>
      </c>
      <c r="O3" s="78"/>
      <c r="P3" s="76" t="s">
        <v>27</v>
      </c>
      <c r="Q3" s="76" t="s">
        <v>95</v>
      </c>
      <c r="T3" s="43" t="str">
        <f t="shared" si="0"/>
        <v>Accepted</v>
      </c>
      <c r="U3" s="43">
        <f t="shared" si="1"/>
      </c>
      <c r="V3" s="43">
        <f aca="true" t="shared" si="3" ref="V3:V66">IF(OR(U3="Accepted",U3="Revised",U3="Rejected",U3="Withdrawn"),P3,"")</f>
      </c>
      <c r="W3" s="43">
        <f aca="true" t="shared" si="4" ref="W3:W66">IF(U3=0,P3,"")</f>
      </c>
      <c r="X3" s="15">
        <f aca="true" t="shared" si="5" ref="X3:X66">IF(U3="wip",P3,"")</f>
      </c>
      <c r="Y3" s="15">
        <f aca="true" t="shared" si="6" ref="Y3:Y66">IF(U3="rdy2vote",P3,"")</f>
      </c>
      <c r="Z3" s="15">
        <f aca="true" t="shared" si="7" ref="Z3:Z66">IF(U3="oos",P3,"")</f>
      </c>
      <c r="AB3" s="15">
        <f t="shared" si="2"/>
      </c>
    </row>
    <row r="4" spans="1:28" ht="25.5">
      <c r="A4" s="76">
        <v>16973000023</v>
      </c>
      <c r="B4" s="76">
        <v>3</v>
      </c>
      <c r="C4" s="90" t="s">
        <v>232</v>
      </c>
      <c r="D4" s="90" t="s">
        <v>233</v>
      </c>
      <c r="E4" s="76" t="s">
        <v>27</v>
      </c>
      <c r="F4" s="76" t="s">
        <v>109</v>
      </c>
      <c r="G4" s="76">
        <v>0</v>
      </c>
      <c r="H4" s="76">
        <v>24</v>
      </c>
      <c r="I4" s="76"/>
      <c r="J4" s="76" t="s">
        <v>817</v>
      </c>
      <c r="K4" s="91" t="s">
        <v>969</v>
      </c>
      <c r="L4" s="83" t="s">
        <v>970</v>
      </c>
      <c r="M4" s="92" t="s">
        <v>1247</v>
      </c>
      <c r="N4" s="83" t="s">
        <v>1248</v>
      </c>
      <c r="O4" s="78"/>
      <c r="P4" s="76" t="s">
        <v>27</v>
      </c>
      <c r="Q4" s="76" t="s">
        <v>95</v>
      </c>
      <c r="T4" s="43" t="str">
        <f t="shared" si="0"/>
        <v>Rejected</v>
      </c>
      <c r="U4" s="43">
        <f t="shared" si="1"/>
      </c>
      <c r="V4" s="43">
        <f t="shared" si="3"/>
      </c>
      <c r="W4" s="43">
        <f t="shared" si="4"/>
      </c>
      <c r="X4" s="15">
        <f t="shared" si="5"/>
      </c>
      <c r="Y4" s="15">
        <f t="shared" si="6"/>
      </c>
      <c r="Z4" s="15">
        <f t="shared" si="7"/>
      </c>
      <c r="AB4" s="15">
        <f t="shared" si="2"/>
      </c>
    </row>
    <row r="5" spans="1:28" ht="12.75">
      <c r="A5" s="76">
        <v>16965200023</v>
      </c>
      <c r="B5" s="76">
        <v>4</v>
      </c>
      <c r="C5" s="90" t="s">
        <v>125</v>
      </c>
      <c r="D5" s="90" t="s">
        <v>126</v>
      </c>
      <c r="E5" s="76" t="s">
        <v>27</v>
      </c>
      <c r="F5" s="76" t="s">
        <v>114</v>
      </c>
      <c r="G5" s="76" t="s">
        <v>971</v>
      </c>
      <c r="H5" s="76">
        <v>30</v>
      </c>
      <c r="I5" s="76"/>
      <c r="J5" s="76" t="s">
        <v>817</v>
      </c>
      <c r="K5" s="91" t="s">
        <v>972</v>
      </c>
      <c r="L5" s="83" t="s">
        <v>973</v>
      </c>
      <c r="M5" s="92" t="s">
        <v>1246</v>
      </c>
      <c r="O5" s="78"/>
      <c r="P5" s="76" t="s">
        <v>27</v>
      </c>
      <c r="Q5" s="76" t="s">
        <v>95</v>
      </c>
      <c r="T5" s="43" t="str">
        <f t="shared" si="0"/>
        <v>Accepted</v>
      </c>
      <c r="U5" s="43">
        <f t="shared" si="1"/>
      </c>
      <c r="V5" s="43">
        <f t="shared" si="3"/>
      </c>
      <c r="W5" s="43">
        <f t="shared" si="4"/>
      </c>
      <c r="X5" s="15">
        <f t="shared" si="5"/>
      </c>
      <c r="Y5" s="15">
        <f t="shared" si="6"/>
      </c>
      <c r="Z5" s="15">
        <f t="shared" si="7"/>
      </c>
      <c r="AB5" s="15">
        <f t="shared" si="2"/>
      </c>
    </row>
    <row r="6" spans="1:28" ht="25.5">
      <c r="A6" s="76">
        <v>16973200023</v>
      </c>
      <c r="B6" s="76">
        <v>5</v>
      </c>
      <c r="C6" s="90" t="s">
        <v>232</v>
      </c>
      <c r="D6" s="90" t="s">
        <v>233</v>
      </c>
      <c r="E6" s="76" t="s">
        <v>27</v>
      </c>
      <c r="F6" s="76" t="s">
        <v>974</v>
      </c>
      <c r="G6" s="76">
        <v>0</v>
      </c>
      <c r="H6" s="76">
        <v>13</v>
      </c>
      <c r="I6" s="76"/>
      <c r="J6" s="17" t="s">
        <v>817</v>
      </c>
      <c r="K6" s="91" t="s">
        <v>975</v>
      </c>
      <c r="L6" s="42" t="s">
        <v>970</v>
      </c>
      <c r="M6" s="92" t="s">
        <v>1244</v>
      </c>
      <c r="N6" s="83" t="s">
        <v>1250</v>
      </c>
      <c r="O6" s="78"/>
      <c r="P6" s="76" t="s">
        <v>27</v>
      </c>
      <c r="Q6" s="76" t="s">
        <v>95</v>
      </c>
      <c r="T6" s="43" t="str">
        <f t="shared" si="0"/>
        <v>Revised</v>
      </c>
      <c r="U6" s="43">
        <f t="shared" si="1"/>
      </c>
      <c r="V6" s="43">
        <f t="shared" si="3"/>
      </c>
      <c r="W6" s="43">
        <f t="shared" si="4"/>
      </c>
      <c r="X6" s="15">
        <f t="shared" si="5"/>
      </c>
      <c r="Y6" s="15">
        <f t="shared" si="6"/>
      </c>
      <c r="Z6" s="15">
        <f t="shared" si="7"/>
      </c>
      <c r="AB6" s="15">
        <f t="shared" si="2"/>
      </c>
    </row>
    <row r="7" spans="1:28" ht="51">
      <c r="A7" s="76">
        <v>16972800023</v>
      </c>
      <c r="B7" s="76">
        <v>6</v>
      </c>
      <c r="C7" s="90" t="s">
        <v>232</v>
      </c>
      <c r="D7" s="90" t="s">
        <v>233</v>
      </c>
      <c r="E7" s="76" t="s">
        <v>27</v>
      </c>
      <c r="F7" s="76" t="s">
        <v>120</v>
      </c>
      <c r="G7" s="76">
        <v>0</v>
      </c>
      <c r="H7" s="76">
        <v>1</v>
      </c>
      <c r="I7" s="76"/>
      <c r="J7" s="76" t="s">
        <v>817</v>
      </c>
      <c r="K7" s="91" t="s">
        <v>976</v>
      </c>
      <c r="L7" s="42" t="s">
        <v>977</v>
      </c>
      <c r="M7" s="92" t="s">
        <v>1244</v>
      </c>
      <c r="N7" s="83" t="s">
        <v>1251</v>
      </c>
      <c r="O7" s="17"/>
      <c r="P7" s="76" t="s">
        <v>27</v>
      </c>
      <c r="Q7" s="76" t="s">
        <v>95</v>
      </c>
      <c r="T7" s="43" t="str">
        <f t="shared" si="0"/>
        <v>Revised</v>
      </c>
      <c r="U7" s="43">
        <f t="shared" si="1"/>
      </c>
      <c r="V7" s="43">
        <f t="shared" si="3"/>
      </c>
      <c r="W7" s="43">
        <f t="shared" si="4"/>
      </c>
      <c r="X7" s="15">
        <f t="shared" si="5"/>
      </c>
      <c r="Y7" s="15">
        <f t="shared" si="6"/>
      </c>
      <c r="Z7" s="15">
        <f t="shared" si="7"/>
      </c>
      <c r="AB7" s="15">
        <f t="shared" si="2"/>
      </c>
    </row>
    <row r="8" spans="1:28" ht="25.5">
      <c r="A8" s="76">
        <v>16965300023</v>
      </c>
      <c r="B8" s="76">
        <v>7</v>
      </c>
      <c r="C8" s="90" t="s">
        <v>125</v>
      </c>
      <c r="D8" s="90" t="s">
        <v>126</v>
      </c>
      <c r="E8" s="76" t="s">
        <v>27</v>
      </c>
      <c r="F8" s="76" t="s">
        <v>120</v>
      </c>
      <c r="G8" s="76" t="s">
        <v>971</v>
      </c>
      <c r="H8" s="76">
        <v>2</v>
      </c>
      <c r="I8" s="76"/>
      <c r="J8" s="76" t="s">
        <v>817</v>
      </c>
      <c r="K8" s="91" t="s">
        <v>978</v>
      </c>
      <c r="L8" s="42" t="s">
        <v>979</v>
      </c>
      <c r="M8" s="92" t="s">
        <v>1244</v>
      </c>
      <c r="N8" s="83" t="s">
        <v>1252</v>
      </c>
      <c r="O8" s="76"/>
      <c r="P8" s="76" t="s">
        <v>27</v>
      </c>
      <c r="Q8" s="76" t="s">
        <v>95</v>
      </c>
      <c r="T8" s="43" t="str">
        <f t="shared" si="0"/>
        <v>Revised</v>
      </c>
      <c r="U8" s="43">
        <f t="shared" si="1"/>
      </c>
      <c r="V8" s="43">
        <f t="shared" si="3"/>
      </c>
      <c r="W8" s="43">
        <f t="shared" si="4"/>
      </c>
      <c r="X8" s="15">
        <f t="shared" si="5"/>
      </c>
      <c r="Y8" s="15">
        <f t="shared" si="6"/>
      </c>
      <c r="Z8" s="15">
        <f t="shared" si="7"/>
      </c>
      <c r="AB8" s="15">
        <f t="shared" si="2"/>
      </c>
    </row>
    <row r="9" spans="1:28" ht="25.5">
      <c r="A9" s="76">
        <v>16973100023</v>
      </c>
      <c r="B9" s="76">
        <v>8</v>
      </c>
      <c r="C9" s="90" t="s">
        <v>232</v>
      </c>
      <c r="D9" s="90" t="s">
        <v>233</v>
      </c>
      <c r="E9" s="76" t="s">
        <v>27</v>
      </c>
      <c r="F9" s="76" t="s">
        <v>33</v>
      </c>
      <c r="G9" s="76">
        <v>0</v>
      </c>
      <c r="H9" s="76">
        <v>1</v>
      </c>
      <c r="I9" s="76"/>
      <c r="J9" s="76" t="s">
        <v>817</v>
      </c>
      <c r="K9" s="91" t="s">
        <v>980</v>
      </c>
      <c r="L9" s="42" t="s">
        <v>970</v>
      </c>
      <c r="M9" s="92" t="s">
        <v>1244</v>
      </c>
      <c r="N9" s="83" t="s">
        <v>1250</v>
      </c>
      <c r="O9" s="17"/>
      <c r="P9" s="76" t="s">
        <v>27</v>
      </c>
      <c r="Q9" s="76" t="s">
        <v>95</v>
      </c>
      <c r="T9" s="43" t="str">
        <f t="shared" si="0"/>
        <v>Revised</v>
      </c>
      <c r="U9" s="43">
        <f t="shared" si="1"/>
      </c>
      <c r="V9" s="43">
        <f t="shared" si="3"/>
      </c>
      <c r="W9" s="43">
        <f t="shared" si="4"/>
      </c>
      <c r="X9" s="15">
        <f t="shared" si="5"/>
      </c>
      <c r="Y9" s="15">
        <f t="shared" si="6"/>
      </c>
      <c r="Z9" s="15">
        <f t="shared" si="7"/>
      </c>
      <c r="AB9" s="15">
        <f t="shared" si="2"/>
      </c>
    </row>
    <row r="10" spans="1:28" ht="12.75">
      <c r="A10" s="76">
        <v>16973900023</v>
      </c>
      <c r="B10" s="76">
        <v>9</v>
      </c>
      <c r="C10" s="90" t="s">
        <v>232</v>
      </c>
      <c r="D10" s="90" t="s">
        <v>233</v>
      </c>
      <c r="E10" s="76" t="s">
        <v>27</v>
      </c>
      <c r="F10" s="76">
        <v>3</v>
      </c>
      <c r="G10" s="76">
        <v>2</v>
      </c>
      <c r="H10" s="76">
        <v>1</v>
      </c>
      <c r="I10" s="76"/>
      <c r="J10" s="76" t="s">
        <v>817</v>
      </c>
      <c r="K10" s="91" t="s">
        <v>981</v>
      </c>
      <c r="L10" s="42" t="s">
        <v>982</v>
      </c>
      <c r="M10" s="92" t="s">
        <v>1246</v>
      </c>
      <c r="O10" s="77"/>
      <c r="P10" s="76" t="s">
        <v>27</v>
      </c>
      <c r="Q10" s="76" t="s">
        <v>95</v>
      </c>
      <c r="T10" s="43" t="str">
        <f t="shared" si="0"/>
        <v>Accepted</v>
      </c>
      <c r="U10" s="43">
        <f t="shared" si="1"/>
      </c>
      <c r="V10" s="43">
        <f t="shared" si="3"/>
      </c>
      <c r="W10" s="43">
        <f t="shared" si="4"/>
      </c>
      <c r="X10" s="15">
        <f t="shared" si="5"/>
      </c>
      <c r="Y10" s="15">
        <f t="shared" si="6"/>
      </c>
      <c r="Z10" s="15">
        <f t="shared" si="7"/>
      </c>
      <c r="AB10" s="15">
        <f t="shared" si="2"/>
      </c>
    </row>
    <row r="11" spans="1:28" ht="12.75">
      <c r="A11" s="76">
        <v>16965400023</v>
      </c>
      <c r="B11" s="76">
        <v>10</v>
      </c>
      <c r="C11" s="90" t="s">
        <v>125</v>
      </c>
      <c r="D11" s="90" t="s">
        <v>126</v>
      </c>
      <c r="E11" s="76" t="s">
        <v>27</v>
      </c>
      <c r="F11" s="76">
        <v>5</v>
      </c>
      <c r="G11" s="76">
        <v>3.1</v>
      </c>
      <c r="H11" s="76">
        <v>8</v>
      </c>
      <c r="I11" s="76"/>
      <c r="J11" s="76" t="s">
        <v>817</v>
      </c>
      <c r="K11" s="91" t="s">
        <v>983</v>
      </c>
      <c r="L11" s="42" t="s">
        <v>984</v>
      </c>
      <c r="M11" s="92" t="s">
        <v>1246</v>
      </c>
      <c r="O11" s="17"/>
      <c r="P11" s="76" t="s">
        <v>27</v>
      </c>
      <c r="Q11" s="76" t="s">
        <v>95</v>
      </c>
      <c r="T11" s="43" t="str">
        <f t="shared" si="0"/>
        <v>Accepted</v>
      </c>
      <c r="U11" s="43">
        <f t="shared" si="1"/>
      </c>
      <c r="V11" s="43">
        <f t="shared" si="3"/>
      </c>
      <c r="W11" s="43">
        <f t="shared" si="4"/>
      </c>
      <c r="X11" s="15">
        <f t="shared" si="5"/>
      </c>
      <c r="Y11" s="15">
        <f t="shared" si="6"/>
      </c>
      <c r="Z11" s="15">
        <f t="shared" si="7"/>
      </c>
      <c r="AB11" s="15">
        <f t="shared" si="2"/>
      </c>
    </row>
    <row r="12" spans="1:28" ht="25.5">
      <c r="A12" s="76">
        <v>16973300023</v>
      </c>
      <c r="B12" s="76">
        <v>11</v>
      </c>
      <c r="C12" s="90" t="s">
        <v>232</v>
      </c>
      <c r="D12" s="90" t="s">
        <v>233</v>
      </c>
      <c r="E12" s="76" t="s">
        <v>27</v>
      </c>
      <c r="F12" s="76">
        <v>5</v>
      </c>
      <c r="G12" s="76">
        <v>3.1</v>
      </c>
      <c r="H12" s="76">
        <v>30</v>
      </c>
      <c r="I12" s="76"/>
      <c r="J12" s="76" t="s">
        <v>817</v>
      </c>
      <c r="K12" s="91" t="s">
        <v>985</v>
      </c>
      <c r="L12" s="42" t="s">
        <v>986</v>
      </c>
      <c r="M12" s="92" t="s">
        <v>1244</v>
      </c>
      <c r="N12" s="83" t="s">
        <v>1263</v>
      </c>
      <c r="O12" s="17"/>
      <c r="P12" s="76" t="s">
        <v>27</v>
      </c>
      <c r="Q12" s="76" t="s">
        <v>95</v>
      </c>
      <c r="T12" s="43" t="str">
        <f t="shared" si="0"/>
        <v>Revised</v>
      </c>
      <c r="U12" s="43">
        <f t="shared" si="1"/>
      </c>
      <c r="V12" s="43">
        <f t="shared" si="3"/>
      </c>
      <c r="W12" s="43">
        <f t="shared" si="4"/>
      </c>
      <c r="X12" s="15">
        <f t="shared" si="5"/>
      </c>
      <c r="Y12" s="15">
        <f t="shared" si="6"/>
      </c>
      <c r="Z12" s="15">
        <f t="shared" si="7"/>
      </c>
      <c r="AB12" s="15">
        <f t="shared" si="2"/>
      </c>
    </row>
    <row r="13" spans="1:28" ht="25.5">
      <c r="A13" s="76">
        <v>16973400023</v>
      </c>
      <c r="B13" s="76">
        <v>12</v>
      </c>
      <c r="C13" s="90" t="s">
        <v>232</v>
      </c>
      <c r="D13" s="90" t="s">
        <v>233</v>
      </c>
      <c r="E13" s="76" t="s">
        <v>27</v>
      </c>
      <c r="F13" s="76">
        <v>5</v>
      </c>
      <c r="G13" s="76">
        <v>3.1</v>
      </c>
      <c r="H13" s="76">
        <v>32</v>
      </c>
      <c r="I13" s="76"/>
      <c r="J13" s="76" t="s">
        <v>817</v>
      </c>
      <c r="K13" s="91" t="s">
        <v>987</v>
      </c>
      <c r="L13" s="42" t="s">
        <v>986</v>
      </c>
      <c r="M13" s="92" t="s">
        <v>1244</v>
      </c>
      <c r="N13" s="83" t="s">
        <v>1264</v>
      </c>
      <c r="O13" s="76"/>
      <c r="P13" s="76" t="s">
        <v>27</v>
      </c>
      <c r="Q13" s="76" t="s">
        <v>95</v>
      </c>
      <c r="T13" s="43" t="str">
        <f t="shared" si="0"/>
        <v>Revised</v>
      </c>
      <c r="U13" s="43">
        <f t="shared" si="1"/>
      </c>
      <c r="V13" s="43">
        <f t="shared" si="3"/>
      </c>
      <c r="W13" s="43">
        <f t="shared" si="4"/>
      </c>
      <c r="X13" s="15">
        <f t="shared" si="5"/>
      </c>
      <c r="Y13" s="15">
        <f t="shared" si="6"/>
      </c>
      <c r="Z13" s="15">
        <f t="shared" si="7"/>
      </c>
      <c r="AB13" s="15">
        <f t="shared" si="2"/>
      </c>
    </row>
    <row r="14" spans="1:28" ht="12.75">
      <c r="A14" s="76">
        <v>16965500023</v>
      </c>
      <c r="B14" s="76">
        <v>13</v>
      </c>
      <c r="C14" s="90" t="s">
        <v>125</v>
      </c>
      <c r="D14" s="90" t="s">
        <v>126</v>
      </c>
      <c r="E14" s="76" t="s">
        <v>27</v>
      </c>
      <c r="F14" s="76">
        <v>5</v>
      </c>
      <c r="G14" s="76">
        <v>3.1</v>
      </c>
      <c r="H14" s="76">
        <v>32</v>
      </c>
      <c r="I14" s="76"/>
      <c r="J14" s="76" t="s">
        <v>817</v>
      </c>
      <c r="K14" s="91" t="s">
        <v>988</v>
      </c>
      <c r="L14" s="42" t="s">
        <v>989</v>
      </c>
      <c r="M14" s="92" t="s">
        <v>1244</v>
      </c>
      <c r="N14" s="83" t="s">
        <v>1262</v>
      </c>
      <c r="O14" s="76"/>
      <c r="P14" s="76" t="s">
        <v>27</v>
      </c>
      <c r="Q14" s="76" t="s">
        <v>95</v>
      </c>
      <c r="T14" s="43" t="str">
        <f t="shared" si="0"/>
        <v>Revised</v>
      </c>
      <c r="U14" s="43">
        <f t="shared" si="1"/>
      </c>
      <c r="V14" s="43">
        <f t="shared" si="3"/>
      </c>
      <c r="W14" s="43">
        <f t="shared" si="4"/>
      </c>
      <c r="X14" s="15">
        <f t="shared" si="5"/>
      </c>
      <c r="Y14" s="15">
        <f t="shared" si="6"/>
      </c>
      <c r="Z14" s="15">
        <f t="shared" si="7"/>
      </c>
      <c r="AB14" s="15">
        <f t="shared" si="2"/>
      </c>
    </row>
    <row r="15" spans="1:28" ht="25.5">
      <c r="A15" s="76">
        <v>16973500023</v>
      </c>
      <c r="B15" s="76">
        <v>14</v>
      </c>
      <c r="C15" s="90" t="s">
        <v>232</v>
      </c>
      <c r="D15" s="90" t="s">
        <v>233</v>
      </c>
      <c r="E15" s="76" t="s">
        <v>27</v>
      </c>
      <c r="F15" s="76">
        <v>5</v>
      </c>
      <c r="G15" s="76">
        <v>3.2</v>
      </c>
      <c r="H15" s="76">
        <v>44</v>
      </c>
      <c r="I15" s="76"/>
      <c r="J15" s="76" t="s">
        <v>817</v>
      </c>
      <c r="K15" s="91" t="s">
        <v>990</v>
      </c>
      <c r="L15" s="42" t="s">
        <v>991</v>
      </c>
      <c r="M15" s="92" t="s">
        <v>1246</v>
      </c>
      <c r="O15" s="77"/>
      <c r="P15" s="76" t="s">
        <v>27</v>
      </c>
      <c r="Q15" s="76" t="s">
        <v>95</v>
      </c>
      <c r="T15" s="43" t="str">
        <f t="shared" si="0"/>
        <v>Accepted</v>
      </c>
      <c r="U15" s="43">
        <f t="shared" si="1"/>
      </c>
      <c r="V15" s="43">
        <f t="shared" si="3"/>
      </c>
      <c r="W15" s="43">
        <f t="shared" si="4"/>
      </c>
      <c r="X15" s="15">
        <f t="shared" si="5"/>
      </c>
      <c r="Y15" s="15">
        <f t="shared" si="6"/>
      </c>
      <c r="Z15" s="15">
        <f t="shared" si="7"/>
      </c>
      <c r="AB15" s="15">
        <f t="shared" si="2"/>
      </c>
    </row>
    <row r="16" spans="1:28" ht="25.5">
      <c r="A16" s="76">
        <v>16973600023</v>
      </c>
      <c r="B16" s="76">
        <v>15</v>
      </c>
      <c r="C16" s="90" t="s">
        <v>232</v>
      </c>
      <c r="D16" s="90" t="s">
        <v>233</v>
      </c>
      <c r="E16" s="76" t="s">
        <v>27</v>
      </c>
      <c r="F16" s="76">
        <v>5</v>
      </c>
      <c r="G16" s="76">
        <v>3.2</v>
      </c>
      <c r="H16" s="76">
        <v>45</v>
      </c>
      <c r="I16" s="76"/>
      <c r="J16" s="76" t="s">
        <v>817</v>
      </c>
      <c r="K16" s="91" t="s">
        <v>992</v>
      </c>
      <c r="L16" s="42" t="s">
        <v>993</v>
      </c>
      <c r="M16" s="92" t="s">
        <v>1246</v>
      </c>
      <c r="O16" s="77"/>
      <c r="P16" s="76" t="s">
        <v>27</v>
      </c>
      <c r="Q16" s="76" t="s">
        <v>95</v>
      </c>
      <c r="T16" s="43" t="str">
        <f t="shared" si="0"/>
        <v>Accepted</v>
      </c>
      <c r="U16" s="43">
        <f t="shared" si="1"/>
      </c>
      <c r="V16" s="43">
        <f t="shared" si="3"/>
      </c>
      <c r="W16" s="43">
        <f t="shared" si="4"/>
      </c>
      <c r="X16" s="15">
        <f t="shared" si="5"/>
      </c>
      <c r="Y16" s="15">
        <f t="shared" si="6"/>
      </c>
      <c r="Z16" s="15">
        <f t="shared" si="7"/>
      </c>
      <c r="AB16" s="15">
        <f t="shared" si="2"/>
      </c>
    </row>
    <row r="17" spans="1:28" ht="25.5">
      <c r="A17" s="76">
        <v>16973700023</v>
      </c>
      <c r="B17" s="76">
        <v>16</v>
      </c>
      <c r="C17" s="90" t="s">
        <v>232</v>
      </c>
      <c r="D17" s="90" t="s">
        <v>233</v>
      </c>
      <c r="E17" s="76" t="s">
        <v>27</v>
      </c>
      <c r="F17" s="76">
        <v>9</v>
      </c>
      <c r="G17" s="76" t="s">
        <v>994</v>
      </c>
      <c r="H17" s="76">
        <v>17</v>
      </c>
      <c r="I17" s="76"/>
      <c r="J17" s="17" t="s">
        <v>817</v>
      </c>
      <c r="K17" s="91" t="s">
        <v>995</v>
      </c>
      <c r="L17" s="42" t="s">
        <v>996</v>
      </c>
      <c r="M17" s="92" t="s">
        <v>1246</v>
      </c>
      <c r="N17" s="42"/>
      <c r="O17" s="76"/>
      <c r="P17" s="76" t="s">
        <v>27</v>
      </c>
      <c r="Q17" s="76" t="s">
        <v>95</v>
      </c>
      <c r="T17" s="43" t="str">
        <f t="shared" si="0"/>
        <v>Accepted</v>
      </c>
      <c r="U17" s="43">
        <f t="shared" si="1"/>
      </c>
      <c r="V17" s="43">
        <f t="shared" si="3"/>
      </c>
      <c r="W17" s="43">
        <f t="shared" si="4"/>
      </c>
      <c r="X17" s="15">
        <f t="shared" si="5"/>
      </c>
      <c r="Y17" s="15">
        <f t="shared" si="6"/>
      </c>
      <c r="Z17" s="15">
        <f t="shared" si="7"/>
      </c>
      <c r="AB17" s="15">
        <f t="shared" si="2"/>
      </c>
    </row>
    <row r="18" spans="1:28" ht="12.75">
      <c r="A18" s="76">
        <v>16972200023</v>
      </c>
      <c r="B18" s="76">
        <v>17</v>
      </c>
      <c r="C18" s="90" t="s">
        <v>101</v>
      </c>
      <c r="D18" s="90" t="s">
        <v>102</v>
      </c>
      <c r="E18" s="76" t="s">
        <v>27</v>
      </c>
      <c r="F18" s="76">
        <v>10</v>
      </c>
      <c r="I18" s="76"/>
      <c r="J18" s="76" t="s">
        <v>817</v>
      </c>
      <c r="K18" s="91" t="s">
        <v>997</v>
      </c>
      <c r="L18" s="42" t="s">
        <v>998</v>
      </c>
      <c r="M18" s="92" t="s">
        <v>1244</v>
      </c>
      <c r="N18" s="83" t="s">
        <v>1253</v>
      </c>
      <c r="O18" s="76"/>
      <c r="P18" s="76" t="s">
        <v>27</v>
      </c>
      <c r="Q18" s="76" t="s">
        <v>95</v>
      </c>
      <c r="T18" s="43" t="str">
        <f t="shared" si="0"/>
        <v>Revised</v>
      </c>
      <c r="U18" s="43">
        <f t="shared" si="1"/>
      </c>
      <c r="V18" s="43">
        <f t="shared" si="3"/>
      </c>
      <c r="W18" s="43">
        <f t="shared" si="4"/>
      </c>
      <c r="X18" s="15">
        <f t="shared" si="5"/>
      </c>
      <c r="Y18" s="15">
        <f t="shared" si="6"/>
      </c>
      <c r="Z18" s="15">
        <f t="shared" si="7"/>
      </c>
      <c r="AB18" s="15">
        <f t="shared" si="2"/>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M19" s="92" t="s">
        <v>1246</v>
      </c>
      <c r="N19" s="42"/>
      <c r="O19" s="76"/>
      <c r="P19" s="76" t="s">
        <v>27</v>
      </c>
      <c r="Q19" s="76" t="s">
        <v>95</v>
      </c>
      <c r="T19" s="43" t="str">
        <f t="shared" si="0"/>
        <v>Accepted</v>
      </c>
      <c r="U19" s="43">
        <f t="shared" si="1"/>
      </c>
      <c r="V19" s="43">
        <f t="shared" si="3"/>
      </c>
      <c r="W19" s="43">
        <f t="shared" si="4"/>
      </c>
      <c r="X19" s="15">
        <f t="shared" si="5"/>
      </c>
      <c r="Y19" s="15">
        <f t="shared" si="6"/>
      </c>
      <c r="Z19" s="15">
        <f t="shared" si="7"/>
      </c>
      <c r="AB19" s="15">
        <f t="shared" si="2"/>
      </c>
    </row>
    <row r="20" spans="1:28" ht="51">
      <c r="A20" s="76">
        <v>16962600023</v>
      </c>
      <c r="B20" s="76">
        <v>19</v>
      </c>
      <c r="C20" s="90" t="s">
        <v>245</v>
      </c>
      <c r="D20" s="90" t="s">
        <v>102</v>
      </c>
      <c r="E20" s="76" t="s">
        <v>27</v>
      </c>
      <c r="F20" s="76">
        <v>11</v>
      </c>
      <c r="G20" s="76" t="s">
        <v>246</v>
      </c>
      <c r="H20" s="76">
        <v>33</v>
      </c>
      <c r="I20" s="76"/>
      <c r="J20" s="76" t="s">
        <v>817</v>
      </c>
      <c r="K20" s="91" t="s">
        <v>1001</v>
      </c>
      <c r="L20" s="42" t="s">
        <v>1002</v>
      </c>
      <c r="M20" s="92" t="s">
        <v>1246</v>
      </c>
      <c r="N20" s="42"/>
      <c r="O20" s="76"/>
      <c r="P20" s="76" t="s">
        <v>27</v>
      </c>
      <c r="Q20" s="76" t="s">
        <v>95</v>
      </c>
      <c r="T20" s="43" t="str">
        <f t="shared" si="0"/>
        <v>Accepted</v>
      </c>
      <c r="U20" s="43">
        <f t="shared" si="1"/>
      </c>
      <c r="V20" s="43">
        <f t="shared" si="3"/>
      </c>
      <c r="W20" s="43">
        <f t="shared" si="4"/>
      </c>
      <c r="X20" s="15">
        <f t="shared" si="5"/>
      </c>
      <c r="Y20" s="15">
        <f t="shared" si="6"/>
      </c>
      <c r="Z20" s="15">
        <f t="shared" si="7"/>
      </c>
      <c r="AB20" s="15">
        <f t="shared" si="2"/>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M21" s="92" t="s">
        <v>1244</v>
      </c>
      <c r="N21" s="42" t="s">
        <v>1260</v>
      </c>
      <c r="O21" s="76"/>
      <c r="P21" s="76" t="s">
        <v>27</v>
      </c>
      <c r="Q21" s="76" t="s">
        <v>95</v>
      </c>
      <c r="T21" s="43" t="str">
        <f t="shared" si="0"/>
        <v>Revised</v>
      </c>
      <c r="U21" s="43">
        <f t="shared" si="1"/>
      </c>
      <c r="V21" s="43">
        <f t="shared" si="3"/>
      </c>
      <c r="W21" s="43">
        <f t="shared" si="4"/>
      </c>
      <c r="X21" s="15">
        <f t="shared" si="5"/>
      </c>
      <c r="Y21" s="15">
        <f t="shared" si="6"/>
      </c>
      <c r="Z21" s="15">
        <f t="shared" si="7"/>
      </c>
      <c r="AB21" s="15">
        <f t="shared" si="2"/>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M22" s="92" t="s">
        <v>1246</v>
      </c>
      <c r="N22" s="42"/>
      <c r="O22" s="76"/>
      <c r="P22" s="76" t="s">
        <v>795</v>
      </c>
      <c r="Q22" s="76" t="s">
        <v>95</v>
      </c>
      <c r="T22" s="43">
        <f t="shared" si="0"/>
      </c>
      <c r="U22" s="43" t="str">
        <f t="shared" si="1"/>
        <v>Accepted</v>
      </c>
      <c r="V22" s="43" t="str">
        <f t="shared" si="3"/>
        <v>Unassigned</v>
      </c>
      <c r="W22" s="43">
        <f t="shared" si="4"/>
      </c>
      <c r="X22" s="15">
        <f t="shared" si="5"/>
      </c>
      <c r="Y22" s="15">
        <f t="shared" si="6"/>
      </c>
      <c r="Z22" s="15">
        <f t="shared" si="7"/>
      </c>
      <c r="AB22" s="15">
        <f t="shared" si="2"/>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M23" s="92" t="s">
        <v>1246</v>
      </c>
      <c r="N23" s="42"/>
      <c r="O23" s="76"/>
      <c r="P23" s="76" t="s">
        <v>27</v>
      </c>
      <c r="Q23" s="76" t="s">
        <v>95</v>
      </c>
      <c r="T23" s="43" t="str">
        <f t="shared" si="0"/>
        <v>Accepted</v>
      </c>
      <c r="U23" s="43">
        <f t="shared" si="1"/>
      </c>
      <c r="V23" s="43">
        <f t="shared" si="3"/>
      </c>
      <c r="W23" s="43">
        <f t="shared" si="4"/>
      </c>
      <c r="X23" s="15">
        <f t="shared" si="5"/>
      </c>
      <c r="Y23" s="15">
        <f t="shared" si="6"/>
      </c>
      <c r="Z23" s="15">
        <f t="shared" si="7"/>
      </c>
      <c r="AB23" s="15">
        <f t="shared" si="2"/>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M24" s="92" t="s">
        <v>1246</v>
      </c>
      <c r="N24" s="42"/>
      <c r="O24" s="76"/>
      <c r="P24" s="76" t="s">
        <v>27</v>
      </c>
      <c r="Q24" s="76" t="s">
        <v>95</v>
      </c>
      <c r="T24" s="43" t="str">
        <f t="shared" si="0"/>
        <v>Accepted</v>
      </c>
      <c r="U24" s="43">
        <f t="shared" si="1"/>
      </c>
      <c r="V24" s="43">
        <f t="shared" si="3"/>
      </c>
      <c r="W24" s="43">
        <f t="shared" si="4"/>
      </c>
      <c r="X24" s="15">
        <f t="shared" si="5"/>
      </c>
      <c r="Y24" s="15">
        <f t="shared" si="6"/>
      </c>
      <c r="Z24" s="15">
        <f t="shared" si="7"/>
      </c>
      <c r="AB24" s="15">
        <f t="shared" si="2"/>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M25" s="92" t="s">
        <v>1246</v>
      </c>
      <c r="N25" s="42"/>
      <c r="O25" s="76"/>
      <c r="P25" s="76" t="s">
        <v>27</v>
      </c>
      <c r="Q25" s="76" t="s">
        <v>95</v>
      </c>
      <c r="T25" s="43" t="str">
        <f t="shared" si="0"/>
        <v>Accepted</v>
      </c>
      <c r="U25" s="43">
        <f t="shared" si="1"/>
      </c>
      <c r="V25" s="43">
        <f t="shared" si="3"/>
      </c>
      <c r="W25" s="43">
        <f t="shared" si="4"/>
      </c>
      <c r="X25" s="15">
        <f t="shared" si="5"/>
      </c>
      <c r="Y25" s="15">
        <f t="shared" si="6"/>
      </c>
      <c r="Z25" s="15">
        <f t="shared" si="7"/>
      </c>
      <c r="AB25" s="15">
        <f t="shared" si="2"/>
      </c>
    </row>
    <row r="26" spans="1:28" ht="203.25" customHeight="1">
      <c r="A26" s="76">
        <v>16937700023</v>
      </c>
      <c r="B26" s="76">
        <v>25</v>
      </c>
      <c r="C26" s="90" t="s">
        <v>174</v>
      </c>
      <c r="D26" s="90" t="s">
        <v>175</v>
      </c>
      <c r="E26" s="76" t="s">
        <v>72</v>
      </c>
      <c r="F26" s="76">
        <v>14</v>
      </c>
      <c r="G26" s="76" t="s">
        <v>283</v>
      </c>
      <c r="H26" s="76">
        <v>42</v>
      </c>
      <c r="I26" s="76"/>
      <c r="J26" s="76" t="s">
        <v>824</v>
      </c>
      <c r="K26" s="91" t="s">
        <v>1012</v>
      </c>
      <c r="L26" s="42" t="s">
        <v>1013</v>
      </c>
      <c r="M26" s="92" t="s">
        <v>1244</v>
      </c>
      <c r="N26" s="83" t="s">
        <v>1279</v>
      </c>
      <c r="O26" s="77"/>
      <c r="P26" s="76" t="s">
        <v>795</v>
      </c>
      <c r="Q26" s="76" t="s">
        <v>18</v>
      </c>
      <c r="T26" s="43">
        <f t="shared" si="0"/>
      </c>
      <c r="U26" s="43" t="str">
        <f t="shared" si="1"/>
        <v>Revised</v>
      </c>
      <c r="V26" s="43" t="str">
        <f t="shared" si="3"/>
        <v>Unassigned</v>
      </c>
      <c r="W26" s="43">
        <f t="shared" si="4"/>
      </c>
      <c r="X26" s="15">
        <f t="shared" si="5"/>
      </c>
      <c r="Y26" s="15">
        <f t="shared" si="6"/>
      </c>
      <c r="Z26" s="15">
        <f t="shared" si="7"/>
      </c>
      <c r="AB26" s="15">
        <f t="shared" si="2"/>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M27" s="92" t="s">
        <v>1244</v>
      </c>
      <c r="N27" s="42" t="s">
        <v>1270</v>
      </c>
      <c r="P27" s="76" t="s">
        <v>795</v>
      </c>
      <c r="Q27" s="76" t="s">
        <v>18</v>
      </c>
      <c r="T27" s="43">
        <f t="shared" si="0"/>
      </c>
      <c r="U27" s="43" t="str">
        <f t="shared" si="1"/>
        <v>Revised</v>
      </c>
      <c r="V27" s="43" t="str">
        <f t="shared" si="3"/>
        <v>Unassigned</v>
      </c>
      <c r="W27" s="43">
        <f t="shared" si="4"/>
      </c>
      <c r="X27" s="15">
        <f t="shared" si="5"/>
      </c>
      <c r="Y27" s="15">
        <f t="shared" si="6"/>
      </c>
      <c r="Z27" s="15">
        <f t="shared" si="7"/>
      </c>
      <c r="AB27" s="15">
        <f t="shared" si="2"/>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M28" s="92" t="s">
        <v>1246</v>
      </c>
      <c r="N28" s="42"/>
      <c r="P28" s="76" t="s">
        <v>27</v>
      </c>
      <c r="Q28" s="76" t="s">
        <v>95</v>
      </c>
      <c r="T28" s="43" t="str">
        <f t="shared" si="0"/>
        <v>Accepted</v>
      </c>
      <c r="U28" s="43">
        <f t="shared" si="1"/>
      </c>
      <c r="V28" s="43">
        <f t="shared" si="3"/>
      </c>
      <c r="W28" s="43">
        <f t="shared" si="4"/>
      </c>
      <c r="X28" s="15">
        <f t="shared" si="5"/>
      </c>
      <c r="Y28" s="15">
        <f t="shared" si="6"/>
      </c>
      <c r="Z28" s="15">
        <f t="shared" si="7"/>
      </c>
      <c r="AB28" s="15">
        <f t="shared" si="2"/>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M29" s="92" t="s">
        <v>1246</v>
      </c>
      <c r="N29" s="42"/>
      <c r="P29" s="76" t="s">
        <v>27</v>
      </c>
      <c r="Q29" s="76" t="s">
        <v>95</v>
      </c>
      <c r="T29" s="43" t="str">
        <f t="shared" si="0"/>
        <v>Accepted</v>
      </c>
      <c r="U29" s="43">
        <f t="shared" si="1"/>
      </c>
      <c r="V29" s="43">
        <f t="shared" si="3"/>
      </c>
      <c r="W29" s="43">
        <f t="shared" si="4"/>
      </c>
      <c r="X29" s="15">
        <f t="shared" si="5"/>
      </c>
      <c r="Y29" s="15">
        <f t="shared" si="6"/>
      </c>
      <c r="Z29" s="15">
        <f t="shared" si="7"/>
      </c>
      <c r="AB29" s="15">
        <f t="shared" si="2"/>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M30" s="92" t="s">
        <v>1244</v>
      </c>
      <c r="N30" s="42" t="s">
        <v>1270</v>
      </c>
      <c r="P30" s="76" t="s">
        <v>795</v>
      </c>
      <c r="Q30" s="76" t="s">
        <v>18</v>
      </c>
      <c r="T30" s="43">
        <f t="shared" si="0"/>
      </c>
      <c r="U30" s="43" t="str">
        <f t="shared" si="1"/>
        <v>Revised</v>
      </c>
      <c r="V30" s="43" t="str">
        <f t="shared" si="3"/>
        <v>Unassigned</v>
      </c>
      <c r="W30" s="43">
        <f t="shared" si="4"/>
      </c>
      <c r="X30" s="15">
        <f t="shared" si="5"/>
      </c>
      <c r="Y30" s="15">
        <f t="shared" si="6"/>
      </c>
      <c r="Z30" s="15">
        <f t="shared" si="7"/>
      </c>
      <c r="AB30" s="15">
        <f t="shared" si="2"/>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M31" s="92" t="s">
        <v>1244</v>
      </c>
      <c r="N31" s="42" t="s">
        <v>1259</v>
      </c>
      <c r="P31" s="76" t="s">
        <v>27</v>
      </c>
      <c r="Q31" s="76" t="s">
        <v>95</v>
      </c>
      <c r="T31" s="43" t="str">
        <f t="shared" si="0"/>
        <v>Revised</v>
      </c>
      <c r="U31" s="43">
        <f t="shared" si="1"/>
      </c>
      <c r="V31" s="43">
        <f t="shared" si="3"/>
      </c>
      <c r="W31" s="43">
        <f t="shared" si="4"/>
      </c>
      <c r="X31" s="15">
        <f t="shared" si="5"/>
      </c>
      <c r="Y31" s="15">
        <f t="shared" si="6"/>
      </c>
      <c r="Z31" s="15">
        <f t="shared" si="7"/>
      </c>
      <c r="AB31" s="15">
        <f t="shared" si="2"/>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M32" s="92" t="s">
        <v>1246</v>
      </c>
      <c r="N32" s="42"/>
      <c r="P32" s="76" t="s">
        <v>27</v>
      </c>
      <c r="Q32" s="76" t="s">
        <v>95</v>
      </c>
      <c r="T32" s="43" t="str">
        <f t="shared" si="0"/>
        <v>Accepted</v>
      </c>
      <c r="U32" s="43">
        <f t="shared" si="1"/>
      </c>
      <c r="V32" s="43">
        <f t="shared" si="3"/>
      </c>
      <c r="W32" s="43">
        <f t="shared" si="4"/>
      </c>
      <c r="X32" s="15">
        <f t="shared" si="5"/>
      </c>
      <c r="Y32" s="15">
        <f t="shared" si="6"/>
      </c>
      <c r="Z32" s="15">
        <f t="shared" si="7"/>
      </c>
      <c r="AB32" s="15">
        <f t="shared" si="2"/>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M33" s="92" t="s">
        <v>1246</v>
      </c>
      <c r="N33" s="42"/>
      <c r="P33" s="76" t="s">
        <v>27</v>
      </c>
      <c r="Q33" s="76" t="s">
        <v>95</v>
      </c>
      <c r="T33" s="43" t="str">
        <f t="shared" si="0"/>
        <v>Accepted</v>
      </c>
      <c r="U33" s="43">
        <f t="shared" si="1"/>
      </c>
      <c r="V33" s="43">
        <f t="shared" si="3"/>
      </c>
      <c r="W33" s="43">
        <f t="shared" si="4"/>
      </c>
      <c r="X33" s="15">
        <f t="shared" si="5"/>
      </c>
      <c r="Y33" s="15">
        <f t="shared" si="6"/>
      </c>
      <c r="Z33" s="15">
        <f t="shared" si="7"/>
      </c>
      <c r="AB33" s="15">
        <f t="shared" si="2"/>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M34" s="92" t="s">
        <v>1246</v>
      </c>
      <c r="N34" s="42"/>
      <c r="P34" s="76" t="s">
        <v>27</v>
      </c>
      <c r="Q34" s="76" t="s">
        <v>95</v>
      </c>
      <c r="T34" s="43" t="str">
        <f t="shared" si="0"/>
        <v>Accepted</v>
      </c>
      <c r="U34" s="43">
        <f t="shared" si="1"/>
      </c>
      <c r="V34" s="43">
        <f t="shared" si="3"/>
      </c>
      <c r="W34" s="43">
        <f t="shared" si="4"/>
      </c>
      <c r="X34" s="15">
        <f t="shared" si="5"/>
      </c>
      <c r="Y34" s="15">
        <f t="shared" si="6"/>
      </c>
      <c r="Z34" s="15">
        <f t="shared" si="7"/>
      </c>
      <c r="AB34" s="15">
        <f t="shared" si="2"/>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M35" s="92" t="s">
        <v>1246</v>
      </c>
      <c r="N35" s="42"/>
      <c r="P35" s="76" t="s">
        <v>27</v>
      </c>
      <c r="Q35" s="76" t="s">
        <v>95</v>
      </c>
      <c r="T35" s="43" t="str">
        <f t="shared" si="0"/>
        <v>Accepted</v>
      </c>
      <c r="U35" s="43">
        <f t="shared" si="1"/>
      </c>
      <c r="V35" s="43">
        <f t="shared" si="3"/>
      </c>
      <c r="W35" s="43">
        <f t="shared" si="4"/>
      </c>
      <c r="X35" s="15">
        <f t="shared" si="5"/>
      </c>
      <c r="Y35" s="15">
        <f t="shared" si="6"/>
      </c>
      <c r="Z35" s="15">
        <f t="shared" si="7"/>
      </c>
      <c r="AB35" s="15">
        <f t="shared" si="2"/>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M36" s="92" t="s">
        <v>1246</v>
      </c>
      <c r="N36" s="42"/>
      <c r="P36" s="76" t="s">
        <v>27</v>
      </c>
      <c r="Q36" s="76" t="s">
        <v>95</v>
      </c>
      <c r="T36" s="43" t="str">
        <f t="shared" si="0"/>
        <v>Accepted</v>
      </c>
      <c r="U36" s="43">
        <f t="shared" si="1"/>
      </c>
      <c r="V36" s="43">
        <f t="shared" si="3"/>
      </c>
      <c r="W36" s="43">
        <f t="shared" si="4"/>
      </c>
      <c r="X36" s="15">
        <f t="shared" si="5"/>
      </c>
      <c r="Y36" s="15">
        <f t="shared" si="6"/>
      </c>
      <c r="Z36" s="15">
        <f t="shared" si="7"/>
      </c>
      <c r="AB36" s="15">
        <f t="shared" si="2"/>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M37" s="92" t="s">
        <v>1246</v>
      </c>
      <c r="N37" s="42"/>
      <c r="P37" s="76" t="s">
        <v>27</v>
      </c>
      <c r="Q37" s="76" t="s">
        <v>95</v>
      </c>
      <c r="T37" s="43" t="str">
        <f t="shared" si="0"/>
        <v>Accepted</v>
      </c>
      <c r="U37" s="43">
        <f t="shared" si="1"/>
      </c>
      <c r="V37" s="43">
        <f t="shared" si="3"/>
      </c>
      <c r="W37" s="43">
        <f t="shared" si="4"/>
      </c>
      <c r="X37" s="15">
        <f t="shared" si="5"/>
      </c>
      <c r="Y37" s="15">
        <f t="shared" si="6"/>
      </c>
      <c r="Z37" s="15">
        <f t="shared" si="7"/>
      </c>
      <c r="AB37" s="15">
        <f t="shared" si="2"/>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M38" s="92" t="s">
        <v>1246</v>
      </c>
      <c r="N38" s="42"/>
      <c r="P38" s="76" t="s">
        <v>27</v>
      </c>
      <c r="Q38" s="76" t="s">
        <v>95</v>
      </c>
      <c r="T38" s="43" t="str">
        <f t="shared" si="0"/>
        <v>Accepted</v>
      </c>
      <c r="U38" s="43">
        <f t="shared" si="1"/>
      </c>
      <c r="V38" s="43">
        <f t="shared" si="3"/>
      </c>
      <c r="W38" s="43">
        <f t="shared" si="4"/>
      </c>
      <c r="X38" s="15">
        <f t="shared" si="5"/>
      </c>
      <c r="Y38" s="15">
        <f t="shared" si="6"/>
      </c>
      <c r="Z38" s="15">
        <f t="shared" si="7"/>
      </c>
      <c r="AB38" s="15">
        <f t="shared" si="2"/>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M39" s="92" t="s">
        <v>1246</v>
      </c>
      <c r="N39" s="42"/>
      <c r="P39" s="76" t="s">
        <v>27</v>
      </c>
      <c r="Q39" s="76" t="s">
        <v>95</v>
      </c>
      <c r="T39" s="43" t="str">
        <f t="shared" si="0"/>
        <v>Accepted</v>
      </c>
      <c r="U39" s="43">
        <f t="shared" si="1"/>
      </c>
      <c r="V39" s="43">
        <f t="shared" si="3"/>
      </c>
      <c r="W39" s="43">
        <f t="shared" si="4"/>
      </c>
      <c r="X39" s="15">
        <f t="shared" si="5"/>
      </c>
      <c r="Y39" s="15">
        <f t="shared" si="6"/>
      </c>
      <c r="Z39" s="15">
        <f t="shared" si="7"/>
      </c>
      <c r="AB39" s="15">
        <f t="shared" si="2"/>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M40" s="92" t="s">
        <v>1246</v>
      </c>
      <c r="N40" s="42"/>
      <c r="P40" s="76" t="s">
        <v>27</v>
      </c>
      <c r="Q40" s="76" t="s">
        <v>95</v>
      </c>
      <c r="T40" s="43" t="str">
        <f t="shared" si="0"/>
        <v>Accepted</v>
      </c>
      <c r="U40" s="43">
        <f t="shared" si="1"/>
      </c>
      <c r="V40" s="43">
        <f t="shared" si="3"/>
      </c>
      <c r="W40" s="43">
        <f t="shared" si="4"/>
      </c>
      <c r="X40" s="15">
        <f t="shared" si="5"/>
      </c>
      <c r="Y40" s="15">
        <f t="shared" si="6"/>
      </c>
      <c r="Z40" s="15">
        <f t="shared" si="7"/>
      </c>
      <c r="AB40" s="15">
        <f t="shared" si="2"/>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M41" s="92" t="s">
        <v>1246</v>
      </c>
      <c r="N41" s="42"/>
      <c r="P41" s="76" t="s">
        <v>27</v>
      </c>
      <c r="Q41" s="76" t="s">
        <v>95</v>
      </c>
      <c r="T41" s="43" t="str">
        <f t="shared" si="0"/>
        <v>Accepted</v>
      </c>
      <c r="U41" s="43">
        <f t="shared" si="1"/>
      </c>
      <c r="V41" s="43">
        <f t="shared" si="3"/>
      </c>
      <c r="W41" s="43">
        <f t="shared" si="4"/>
      </c>
      <c r="X41" s="15">
        <f t="shared" si="5"/>
      </c>
      <c r="Y41" s="15">
        <f t="shared" si="6"/>
      </c>
      <c r="Z41" s="15">
        <f t="shared" si="7"/>
      </c>
      <c r="AB41" s="15">
        <f t="shared" si="2"/>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M42" s="92" t="s">
        <v>1246</v>
      </c>
      <c r="N42" s="42"/>
      <c r="P42" s="76" t="s">
        <v>795</v>
      </c>
      <c r="Q42" s="76" t="s">
        <v>95</v>
      </c>
      <c r="T42" s="43">
        <f t="shared" si="0"/>
      </c>
      <c r="U42" s="43" t="str">
        <f t="shared" si="1"/>
        <v>Accepted</v>
      </c>
      <c r="V42" s="43" t="str">
        <f t="shared" si="3"/>
        <v>Unassigned</v>
      </c>
      <c r="W42" s="43">
        <f t="shared" si="4"/>
      </c>
      <c r="X42" s="15">
        <f t="shared" si="5"/>
      </c>
      <c r="Y42" s="15">
        <f t="shared" si="6"/>
      </c>
      <c r="Z42" s="15">
        <f t="shared" si="7"/>
      </c>
      <c r="AB42" s="15">
        <f t="shared" si="2"/>
      </c>
    </row>
    <row r="43" spans="1:28" ht="76.5">
      <c r="A43" s="76">
        <v>16951100023</v>
      </c>
      <c r="B43" s="76">
        <v>42</v>
      </c>
      <c r="C43" s="90" t="s">
        <v>1014</v>
      </c>
      <c r="D43" s="90" t="s">
        <v>1015</v>
      </c>
      <c r="E43" s="76" t="s">
        <v>72</v>
      </c>
      <c r="F43" s="76">
        <v>22</v>
      </c>
      <c r="G43" s="76" t="s">
        <v>399</v>
      </c>
      <c r="H43" s="76">
        <v>29</v>
      </c>
      <c r="I43" s="76"/>
      <c r="J43" s="76" t="s">
        <v>801</v>
      </c>
      <c r="K43" s="91" t="s">
        <v>1035</v>
      </c>
      <c r="L43" s="42" t="s">
        <v>1036</v>
      </c>
      <c r="M43" s="92" t="s">
        <v>1244</v>
      </c>
      <c r="N43" s="42" t="s">
        <v>1269</v>
      </c>
      <c r="P43" s="76" t="s">
        <v>795</v>
      </c>
      <c r="Q43" s="76" t="s">
        <v>18</v>
      </c>
      <c r="T43" s="43">
        <f t="shared" si="0"/>
      </c>
      <c r="U43" s="43" t="str">
        <f t="shared" si="1"/>
        <v>Revised</v>
      </c>
      <c r="V43" s="43" t="str">
        <f t="shared" si="3"/>
        <v>Unassigned</v>
      </c>
      <c r="W43" s="43">
        <f t="shared" si="4"/>
      </c>
      <c r="X43" s="15">
        <f t="shared" si="5"/>
      </c>
      <c r="Y43" s="15">
        <f t="shared" si="6"/>
      </c>
      <c r="Z43" s="15">
        <f t="shared" si="7"/>
      </c>
      <c r="AB43" s="15">
        <f t="shared" si="2"/>
      </c>
    </row>
    <row r="44" spans="1:28" ht="25.5">
      <c r="A44" s="76">
        <v>16969100023</v>
      </c>
      <c r="B44" s="76">
        <v>43</v>
      </c>
      <c r="C44" s="90" t="s">
        <v>101</v>
      </c>
      <c r="D44" s="90" t="s">
        <v>102</v>
      </c>
      <c r="E44" s="76" t="s">
        <v>72</v>
      </c>
      <c r="F44" s="76">
        <v>23</v>
      </c>
      <c r="G44" s="76" t="s">
        <v>408</v>
      </c>
      <c r="H44" s="76">
        <v>1</v>
      </c>
      <c r="I44" s="76"/>
      <c r="J44" s="12" t="s">
        <v>802</v>
      </c>
      <c r="K44" s="91" t="s">
        <v>1037</v>
      </c>
      <c r="L44" s="42" t="s">
        <v>1038</v>
      </c>
      <c r="M44" s="92" t="s">
        <v>1246</v>
      </c>
      <c r="N44" s="42"/>
      <c r="P44" s="76" t="s">
        <v>795</v>
      </c>
      <c r="Q44" s="76" t="s">
        <v>95</v>
      </c>
      <c r="T44" s="43">
        <f t="shared" si="0"/>
      </c>
      <c r="U44" s="43" t="str">
        <f t="shared" si="1"/>
        <v>Accepted</v>
      </c>
      <c r="V44" s="43" t="str">
        <f t="shared" si="3"/>
        <v>Unassigned</v>
      </c>
      <c r="W44" s="43">
        <f t="shared" si="4"/>
      </c>
      <c r="X44" s="15">
        <f t="shared" si="5"/>
      </c>
      <c r="Y44" s="15">
        <f t="shared" si="6"/>
      </c>
      <c r="Z44" s="15">
        <f t="shared" si="7"/>
      </c>
      <c r="AB44" s="15">
        <f t="shared" si="2"/>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M45" s="92" t="s">
        <v>1246</v>
      </c>
      <c r="N45" s="42"/>
      <c r="P45" s="76" t="s">
        <v>27</v>
      </c>
      <c r="Q45" s="76" t="s">
        <v>95</v>
      </c>
      <c r="T45" s="43" t="str">
        <f t="shared" si="0"/>
        <v>Accepted</v>
      </c>
      <c r="U45" s="43">
        <f t="shared" si="1"/>
      </c>
      <c r="V45" s="43">
        <f t="shared" si="3"/>
      </c>
      <c r="W45" s="43">
        <f t="shared" si="4"/>
      </c>
      <c r="X45" s="15">
        <f t="shared" si="5"/>
      </c>
      <c r="Y45" s="15">
        <f t="shared" si="6"/>
      </c>
      <c r="Z45" s="15">
        <f t="shared" si="7"/>
      </c>
      <c r="AB45" s="15">
        <f t="shared" si="2"/>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M46" s="92" t="s">
        <v>1244</v>
      </c>
      <c r="N46" s="42" t="s">
        <v>1270</v>
      </c>
      <c r="P46" s="76" t="s">
        <v>795</v>
      </c>
      <c r="Q46" s="76" t="s">
        <v>18</v>
      </c>
      <c r="T46" s="43">
        <f t="shared" si="0"/>
      </c>
      <c r="U46" s="43" t="str">
        <f t="shared" si="1"/>
        <v>Revised</v>
      </c>
      <c r="V46" s="43" t="str">
        <f t="shared" si="3"/>
        <v>Unassigned</v>
      </c>
      <c r="W46" s="43">
        <f t="shared" si="4"/>
      </c>
      <c r="X46" s="15">
        <f t="shared" si="5"/>
      </c>
      <c r="Y46" s="15">
        <f t="shared" si="6"/>
      </c>
      <c r="Z46" s="15">
        <f t="shared" si="7"/>
      </c>
      <c r="AB46" s="15">
        <f t="shared" si="2"/>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M47" s="92" t="s">
        <v>1244</v>
      </c>
      <c r="N47" s="42" t="s">
        <v>1270</v>
      </c>
      <c r="P47" s="76" t="s">
        <v>795</v>
      </c>
      <c r="Q47" s="76" t="s">
        <v>18</v>
      </c>
      <c r="T47" s="43">
        <f t="shared" si="0"/>
      </c>
      <c r="U47" s="43" t="str">
        <f t="shared" si="1"/>
        <v>Revised</v>
      </c>
      <c r="V47" s="43" t="str">
        <f t="shared" si="3"/>
        <v>Unassigned</v>
      </c>
      <c r="W47" s="43">
        <f t="shared" si="4"/>
      </c>
      <c r="X47" s="15">
        <f t="shared" si="5"/>
      </c>
      <c r="Y47" s="15">
        <f t="shared" si="6"/>
      </c>
      <c r="Z47" s="15">
        <f t="shared" si="7"/>
      </c>
      <c r="AB47" s="15">
        <f t="shared" si="2"/>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M48" s="92" t="s">
        <v>1244</v>
      </c>
      <c r="N48" s="42" t="s">
        <v>1270</v>
      </c>
      <c r="P48" s="76" t="s">
        <v>795</v>
      </c>
      <c r="Q48" s="76" t="s">
        <v>18</v>
      </c>
      <c r="T48" s="43">
        <f t="shared" si="0"/>
      </c>
      <c r="U48" s="43" t="str">
        <f t="shared" si="1"/>
        <v>Revised</v>
      </c>
      <c r="V48" s="43" t="str">
        <f t="shared" si="3"/>
        <v>Unassigned</v>
      </c>
      <c r="W48" s="43">
        <f t="shared" si="4"/>
      </c>
      <c r="X48" s="15">
        <f t="shared" si="5"/>
      </c>
      <c r="Y48" s="15">
        <f t="shared" si="6"/>
      </c>
      <c r="Z48" s="15">
        <f t="shared" si="7"/>
      </c>
      <c r="AB48" s="15">
        <f t="shared" si="2"/>
      </c>
    </row>
    <row r="49" spans="1:28" ht="114.75">
      <c r="A49" s="76">
        <v>16978500023</v>
      </c>
      <c r="B49" s="76">
        <v>48</v>
      </c>
      <c r="C49" s="90" t="s">
        <v>232</v>
      </c>
      <c r="D49" s="90" t="s">
        <v>233</v>
      </c>
      <c r="E49" s="76" t="s">
        <v>27</v>
      </c>
      <c r="F49" s="76">
        <v>27</v>
      </c>
      <c r="G49" s="76" t="s">
        <v>421</v>
      </c>
      <c r="H49" s="76">
        <v>26</v>
      </c>
      <c r="I49" s="76"/>
      <c r="J49" s="12" t="s">
        <v>817</v>
      </c>
      <c r="K49" s="91" t="s">
        <v>1042</v>
      </c>
      <c r="L49" s="42" t="s">
        <v>1043</v>
      </c>
      <c r="M49" s="92" t="s">
        <v>1244</v>
      </c>
      <c r="N49" s="83" t="s">
        <v>1274</v>
      </c>
      <c r="P49" s="76" t="s">
        <v>27</v>
      </c>
      <c r="Q49" s="76" t="s">
        <v>95</v>
      </c>
      <c r="T49" s="43" t="str">
        <f t="shared" si="0"/>
        <v>Revised</v>
      </c>
      <c r="U49" s="43">
        <f t="shared" si="1"/>
      </c>
      <c r="V49" s="43">
        <f t="shared" si="3"/>
      </c>
      <c r="W49" s="43">
        <f t="shared" si="4"/>
      </c>
      <c r="X49" s="15">
        <f t="shared" si="5"/>
      </c>
      <c r="Y49" s="15">
        <f t="shared" si="6"/>
      </c>
      <c r="Z49" s="15">
        <f t="shared" si="7"/>
      </c>
      <c r="AB49" s="15">
        <f t="shared" si="2"/>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M50" s="92" t="s">
        <v>1246</v>
      </c>
      <c r="N50" s="42"/>
      <c r="P50" s="76" t="s">
        <v>795</v>
      </c>
      <c r="Q50" s="76" t="s">
        <v>95</v>
      </c>
      <c r="T50" s="43">
        <f t="shared" si="0"/>
      </c>
      <c r="U50" s="43" t="str">
        <f t="shared" si="1"/>
        <v>Accepted</v>
      </c>
      <c r="V50" s="43" t="str">
        <f t="shared" si="3"/>
        <v>Unassigned</v>
      </c>
      <c r="W50" s="43">
        <f t="shared" si="4"/>
      </c>
      <c r="X50" s="15">
        <f t="shared" si="5"/>
      </c>
      <c r="Y50" s="15">
        <f t="shared" si="6"/>
      </c>
      <c r="Z50" s="15">
        <f t="shared" si="7"/>
      </c>
      <c r="AB50" s="15">
        <f t="shared" si="2"/>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M51" s="92" t="s">
        <v>1246</v>
      </c>
      <c r="N51" s="42"/>
      <c r="P51" s="76" t="s">
        <v>795</v>
      </c>
      <c r="Q51" s="76" t="s">
        <v>95</v>
      </c>
      <c r="T51" s="43">
        <f t="shared" si="0"/>
      </c>
      <c r="U51" s="43" t="str">
        <f t="shared" si="1"/>
        <v>Accepted</v>
      </c>
      <c r="V51" s="43" t="str">
        <f t="shared" si="3"/>
        <v>Unassigned</v>
      </c>
      <c r="W51" s="43">
        <f t="shared" si="4"/>
      </c>
      <c r="X51" s="15">
        <f t="shared" si="5"/>
      </c>
      <c r="Y51" s="15">
        <f t="shared" si="6"/>
      </c>
      <c r="Z51" s="15">
        <f t="shared" si="7"/>
      </c>
      <c r="AB51" s="15">
        <f t="shared" si="2"/>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M52" s="92" t="s">
        <v>1246</v>
      </c>
      <c r="N52" s="42"/>
      <c r="P52" s="76" t="s">
        <v>27</v>
      </c>
      <c r="Q52" s="76" t="s">
        <v>95</v>
      </c>
      <c r="T52" s="43" t="str">
        <f t="shared" si="0"/>
        <v>Accepted</v>
      </c>
      <c r="U52" s="43">
        <f t="shared" si="1"/>
      </c>
      <c r="V52" s="43">
        <f t="shared" si="3"/>
      </c>
      <c r="W52" s="43">
        <f t="shared" si="4"/>
      </c>
      <c r="X52" s="15">
        <f t="shared" si="5"/>
      </c>
      <c r="Y52" s="15">
        <f t="shared" si="6"/>
      </c>
      <c r="Z52" s="15">
        <f t="shared" si="7"/>
      </c>
      <c r="AB52" s="15">
        <f t="shared" si="2"/>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M53" s="92" t="s">
        <v>1246</v>
      </c>
      <c r="N53" s="42"/>
      <c r="P53" s="76" t="s">
        <v>27</v>
      </c>
      <c r="Q53" s="76" t="s">
        <v>95</v>
      </c>
      <c r="T53" s="43" t="str">
        <f t="shared" si="0"/>
        <v>Accepted</v>
      </c>
      <c r="U53" s="43">
        <f t="shared" si="1"/>
      </c>
      <c r="V53" s="43">
        <f t="shared" si="3"/>
      </c>
      <c r="W53" s="43">
        <f t="shared" si="4"/>
      </c>
      <c r="X53" s="15">
        <f t="shared" si="5"/>
      </c>
      <c r="Y53" s="15">
        <f t="shared" si="6"/>
      </c>
      <c r="Z53" s="15">
        <f t="shared" si="7"/>
      </c>
      <c r="AB53" s="15">
        <f t="shared" si="2"/>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M54" s="92" t="s">
        <v>1244</v>
      </c>
      <c r="N54" s="42" t="s">
        <v>1258</v>
      </c>
      <c r="P54" s="76" t="s">
        <v>27</v>
      </c>
      <c r="Q54" s="76" t="s">
        <v>95</v>
      </c>
      <c r="T54" s="43" t="str">
        <f t="shared" si="0"/>
        <v>Revised</v>
      </c>
      <c r="U54" s="43">
        <f t="shared" si="1"/>
      </c>
      <c r="V54" s="43">
        <f t="shared" si="3"/>
      </c>
      <c r="W54" s="43">
        <f t="shared" si="4"/>
      </c>
      <c r="X54" s="15">
        <f t="shared" si="5"/>
      </c>
      <c r="Y54" s="15">
        <f t="shared" si="6"/>
      </c>
      <c r="Z54" s="15">
        <f t="shared" si="7"/>
      </c>
      <c r="AB54" s="15">
        <f t="shared" si="2"/>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M55" s="92" t="s">
        <v>1246</v>
      </c>
      <c r="N55" s="42"/>
      <c r="P55" s="76" t="s">
        <v>27</v>
      </c>
      <c r="Q55" s="76" t="s">
        <v>95</v>
      </c>
      <c r="T55" s="43" t="str">
        <f t="shared" si="0"/>
        <v>Accepted</v>
      </c>
      <c r="U55" s="43">
        <f t="shared" si="1"/>
      </c>
      <c r="V55" s="43">
        <f t="shared" si="3"/>
      </c>
      <c r="W55" s="43">
        <f t="shared" si="4"/>
      </c>
      <c r="X55" s="15">
        <f t="shared" si="5"/>
      </c>
      <c r="Y55" s="15">
        <f t="shared" si="6"/>
      </c>
      <c r="Z55" s="15">
        <f t="shared" si="7"/>
      </c>
      <c r="AB55" s="15">
        <f t="shared" si="2"/>
      </c>
    </row>
    <row r="56" spans="1:28" ht="12.75">
      <c r="A56" s="76">
        <v>16967100023</v>
      </c>
      <c r="B56" s="76">
        <v>55</v>
      </c>
      <c r="C56" s="90" t="s">
        <v>125</v>
      </c>
      <c r="D56" s="90" t="s">
        <v>126</v>
      </c>
      <c r="E56" s="76" t="s">
        <v>27</v>
      </c>
      <c r="F56" s="76">
        <v>32</v>
      </c>
      <c r="G56" s="76" t="s">
        <v>456</v>
      </c>
      <c r="H56" s="76">
        <v>1</v>
      </c>
      <c r="I56" s="76"/>
      <c r="J56" s="76" t="s">
        <v>817</v>
      </c>
      <c r="K56" s="91" t="s">
        <v>378</v>
      </c>
      <c r="L56" s="42" t="s">
        <v>1054</v>
      </c>
      <c r="M56" s="92" t="s">
        <v>1246</v>
      </c>
      <c r="N56" s="42"/>
      <c r="P56" s="76" t="s">
        <v>27</v>
      </c>
      <c r="Q56" s="76" t="s">
        <v>95</v>
      </c>
      <c r="T56" s="43" t="str">
        <f t="shared" si="0"/>
        <v>Accepted</v>
      </c>
      <c r="U56" s="43">
        <f t="shared" si="1"/>
      </c>
      <c r="V56" s="43">
        <f t="shared" si="3"/>
      </c>
      <c r="W56" s="43">
        <f t="shared" si="4"/>
      </c>
      <c r="X56" s="15">
        <f t="shared" si="5"/>
      </c>
      <c r="Y56" s="15">
        <f t="shared" si="6"/>
      </c>
      <c r="Z56" s="15">
        <f t="shared" si="7"/>
      </c>
      <c r="AB56" s="15">
        <f t="shared" si="2"/>
      </c>
    </row>
    <row r="57" spans="1:28" ht="12.75">
      <c r="A57" s="76">
        <v>16967200023</v>
      </c>
      <c r="B57" s="76">
        <v>56</v>
      </c>
      <c r="C57" s="90" t="s">
        <v>125</v>
      </c>
      <c r="D57" s="90" t="s">
        <v>126</v>
      </c>
      <c r="E57" s="76" t="s">
        <v>27</v>
      </c>
      <c r="F57" s="76">
        <v>32</v>
      </c>
      <c r="G57" s="76" t="s">
        <v>456</v>
      </c>
      <c r="H57" s="76">
        <v>2</v>
      </c>
      <c r="I57" s="76"/>
      <c r="J57" s="76" t="s">
        <v>817</v>
      </c>
      <c r="K57" s="91" t="s">
        <v>378</v>
      </c>
      <c r="L57" s="42" t="s">
        <v>1055</v>
      </c>
      <c r="M57" s="92" t="s">
        <v>1246</v>
      </c>
      <c r="N57" s="42"/>
      <c r="P57" s="76" t="s">
        <v>27</v>
      </c>
      <c r="Q57" s="76" t="s">
        <v>95</v>
      </c>
      <c r="T57" s="43" t="str">
        <f t="shared" si="0"/>
        <v>Accepted</v>
      </c>
      <c r="U57" s="43">
        <f t="shared" si="1"/>
      </c>
      <c r="V57" s="43">
        <f t="shared" si="3"/>
      </c>
      <c r="W57" s="43">
        <f t="shared" si="4"/>
      </c>
      <c r="X57" s="15">
        <f t="shared" si="5"/>
      </c>
      <c r="Y57" s="15">
        <f t="shared" si="6"/>
      </c>
      <c r="Z57" s="15">
        <f t="shared" si="7"/>
      </c>
      <c r="AB57" s="15">
        <f t="shared" si="2"/>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M58" s="92" t="s">
        <v>1246</v>
      </c>
      <c r="N58" s="42"/>
      <c r="P58" s="76" t="s">
        <v>27</v>
      </c>
      <c r="Q58" s="76" t="s">
        <v>95</v>
      </c>
      <c r="T58" s="43" t="str">
        <f t="shared" si="0"/>
        <v>Accepted</v>
      </c>
      <c r="U58" s="43">
        <f t="shared" si="1"/>
      </c>
      <c r="V58" s="43">
        <f t="shared" si="3"/>
      </c>
      <c r="W58" s="43">
        <f t="shared" si="4"/>
      </c>
      <c r="X58" s="15">
        <f t="shared" si="5"/>
      </c>
      <c r="Y58" s="15">
        <f t="shared" si="6"/>
      </c>
      <c r="Z58" s="15">
        <f t="shared" si="7"/>
      </c>
      <c r="AB58" s="15">
        <f t="shared" si="2"/>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M59" s="92" t="s">
        <v>1246</v>
      </c>
      <c r="N59" s="42"/>
      <c r="P59" s="76" t="s">
        <v>27</v>
      </c>
      <c r="Q59" s="76" t="s">
        <v>95</v>
      </c>
      <c r="T59" s="43" t="str">
        <f t="shared" si="0"/>
        <v>Accepted</v>
      </c>
      <c r="U59" s="43">
        <f t="shared" si="1"/>
      </c>
      <c r="V59" s="43">
        <f t="shared" si="3"/>
      </c>
      <c r="W59" s="43">
        <f t="shared" si="4"/>
      </c>
      <c r="X59" s="15">
        <f t="shared" si="5"/>
      </c>
      <c r="Y59" s="15">
        <f t="shared" si="6"/>
      </c>
      <c r="Z59" s="15">
        <f t="shared" si="7"/>
      </c>
      <c r="AB59" s="15">
        <f t="shared" si="2"/>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M60" s="92" t="s">
        <v>1246</v>
      </c>
      <c r="N60" s="42"/>
      <c r="P60" s="76" t="s">
        <v>27</v>
      </c>
      <c r="Q60" s="76" t="s">
        <v>95</v>
      </c>
      <c r="T60" s="43" t="str">
        <f t="shared" si="0"/>
        <v>Accepted</v>
      </c>
      <c r="U60" s="43">
        <f t="shared" si="1"/>
      </c>
      <c r="V60" s="43">
        <f t="shared" si="3"/>
      </c>
      <c r="W60" s="43">
        <f t="shared" si="4"/>
      </c>
      <c r="X60" s="15">
        <f t="shared" si="5"/>
      </c>
      <c r="Y60" s="15">
        <f t="shared" si="6"/>
      </c>
      <c r="Z60" s="15">
        <f t="shared" si="7"/>
      </c>
      <c r="AB60" s="15">
        <f t="shared" si="2"/>
      </c>
    </row>
    <row r="61" spans="1:28" ht="51">
      <c r="A61" s="76">
        <v>16969600023</v>
      </c>
      <c r="B61" s="76">
        <v>60</v>
      </c>
      <c r="C61" s="90" t="s">
        <v>101</v>
      </c>
      <c r="D61" s="90" t="s">
        <v>102</v>
      </c>
      <c r="E61" s="76" t="s">
        <v>27</v>
      </c>
      <c r="F61" s="76">
        <v>32</v>
      </c>
      <c r="G61" s="76" t="s">
        <v>463</v>
      </c>
      <c r="H61" s="76">
        <v>50</v>
      </c>
      <c r="I61" s="76"/>
      <c r="J61" s="76" t="s">
        <v>817</v>
      </c>
      <c r="K61" s="91" t="s">
        <v>1061</v>
      </c>
      <c r="L61" s="42" t="s">
        <v>1062</v>
      </c>
      <c r="M61" s="92" t="s">
        <v>1244</v>
      </c>
      <c r="N61" s="42" t="s">
        <v>1254</v>
      </c>
      <c r="P61" s="76" t="s">
        <v>27</v>
      </c>
      <c r="Q61" s="76" t="s">
        <v>95</v>
      </c>
      <c r="T61" s="43" t="str">
        <f t="shared" si="0"/>
        <v>Revised</v>
      </c>
      <c r="U61" s="43">
        <f t="shared" si="1"/>
      </c>
      <c r="V61" s="43">
        <f t="shared" si="3"/>
      </c>
      <c r="W61" s="43">
        <f t="shared" si="4"/>
      </c>
      <c r="X61" s="15">
        <f t="shared" si="5"/>
      </c>
      <c r="Y61" s="15">
        <f t="shared" si="6"/>
      </c>
      <c r="Z61" s="15">
        <f t="shared" si="7"/>
      </c>
      <c r="AB61" s="15">
        <f t="shared" si="2"/>
      </c>
    </row>
    <row r="62" spans="1:28" ht="12.75">
      <c r="A62" s="76">
        <v>16967400023</v>
      </c>
      <c r="B62" s="76">
        <v>61</v>
      </c>
      <c r="C62" s="90" t="s">
        <v>125</v>
      </c>
      <c r="D62" s="90" t="s">
        <v>126</v>
      </c>
      <c r="E62" s="76" t="s">
        <v>27</v>
      </c>
      <c r="F62" s="76">
        <v>33</v>
      </c>
      <c r="G62" s="76" t="s">
        <v>463</v>
      </c>
      <c r="H62" s="76">
        <v>2</v>
      </c>
      <c r="I62" s="76"/>
      <c r="J62" s="12" t="s">
        <v>817</v>
      </c>
      <c r="K62" s="91" t="s">
        <v>378</v>
      </c>
      <c r="L62" s="42" t="s">
        <v>1063</v>
      </c>
      <c r="M62" s="92" t="s">
        <v>1246</v>
      </c>
      <c r="N62" s="42"/>
      <c r="P62" s="76" t="s">
        <v>27</v>
      </c>
      <c r="Q62" s="76" t="s">
        <v>95</v>
      </c>
      <c r="T62" s="43" t="str">
        <f t="shared" si="0"/>
        <v>Accepted</v>
      </c>
      <c r="U62" s="43">
        <f t="shared" si="1"/>
      </c>
      <c r="V62" s="43">
        <f t="shared" si="3"/>
      </c>
      <c r="W62" s="43">
        <f t="shared" si="4"/>
      </c>
      <c r="X62" s="15">
        <f t="shared" si="5"/>
      </c>
      <c r="Y62" s="15">
        <f t="shared" si="6"/>
      </c>
      <c r="Z62" s="15">
        <f t="shared" si="7"/>
      </c>
      <c r="AB62" s="15">
        <f t="shared" si="2"/>
      </c>
    </row>
    <row r="63" spans="1:28" ht="12.75">
      <c r="A63" s="76">
        <v>16967500023</v>
      </c>
      <c r="B63" s="76">
        <v>62</v>
      </c>
      <c r="C63" s="90" t="s">
        <v>125</v>
      </c>
      <c r="D63" s="90" t="s">
        <v>126</v>
      </c>
      <c r="E63" s="76" t="s">
        <v>27</v>
      </c>
      <c r="F63" s="76">
        <v>33</v>
      </c>
      <c r="G63" s="76" t="s">
        <v>463</v>
      </c>
      <c r="H63" s="76">
        <v>3</v>
      </c>
      <c r="I63" s="76"/>
      <c r="J63" s="12" t="s">
        <v>817</v>
      </c>
      <c r="K63" s="91" t="s">
        <v>378</v>
      </c>
      <c r="L63" s="42" t="s">
        <v>1064</v>
      </c>
      <c r="M63" s="92" t="s">
        <v>1246</v>
      </c>
      <c r="N63" s="42"/>
      <c r="P63" s="76" t="s">
        <v>27</v>
      </c>
      <c r="Q63" s="76" t="s">
        <v>95</v>
      </c>
      <c r="T63" s="43" t="str">
        <f t="shared" si="0"/>
        <v>Accepted</v>
      </c>
      <c r="U63" s="43">
        <f t="shared" si="1"/>
      </c>
      <c r="V63" s="43">
        <f t="shared" si="3"/>
      </c>
      <c r="W63" s="43">
        <f t="shared" si="4"/>
      </c>
      <c r="X63" s="15">
        <f t="shared" si="5"/>
      </c>
      <c r="Y63" s="15">
        <f t="shared" si="6"/>
      </c>
      <c r="Z63" s="15">
        <f t="shared" si="7"/>
      </c>
      <c r="AB63" s="15">
        <f t="shared" si="2"/>
      </c>
    </row>
    <row r="64" spans="1:28" ht="191.25">
      <c r="A64" s="76">
        <v>16969700023</v>
      </c>
      <c r="B64" s="76">
        <v>63</v>
      </c>
      <c r="C64" s="90" t="s">
        <v>101</v>
      </c>
      <c r="D64" s="90" t="s">
        <v>102</v>
      </c>
      <c r="E64" s="76" t="s">
        <v>72</v>
      </c>
      <c r="F64" s="76">
        <v>33</v>
      </c>
      <c r="G64" s="76" t="s">
        <v>463</v>
      </c>
      <c r="H64" s="76">
        <v>10</v>
      </c>
      <c r="I64" s="76"/>
      <c r="J64" s="76" t="s">
        <v>802</v>
      </c>
      <c r="K64" s="91" t="s">
        <v>1065</v>
      </c>
      <c r="L64" s="42" t="s">
        <v>1066</v>
      </c>
      <c r="M64" s="92" t="s">
        <v>1244</v>
      </c>
      <c r="N64" s="83" t="s">
        <v>1276</v>
      </c>
      <c r="P64" s="76" t="s">
        <v>795</v>
      </c>
      <c r="Q64" s="76" t="s">
        <v>95</v>
      </c>
      <c r="T64" s="43">
        <f t="shared" si="0"/>
      </c>
      <c r="U64" s="43" t="str">
        <f t="shared" si="1"/>
        <v>Revised</v>
      </c>
      <c r="V64" s="43" t="str">
        <f t="shared" si="3"/>
        <v>Unassigned</v>
      </c>
      <c r="W64" s="43">
        <f t="shared" si="4"/>
      </c>
      <c r="X64" s="15">
        <f t="shared" si="5"/>
      </c>
      <c r="Y64" s="15">
        <f t="shared" si="6"/>
      </c>
      <c r="Z64" s="15">
        <f t="shared" si="7"/>
      </c>
      <c r="AB64" s="15">
        <f t="shared" si="2"/>
      </c>
    </row>
    <row r="65" spans="1:28" ht="25.5">
      <c r="A65" s="76">
        <v>16969800023</v>
      </c>
      <c r="B65" s="76">
        <v>64</v>
      </c>
      <c r="C65" s="90" t="s">
        <v>101</v>
      </c>
      <c r="D65" s="90" t="s">
        <v>102</v>
      </c>
      <c r="E65" s="76" t="s">
        <v>72</v>
      </c>
      <c r="F65" s="76">
        <v>33</v>
      </c>
      <c r="G65" s="76" t="s">
        <v>463</v>
      </c>
      <c r="H65" s="76">
        <v>15</v>
      </c>
      <c r="I65" s="76"/>
      <c r="J65" s="76" t="s">
        <v>802</v>
      </c>
      <c r="K65" s="91" t="s">
        <v>1067</v>
      </c>
      <c r="L65" s="42" t="s">
        <v>1068</v>
      </c>
      <c r="M65" s="92" t="s">
        <v>1244</v>
      </c>
      <c r="N65" s="83" t="s">
        <v>1278</v>
      </c>
      <c r="P65" s="76" t="s">
        <v>795</v>
      </c>
      <c r="Q65" s="76" t="s">
        <v>95</v>
      </c>
      <c r="T65" s="43">
        <f t="shared" si="0"/>
      </c>
      <c r="U65" s="43" t="str">
        <f t="shared" si="1"/>
        <v>Revised</v>
      </c>
      <c r="V65" s="43" t="str">
        <f t="shared" si="3"/>
        <v>Unassigned</v>
      </c>
      <c r="W65" s="43">
        <f t="shared" si="4"/>
      </c>
      <c r="X65" s="15">
        <f t="shared" si="5"/>
      </c>
      <c r="Y65" s="15">
        <f t="shared" si="6"/>
      </c>
      <c r="Z65" s="15">
        <f t="shared" si="7"/>
      </c>
      <c r="AB65" s="15">
        <f t="shared" si="2"/>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M66" s="92" t="s">
        <v>1246</v>
      </c>
      <c r="N66" s="42"/>
      <c r="P66" s="76" t="s">
        <v>795</v>
      </c>
      <c r="Q66" s="76" t="s">
        <v>95</v>
      </c>
      <c r="T66" s="43">
        <f aca="true" t="shared" si="8" ref="T66:T129">IF(E66="Editorial",M66,"")</f>
      </c>
      <c r="U66" s="43" t="str">
        <f aca="true" t="shared" si="9" ref="U66:U129">IF(OR(E66="Technical",E66="General"),M66,"")</f>
        <v>Accepted</v>
      </c>
      <c r="V66" s="43" t="str">
        <f t="shared" si="3"/>
        <v>Unassigned</v>
      </c>
      <c r="W66" s="43">
        <f t="shared" si="4"/>
      </c>
      <c r="X66" s="15">
        <f t="shared" si="5"/>
      </c>
      <c r="Y66" s="15">
        <f t="shared" si="6"/>
      </c>
      <c r="Z66" s="15">
        <f t="shared" si="7"/>
      </c>
      <c r="AB66" s="15">
        <f aca="true" t="shared" si="10" ref="AB66:AB129">IF(OR(U66="rdy2vote",U66="wip"),J66,"")</f>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M67" s="92" t="s">
        <v>1246</v>
      </c>
      <c r="N67" s="42"/>
      <c r="P67" s="76" t="s">
        <v>27</v>
      </c>
      <c r="Q67" s="76" t="s">
        <v>95</v>
      </c>
      <c r="T67" s="43" t="str">
        <f t="shared" si="8"/>
        <v>Accepted</v>
      </c>
      <c r="U67" s="43">
        <f t="shared" si="9"/>
      </c>
      <c r="V67" s="43">
        <f aca="true" t="shared" si="11" ref="V67:V130">IF(OR(U67="Accepted",U67="Revised",U67="Rejected",U67="Withdrawn"),P67,"")</f>
      </c>
      <c r="W67" s="43">
        <f aca="true" t="shared" si="12" ref="W67:W130">IF(U67=0,P67,"")</f>
      </c>
      <c r="X67" s="15">
        <f aca="true" t="shared" si="13" ref="X67:X130">IF(U67="wip",P67,"")</f>
      </c>
      <c r="Y67" s="15">
        <f aca="true" t="shared" si="14" ref="Y67:Y130">IF(U67="rdy2vote",P67,"")</f>
      </c>
      <c r="Z67" s="15">
        <f aca="true" t="shared" si="15" ref="Z67:Z130">IF(U67="oos",P67,"")</f>
      </c>
      <c r="AB67" s="15">
        <f t="shared" si="10"/>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M68" s="92" t="s">
        <v>1244</v>
      </c>
      <c r="N68" s="42" t="s">
        <v>1255</v>
      </c>
      <c r="P68" s="76" t="s">
        <v>795</v>
      </c>
      <c r="Q68" s="76" t="s">
        <v>95</v>
      </c>
      <c r="T68" s="43">
        <f t="shared" si="8"/>
      </c>
      <c r="U68" s="43" t="str">
        <f t="shared" si="9"/>
        <v>Revised</v>
      </c>
      <c r="V68" s="43" t="str">
        <f t="shared" si="11"/>
        <v>Unassigned</v>
      </c>
      <c r="W68" s="43">
        <f t="shared" si="12"/>
      </c>
      <c r="X68" s="15">
        <f t="shared" si="13"/>
      </c>
      <c r="Y68" s="15">
        <f t="shared" si="14"/>
      </c>
      <c r="Z68" s="15">
        <f t="shared" si="15"/>
      </c>
      <c r="AB68" s="15">
        <f t="shared" si="10"/>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M69" s="92" t="s">
        <v>1246</v>
      </c>
      <c r="N69" s="42"/>
      <c r="P69" s="76" t="s">
        <v>795</v>
      </c>
      <c r="Q69" s="76" t="s">
        <v>95</v>
      </c>
      <c r="T69" s="43">
        <f t="shared" si="8"/>
      </c>
      <c r="U69" s="43" t="str">
        <f t="shared" si="9"/>
        <v>Accepted</v>
      </c>
      <c r="V69" s="43" t="str">
        <f t="shared" si="11"/>
        <v>Unassigned</v>
      </c>
      <c r="W69" s="43">
        <f t="shared" si="12"/>
      </c>
      <c r="X69" s="15">
        <f t="shared" si="13"/>
      </c>
      <c r="Y69" s="15">
        <f t="shared" si="14"/>
      </c>
      <c r="Z69" s="15">
        <f t="shared" si="15"/>
      </c>
      <c r="AB69" s="15">
        <f t="shared" si="10"/>
      </c>
    </row>
    <row r="70" spans="1:28" ht="51">
      <c r="A70" s="76">
        <v>16951600023</v>
      </c>
      <c r="B70" s="76">
        <v>69</v>
      </c>
      <c r="C70" s="90" t="s">
        <v>1014</v>
      </c>
      <c r="D70" s="90" t="s">
        <v>1015</v>
      </c>
      <c r="E70" s="76" t="s">
        <v>72</v>
      </c>
      <c r="F70" s="76">
        <v>34</v>
      </c>
      <c r="G70" s="76" t="s">
        <v>477</v>
      </c>
      <c r="H70" s="76">
        <v>5</v>
      </c>
      <c r="I70" s="76"/>
      <c r="J70" s="12" t="s">
        <v>801</v>
      </c>
      <c r="K70" s="91" t="s">
        <v>1076</v>
      </c>
      <c r="L70" s="42" t="s">
        <v>1077</v>
      </c>
      <c r="M70" s="92" t="s">
        <v>1244</v>
      </c>
      <c r="N70" s="42" t="s">
        <v>1271</v>
      </c>
      <c r="P70" s="76" t="s">
        <v>795</v>
      </c>
      <c r="Q70" s="76" t="s">
        <v>18</v>
      </c>
      <c r="T70" s="43">
        <f t="shared" si="8"/>
      </c>
      <c r="U70" s="43" t="str">
        <f t="shared" si="9"/>
        <v>Revised</v>
      </c>
      <c r="V70" s="43" t="str">
        <f t="shared" si="11"/>
        <v>Unassigned</v>
      </c>
      <c r="W70" s="43">
        <f t="shared" si="12"/>
      </c>
      <c r="X70" s="15">
        <f t="shared" si="13"/>
      </c>
      <c r="Y70" s="15">
        <f t="shared" si="14"/>
      </c>
      <c r="Z70" s="15">
        <f t="shared" si="15"/>
      </c>
      <c r="AB70" s="15">
        <f t="shared" si="10"/>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M71" s="92" t="s">
        <v>1246</v>
      </c>
      <c r="N71" s="42"/>
      <c r="P71" s="76" t="s">
        <v>27</v>
      </c>
      <c r="Q71" s="76" t="s">
        <v>95</v>
      </c>
      <c r="T71" s="43" t="str">
        <f t="shared" si="8"/>
        <v>Accepted</v>
      </c>
      <c r="U71" s="43">
        <f t="shared" si="9"/>
      </c>
      <c r="V71" s="43">
        <f t="shared" si="11"/>
      </c>
      <c r="W71" s="43">
        <f t="shared" si="12"/>
      </c>
      <c r="X71" s="15">
        <f t="shared" si="13"/>
      </c>
      <c r="Y71" s="15">
        <f t="shared" si="14"/>
      </c>
      <c r="Z71" s="15">
        <f t="shared" si="15"/>
      </c>
      <c r="AB71" s="15">
        <f t="shared" si="10"/>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M72" s="92" t="s">
        <v>1244</v>
      </c>
      <c r="N72" s="42" t="s">
        <v>1270</v>
      </c>
      <c r="P72" s="76" t="s">
        <v>795</v>
      </c>
      <c r="Q72" s="76" t="s">
        <v>18</v>
      </c>
      <c r="T72" s="43">
        <f t="shared" si="8"/>
      </c>
      <c r="U72" s="43" t="str">
        <f t="shared" si="9"/>
        <v>Revised</v>
      </c>
      <c r="V72" s="43" t="str">
        <f t="shared" si="11"/>
        <v>Unassigned</v>
      </c>
      <c r="W72" s="43">
        <f t="shared" si="12"/>
      </c>
      <c r="X72" s="15">
        <f t="shared" si="13"/>
      </c>
      <c r="Y72" s="15">
        <f t="shared" si="14"/>
      </c>
      <c r="Z72" s="15">
        <f t="shared" si="15"/>
      </c>
      <c r="AB72" s="15">
        <f t="shared" si="10"/>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M73" s="92" t="s">
        <v>1244</v>
      </c>
      <c r="N73" s="42" t="s">
        <v>1272</v>
      </c>
      <c r="P73" s="76" t="s">
        <v>795</v>
      </c>
      <c r="Q73" s="76" t="s">
        <v>18</v>
      </c>
      <c r="T73" s="43">
        <f t="shared" si="8"/>
      </c>
      <c r="U73" s="43" t="str">
        <f t="shared" si="9"/>
        <v>Revised</v>
      </c>
      <c r="V73" s="43" t="str">
        <f t="shared" si="11"/>
        <v>Unassigned</v>
      </c>
      <c r="W73" s="43">
        <f t="shared" si="12"/>
      </c>
      <c r="X73" s="15">
        <f t="shared" si="13"/>
      </c>
      <c r="Y73" s="15">
        <f t="shared" si="14"/>
      </c>
      <c r="Z73" s="15">
        <f t="shared" si="15"/>
      </c>
      <c r="AB73" s="15">
        <f t="shared" si="10"/>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M74" s="92" t="s">
        <v>1246</v>
      </c>
      <c r="N74" s="42"/>
      <c r="P74" s="76" t="s">
        <v>27</v>
      </c>
      <c r="Q74" s="76" t="s">
        <v>95</v>
      </c>
      <c r="T74" s="43" t="str">
        <f t="shared" si="8"/>
        <v>Accepted</v>
      </c>
      <c r="U74" s="43">
        <f t="shared" si="9"/>
      </c>
      <c r="V74" s="43">
        <f t="shared" si="11"/>
      </c>
      <c r="W74" s="43">
        <f t="shared" si="12"/>
      </c>
      <c r="X74" s="15">
        <f t="shared" si="13"/>
      </c>
      <c r="Y74" s="15">
        <f t="shared" si="14"/>
      </c>
      <c r="Z74" s="15">
        <f t="shared" si="15"/>
      </c>
      <c r="AB74" s="15">
        <f t="shared" si="10"/>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M75" s="92" t="s">
        <v>1246</v>
      </c>
      <c r="N75" s="42"/>
      <c r="P75" s="76" t="s">
        <v>27</v>
      </c>
      <c r="Q75" s="76" t="s">
        <v>95</v>
      </c>
      <c r="T75" s="43" t="str">
        <f t="shared" si="8"/>
        <v>Accepted</v>
      </c>
      <c r="U75" s="43">
        <f t="shared" si="9"/>
      </c>
      <c r="V75" s="43">
        <f t="shared" si="11"/>
      </c>
      <c r="W75" s="43">
        <f t="shared" si="12"/>
      </c>
      <c r="X75" s="15">
        <f t="shared" si="13"/>
      </c>
      <c r="Y75" s="15">
        <f t="shared" si="14"/>
      </c>
      <c r="Z75" s="15">
        <f t="shared" si="15"/>
      </c>
      <c r="AB75" s="15">
        <f t="shared" si="10"/>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M76" s="92" t="s">
        <v>1246</v>
      </c>
      <c r="N76" s="42"/>
      <c r="P76" s="76" t="s">
        <v>27</v>
      </c>
      <c r="Q76" s="76" t="s">
        <v>95</v>
      </c>
      <c r="T76" s="43" t="str">
        <f t="shared" si="8"/>
        <v>Accepted</v>
      </c>
      <c r="U76" s="43">
        <f t="shared" si="9"/>
      </c>
      <c r="V76" s="43">
        <f t="shared" si="11"/>
      </c>
      <c r="W76" s="43">
        <f t="shared" si="12"/>
      </c>
      <c r="X76" s="15">
        <f t="shared" si="13"/>
      </c>
      <c r="Y76" s="15">
        <f t="shared" si="14"/>
      </c>
      <c r="Z76" s="15">
        <f t="shared" si="15"/>
      </c>
      <c r="AB76" s="15">
        <f t="shared" si="10"/>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M77" s="92" t="s">
        <v>1246</v>
      </c>
      <c r="N77" s="42"/>
      <c r="P77" s="76" t="s">
        <v>27</v>
      </c>
      <c r="Q77" s="76" t="s">
        <v>95</v>
      </c>
      <c r="T77" s="43" t="str">
        <f t="shared" si="8"/>
        <v>Accepted</v>
      </c>
      <c r="U77" s="43">
        <f t="shared" si="9"/>
      </c>
      <c r="V77" s="43">
        <f t="shared" si="11"/>
      </c>
      <c r="W77" s="43">
        <f t="shared" si="12"/>
      </c>
      <c r="X77" s="15">
        <f t="shared" si="13"/>
      </c>
      <c r="Y77" s="15">
        <f t="shared" si="14"/>
      </c>
      <c r="Z77" s="15">
        <f t="shared" si="15"/>
      </c>
      <c r="AB77" s="15">
        <f t="shared" si="10"/>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M78" s="92" t="s">
        <v>1244</v>
      </c>
      <c r="N78" s="42" t="s">
        <v>1280</v>
      </c>
      <c r="P78" s="76" t="s">
        <v>795</v>
      </c>
      <c r="Q78" s="76" t="s">
        <v>95</v>
      </c>
      <c r="T78" s="43">
        <f t="shared" si="8"/>
      </c>
      <c r="U78" s="43" t="str">
        <f t="shared" si="9"/>
        <v>Revised</v>
      </c>
      <c r="V78" s="43" t="str">
        <f t="shared" si="11"/>
        <v>Unassigned</v>
      </c>
      <c r="W78" s="43">
        <f t="shared" si="12"/>
      </c>
      <c r="X78" s="15">
        <f t="shared" si="13"/>
      </c>
      <c r="Y78" s="15">
        <f t="shared" si="14"/>
      </c>
      <c r="Z78" s="15">
        <f t="shared" si="15"/>
      </c>
      <c r="AB78" s="15">
        <f t="shared" si="10"/>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M79" s="92" t="s">
        <v>1244</v>
      </c>
      <c r="N79" s="42" t="s">
        <v>1266</v>
      </c>
      <c r="P79" s="76" t="s">
        <v>795</v>
      </c>
      <c r="Q79" s="76" t="s">
        <v>18</v>
      </c>
      <c r="T79" s="43">
        <f t="shared" si="8"/>
      </c>
      <c r="U79" s="43" t="str">
        <f t="shared" si="9"/>
        <v>Revised</v>
      </c>
      <c r="V79" s="43" t="str">
        <f t="shared" si="11"/>
        <v>Unassigned</v>
      </c>
      <c r="W79" s="43">
        <f t="shared" si="12"/>
      </c>
      <c r="X79" s="15">
        <f t="shared" si="13"/>
      </c>
      <c r="Y79" s="15">
        <f t="shared" si="14"/>
      </c>
      <c r="Z79" s="15">
        <f t="shared" si="15"/>
      </c>
      <c r="AB79" s="15">
        <f t="shared" si="10"/>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M80" s="92" t="s">
        <v>1246</v>
      </c>
      <c r="N80" s="42"/>
      <c r="P80" s="76" t="s">
        <v>27</v>
      </c>
      <c r="Q80" s="76" t="s">
        <v>95</v>
      </c>
      <c r="T80" s="43" t="str">
        <f t="shared" si="8"/>
        <v>Accepted</v>
      </c>
      <c r="U80" s="43">
        <f t="shared" si="9"/>
      </c>
      <c r="V80" s="43">
        <f t="shared" si="11"/>
      </c>
      <c r="W80" s="43">
        <f t="shared" si="12"/>
      </c>
      <c r="X80" s="15">
        <f t="shared" si="13"/>
      </c>
      <c r="Y80" s="15">
        <f t="shared" si="14"/>
      </c>
      <c r="Z80" s="15">
        <f t="shared" si="15"/>
      </c>
      <c r="AB80" s="15">
        <f t="shared" si="10"/>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M81" s="92" t="s">
        <v>1246</v>
      </c>
      <c r="N81" s="42"/>
      <c r="P81" s="76" t="s">
        <v>27</v>
      </c>
      <c r="Q81" s="76" t="s">
        <v>95</v>
      </c>
      <c r="T81" s="43" t="str">
        <f t="shared" si="8"/>
        <v>Accepted</v>
      </c>
      <c r="U81" s="43">
        <f t="shared" si="9"/>
      </c>
      <c r="V81" s="43">
        <f t="shared" si="11"/>
      </c>
      <c r="W81" s="43">
        <f t="shared" si="12"/>
      </c>
      <c r="X81" s="15">
        <f t="shared" si="13"/>
      </c>
      <c r="Y81" s="15">
        <f t="shared" si="14"/>
      </c>
      <c r="Z81" s="15">
        <f t="shared" si="15"/>
      </c>
      <c r="AB81" s="15">
        <f t="shared" si="10"/>
      </c>
    </row>
    <row r="82" spans="1:28" ht="25.5">
      <c r="A82" s="76">
        <v>16968200023</v>
      </c>
      <c r="B82" s="76">
        <v>81</v>
      </c>
      <c r="C82" s="90" t="s">
        <v>125</v>
      </c>
      <c r="D82" s="90" t="s">
        <v>126</v>
      </c>
      <c r="E82" s="76" t="s">
        <v>27</v>
      </c>
      <c r="F82" s="76">
        <v>38</v>
      </c>
      <c r="G82" s="76">
        <v>5.5</v>
      </c>
      <c r="H82" s="76">
        <v>26</v>
      </c>
      <c r="I82" s="76"/>
      <c r="J82" s="76" t="s">
        <v>817</v>
      </c>
      <c r="K82" s="91" t="s">
        <v>1097</v>
      </c>
      <c r="L82" s="42" t="s">
        <v>1098</v>
      </c>
      <c r="M82" s="92" t="s">
        <v>1246</v>
      </c>
      <c r="N82" s="42"/>
      <c r="P82" s="76" t="s">
        <v>27</v>
      </c>
      <c r="Q82" s="76" t="s">
        <v>95</v>
      </c>
      <c r="T82" s="43" t="str">
        <f t="shared" si="8"/>
        <v>Accepted</v>
      </c>
      <c r="U82" s="43">
        <f t="shared" si="9"/>
      </c>
      <c r="V82" s="43">
        <f t="shared" si="11"/>
      </c>
      <c r="W82" s="43">
        <f t="shared" si="12"/>
      </c>
      <c r="X82" s="15">
        <f t="shared" si="13"/>
      </c>
      <c r="Y82" s="15">
        <f t="shared" si="14"/>
      </c>
      <c r="Z82" s="15">
        <f t="shared" si="15"/>
      </c>
      <c r="AB82" s="15">
        <f t="shared" si="10"/>
      </c>
    </row>
    <row r="83" spans="1:28" ht="38.25">
      <c r="A83" s="76">
        <v>16968300023</v>
      </c>
      <c r="B83" s="76">
        <v>82</v>
      </c>
      <c r="C83" s="90" t="s">
        <v>125</v>
      </c>
      <c r="D83" s="90" t="s">
        <v>126</v>
      </c>
      <c r="E83" s="76" t="s">
        <v>27</v>
      </c>
      <c r="F83" s="76">
        <v>38</v>
      </c>
      <c r="G83" s="76">
        <v>5.5</v>
      </c>
      <c r="H83" s="76">
        <v>27</v>
      </c>
      <c r="I83" s="76"/>
      <c r="J83" s="76" t="s">
        <v>817</v>
      </c>
      <c r="K83" s="91" t="s">
        <v>378</v>
      </c>
      <c r="L83" s="42" t="s">
        <v>1099</v>
      </c>
      <c r="M83" s="92" t="s">
        <v>1246</v>
      </c>
      <c r="N83" s="42"/>
      <c r="P83" s="76" t="s">
        <v>27</v>
      </c>
      <c r="Q83" s="76" t="s">
        <v>95</v>
      </c>
      <c r="T83" s="43" t="str">
        <f t="shared" si="8"/>
        <v>Accepted</v>
      </c>
      <c r="U83" s="43">
        <f t="shared" si="9"/>
      </c>
      <c r="V83" s="43">
        <f t="shared" si="11"/>
      </c>
      <c r="W83" s="43">
        <f t="shared" si="12"/>
      </c>
      <c r="X83" s="15">
        <f t="shared" si="13"/>
      </c>
      <c r="Y83" s="15">
        <f t="shared" si="14"/>
      </c>
      <c r="Z83" s="15">
        <f t="shared" si="15"/>
      </c>
      <c r="AB83" s="15">
        <f t="shared" si="10"/>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M84" s="92" t="s">
        <v>1246</v>
      </c>
      <c r="N84" s="42"/>
      <c r="P84" s="76" t="s">
        <v>795</v>
      </c>
      <c r="Q84" s="76" t="s">
        <v>95</v>
      </c>
      <c r="T84" s="43">
        <f t="shared" si="8"/>
      </c>
      <c r="U84" s="43" t="str">
        <f t="shared" si="9"/>
        <v>Accepted</v>
      </c>
      <c r="V84" s="43" t="str">
        <f t="shared" si="11"/>
        <v>Unassigned</v>
      </c>
      <c r="W84" s="43">
        <f t="shared" si="12"/>
      </c>
      <c r="X84" s="15">
        <f t="shared" si="13"/>
      </c>
      <c r="Y84" s="15">
        <f t="shared" si="14"/>
      </c>
      <c r="Z84" s="15">
        <f t="shared" si="15"/>
      </c>
      <c r="AB84" s="15">
        <f t="shared" si="10"/>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M85" s="92" t="s">
        <v>1244</v>
      </c>
      <c r="N85" s="42" t="s">
        <v>1268</v>
      </c>
      <c r="P85" s="76" t="s">
        <v>795</v>
      </c>
      <c r="Q85" s="76" t="s">
        <v>95</v>
      </c>
      <c r="T85" s="43">
        <f t="shared" si="8"/>
      </c>
      <c r="U85" s="43" t="str">
        <f t="shared" si="9"/>
        <v>Revised</v>
      </c>
      <c r="V85" s="43" t="str">
        <f t="shared" si="11"/>
        <v>Unassigned</v>
      </c>
      <c r="W85" s="43">
        <f t="shared" si="12"/>
      </c>
      <c r="X85" s="15">
        <f t="shared" si="13"/>
      </c>
      <c r="Y85" s="15">
        <f t="shared" si="14"/>
      </c>
      <c r="Z85" s="15">
        <f t="shared" si="15"/>
      </c>
      <c r="AB85" s="15">
        <f t="shared" si="10"/>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M86" s="92" t="s">
        <v>1246</v>
      </c>
      <c r="P86" s="76" t="s">
        <v>27</v>
      </c>
      <c r="Q86" s="76" t="s">
        <v>95</v>
      </c>
      <c r="T86" s="43" t="str">
        <f t="shared" si="8"/>
        <v>Accepted</v>
      </c>
      <c r="U86" s="43">
        <f t="shared" si="9"/>
      </c>
      <c r="V86" s="43">
        <f t="shared" si="11"/>
      </c>
      <c r="W86" s="43">
        <f t="shared" si="12"/>
      </c>
      <c r="X86" s="15">
        <f t="shared" si="13"/>
      </c>
      <c r="Y86" s="15">
        <f t="shared" si="14"/>
      </c>
      <c r="Z86" s="15">
        <f t="shared" si="15"/>
      </c>
      <c r="AB86" s="15">
        <f t="shared" si="10"/>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M87" s="92" t="s">
        <v>1246</v>
      </c>
      <c r="P87" s="76" t="s">
        <v>27</v>
      </c>
      <c r="Q87" s="76" t="s">
        <v>95</v>
      </c>
      <c r="T87" s="43" t="str">
        <f t="shared" si="8"/>
        <v>Accepted</v>
      </c>
      <c r="U87" s="43">
        <f t="shared" si="9"/>
      </c>
      <c r="V87" s="43">
        <f t="shared" si="11"/>
      </c>
      <c r="W87" s="43">
        <f t="shared" si="12"/>
      </c>
      <c r="X87" s="15">
        <f t="shared" si="13"/>
      </c>
      <c r="Y87" s="15">
        <f t="shared" si="14"/>
      </c>
      <c r="Z87" s="15">
        <f t="shared" si="15"/>
      </c>
      <c r="AB87" s="15">
        <f t="shared" si="10"/>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M88" s="92" t="s">
        <v>1246</v>
      </c>
      <c r="N88" s="42"/>
      <c r="P88" s="76" t="s">
        <v>27</v>
      </c>
      <c r="Q88" s="76" t="s">
        <v>95</v>
      </c>
      <c r="T88" s="43" t="str">
        <f t="shared" si="8"/>
        <v>Accepted</v>
      </c>
      <c r="U88" s="43">
        <f t="shared" si="9"/>
      </c>
      <c r="V88" s="43">
        <f t="shared" si="11"/>
      </c>
      <c r="W88" s="43">
        <f t="shared" si="12"/>
      </c>
      <c r="X88" s="15">
        <f t="shared" si="13"/>
      </c>
      <c r="Y88" s="15">
        <f t="shared" si="14"/>
      </c>
      <c r="Z88" s="15">
        <f t="shared" si="15"/>
      </c>
      <c r="AB88" s="15">
        <f t="shared" si="10"/>
      </c>
    </row>
    <row r="89" spans="1:28" ht="114.75">
      <c r="A89" s="76">
        <v>16963500023</v>
      </c>
      <c r="B89" s="76">
        <v>88</v>
      </c>
      <c r="C89" s="90" t="s">
        <v>245</v>
      </c>
      <c r="D89" s="90" t="s">
        <v>102</v>
      </c>
      <c r="E89" s="76" t="s">
        <v>27</v>
      </c>
      <c r="F89" s="76">
        <v>41</v>
      </c>
      <c r="G89" s="76">
        <v>6.2</v>
      </c>
      <c r="H89" s="76">
        <v>47</v>
      </c>
      <c r="I89" s="76"/>
      <c r="J89" s="12" t="s">
        <v>817</v>
      </c>
      <c r="K89" s="91" t="s">
        <v>1108</v>
      </c>
      <c r="L89" s="42" t="s">
        <v>1109</v>
      </c>
      <c r="M89" s="92" t="s">
        <v>1244</v>
      </c>
      <c r="N89" s="42" t="s">
        <v>1256</v>
      </c>
      <c r="P89" s="76" t="s">
        <v>27</v>
      </c>
      <c r="Q89" s="76" t="s">
        <v>95</v>
      </c>
      <c r="T89" s="43" t="str">
        <f t="shared" si="8"/>
        <v>Revised</v>
      </c>
      <c r="U89" s="43">
        <f t="shared" si="9"/>
      </c>
      <c r="V89" s="43">
        <f t="shared" si="11"/>
      </c>
      <c r="W89" s="43">
        <f t="shared" si="12"/>
      </c>
      <c r="X89" s="15">
        <f t="shared" si="13"/>
      </c>
      <c r="Y89" s="15">
        <f t="shared" si="14"/>
      </c>
      <c r="Z89" s="15">
        <f t="shared" si="15"/>
      </c>
      <c r="AB89" s="15">
        <f t="shared" si="10"/>
      </c>
    </row>
    <row r="90" spans="1:28" ht="25.5">
      <c r="A90" s="76">
        <v>16976700023</v>
      </c>
      <c r="B90" s="76">
        <v>89</v>
      </c>
      <c r="C90" s="90" t="s">
        <v>232</v>
      </c>
      <c r="D90" s="90" t="s">
        <v>233</v>
      </c>
      <c r="E90" s="76" t="s">
        <v>72</v>
      </c>
      <c r="F90" s="76">
        <v>42</v>
      </c>
      <c r="G90" s="76" t="s">
        <v>552</v>
      </c>
      <c r="H90" s="76">
        <v>10</v>
      </c>
      <c r="I90" s="76"/>
      <c r="J90" s="12" t="s">
        <v>1239</v>
      </c>
      <c r="K90" s="91" t="s">
        <v>1110</v>
      </c>
      <c r="L90" s="42" t="s">
        <v>1111</v>
      </c>
      <c r="M90" s="92" t="s">
        <v>1244</v>
      </c>
      <c r="N90" s="42" t="s">
        <v>1268</v>
      </c>
      <c r="P90" s="76" t="s">
        <v>795</v>
      </c>
      <c r="Q90" s="76" t="s">
        <v>95</v>
      </c>
      <c r="T90" s="43">
        <f t="shared" si="8"/>
      </c>
      <c r="U90" s="43" t="str">
        <f t="shared" si="9"/>
        <v>Revised</v>
      </c>
      <c r="V90" s="43" t="str">
        <f t="shared" si="11"/>
        <v>Unassigned</v>
      </c>
      <c r="W90" s="43">
        <f t="shared" si="12"/>
      </c>
      <c r="X90" s="15">
        <f t="shared" si="13"/>
      </c>
      <c r="Y90" s="15">
        <f t="shared" si="14"/>
      </c>
      <c r="Z90" s="15">
        <f t="shared" si="15"/>
      </c>
      <c r="AB90" s="15">
        <f t="shared" si="10"/>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M91" s="92" t="s">
        <v>1244</v>
      </c>
      <c r="N91" s="42" t="s">
        <v>1268</v>
      </c>
      <c r="P91" s="76" t="s">
        <v>795</v>
      </c>
      <c r="Q91" s="76" t="s">
        <v>95</v>
      </c>
      <c r="T91" s="43">
        <f t="shared" si="8"/>
      </c>
      <c r="U91" s="43" t="str">
        <f t="shared" si="9"/>
        <v>Revised</v>
      </c>
      <c r="V91" s="43" t="str">
        <f t="shared" si="11"/>
        <v>Unassigned</v>
      </c>
      <c r="W91" s="43">
        <f t="shared" si="12"/>
      </c>
      <c r="X91" s="15">
        <f t="shared" si="13"/>
      </c>
      <c r="Y91" s="15">
        <f t="shared" si="14"/>
      </c>
      <c r="Z91" s="15">
        <f t="shared" si="15"/>
      </c>
      <c r="AB91" s="15">
        <f t="shared" si="10"/>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M92" s="92" t="s">
        <v>1244</v>
      </c>
      <c r="N92" s="42" t="s">
        <v>1268</v>
      </c>
      <c r="P92" s="76" t="s">
        <v>795</v>
      </c>
      <c r="Q92" s="76" t="s">
        <v>95</v>
      </c>
      <c r="T92" s="43">
        <f t="shared" si="8"/>
      </c>
      <c r="U92" s="43" t="str">
        <f t="shared" si="9"/>
        <v>Revised</v>
      </c>
      <c r="V92" s="43" t="str">
        <f t="shared" si="11"/>
        <v>Unassigned</v>
      </c>
      <c r="W92" s="43">
        <f t="shared" si="12"/>
      </c>
      <c r="X92" s="15">
        <f t="shared" si="13"/>
      </c>
      <c r="Y92" s="15">
        <f t="shared" si="14"/>
      </c>
      <c r="Z92" s="15">
        <f t="shared" si="15"/>
      </c>
      <c r="AB92" s="15">
        <f t="shared" si="10"/>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M93" s="92" t="s">
        <v>1244</v>
      </c>
      <c r="N93" s="42" t="s">
        <v>1268</v>
      </c>
      <c r="P93" s="76" t="s">
        <v>795</v>
      </c>
      <c r="Q93" s="76" t="s">
        <v>95</v>
      </c>
      <c r="T93" s="43">
        <f t="shared" si="8"/>
      </c>
      <c r="U93" s="43" t="str">
        <f t="shared" si="9"/>
        <v>Revised</v>
      </c>
      <c r="V93" s="43" t="str">
        <f t="shared" si="11"/>
        <v>Unassigned</v>
      </c>
      <c r="W93" s="43">
        <f t="shared" si="12"/>
      </c>
      <c r="X93" s="15">
        <f t="shared" si="13"/>
      </c>
      <c r="Y93" s="15">
        <f t="shared" si="14"/>
      </c>
      <c r="Z93" s="15">
        <f t="shared" si="15"/>
      </c>
      <c r="AB93" s="15">
        <f t="shared" si="10"/>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M94" s="92" t="s">
        <v>1244</v>
      </c>
      <c r="N94" s="42" t="s">
        <v>1268</v>
      </c>
      <c r="P94" s="76" t="s">
        <v>795</v>
      </c>
      <c r="Q94" s="76" t="s">
        <v>95</v>
      </c>
      <c r="T94" s="43">
        <f t="shared" si="8"/>
      </c>
      <c r="U94" s="43" t="str">
        <f t="shared" si="9"/>
        <v>Revised</v>
      </c>
      <c r="V94" s="43" t="str">
        <f t="shared" si="11"/>
        <v>Unassigned</v>
      </c>
      <c r="W94" s="43">
        <f t="shared" si="12"/>
      </c>
      <c r="X94" s="15">
        <f t="shared" si="13"/>
      </c>
      <c r="Y94" s="15">
        <f t="shared" si="14"/>
      </c>
      <c r="Z94" s="15">
        <f t="shared" si="15"/>
      </c>
      <c r="AB94" s="15">
        <f t="shared" si="10"/>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M95" s="92" t="s">
        <v>1244</v>
      </c>
      <c r="N95" s="42" t="s">
        <v>1268</v>
      </c>
      <c r="P95" s="76" t="s">
        <v>795</v>
      </c>
      <c r="Q95" s="76" t="s">
        <v>95</v>
      </c>
      <c r="T95" s="43">
        <f t="shared" si="8"/>
      </c>
      <c r="U95" s="43" t="str">
        <f t="shared" si="9"/>
        <v>Revised</v>
      </c>
      <c r="V95" s="43" t="str">
        <f t="shared" si="11"/>
        <v>Unassigned</v>
      </c>
      <c r="W95" s="43">
        <f t="shared" si="12"/>
      </c>
      <c r="X95" s="15">
        <f t="shared" si="13"/>
      </c>
      <c r="Y95" s="15">
        <f t="shared" si="14"/>
      </c>
      <c r="Z95" s="15">
        <f t="shared" si="15"/>
      </c>
      <c r="AB95" s="15">
        <f t="shared" si="10"/>
      </c>
    </row>
    <row r="96" spans="1:28" ht="12.75">
      <c r="A96" s="76">
        <v>16970600023</v>
      </c>
      <c r="B96" s="76">
        <v>95</v>
      </c>
      <c r="C96" s="90" t="s">
        <v>101</v>
      </c>
      <c r="D96" s="90" t="s">
        <v>102</v>
      </c>
      <c r="E96" s="76" t="s">
        <v>27</v>
      </c>
      <c r="F96" s="76">
        <v>42</v>
      </c>
      <c r="G96" s="76" t="s">
        <v>552</v>
      </c>
      <c r="H96" s="76">
        <v>25</v>
      </c>
      <c r="I96" s="76"/>
      <c r="J96" s="76" t="s">
        <v>817</v>
      </c>
      <c r="K96" s="91" t="s">
        <v>1122</v>
      </c>
      <c r="L96" s="42" t="s">
        <v>1057</v>
      </c>
      <c r="M96" s="92" t="s">
        <v>1244</v>
      </c>
      <c r="N96" s="42" t="s">
        <v>1261</v>
      </c>
      <c r="P96" s="76" t="s">
        <v>27</v>
      </c>
      <c r="Q96" s="76" t="s">
        <v>95</v>
      </c>
      <c r="T96" s="43" t="str">
        <f t="shared" si="8"/>
        <v>Revised</v>
      </c>
      <c r="U96" s="43">
        <f t="shared" si="9"/>
      </c>
      <c r="V96" s="43">
        <f t="shared" si="11"/>
      </c>
      <c r="W96" s="43">
        <f t="shared" si="12"/>
      </c>
      <c r="X96" s="15">
        <f t="shared" si="13"/>
      </c>
      <c r="Y96" s="15">
        <f t="shared" si="14"/>
      </c>
      <c r="Z96" s="15">
        <f t="shared" si="15"/>
      </c>
      <c r="AB96" s="15">
        <f t="shared" si="10"/>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M97" s="92" t="s">
        <v>1244</v>
      </c>
      <c r="N97" s="42" t="s">
        <v>1268</v>
      </c>
      <c r="P97" s="76" t="s">
        <v>795</v>
      </c>
      <c r="Q97" s="76" t="s">
        <v>95</v>
      </c>
      <c r="T97" s="43">
        <f t="shared" si="8"/>
      </c>
      <c r="U97" s="43" t="str">
        <f t="shared" si="9"/>
        <v>Revised</v>
      </c>
      <c r="V97" s="43" t="str">
        <f t="shared" si="11"/>
        <v>Unassigned</v>
      </c>
      <c r="W97" s="43">
        <f t="shared" si="12"/>
      </c>
      <c r="X97" s="15">
        <f t="shared" si="13"/>
      </c>
      <c r="Y97" s="15">
        <f t="shared" si="14"/>
      </c>
      <c r="Z97" s="15">
        <f t="shared" si="15"/>
      </c>
      <c r="AB97" s="15">
        <f t="shared" si="10"/>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M98" s="92" t="s">
        <v>1244</v>
      </c>
      <c r="N98" s="42" t="s">
        <v>1268</v>
      </c>
      <c r="P98" s="76" t="s">
        <v>795</v>
      </c>
      <c r="Q98" s="76" t="s">
        <v>95</v>
      </c>
      <c r="T98" s="43">
        <f t="shared" si="8"/>
      </c>
      <c r="U98" s="43" t="str">
        <f t="shared" si="9"/>
        <v>Revised</v>
      </c>
      <c r="V98" s="43" t="str">
        <f t="shared" si="11"/>
        <v>Unassigned</v>
      </c>
      <c r="W98" s="43">
        <f t="shared" si="12"/>
      </c>
      <c r="X98" s="15">
        <f t="shared" si="13"/>
      </c>
      <c r="Y98" s="15">
        <f t="shared" si="14"/>
      </c>
      <c r="Z98" s="15">
        <f t="shared" si="15"/>
      </c>
      <c r="AB98" s="15">
        <f t="shared" si="10"/>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M99" s="92" t="s">
        <v>1244</v>
      </c>
      <c r="N99" s="42" t="s">
        <v>1268</v>
      </c>
      <c r="P99" s="76" t="s">
        <v>795</v>
      </c>
      <c r="Q99" s="76" t="s">
        <v>95</v>
      </c>
      <c r="T99" s="43">
        <f t="shared" si="8"/>
      </c>
      <c r="U99" s="43" t="str">
        <f t="shared" si="9"/>
        <v>Revised</v>
      </c>
      <c r="V99" s="43" t="str">
        <f t="shared" si="11"/>
        <v>Unassigned</v>
      </c>
      <c r="W99" s="43">
        <f t="shared" si="12"/>
      </c>
      <c r="X99" s="15">
        <f t="shared" si="13"/>
      </c>
      <c r="Y99" s="15">
        <f t="shared" si="14"/>
      </c>
      <c r="Z99" s="15">
        <f t="shared" si="15"/>
      </c>
      <c r="AB99" s="15">
        <f t="shared" si="10"/>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M100" s="92" t="s">
        <v>1246</v>
      </c>
      <c r="N100" s="42"/>
      <c r="P100" s="76" t="s">
        <v>27</v>
      </c>
      <c r="Q100" s="76" t="s">
        <v>95</v>
      </c>
      <c r="T100" s="43" t="str">
        <f t="shared" si="8"/>
        <v>Accepted</v>
      </c>
      <c r="U100" s="43">
        <f t="shared" si="9"/>
      </c>
      <c r="V100" s="43">
        <f t="shared" si="11"/>
      </c>
      <c r="W100" s="43">
        <f t="shared" si="12"/>
      </c>
      <c r="X100" s="15">
        <f t="shared" si="13"/>
      </c>
      <c r="Y100" s="15">
        <f t="shared" si="14"/>
      </c>
      <c r="Z100" s="15">
        <f t="shared" si="15"/>
      </c>
      <c r="AB100" s="15">
        <f t="shared" si="10"/>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M101" s="92" t="s">
        <v>1244</v>
      </c>
      <c r="N101" s="42" t="s">
        <v>1268</v>
      </c>
      <c r="P101" s="76" t="s">
        <v>795</v>
      </c>
      <c r="Q101" s="76" t="s">
        <v>95</v>
      </c>
      <c r="T101" s="43">
        <f t="shared" si="8"/>
      </c>
      <c r="U101" s="43" t="str">
        <f t="shared" si="9"/>
        <v>Revised</v>
      </c>
      <c r="V101" s="43" t="str">
        <f t="shared" si="11"/>
        <v>Unassigned</v>
      </c>
      <c r="W101" s="43">
        <f t="shared" si="12"/>
      </c>
      <c r="X101" s="15">
        <f t="shared" si="13"/>
      </c>
      <c r="Y101" s="15">
        <f t="shared" si="14"/>
      </c>
      <c r="Z101" s="15">
        <f t="shared" si="15"/>
      </c>
      <c r="AB101" s="15">
        <f t="shared" si="10"/>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M102" s="92" t="s">
        <v>1244</v>
      </c>
      <c r="N102" s="42" t="s">
        <v>1268</v>
      </c>
      <c r="P102" s="76" t="s">
        <v>795</v>
      </c>
      <c r="Q102" s="76" t="s">
        <v>95</v>
      </c>
      <c r="T102" s="43">
        <f t="shared" si="8"/>
      </c>
      <c r="U102" s="43" t="str">
        <f t="shared" si="9"/>
        <v>Revised</v>
      </c>
      <c r="V102" s="43" t="str">
        <f t="shared" si="11"/>
        <v>Unassigned</v>
      </c>
      <c r="W102" s="43">
        <f t="shared" si="12"/>
      </c>
      <c r="X102" s="15">
        <f t="shared" si="13"/>
      </c>
      <c r="Y102" s="15">
        <f t="shared" si="14"/>
      </c>
      <c r="Z102" s="15">
        <f t="shared" si="15"/>
      </c>
      <c r="AB102" s="15">
        <f t="shared" si="10"/>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M103" s="92" t="s">
        <v>1244</v>
      </c>
      <c r="N103" s="42" t="s">
        <v>1268</v>
      </c>
      <c r="P103" s="76" t="s">
        <v>795</v>
      </c>
      <c r="Q103" s="76" t="s">
        <v>95</v>
      </c>
      <c r="T103" s="43">
        <f t="shared" si="8"/>
      </c>
      <c r="U103" s="43" t="str">
        <f t="shared" si="9"/>
        <v>Revised</v>
      </c>
      <c r="V103" s="43" t="str">
        <f t="shared" si="11"/>
        <v>Unassigned</v>
      </c>
      <c r="W103" s="43">
        <f t="shared" si="12"/>
      </c>
      <c r="X103" s="15">
        <f t="shared" si="13"/>
      </c>
      <c r="Y103" s="15">
        <f t="shared" si="14"/>
      </c>
      <c r="Z103" s="15">
        <f t="shared" si="15"/>
      </c>
      <c r="AB103" s="15">
        <f t="shared" si="10"/>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M104" s="92" t="s">
        <v>1244</v>
      </c>
      <c r="N104" s="42" t="s">
        <v>1268</v>
      </c>
      <c r="P104" s="76" t="s">
        <v>795</v>
      </c>
      <c r="Q104" s="76" t="s">
        <v>95</v>
      </c>
      <c r="T104" s="43">
        <f t="shared" si="8"/>
      </c>
      <c r="U104" s="43" t="str">
        <f t="shared" si="9"/>
        <v>Revised</v>
      </c>
      <c r="V104" s="43" t="str">
        <f t="shared" si="11"/>
        <v>Unassigned</v>
      </c>
      <c r="W104" s="43">
        <f t="shared" si="12"/>
      </c>
      <c r="X104" s="15">
        <f t="shared" si="13"/>
      </c>
      <c r="Y104" s="15">
        <f t="shared" si="14"/>
      </c>
      <c r="Z104" s="15">
        <f t="shared" si="15"/>
      </c>
      <c r="AB104" s="15">
        <f t="shared" si="10"/>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M105" s="92" t="s">
        <v>1244</v>
      </c>
      <c r="N105" s="42" t="s">
        <v>1268</v>
      </c>
      <c r="P105" s="76" t="s">
        <v>795</v>
      </c>
      <c r="Q105" s="76" t="s">
        <v>95</v>
      </c>
      <c r="T105" s="43">
        <f t="shared" si="8"/>
      </c>
      <c r="U105" s="43" t="str">
        <f t="shared" si="9"/>
        <v>Revised</v>
      </c>
      <c r="V105" s="43" t="str">
        <f t="shared" si="11"/>
        <v>Unassigned</v>
      </c>
      <c r="W105" s="43">
        <f t="shared" si="12"/>
      </c>
      <c r="X105" s="15">
        <f t="shared" si="13"/>
      </c>
      <c r="Y105" s="15">
        <f t="shared" si="14"/>
      </c>
      <c r="Z105" s="15">
        <f t="shared" si="15"/>
      </c>
      <c r="AB105" s="15">
        <f t="shared" si="10"/>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M106" s="92" t="s">
        <v>1246</v>
      </c>
      <c r="N106" s="42"/>
      <c r="P106" s="76" t="s">
        <v>27</v>
      </c>
      <c r="Q106" s="76" t="s">
        <v>95</v>
      </c>
      <c r="T106" s="43" t="str">
        <f t="shared" si="8"/>
        <v>Accepted</v>
      </c>
      <c r="U106" s="43">
        <f t="shared" si="9"/>
      </c>
      <c r="V106" s="43">
        <f t="shared" si="11"/>
      </c>
      <c r="W106" s="43">
        <f t="shared" si="12"/>
      </c>
      <c r="X106" s="15">
        <f t="shared" si="13"/>
      </c>
      <c r="Y106" s="15">
        <f t="shared" si="14"/>
      </c>
      <c r="Z106" s="15">
        <f t="shared" si="15"/>
      </c>
      <c r="AB106" s="15">
        <f t="shared" si="10"/>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M107" s="92" t="s">
        <v>1244</v>
      </c>
      <c r="N107" s="42" t="s">
        <v>1268</v>
      </c>
      <c r="P107" s="76" t="s">
        <v>795</v>
      </c>
      <c r="Q107" s="76" t="s">
        <v>95</v>
      </c>
      <c r="T107" s="43">
        <f t="shared" si="8"/>
      </c>
      <c r="U107" s="43" t="str">
        <f t="shared" si="9"/>
        <v>Revised</v>
      </c>
      <c r="V107" s="43" t="str">
        <f t="shared" si="11"/>
        <v>Unassigned</v>
      </c>
      <c r="W107" s="43">
        <f t="shared" si="12"/>
      </c>
      <c r="X107" s="15">
        <f t="shared" si="13"/>
      </c>
      <c r="Y107" s="15">
        <f t="shared" si="14"/>
      </c>
      <c r="Z107" s="15">
        <f t="shared" si="15"/>
      </c>
      <c r="AB107" s="15">
        <f t="shared" si="10"/>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M108" s="92" t="s">
        <v>1246</v>
      </c>
      <c r="N108" s="42"/>
      <c r="P108" s="76" t="s">
        <v>27</v>
      </c>
      <c r="Q108" s="76" t="s">
        <v>95</v>
      </c>
      <c r="T108" s="43" t="str">
        <f t="shared" si="8"/>
        <v>Accepted</v>
      </c>
      <c r="U108" s="43">
        <f t="shared" si="9"/>
      </c>
      <c r="V108" s="43">
        <f t="shared" si="11"/>
      </c>
      <c r="W108" s="43">
        <f t="shared" si="12"/>
      </c>
      <c r="X108" s="15">
        <f t="shared" si="13"/>
      </c>
      <c r="Y108" s="15">
        <f t="shared" si="14"/>
      </c>
      <c r="Z108" s="15">
        <f t="shared" si="15"/>
      </c>
      <c r="AB108" s="15">
        <f t="shared" si="10"/>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M109" s="92" t="s">
        <v>1244</v>
      </c>
      <c r="N109" s="42" t="s">
        <v>1268</v>
      </c>
      <c r="P109" s="76" t="s">
        <v>795</v>
      </c>
      <c r="Q109" s="76" t="s">
        <v>95</v>
      </c>
      <c r="T109" s="43">
        <f t="shared" si="8"/>
      </c>
      <c r="U109" s="43" t="str">
        <f t="shared" si="9"/>
        <v>Revised</v>
      </c>
      <c r="V109" s="43" t="str">
        <f t="shared" si="11"/>
        <v>Unassigned</v>
      </c>
      <c r="W109" s="43">
        <f t="shared" si="12"/>
      </c>
      <c r="X109" s="15">
        <f t="shared" si="13"/>
      </c>
      <c r="Y109" s="15">
        <f t="shared" si="14"/>
      </c>
      <c r="Z109" s="15">
        <f t="shared" si="15"/>
      </c>
      <c r="AB109" s="15">
        <f t="shared" si="10"/>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M110" s="92" t="s">
        <v>1244</v>
      </c>
      <c r="N110" s="42" t="s">
        <v>1268</v>
      </c>
      <c r="P110" s="76" t="s">
        <v>795</v>
      </c>
      <c r="Q110" s="76" t="s">
        <v>95</v>
      </c>
      <c r="T110" s="43">
        <f t="shared" si="8"/>
      </c>
      <c r="U110" s="43" t="str">
        <f t="shared" si="9"/>
        <v>Revised</v>
      </c>
      <c r="V110" s="43" t="str">
        <f t="shared" si="11"/>
        <v>Unassigned</v>
      </c>
      <c r="W110" s="43">
        <f t="shared" si="12"/>
      </c>
      <c r="X110" s="15">
        <f t="shared" si="13"/>
      </c>
      <c r="Y110" s="15">
        <f t="shared" si="14"/>
      </c>
      <c r="Z110" s="15">
        <f t="shared" si="15"/>
      </c>
      <c r="AB110" s="15">
        <f t="shared" si="10"/>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M111" s="92" t="s">
        <v>1246</v>
      </c>
      <c r="N111" s="42"/>
      <c r="P111" s="76" t="s">
        <v>27</v>
      </c>
      <c r="Q111" s="76" t="s">
        <v>95</v>
      </c>
      <c r="T111" s="43" t="str">
        <f t="shared" si="8"/>
        <v>Accepted</v>
      </c>
      <c r="U111" s="43">
        <f t="shared" si="9"/>
      </c>
      <c r="V111" s="43">
        <f t="shared" si="11"/>
      </c>
      <c r="W111" s="43">
        <f t="shared" si="12"/>
      </c>
      <c r="X111" s="15">
        <f t="shared" si="13"/>
      </c>
      <c r="Y111" s="15">
        <f t="shared" si="14"/>
      </c>
      <c r="Z111" s="15">
        <f t="shared" si="15"/>
      </c>
      <c r="AB111" s="15">
        <f t="shared" si="10"/>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M112" s="92" t="s">
        <v>1246</v>
      </c>
      <c r="N112" s="42"/>
      <c r="P112" s="76" t="s">
        <v>27</v>
      </c>
      <c r="Q112" s="76" t="s">
        <v>95</v>
      </c>
      <c r="T112" s="43" t="str">
        <f t="shared" si="8"/>
        <v>Accepted</v>
      </c>
      <c r="U112" s="43">
        <f t="shared" si="9"/>
      </c>
      <c r="V112" s="43">
        <f t="shared" si="11"/>
      </c>
      <c r="W112" s="43">
        <f t="shared" si="12"/>
      </c>
      <c r="X112" s="15">
        <f t="shared" si="13"/>
      </c>
      <c r="Y112" s="15">
        <f t="shared" si="14"/>
      </c>
      <c r="Z112" s="15">
        <f t="shared" si="15"/>
      </c>
      <c r="AB112" s="15">
        <f t="shared" si="10"/>
      </c>
    </row>
    <row r="113" spans="1:28" ht="25.5">
      <c r="A113" s="76">
        <v>16976600023</v>
      </c>
      <c r="B113" s="76">
        <v>112</v>
      </c>
      <c r="C113" s="90" t="s">
        <v>232</v>
      </c>
      <c r="D113" s="90" t="s">
        <v>233</v>
      </c>
      <c r="E113" s="76" t="s">
        <v>72</v>
      </c>
      <c r="F113" s="76">
        <v>43</v>
      </c>
      <c r="G113" s="76" t="s">
        <v>552</v>
      </c>
      <c r="H113" s="76">
        <v>6</v>
      </c>
      <c r="I113" s="76"/>
      <c r="J113" s="12" t="s">
        <v>1239</v>
      </c>
      <c r="K113" s="91" t="s">
        <v>1151</v>
      </c>
      <c r="L113" s="42" t="s">
        <v>1152</v>
      </c>
      <c r="M113" s="92" t="s">
        <v>1244</v>
      </c>
      <c r="N113" s="42" t="s">
        <v>1268</v>
      </c>
      <c r="P113" s="76" t="s">
        <v>795</v>
      </c>
      <c r="Q113" s="76" t="s">
        <v>95</v>
      </c>
      <c r="T113" s="43">
        <f t="shared" si="8"/>
      </c>
      <c r="U113" s="43" t="str">
        <f t="shared" si="9"/>
        <v>Revised</v>
      </c>
      <c r="V113" s="43" t="str">
        <f t="shared" si="11"/>
        <v>Unassigned</v>
      </c>
      <c r="W113" s="43">
        <f t="shared" si="12"/>
      </c>
      <c r="X113" s="15">
        <f t="shared" si="13"/>
      </c>
      <c r="Y113" s="15">
        <f t="shared" si="14"/>
      </c>
      <c r="Z113" s="15">
        <f t="shared" si="15"/>
      </c>
      <c r="AB113" s="15">
        <f t="shared" si="10"/>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M114" s="92" t="s">
        <v>1244</v>
      </c>
      <c r="N114" s="42" t="s">
        <v>1268</v>
      </c>
      <c r="P114" s="76" t="s">
        <v>795</v>
      </c>
      <c r="Q114" s="76" t="s">
        <v>95</v>
      </c>
      <c r="T114" s="43">
        <f t="shared" si="8"/>
      </c>
      <c r="U114" s="43" t="str">
        <f t="shared" si="9"/>
        <v>Revised</v>
      </c>
      <c r="V114" s="43" t="str">
        <f t="shared" si="11"/>
        <v>Unassigned</v>
      </c>
      <c r="W114" s="43">
        <f t="shared" si="12"/>
      </c>
      <c r="X114" s="15">
        <f t="shared" si="13"/>
      </c>
      <c r="Y114" s="15">
        <f t="shared" si="14"/>
      </c>
      <c r="Z114" s="15">
        <f t="shared" si="15"/>
      </c>
      <c r="AB114" s="15">
        <f t="shared" si="10"/>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M115" s="92" t="s">
        <v>1244</v>
      </c>
      <c r="N115" s="42" t="s">
        <v>1268</v>
      </c>
      <c r="P115" s="76" t="s">
        <v>795</v>
      </c>
      <c r="Q115" s="76" t="s">
        <v>95</v>
      </c>
      <c r="T115" s="43">
        <f t="shared" si="8"/>
      </c>
      <c r="U115" s="43" t="str">
        <f t="shared" si="9"/>
        <v>Revised</v>
      </c>
      <c r="V115" s="43" t="str">
        <f t="shared" si="11"/>
        <v>Unassigned</v>
      </c>
      <c r="W115" s="43">
        <f t="shared" si="12"/>
      </c>
      <c r="X115" s="15">
        <f t="shared" si="13"/>
      </c>
      <c r="Y115" s="15">
        <f t="shared" si="14"/>
      </c>
      <c r="Z115" s="15">
        <f t="shared" si="15"/>
      </c>
      <c r="AB115" s="15">
        <f t="shared" si="10"/>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M116" s="92" t="s">
        <v>1244</v>
      </c>
      <c r="N116" s="42" t="s">
        <v>1268</v>
      </c>
      <c r="P116" s="76" t="s">
        <v>795</v>
      </c>
      <c r="Q116" s="76" t="s">
        <v>95</v>
      </c>
      <c r="T116" s="43">
        <f t="shared" si="8"/>
      </c>
      <c r="U116" s="43" t="str">
        <f t="shared" si="9"/>
        <v>Revised</v>
      </c>
      <c r="V116" s="43" t="str">
        <f t="shared" si="11"/>
        <v>Unassigned</v>
      </c>
      <c r="W116" s="43">
        <f t="shared" si="12"/>
      </c>
      <c r="X116" s="15">
        <f t="shared" si="13"/>
      </c>
      <c r="Y116" s="15">
        <f t="shared" si="14"/>
      </c>
      <c r="Z116" s="15">
        <f t="shared" si="15"/>
      </c>
      <c r="AB116" s="15">
        <f t="shared" si="10"/>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M117" s="92" t="s">
        <v>1244</v>
      </c>
      <c r="N117" s="42" t="s">
        <v>1268</v>
      </c>
      <c r="P117" s="76" t="s">
        <v>795</v>
      </c>
      <c r="Q117" s="76" t="s">
        <v>95</v>
      </c>
      <c r="T117" s="43">
        <f t="shared" si="8"/>
      </c>
      <c r="U117" s="43" t="str">
        <f t="shared" si="9"/>
        <v>Revised</v>
      </c>
      <c r="V117" s="43" t="str">
        <f t="shared" si="11"/>
        <v>Unassigned</v>
      </c>
      <c r="W117" s="43">
        <f t="shared" si="12"/>
      </c>
      <c r="X117" s="15">
        <f t="shared" si="13"/>
      </c>
      <c r="Y117" s="15">
        <f t="shared" si="14"/>
      </c>
      <c r="Z117" s="15">
        <f t="shared" si="15"/>
      </c>
      <c r="AB117" s="15">
        <f t="shared" si="10"/>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M118" s="92" t="s">
        <v>1244</v>
      </c>
      <c r="N118" s="42" t="s">
        <v>1268</v>
      </c>
      <c r="P118" s="76" t="s">
        <v>795</v>
      </c>
      <c r="Q118" s="76" t="s">
        <v>95</v>
      </c>
      <c r="T118" s="43">
        <f t="shared" si="8"/>
      </c>
      <c r="U118" s="43" t="str">
        <f t="shared" si="9"/>
        <v>Revised</v>
      </c>
      <c r="V118" s="43" t="str">
        <f t="shared" si="11"/>
        <v>Unassigned</v>
      </c>
      <c r="W118" s="43">
        <f t="shared" si="12"/>
      </c>
      <c r="X118" s="15">
        <f t="shared" si="13"/>
      </c>
      <c r="Y118" s="15">
        <f t="shared" si="14"/>
      </c>
      <c r="Z118" s="15">
        <f t="shared" si="15"/>
      </c>
      <c r="AB118" s="15">
        <f t="shared" si="10"/>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M119" s="92" t="s">
        <v>1244</v>
      </c>
      <c r="N119" s="42" t="s">
        <v>1268</v>
      </c>
      <c r="P119" s="76" t="s">
        <v>795</v>
      </c>
      <c r="Q119" s="76" t="s">
        <v>95</v>
      </c>
      <c r="T119" s="43">
        <f t="shared" si="8"/>
      </c>
      <c r="U119" s="43" t="str">
        <f t="shared" si="9"/>
        <v>Revised</v>
      </c>
      <c r="V119" s="43" t="str">
        <f t="shared" si="11"/>
        <v>Unassigned</v>
      </c>
      <c r="W119" s="43">
        <f t="shared" si="12"/>
      </c>
      <c r="X119" s="15">
        <f t="shared" si="13"/>
      </c>
      <c r="Y119" s="15">
        <f t="shared" si="14"/>
      </c>
      <c r="Z119" s="15">
        <f t="shared" si="15"/>
      </c>
      <c r="AB119" s="15">
        <f t="shared" si="10"/>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M120" s="92" t="s">
        <v>1246</v>
      </c>
      <c r="N120" s="42"/>
      <c r="P120" s="76" t="s">
        <v>27</v>
      </c>
      <c r="Q120" s="76" t="s">
        <v>95</v>
      </c>
      <c r="T120" s="43" t="str">
        <f t="shared" si="8"/>
        <v>Accepted</v>
      </c>
      <c r="U120" s="43">
        <f t="shared" si="9"/>
      </c>
      <c r="V120" s="43">
        <f t="shared" si="11"/>
      </c>
      <c r="W120" s="43">
        <f t="shared" si="12"/>
      </c>
      <c r="X120" s="15">
        <f t="shared" si="13"/>
      </c>
      <c r="Y120" s="15">
        <f t="shared" si="14"/>
      </c>
      <c r="Z120" s="15">
        <f t="shared" si="15"/>
      </c>
      <c r="AB120" s="15">
        <f t="shared" si="10"/>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M121" s="92" t="s">
        <v>1246</v>
      </c>
      <c r="N121" s="42"/>
      <c r="P121" s="76" t="s">
        <v>27</v>
      </c>
      <c r="Q121" s="76" t="s">
        <v>95</v>
      </c>
      <c r="T121" s="43" t="str">
        <f t="shared" si="8"/>
        <v>Accepted</v>
      </c>
      <c r="U121" s="43">
        <f t="shared" si="9"/>
      </c>
      <c r="V121" s="43">
        <f t="shared" si="11"/>
      </c>
      <c r="W121" s="43">
        <f t="shared" si="12"/>
      </c>
      <c r="X121" s="15">
        <f t="shared" si="13"/>
      </c>
      <c r="Y121" s="15">
        <f t="shared" si="14"/>
      </c>
      <c r="Z121" s="15">
        <f t="shared" si="15"/>
      </c>
      <c r="AB121" s="15">
        <f t="shared" si="10"/>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M122" s="92" t="s">
        <v>1246</v>
      </c>
      <c r="N122" s="42"/>
      <c r="P122" s="76" t="s">
        <v>27</v>
      </c>
      <c r="Q122" s="76" t="s">
        <v>95</v>
      </c>
      <c r="T122" s="43" t="str">
        <f t="shared" si="8"/>
        <v>Accepted</v>
      </c>
      <c r="U122" s="43">
        <f t="shared" si="9"/>
      </c>
      <c r="V122" s="43">
        <f t="shared" si="11"/>
      </c>
      <c r="W122" s="43">
        <f t="shared" si="12"/>
      </c>
      <c r="X122" s="15">
        <f t="shared" si="13"/>
      </c>
      <c r="Y122" s="15">
        <f t="shared" si="14"/>
      </c>
      <c r="Z122" s="15">
        <f t="shared" si="15"/>
      </c>
      <c r="AB122" s="15">
        <f t="shared" si="10"/>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M123" s="92" t="s">
        <v>1244</v>
      </c>
      <c r="N123" s="42" t="s">
        <v>1273</v>
      </c>
      <c r="P123" s="76" t="s">
        <v>795</v>
      </c>
      <c r="Q123" s="76" t="s">
        <v>18</v>
      </c>
      <c r="T123" s="43">
        <f t="shared" si="8"/>
      </c>
      <c r="U123" s="43" t="str">
        <f t="shared" si="9"/>
        <v>Revised</v>
      </c>
      <c r="V123" s="43" t="str">
        <f t="shared" si="11"/>
        <v>Unassigned</v>
      </c>
      <c r="W123" s="43">
        <f t="shared" si="12"/>
      </c>
      <c r="X123" s="15">
        <f t="shared" si="13"/>
      </c>
      <c r="Y123" s="15">
        <f t="shared" si="14"/>
      </c>
      <c r="Z123" s="15">
        <f t="shared" si="15"/>
      </c>
      <c r="AB123" s="15">
        <f t="shared" si="10"/>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M124" s="92" t="s">
        <v>1244</v>
      </c>
      <c r="N124" s="42" t="s">
        <v>1268</v>
      </c>
      <c r="P124" s="76" t="s">
        <v>795</v>
      </c>
      <c r="Q124" s="76" t="s">
        <v>95</v>
      </c>
      <c r="T124" s="43">
        <f t="shared" si="8"/>
      </c>
      <c r="U124" s="43" t="str">
        <f t="shared" si="9"/>
        <v>Revised</v>
      </c>
      <c r="V124" s="43" t="str">
        <f t="shared" si="11"/>
        <v>Unassigned</v>
      </c>
      <c r="W124" s="43">
        <f t="shared" si="12"/>
      </c>
      <c r="X124" s="15">
        <f t="shared" si="13"/>
      </c>
      <c r="Y124" s="15">
        <f t="shared" si="14"/>
      </c>
      <c r="Z124" s="15">
        <f t="shared" si="15"/>
      </c>
      <c r="AB124" s="15">
        <f t="shared" si="10"/>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M125" s="92" t="s">
        <v>1244</v>
      </c>
      <c r="N125" s="42" t="s">
        <v>1268</v>
      </c>
      <c r="P125" s="76" t="s">
        <v>795</v>
      </c>
      <c r="Q125" s="76" t="s">
        <v>95</v>
      </c>
      <c r="T125" s="43">
        <f t="shared" si="8"/>
      </c>
      <c r="U125" s="43" t="str">
        <f t="shared" si="9"/>
        <v>Revised</v>
      </c>
      <c r="V125" s="43" t="str">
        <f t="shared" si="11"/>
        <v>Unassigned</v>
      </c>
      <c r="W125" s="43">
        <f t="shared" si="12"/>
      </c>
      <c r="X125" s="15">
        <f t="shared" si="13"/>
      </c>
      <c r="Y125" s="15">
        <f t="shared" si="14"/>
      </c>
      <c r="Z125" s="15">
        <f t="shared" si="15"/>
      </c>
      <c r="AB125" s="15">
        <f t="shared" si="10"/>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M126" s="92" t="s">
        <v>1244</v>
      </c>
      <c r="N126" s="42" t="s">
        <v>1268</v>
      </c>
      <c r="P126" s="76" t="s">
        <v>795</v>
      </c>
      <c r="Q126" s="76" t="s">
        <v>95</v>
      </c>
      <c r="T126" s="43">
        <f t="shared" si="8"/>
      </c>
      <c r="U126" s="43" t="str">
        <f t="shared" si="9"/>
        <v>Revised</v>
      </c>
      <c r="V126" s="43" t="str">
        <f t="shared" si="11"/>
        <v>Unassigned</v>
      </c>
      <c r="W126" s="43">
        <f t="shared" si="12"/>
      </c>
      <c r="X126" s="15">
        <f t="shared" si="13"/>
      </c>
      <c r="Y126" s="15">
        <f t="shared" si="14"/>
      </c>
      <c r="Z126" s="15">
        <f t="shared" si="15"/>
      </c>
      <c r="AB126" s="15">
        <f t="shared" si="10"/>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M127" s="92" t="s">
        <v>1244</v>
      </c>
      <c r="N127" s="42" t="s">
        <v>1268</v>
      </c>
      <c r="P127" s="76" t="s">
        <v>795</v>
      </c>
      <c r="Q127" s="76" t="s">
        <v>95</v>
      </c>
      <c r="T127" s="43">
        <f t="shared" si="8"/>
      </c>
      <c r="U127" s="43" t="str">
        <f t="shared" si="9"/>
        <v>Revised</v>
      </c>
      <c r="V127" s="43" t="str">
        <f t="shared" si="11"/>
        <v>Unassigned</v>
      </c>
      <c r="W127" s="43">
        <f t="shared" si="12"/>
      </c>
      <c r="X127" s="15">
        <f t="shared" si="13"/>
      </c>
      <c r="Y127" s="15">
        <f t="shared" si="14"/>
      </c>
      <c r="Z127" s="15">
        <f t="shared" si="15"/>
      </c>
      <c r="AB127" s="15">
        <f t="shared" si="10"/>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M128" s="92" t="s">
        <v>1244</v>
      </c>
      <c r="N128" s="42" t="s">
        <v>1268</v>
      </c>
      <c r="P128" s="76" t="s">
        <v>795</v>
      </c>
      <c r="Q128" s="76" t="s">
        <v>95</v>
      </c>
      <c r="T128" s="43">
        <f t="shared" si="8"/>
      </c>
      <c r="U128" s="43" t="str">
        <f t="shared" si="9"/>
        <v>Revised</v>
      </c>
      <c r="V128" s="43" t="str">
        <f t="shared" si="11"/>
        <v>Unassigned</v>
      </c>
      <c r="W128" s="43">
        <f t="shared" si="12"/>
      </c>
      <c r="X128" s="15">
        <f t="shared" si="13"/>
      </c>
      <c r="Y128" s="15">
        <f t="shared" si="14"/>
      </c>
      <c r="Z128" s="15">
        <f t="shared" si="15"/>
      </c>
      <c r="AB128" s="15">
        <f t="shared" si="10"/>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M129" s="92" t="s">
        <v>1244</v>
      </c>
      <c r="N129" s="42" t="s">
        <v>1268</v>
      </c>
      <c r="P129" s="76" t="s">
        <v>795</v>
      </c>
      <c r="Q129" s="76" t="s">
        <v>95</v>
      </c>
      <c r="T129" s="43">
        <f t="shared" si="8"/>
      </c>
      <c r="U129" s="43" t="str">
        <f t="shared" si="9"/>
        <v>Revised</v>
      </c>
      <c r="V129" s="43" t="str">
        <f t="shared" si="11"/>
        <v>Unassigned</v>
      </c>
      <c r="W129" s="43">
        <f t="shared" si="12"/>
      </c>
      <c r="X129" s="15">
        <f t="shared" si="13"/>
      </c>
      <c r="Y129" s="15">
        <f t="shared" si="14"/>
      </c>
      <c r="Z129" s="15">
        <f t="shared" si="15"/>
      </c>
      <c r="AB129" s="15">
        <f t="shared" si="10"/>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M130" s="92" t="s">
        <v>1244</v>
      </c>
      <c r="N130" s="42" t="s">
        <v>1268</v>
      </c>
      <c r="P130" s="76" t="s">
        <v>795</v>
      </c>
      <c r="Q130" s="76" t="s">
        <v>95</v>
      </c>
      <c r="T130" s="43">
        <f aca="true" t="shared" si="16" ref="T130:T167">IF(E130="Editorial",M130,"")</f>
      </c>
      <c r="U130" s="43" t="str">
        <f aca="true" t="shared" si="17" ref="U130:U167">IF(OR(E130="Technical",E130="General"),M130,"")</f>
        <v>Revised</v>
      </c>
      <c r="V130" s="43" t="str">
        <f t="shared" si="11"/>
        <v>Unassigned</v>
      </c>
      <c r="W130" s="43">
        <f t="shared" si="12"/>
      </c>
      <c r="X130" s="15">
        <f t="shared" si="13"/>
      </c>
      <c r="Y130" s="15">
        <f t="shared" si="14"/>
      </c>
      <c r="Z130" s="15">
        <f t="shared" si="15"/>
      </c>
      <c r="AB130" s="15">
        <f aca="true" t="shared" si="18" ref="AB130:AB167">IF(OR(U130="rdy2vote",U130="wip"),J130,"")</f>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M131" s="92" t="s">
        <v>1244</v>
      </c>
      <c r="N131" s="42" t="s">
        <v>1268</v>
      </c>
      <c r="P131" s="76" t="s">
        <v>795</v>
      </c>
      <c r="Q131" s="76" t="s">
        <v>95</v>
      </c>
      <c r="T131" s="43">
        <f t="shared" si="16"/>
      </c>
      <c r="U131" s="43" t="str">
        <f t="shared" si="17"/>
        <v>Revised</v>
      </c>
      <c r="V131" s="43" t="str">
        <f aca="true" t="shared" si="19" ref="V131:V167">IF(OR(U131="Accepted",U131="Revised",U131="Rejected",U131="Withdrawn"),P131,"")</f>
        <v>Unassigned</v>
      </c>
      <c r="W131" s="43">
        <f aca="true" t="shared" si="20" ref="W131:W167">IF(U131=0,P131,"")</f>
      </c>
      <c r="X131" s="15">
        <f aca="true" t="shared" si="21" ref="X131:X167">IF(U131="wip",P131,"")</f>
      </c>
      <c r="Y131" s="15">
        <f aca="true" t="shared" si="22" ref="Y131:Y167">IF(U131="rdy2vote",P131,"")</f>
      </c>
      <c r="Z131" s="15">
        <f aca="true" t="shared" si="23" ref="Z131:Z167">IF(U131="oos",P131,"")</f>
      </c>
      <c r="AB131" s="15">
        <f t="shared" si="18"/>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M132" s="92" t="s">
        <v>1244</v>
      </c>
      <c r="N132" s="42" t="s">
        <v>1268</v>
      </c>
      <c r="P132" s="76" t="s">
        <v>795</v>
      </c>
      <c r="Q132" s="76" t="s">
        <v>95</v>
      </c>
      <c r="T132" s="43">
        <f t="shared" si="16"/>
      </c>
      <c r="U132" s="43" t="str">
        <f t="shared" si="17"/>
        <v>Revised</v>
      </c>
      <c r="V132" s="43" t="str">
        <f t="shared" si="19"/>
        <v>Unassigned</v>
      </c>
      <c r="W132" s="43">
        <f t="shared" si="20"/>
      </c>
      <c r="X132" s="15">
        <f t="shared" si="21"/>
      </c>
      <c r="Y132" s="15">
        <f t="shared" si="22"/>
      </c>
      <c r="Z132" s="15">
        <f t="shared" si="23"/>
      </c>
      <c r="AB132" s="15">
        <f t="shared" si="18"/>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M133" s="92" t="s">
        <v>1244</v>
      </c>
      <c r="N133" s="42" t="s">
        <v>1268</v>
      </c>
      <c r="P133" s="76" t="s">
        <v>795</v>
      </c>
      <c r="Q133" s="76" t="s">
        <v>95</v>
      </c>
      <c r="T133" s="43">
        <f t="shared" si="16"/>
      </c>
      <c r="U133" s="43" t="str">
        <f t="shared" si="17"/>
        <v>Revised</v>
      </c>
      <c r="V133" s="43" t="str">
        <f t="shared" si="19"/>
        <v>Unassigned</v>
      </c>
      <c r="W133" s="43">
        <f t="shared" si="20"/>
      </c>
      <c r="X133" s="15">
        <f t="shared" si="21"/>
      </c>
      <c r="Y133" s="15">
        <f t="shared" si="22"/>
      </c>
      <c r="Z133" s="15">
        <f t="shared" si="23"/>
      </c>
      <c r="AB133" s="15">
        <f t="shared" si="18"/>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M134" s="92" t="s">
        <v>1244</v>
      </c>
      <c r="N134" s="42" t="s">
        <v>1268</v>
      </c>
      <c r="P134" s="76" t="s">
        <v>795</v>
      </c>
      <c r="Q134" s="76" t="s">
        <v>95</v>
      </c>
      <c r="T134" s="43">
        <f t="shared" si="16"/>
      </c>
      <c r="U134" s="43" t="str">
        <f t="shared" si="17"/>
        <v>Revised</v>
      </c>
      <c r="V134" s="43" t="str">
        <f t="shared" si="19"/>
        <v>Unassigned</v>
      </c>
      <c r="W134" s="43">
        <f t="shared" si="20"/>
      </c>
      <c r="X134" s="15">
        <f t="shared" si="21"/>
      </c>
      <c r="Y134" s="15">
        <f t="shared" si="22"/>
      </c>
      <c r="Z134" s="15">
        <f t="shared" si="23"/>
      </c>
      <c r="AB134" s="15">
        <f t="shared" si="18"/>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M135" s="92" t="s">
        <v>1244</v>
      </c>
      <c r="N135" s="42" t="s">
        <v>1268</v>
      </c>
      <c r="P135" s="76" t="s">
        <v>795</v>
      </c>
      <c r="Q135" s="76" t="s">
        <v>95</v>
      </c>
      <c r="T135" s="43">
        <f t="shared" si="16"/>
      </c>
      <c r="U135" s="43" t="str">
        <f t="shared" si="17"/>
        <v>Revised</v>
      </c>
      <c r="V135" s="43" t="str">
        <f t="shared" si="19"/>
        <v>Unassigned</v>
      </c>
      <c r="W135" s="43">
        <f t="shared" si="20"/>
      </c>
      <c r="X135" s="15">
        <f t="shared" si="21"/>
      </c>
      <c r="Y135" s="15">
        <f t="shared" si="22"/>
      </c>
      <c r="Z135" s="15">
        <f t="shared" si="23"/>
      </c>
      <c r="AB135" s="15">
        <f t="shared" si="18"/>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M136" s="92" t="s">
        <v>1244</v>
      </c>
      <c r="N136" s="42" t="s">
        <v>1268</v>
      </c>
      <c r="P136" s="76" t="s">
        <v>795</v>
      </c>
      <c r="Q136" s="76" t="s">
        <v>95</v>
      </c>
      <c r="T136" s="43">
        <f t="shared" si="16"/>
      </c>
      <c r="U136" s="43" t="str">
        <f t="shared" si="17"/>
        <v>Revised</v>
      </c>
      <c r="V136" s="43" t="str">
        <f t="shared" si="19"/>
        <v>Unassigned</v>
      </c>
      <c r="W136" s="43">
        <f t="shared" si="20"/>
      </c>
      <c r="X136" s="15">
        <f t="shared" si="21"/>
      </c>
      <c r="Y136" s="15">
        <f t="shared" si="22"/>
      </c>
      <c r="Z136" s="15">
        <f t="shared" si="23"/>
      </c>
      <c r="AB136" s="15">
        <f t="shared" si="18"/>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M137" s="92" t="s">
        <v>1244</v>
      </c>
      <c r="N137" s="42" t="s">
        <v>1268</v>
      </c>
      <c r="P137" s="76" t="s">
        <v>795</v>
      </c>
      <c r="Q137" s="76" t="s">
        <v>95</v>
      </c>
      <c r="T137" s="43">
        <f t="shared" si="16"/>
      </c>
      <c r="U137" s="43" t="str">
        <f t="shared" si="17"/>
        <v>Revised</v>
      </c>
      <c r="V137" s="43" t="str">
        <f t="shared" si="19"/>
        <v>Unassigned</v>
      </c>
      <c r="W137" s="43">
        <f t="shared" si="20"/>
      </c>
      <c r="X137" s="15">
        <f t="shared" si="21"/>
      </c>
      <c r="Y137" s="15">
        <f t="shared" si="22"/>
      </c>
      <c r="Z137" s="15">
        <f t="shared" si="23"/>
      </c>
      <c r="AB137" s="15">
        <f t="shared" si="18"/>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M138" s="92" t="s">
        <v>1244</v>
      </c>
      <c r="N138" s="42" t="s">
        <v>1268</v>
      </c>
      <c r="P138" s="76" t="s">
        <v>795</v>
      </c>
      <c r="Q138" s="76" t="s">
        <v>95</v>
      </c>
      <c r="T138" s="43">
        <f t="shared" si="16"/>
      </c>
      <c r="U138" s="43" t="str">
        <f t="shared" si="17"/>
        <v>Revised</v>
      </c>
      <c r="V138" s="43" t="str">
        <f t="shared" si="19"/>
        <v>Unassigned</v>
      </c>
      <c r="W138" s="43">
        <f t="shared" si="20"/>
      </c>
      <c r="X138" s="15">
        <f t="shared" si="21"/>
      </c>
      <c r="Y138" s="15">
        <f t="shared" si="22"/>
      </c>
      <c r="Z138" s="15">
        <f t="shared" si="23"/>
      </c>
      <c r="AB138" s="15">
        <f t="shared" si="18"/>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M139" s="92" t="s">
        <v>1244</v>
      </c>
      <c r="N139" s="42" t="s">
        <v>1268</v>
      </c>
      <c r="P139" s="76" t="s">
        <v>795</v>
      </c>
      <c r="Q139" s="76" t="s">
        <v>95</v>
      </c>
      <c r="T139" s="43">
        <f t="shared" si="16"/>
      </c>
      <c r="U139" s="43" t="str">
        <f t="shared" si="17"/>
        <v>Revised</v>
      </c>
      <c r="V139" s="43" t="str">
        <f t="shared" si="19"/>
        <v>Unassigned</v>
      </c>
      <c r="W139" s="43">
        <f t="shared" si="20"/>
      </c>
      <c r="X139" s="15">
        <f t="shared" si="21"/>
      </c>
      <c r="Y139" s="15">
        <f t="shared" si="22"/>
      </c>
      <c r="Z139" s="15">
        <f t="shared" si="23"/>
      </c>
      <c r="AB139" s="15">
        <f t="shared" si="18"/>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M140" s="92" t="s">
        <v>1244</v>
      </c>
      <c r="N140" s="83" t="s">
        <v>1275</v>
      </c>
      <c r="P140" s="76" t="s">
        <v>795</v>
      </c>
      <c r="Q140" s="76" t="s">
        <v>18</v>
      </c>
      <c r="T140" s="43">
        <f t="shared" si="16"/>
      </c>
      <c r="U140" s="43" t="str">
        <f t="shared" si="17"/>
        <v>Revised</v>
      </c>
      <c r="V140" s="43" t="str">
        <f t="shared" si="19"/>
        <v>Unassigned</v>
      </c>
      <c r="W140" s="43">
        <f t="shared" si="20"/>
      </c>
      <c r="X140" s="15">
        <f t="shared" si="21"/>
      </c>
      <c r="Y140" s="15">
        <f t="shared" si="22"/>
      </c>
      <c r="Z140" s="15">
        <f t="shared" si="23"/>
      </c>
      <c r="AB140" s="15">
        <f t="shared" si="18"/>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M141" s="92" t="s">
        <v>1244</v>
      </c>
      <c r="N141" s="42" t="s">
        <v>1270</v>
      </c>
      <c r="P141" s="76" t="s">
        <v>795</v>
      </c>
      <c r="Q141" s="76" t="s">
        <v>18</v>
      </c>
      <c r="T141" s="43">
        <f t="shared" si="16"/>
      </c>
      <c r="U141" s="43" t="str">
        <f t="shared" si="17"/>
        <v>Revised</v>
      </c>
      <c r="V141" s="43" t="str">
        <f t="shared" si="19"/>
        <v>Unassigned</v>
      </c>
      <c r="W141" s="43">
        <f t="shared" si="20"/>
      </c>
      <c r="X141" s="15">
        <f t="shared" si="21"/>
      </c>
      <c r="Y141" s="15">
        <f t="shared" si="22"/>
      </c>
      <c r="Z141" s="15">
        <f t="shared" si="23"/>
      </c>
      <c r="AB141" s="15">
        <f t="shared" si="18"/>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M142" s="92" t="s">
        <v>1246</v>
      </c>
      <c r="N142" s="42"/>
      <c r="P142" s="76" t="s">
        <v>27</v>
      </c>
      <c r="Q142" s="76" t="s">
        <v>95</v>
      </c>
      <c r="T142" s="43" t="str">
        <f t="shared" si="16"/>
        <v>Accepted</v>
      </c>
      <c r="U142" s="43">
        <f t="shared" si="17"/>
      </c>
      <c r="V142" s="43">
        <f t="shared" si="19"/>
      </c>
      <c r="W142" s="43">
        <f t="shared" si="20"/>
      </c>
      <c r="X142" s="15">
        <f t="shared" si="21"/>
      </c>
      <c r="Y142" s="15">
        <f t="shared" si="22"/>
      </c>
      <c r="Z142" s="15">
        <f t="shared" si="23"/>
      </c>
      <c r="AB142" s="15">
        <f t="shared" si="18"/>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M143" s="92" t="s">
        <v>1244</v>
      </c>
      <c r="N143" s="42" t="s">
        <v>1270</v>
      </c>
      <c r="P143" s="76" t="s">
        <v>795</v>
      </c>
      <c r="Q143" s="76" t="s">
        <v>18</v>
      </c>
      <c r="T143" s="43">
        <f t="shared" si="16"/>
      </c>
      <c r="U143" s="43" t="str">
        <f t="shared" si="17"/>
        <v>Revised</v>
      </c>
      <c r="V143" s="43" t="str">
        <f t="shared" si="19"/>
        <v>Unassigned</v>
      </c>
      <c r="W143" s="43">
        <f t="shared" si="20"/>
      </c>
      <c r="X143" s="15">
        <f t="shared" si="21"/>
      </c>
      <c r="Y143" s="15">
        <f t="shared" si="22"/>
      </c>
      <c r="Z143" s="15">
        <f t="shared" si="23"/>
      </c>
      <c r="AB143" s="15">
        <f t="shared" si="18"/>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M144" s="92" t="s">
        <v>1246</v>
      </c>
      <c r="N144" s="42"/>
      <c r="P144" s="76" t="s">
        <v>27</v>
      </c>
      <c r="Q144" s="76" t="s">
        <v>95</v>
      </c>
      <c r="T144" s="43" t="str">
        <f t="shared" si="16"/>
        <v>Accepted</v>
      </c>
      <c r="U144" s="43">
        <f t="shared" si="17"/>
      </c>
      <c r="V144" s="43">
        <f t="shared" si="19"/>
      </c>
      <c r="W144" s="43">
        <f t="shared" si="20"/>
      </c>
      <c r="X144" s="15">
        <f t="shared" si="21"/>
      </c>
      <c r="Y144" s="15">
        <f t="shared" si="22"/>
      </c>
      <c r="Z144" s="15">
        <f t="shared" si="23"/>
      </c>
      <c r="AB144" s="15">
        <f t="shared" si="18"/>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M145" s="92" t="s">
        <v>1244</v>
      </c>
      <c r="N145" s="83" t="s">
        <v>1270</v>
      </c>
      <c r="P145" s="76" t="s">
        <v>795</v>
      </c>
      <c r="Q145" s="76" t="s">
        <v>18</v>
      </c>
      <c r="T145" s="43">
        <f t="shared" si="16"/>
      </c>
      <c r="U145" s="43" t="str">
        <f t="shared" si="17"/>
        <v>Revised</v>
      </c>
      <c r="V145" s="43" t="str">
        <f t="shared" si="19"/>
        <v>Unassigned</v>
      </c>
      <c r="W145" s="43">
        <f t="shared" si="20"/>
      </c>
      <c r="X145" s="15">
        <f t="shared" si="21"/>
      </c>
      <c r="Y145" s="15">
        <f t="shared" si="22"/>
      </c>
      <c r="Z145" s="15">
        <f t="shared" si="23"/>
      </c>
      <c r="AB145" s="15">
        <f t="shared" si="18"/>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M146" s="92" t="s">
        <v>1244</v>
      </c>
      <c r="N146" s="83" t="s">
        <v>1267</v>
      </c>
      <c r="P146" s="76" t="s">
        <v>795</v>
      </c>
      <c r="Q146" s="76" t="s">
        <v>95</v>
      </c>
      <c r="T146" s="43">
        <f t="shared" si="16"/>
      </c>
      <c r="U146" s="43" t="str">
        <f t="shared" si="17"/>
        <v>Revised</v>
      </c>
      <c r="V146" s="43" t="str">
        <f t="shared" si="19"/>
        <v>Unassigned</v>
      </c>
      <c r="W146" s="43">
        <f t="shared" si="20"/>
      </c>
      <c r="X146" s="15">
        <f t="shared" si="21"/>
      </c>
      <c r="Y146" s="15">
        <f t="shared" si="22"/>
      </c>
      <c r="Z146" s="15">
        <f t="shared" si="23"/>
      </c>
      <c r="AB146" s="15">
        <f t="shared" si="18"/>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M147" s="92" t="s">
        <v>1246</v>
      </c>
      <c r="P147" s="76" t="s">
        <v>27</v>
      </c>
      <c r="Q147" s="76" t="s">
        <v>95</v>
      </c>
      <c r="T147" s="43" t="str">
        <f t="shared" si="16"/>
        <v>Accepted</v>
      </c>
      <c r="U147" s="43">
        <f t="shared" si="17"/>
      </c>
      <c r="V147" s="43">
        <f t="shared" si="19"/>
      </c>
      <c r="W147" s="43">
        <f t="shared" si="20"/>
      </c>
      <c r="X147" s="15">
        <f t="shared" si="21"/>
      </c>
      <c r="Y147" s="15">
        <f t="shared" si="22"/>
      </c>
      <c r="Z147" s="15">
        <f t="shared" si="23"/>
      </c>
      <c r="AB147" s="15">
        <f t="shared" si="18"/>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M148" s="92" t="s">
        <v>1244</v>
      </c>
      <c r="N148" s="83" t="s">
        <v>1270</v>
      </c>
      <c r="P148" s="76" t="s">
        <v>795</v>
      </c>
      <c r="Q148" s="76" t="s">
        <v>18</v>
      </c>
      <c r="T148" s="43">
        <f t="shared" si="16"/>
      </c>
      <c r="U148" s="43" t="str">
        <f t="shared" si="17"/>
        <v>Revised</v>
      </c>
      <c r="V148" s="43" t="str">
        <f t="shared" si="19"/>
        <v>Unassigned</v>
      </c>
      <c r="W148" s="43">
        <f t="shared" si="20"/>
      </c>
      <c r="X148" s="15">
        <f t="shared" si="21"/>
      </c>
      <c r="Y148" s="15">
        <f t="shared" si="22"/>
      </c>
      <c r="Z148" s="15">
        <f t="shared" si="23"/>
      </c>
      <c r="AB148" s="15">
        <f t="shared" si="18"/>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M149" s="92" t="s">
        <v>1246</v>
      </c>
      <c r="P149" s="76" t="s">
        <v>27</v>
      </c>
      <c r="Q149" s="76" t="s">
        <v>95</v>
      </c>
      <c r="T149" s="43" t="str">
        <f t="shared" si="16"/>
        <v>Accepted</v>
      </c>
      <c r="U149" s="43">
        <f t="shared" si="17"/>
      </c>
      <c r="V149" s="43">
        <f t="shared" si="19"/>
      </c>
      <c r="W149" s="43">
        <f t="shared" si="20"/>
      </c>
      <c r="X149" s="15">
        <f t="shared" si="21"/>
      </c>
      <c r="Y149" s="15">
        <f t="shared" si="22"/>
      </c>
      <c r="Z149" s="15">
        <f t="shared" si="23"/>
      </c>
      <c r="AB149" s="15">
        <f t="shared" si="18"/>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M150" s="92" t="s">
        <v>1246</v>
      </c>
      <c r="P150" s="76" t="s">
        <v>27</v>
      </c>
      <c r="Q150" s="76" t="s">
        <v>95</v>
      </c>
      <c r="T150" s="43" t="str">
        <f t="shared" si="16"/>
        <v>Accepted</v>
      </c>
      <c r="U150" s="43">
        <f t="shared" si="17"/>
      </c>
      <c r="V150" s="43">
        <f t="shared" si="19"/>
      </c>
      <c r="W150" s="43">
        <f t="shared" si="20"/>
      </c>
      <c r="X150" s="15">
        <f t="shared" si="21"/>
      </c>
      <c r="Y150" s="15">
        <f t="shared" si="22"/>
      </c>
      <c r="Z150" s="15">
        <f t="shared" si="23"/>
      </c>
      <c r="AB150" s="15">
        <f t="shared" si="18"/>
      </c>
    </row>
    <row r="151" spans="1:28" ht="79.5" customHeight="1">
      <c r="A151" s="76">
        <v>16952900023</v>
      </c>
      <c r="B151" s="76">
        <v>150</v>
      </c>
      <c r="C151" s="90" t="s">
        <v>1014</v>
      </c>
      <c r="D151" s="90" t="s">
        <v>1015</v>
      </c>
      <c r="E151" s="76" t="s">
        <v>72</v>
      </c>
      <c r="F151" s="76">
        <v>68</v>
      </c>
      <c r="G151" s="76" t="s">
        <v>1203</v>
      </c>
      <c r="H151" s="76">
        <v>17</v>
      </c>
      <c r="I151" s="76"/>
      <c r="J151" s="76" t="s">
        <v>1241</v>
      </c>
      <c r="K151" s="91" t="s">
        <v>1204</v>
      </c>
      <c r="L151" s="42" t="s">
        <v>1205</v>
      </c>
      <c r="M151" s="92" t="s">
        <v>1247</v>
      </c>
      <c r="N151" s="83" t="s">
        <v>1265</v>
      </c>
      <c r="P151" s="76" t="s">
        <v>795</v>
      </c>
      <c r="Q151" s="76" t="s">
        <v>18</v>
      </c>
      <c r="T151" s="43">
        <f t="shared" si="16"/>
      </c>
      <c r="U151" s="43" t="str">
        <f t="shared" si="17"/>
        <v>Rejected</v>
      </c>
      <c r="V151" s="43" t="str">
        <f t="shared" si="19"/>
        <v>Unassigned</v>
      </c>
      <c r="W151" s="43">
        <f t="shared" si="20"/>
      </c>
      <c r="X151" s="15">
        <f t="shared" si="21"/>
      </c>
      <c r="Y151" s="15">
        <f t="shared" si="22"/>
      </c>
      <c r="Z151" s="15">
        <f t="shared" si="23"/>
      </c>
      <c r="AB151" s="15">
        <f t="shared" si="18"/>
      </c>
    </row>
    <row r="152" spans="1:28" ht="67.5" customHeight="1">
      <c r="A152" s="76">
        <v>16952300023</v>
      </c>
      <c r="B152" s="76">
        <v>151</v>
      </c>
      <c r="C152" s="90" t="s">
        <v>1014</v>
      </c>
      <c r="D152" s="90" t="s">
        <v>1015</v>
      </c>
      <c r="E152" s="76" t="s">
        <v>72</v>
      </c>
      <c r="F152" s="76">
        <v>72</v>
      </c>
      <c r="G152" s="76" t="s">
        <v>649</v>
      </c>
      <c r="H152" s="76">
        <v>41</v>
      </c>
      <c r="I152" s="76"/>
      <c r="J152" s="76" t="s">
        <v>1242</v>
      </c>
      <c r="K152" s="91" t="s">
        <v>1198</v>
      </c>
      <c r="L152" s="42" t="s">
        <v>1199</v>
      </c>
      <c r="M152" s="92" t="s">
        <v>1244</v>
      </c>
      <c r="N152" s="83" t="s">
        <v>1270</v>
      </c>
      <c r="P152" s="76" t="s">
        <v>795</v>
      </c>
      <c r="Q152" s="76" t="s">
        <v>18</v>
      </c>
      <c r="T152" s="43">
        <f t="shared" si="16"/>
      </c>
      <c r="U152" s="43" t="str">
        <f t="shared" si="17"/>
        <v>Revised</v>
      </c>
      <c r="V152" s="43" t="str">
        <f t="shared" si="19"/>
        <v>Unassigned</v>
      </c>
      <c r="W152" s="43">
        <f t="shared" si="20"/>
      </c>
      <c r="X152" s="15">
        <f t="shared" si="21"/>
      </c>
      <c r="Y152" s="15">
        <f t="shared" si="22"/>
      </c>
      <c r="Z152" s="15">
        <f t="shared" si="23"/>
      </c>
      <c r="AB152" s="15">
        <f t="shared" si="18"/>
      </c>
    </row>
    <row r="153" spans="1:28" ht="82.5" customHeight="1">
      <c r="A153" s="76">
        <v>16953000023</v>
      </c>
      <c r="B153" s="76">
        <v>152</v>
      </c>
      <c r="C153" s="90" t="s">
        <v>1014</v>
      </c>
      <c r="D153" s="90" t="s">
        <v>1015</v>
      </c>
      <c r="E153" s="76" t="s">
        <v>72</v>
      </c>
      <c r="F153" s="76">
        <v>73</v>
      </c>
      <c r="G153" s="76" t="s">
        <v>1206</v>
      </c>
      <c r="H153" s="76">
        <v>45</v>
      </c>
      <c r="I153" s="76"/>
      <c r="J153" s="76" t="s">
        <v>1241</v>
      </c>
      <c r="K153" s="91" t="s">
        <v>1207</v>
      </c>
      <c r="L153" s="42" t="s">
        <v>1208</v>
      </c>
      <c r="M153" s="92" t="s">
        <v>1247</v>
      </c>
      <c r="N153" s="83" t="s">
        <v>1265</v>
      </c>
      <c r="P153" s="76" t="s">
        <v>795</v>
      </c>
      <c r="Q153" s="76" t="s">
        <v>18</v>
      </c>
      <c r="T153" s="43">
        <f t="shared" si="16"/>
      </c>
      <c r="U153" s="43" t="str">
        <f t="shared" si="17"/>
        <v>Rejected</v>
      </c>
      <c r="V153" s="43" t="str">
        <f t="shared" si="19"/>
        <v>Unassigned</v>
      </c>
      <c r="W153" s="43">
        <f t="shared" si="20"/>
      </c>
      <c r="X153" s="15">
        <f t="shared" si="21"/>
      </c>
      <c r="Y153" s="15">
        <f t="shared" si="22"/>
      </c>
      <c r="Z153" s="15">
        <f t="shared" si="23"/>
      </c>
      <c r="AB153" s="15">
        <f t="shared" si="18"/>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M154" s="92" t="s">
        <v>1246</v>
      </c>
      <c r="P154" s="76" t="s">
        <v>795</v>
      </c>
      <c r="Q154" s="76" t="s">
        <v>95</v>
      </c>
      <c r="T154" s="43">
        <f t="shared" si="16"/>
      </c>
      <c r="U154" s="43" t="str">
        <f t="shared" si="17"/>
        <v>Accepted</v>
      </c>
      <c r="V154" s="43" t="str">
        <f t="shared" si="19"/>
        <v>Unassigned</v>
      </c>
      <c r="W154" s="43">
        <f t="shared" si="20"/>
      </c>
      <c r="X154" s="15">
        <f t="shared" si="21"/>
      </c>
      <c r="Y154" s="15">
        <f t="shared" si="22"/>
      </c>
      <c r="Z154" s="15">
        <f t="shared" si="23"/>
      </c>
      <c r="AB154" s="15">
        <f t="shared" si="18"/>
      </c>
    </row>
    <row r="155" spans="1:28" ht="94.5" customHeight="1">
      <c r="A155" s="76">
        <v>16953100023</v>
      </c>
      <c r="B155" s="76">
        <v>154</v>
      </c>
      <c r="C155" s="90" t="s">
        <v>1014</v>
      </c>
      <c r="D155" s="90" t="s">
        <v>1015</v>
      </c>
      <c r="E155" s="76" t="s">
        <v>72</v>
      </c>
      <c r="F155" s="76">
        <v>81</v>
      </c>
      <c r="G155" s="76" t="s">
        <v>1211</v>
      </c>
      <c r="H155" s="76">
        <v>3</v>
      </c>
      <c r="I155" s="76"/>
      <c r="J155" s="76" t="s">
        <v>1241</v>
      </c>
      <c r="K155" s="91" t="s">
        <v>1212</v>
      </c>
      <c r="L155" s="42" t="s">
        <v>1213</v>
      </c>
      <c r="M155" s="92" t="s">
        <v>1247</v>
      </c>
      <c r="N155" s="83" t="s">
        <v>1265</v>
      </c>
      <c r="P155" s="76" t="s">
        <v>795</v>
      </c>
      <c r="Q155" s="76" t="s">
        <v>18</v>
      </c>
      <c r="T155" s="43">
        <f t="shared" si="16"/>
      </c>
      <c r="U155" s="43" t="str">
        <f t="shared" si="17"/>
        <v>Rejected</v>
      </c>
      <c r="V155" s="43" t="str">
        <f t="shared" si="19"/>
        <v>Unassigned</v>
      </c>
      <c r="W155" s="43">
        <f t="shared" si="20"/>
      </c>
      <c r="X155" s="15">
        <f t="shared" si="21"/>
      </c>
      <c r="Y155" s="15">
        <f t="shared" si="22"/>
      </c>
      <c r="Z155" s="15">
        <f t="shared" si="23"/>
      </c>
      <c r="AB155" s="15">
        <f t="shared" si="18"/>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M156" s="92" t="s">
        <v>1246</v>
      </c>
      <c r="P156" s="76" t="s">
        <v>795</v>
      </c>
      <c r="Q156" s="76" t="s">
        <v>95</v>
      </c>
      <c r="T156" s="43">
        <f t="shared" si="16"/>
      </c>
      <c r="U156" s="43" t="str">
        <f t="shared" si="17"/>
        <v>Accepted</v>
      </c>
      <c r="V156" s="43" t="str">
        <f t="shared" si="19"/>
        <v>Unassigned</v>
      </c>
      <c r="W156" s="43">
        <f t="shared" si="20"/>
      </c>
      <c r="X156" s="15">
        <f t="shared" si="21"/>
      </c>
      <c r="Y156" s="15">
        <f t="shared" si="22"/>
      </c>
      <c r="Z156" s="15">
        <f t="shared" si="23"/>
      </c>
      <c r="AB156" s="15">
        <f t="shared" si="18"/>
      </c>
    </row>
    <row r="157" spans="1:28" ht="25.5">
      <c r="A157" s="76">
        <v>16963200023</v>
      </c>
      <c r="B157" s="76">
        <v>156</v>
      </c>
      <c r="C157" s="90" t="s">
        <v>245</v>
      </c>
      <c r="D157" s="90" t="s">
        <v>102</v>
      </c>
      <c r="E157" s="76" t="s">
        <v>27</v>
      </c>
      <c r="F157" s="76">
        <v>93</v>
      </c>
      <c r="G157" s="76" t="s">
        <v>708</v>
      </c>
      <c r="H157" s="76">
        <v>41</v>
      </c>
      <c r="I157" s="76"/>
      <c r="J157" s="12" t="s">
        <v>1243</v>
      </c>
      <c r="K157" s="91" t="s">
        <v>1215</v>
      </c>
      <c r="L157" s="42" t="s">
        <v>502</v>
      </c>
      <c r="M157" s="92" t="s">
        <v>1244</v>
      </c>
      <c r="N157" s="83" t="s">
        <v>1257</v>
      </c>
      <c r="P157" s="76" t="s">
        <v>27</v>
      </c>
      <c r="Q157" s="76" t="s">
        <v>95</v>
      </c>
      <c r="T157" s="43" t="str">
        <f t="shared" si="16"/>
        <v>Revised</v>
      </c>
      <c r="U157" s="43">
        <f t="shared" si="17"/>
      </c>
      <c r="V157" s="43">
        <f t="shared" si="19"/>
      </c>
      <c r="W157" s="43">
        <f t="shared" si="20"/>
      </c>
      <c r="X157" s="15">
        <f t="shared" si="21"/>
      </c>
      <c r="Y157" s="15">
        <f t="shared" si="22"/>
      </c>
      <c r="Z157" s="15">
        <f t="shared" si="23"/>
      </c>
      <c r="AB157" s="15">
        <f t="shared" si="18"/>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M158" s="92" t="s">
        <v>1244</v>
      </c>
      <c r="N158" s="83" t="s">
        <v>1277</v>
      </c>
      <c r="P158" s="76" t="s">
        <v>795</v>
      </c>
      <c r="Q158" s="76" t="s">
        <v>95</v>
      </c>
      <c r="T158" s="43">
        <f t="shared" si="16"/>
      </c>
      <c r="U158" s="43" t="str">
        <f t="shared" si="17"/>
        <v>Revised</v>
      </c>
      <c r="V158" s="43" t="str">
        <f t="shared" si="19"/>
        <v>Unassigned</v>
      </c>
      <c r="W158" s="43">
        <f t="shared" si="20"/>
      </c>
      <c r="X158" s="15">
        <f t="shared" si="21"/>
      </c>
      <c r="Y158" s="15">
        <f t="shared" si="22"/>
      </c>
      <c r="Z158" s="15">
        <f t="shared" si="23"/>
      </c>
      <c r="AB158" s="15">
        <f t="shared" si="18"/>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M159" s="92" t="s">
        <v>1244</v>
      </c>
      <c r="N159" s="83" t="s">
        <v>1267</v>
      </c>
      <c r="P159" s="76" t="s">
        <v>795</v>
      </c>
      <c r="Q159" s="76" t="s">
        <v>95</v>
      </c>
      <c r="T159" s="43">
        <f t="shared" si="16"/>
      </c>
      <c r="U159" s="43" t="str">
        <f t="shared" si="17"/>
        <v>Revised</v>
      </c>
      <c r="V159" s="43" t="str">
        <f t="shared" si="19"/>
        <v>Unassigned</v>
      </c>
      <c r="W159" s="43">
        <f t="shared" si="20"/>
      </c>
      <c r="X159" s="15">
        <f t="shared" si="21"/>
      </c>
      <c r="Y159" s="15">
        <f t="shared" si="22"/>
      </c>
      <c r="Z159" s="15">
        <f t="shared" si="23"/>
      </c>
      <c r="AB159" s="15">
        <f t="shared" si="18"/>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M160" s="92" t="s">
        <v>1244</v>
      </c>
      <c r="N160" s="83" t="s">
        <v>1270</v>
      </c>
      <c r="P160" s="76" t="s">
        <v>795</v>
      </c>
      <c r="Q160" s="76" t="s">
        <v>18</v>
      </c>
      <c r="T160" s="43">
        <f t="shared" si="16"/>
      </c>
      <c r="U160" s="43" t="str">
        <f t="shared" si="17"/>
        <v>Revised</v>
      </c>
      <c r="V160" s="43" t="str">
        <f t="shared" si="19"/>
        <v>Unassigned</v>
      </c>
      <c r="W160" s="43">
        <f t="shared" si="20"/>
      </c>
      <c r="X160" s="15">
        <f t="shared" si="21"/>
      </c>
      <c r="Y160" s="15">
        <f t="shared" si="22"/>
      </c>
      <c r="Z160" s="15">
        <f t="shared" si="23"/>
      </c>
      <c r="AB160" s="15">
        <f t="shared" si="18"/>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M161" s="92" t="s">
        <v>1246</v>
      </c>
      <c r="P161" s="76" t="s">
        <v>27</v>
      </c>
      <c r="Q161" s="76" t="s">
        <v>95</v>
      </c>
      <c r="T161" s="43" t="str">
        <f t="shared" si="16"/>
        <v>Accepted</v>
      </c>
      <c r="U161" s="43">
        <f t="shared" si="17"/>
      </c>
      <c r="V161" s="43">
        <f t="shared" si="19"/>
      </c>
      <c r="W161" s="43">
        <f t="shared" si="20"/>
      </c>
      <c r="X161" s="15">
        <f t="shared" si="21"/>
      </c>
      <c r="Y161" s="15">
        <f t="shared" si="22"/>
      </c>
      <c r="Z161" s="15">
        <f t="shared" si="23"/>
      </c>
      <c r="AB161" s="15">
        <f t="shared" si="18"/>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M162" s="92" t="s">
        <v>1244</v>
      </c>
      <c r="N162" s="83" t="s">
        <v>1270</v>
      </c>
      <c r="P162" s="76" t="s">
        <v>795</v>
      </c>
      <c r="Q162" s="76" t="s">
        <v>18</v>
      </c>
      <c r="T162" s="43">
        <f t="shared" si="16"/>
      </c>
      <c r="U162" s="43" t="str">
        <f t="shared" si="17"/>
        <v>Revised</v>
      </c>
      <c r="V162" s="43" t="str">
        <f t="shared" si="19"/>
        <v>Unassigned</v>
      </c>
      <c r="W162" s="43">
        <f t="shared" si="20"/>
      </c>
      <c r="X162" s="15">
        <f t="shared" si="21"/>
      </c>
      <c r="Y162" s="15">
        <f t="shared" si="22"/>
      </c>
      <c r="Z162" s="15">
        <f t="shared" si="23"/>
      </c>
      <c r="AB162" s="15">
        <f t="shared" si="18"/>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M163" s="92" t="s">
        <v>1244</v>
      </c>
      <c r="N163" s="83" t="s">
        <v>1270</v>
      </c>
      <c r="P163" s="76" t="s">
        <v>795</v>
      </c>
      <c r="Q163" s="76" t="s">
        <v>18</v>
      </c>
      <c r="T163" s="43">
        <f t="shared" si="16"/>
      </c>
      <c r="U163" s="43" t="str">
        <f t="shared" si="17"/>
        <v>Revised</v>
      </c>
      <c r="V163" s="43" t="str">
        <f t="shared" si="19"/>
        <v>Unassigned</v>
      </c>
      <c r="W163" s="43">
        <f t="shared" si="20"/>
      </c>
      <c r="X163" s="15">
        <f t="shared" si="21"/>
      </c>
      <c r="Y163" s="15">
        <f t="shared" si="22"/>
      </c>
      <c r="Z163" s="15">
        <f t="shared" si="23"/>
      </c>
      <c r="AB163" s="15">
        <f t="shared" si="18"/>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M164" s="92" t="s">
        <v>1246</v>
      </c>
      <c r="P164" s="76" t="s">
        <v>27</v>
      </c>
      <c r="Q164" s="76" t="s">
        <v>95</v>
      </c>
      <c r="T164" s="43" t="str">
        <f t="shared" si="16"/>
        <v>Accepted</v>
      </c>
      <c r="U164" s="43">
        <f t="shared" si="17"/>
      </c>
      <c r="V164" s="43">
        <f t="shared" si="19"/>
      </c>
      <c r="W164" s="43">
        <f t="shared" si="20"/>
      </c>
      <c r="X164" s="15">
        <f t="shared" si="21"/>
      </c>
      <c r="Y164" s="15">
        <f t="shared" si="22"/>
      </c>
      <c r="Z164" s="15">
        <f t="shared" si="23"/>
      </c>
      <c r="AB164" s="15">
        <f t="shared" si="18"/>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M165" s="92" t="s">
        <v>1244</v>
      </c>
      <c r="N165" s="83" t="s">
        <v>1270</v>
      </c>
      <c r="P165" s="76" t="s">
        <v>795</v>
      </c>
      <c r="Q165" s="76" t="s">
        <v>18</v>
      </c>
      <c r="T165" s="43">
        <f t="shared" si="16"/>
      </c>
      <c r="U165" s="43" t="str">
        <f t="shared" si="17"/>
        <v>Revised</v>
      </c>
      <c r="V165" s="43" t="str">
        <f t="shared" si="19"/>
        <v>Unassigned</v>
      </c>
      <c r="W165" s="43">
        <f t="shared" si="20"/>
      </c>
      <c r="X165" s="15">
        <f t="shared" si="21"/>
      </c>
      <c r="Y165" s="15">
        <f t="shared" si="22"/>
      </c>
      <c r="Z165" s="15">
        <f t="shared" si="23"/>
      </c>
      <c r="AB165" s="15">
        <f t="shared" si="18"/>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M166" s="92" t="s">
        <v>1246</v>
      </c>
      <c r="P166" s="76" t="s">
        <v>27</v>
      </c>
      <c r="Q166" s="76" t="s">
        <v>95</v>
      </c>
      <c r="T166" s="43" t="str">
        <f t="shared" si="16"/>
        <v>Accepted</v>
      </c>
      <c r="U166" s="43">
        <f t="shared" si="17"/>
      </c>
      <c r="V166" s="43">
        <f t="shared" si="19"/>
      </c>
      <c r="W166" s="43">
        <f t="shared" si="20"/>
      </c>
      <c r="X166" s="15">
        <f t="shared" si="21"/>
      </c>
      <c r="Y166" s="15">
        <f t="shared" si="22"/>
      </c>
      <c r="Z166" s="15">
        <f t="shared" si="23"/>
      </c>
      <c r="AB166" s="15">
        <f t="shared" si="18"/>
      </c>
    </row>
    <row r="167" spans="1:28" ht="95.25" customHeight="1">
      <c r="A167" s="76">
        <v>16952800023</v>
      </c>
      <c r="B167" s="76">
        <v>166</v>
      </c>
      <c r="C167" s="90" t="s">
        <v>1014</v>
      </c>
      <c r="D167" s="90" t="s">
        <v>1015</v>
      </c>
      <c r="E167" s="76" t="s">
        <v>72</v>
      </c>
      <c r="F167" s="76">
        <v>118</v>
      </c>
      <c r="G167" s="76" t="s">
        <v>1230</v>
      </c>
      <c r="H167" s="76">
        <v>9</v>
      </c>
      <c r="I167" s="76"/>
      <c r="J167" s="76" t="s">
        <v>1241</v>
      </c>
      <c r="K167" s="91" t="s">
        <v>1233</v>
      </c>
      <c r="L167" s="42" t="s">
        <v>1234</v>
      </c>
      <c r="M167" s="92" t="s">
        <v>1247</v>
      </c>
      <c r="N167" s="83" t="s">
        <v>1249</v>
      </c>
      <c r="P167" s="76" t="s">
        <v>795</v>
      </c>
      <c r="Q167" s="76" t="s">
        <v>18</v>
      </c>
      <c r="T167" s="43">
        <f t="shared" si="16"/>
      </c>
      <c r="U167" s="43" t="str">
        <f t="shared" si="17"/>
        <v>Rejected</v>
      </c>
      <c r="V167" s="43" t="str">
        <f t="shared" si="19"/>
        <v>Unassigned</v>
      </c>
      <c r="W167" s="43">
        <f t="shared" si="20"/>
      </c>
      <c r="X167" s="15">
        <f t="shared" si="21"/>
      </c>
      <c r="Y167" s="15">
        <f t="shared" si="22"/>
      </c>
      <c r="Z167" s="15">
        <f t="shared" si="23"/>
      </c>
      <c r="AB167" s="15">
        <f t="shared" si="18"/>
      </c>
    </row>
  </sheetData>
  <sheetProtection selectLockedCells="1" selectUnlockedCells="1"/>
  <autoFilter ref="B1:AB167"/>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B15" sqref="B15"/>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7" t="str">
        <f>IF(D3=COUNTA('SBR1 d4 Comments'!B2:'SBR1 d4 Comments'!B177),"Computed Tally is Correct","Computed Tally is Incorrect")</f>
        <v>Computed Tally is Correct</v>
      </c>
      <c r="F3" s="98"/>
      <c r="G3" s="98"/>
      <c r="J3" s="26" t="s">
        <v>174</v>
      </c>
      <c r="K3" s="27">
        <f>IF((COUNTIF('SBR1 d4 Comments'!C$1:C$167,J3))=0,"",COUNTIF('SBR1 d4 Comments'!C$1:C$167,J3))</f>
        <v>3</v>
      </c>
      <c r="M3" s="23"/>
    </row>
    <row r="4" spans="1:13" ht="12.75" customHeight="1">
      <c r="A4" s="49" t="s">
        <v>61</v>
      </c>
      <c r="B4" s="50">
        <f>COUNTIF('SBR1 d4 Comments'!U$2:U$167,"rdy2vote")</f>
        <v>0</v>
      </c>
      <c r="C4" s="50">
        <f>COUNTIF('SBR1 d4 Comments'!T$2:T$167,"rdy2vote")</f>
        <v>0</v>
      </c>
      <c r="D4" s="50">
        <f aca="true" t="shared" si="0" ref="D4:D12">B4+C4</f>
        <v>0</v>
      </c>
      <c r="J4" s="26" t="s">
        <v>125</v>
      </c>
      <c r="K4" s="27">
        <f>IF((COUNTIF('SBR1 d4 Comments'!C$1:C$167,J4))=0,"",COUNTIF('SBR1 d4 Comments'!C$1:C$167,J4))</f>
        <v>37</v>
      </c>
      <c r="M4" s="23"/>
    </row>
    <row r="5" spans="1:13" ht="12.75" customHeight="1">
      <c r="A5" s="24" t="s">
        <v>46</v>
      </c>
      <c r="B5" s="25">
        <f>COUNTIF('SBR1 d4 Comments'!U$2:U$167,"wip")</f>
        <v>0</v>
      </c>
      <c r="C5" s="25">
        <f>COUNTIF('SBR1 d4 Comments'!T$2:T$167,"wip")</f>
        <v>0</v>
      </c>
      <c r="D5" s="25">
        <f t="shared" si="0"/>
        <v>0</v>
      </c>
      <c r="J5" s="26" t="s">
        <v>1014</v>
      </c>
      <c r="K5" s="27">
        <f>IF((COUNTIF('SBR1 d4 Comments'!C$1:C$167,J5))=0,"",COUNTIF('SBR1 d4 Comments'!C$1:C$167,J5))</f>
        <v>23</v>
      </c>
      <c r="M5" s="23"/>
    </row>
    <row r="6" spans="1:13" ht="12.75" customHeight="1">
      <c r="A6" s="24" t="s">
        <v>69</v>
      </c>
      <c r="B6" s="73">
        <f>COUNTIF('SBR1 d4 Comments'!U$2:U$167,"0")</f>
        <v>0</v>
      </c>
      <c r="C6" s="25">
        <f>COUNTIF('SBR1 d4 Comments'!T$2:T$167,"0")</f>
        <v>0</v>
      </c>
      <c r="D6" s="25">
        <f t="shared" si="0"/>
        <v>0</v>
      </c>
      <c r="J6" s="26" t="s">
        <v>232</v>
      </c>
      <c r="K6" s="27">
        <f>IF((COUNTIF('SBR1 d4 Comments'!C$1:C$167,J6))=0,"",COUNTIF('SBR1 d4 Comments'!C$1:C$167,J6))</f>
        <v>57</v>
      </c>
      <c r="M6" s="23"/>
    </row>
    <row r="7" spans="1:11" ht="12.75" customHeight="1">
      <c r="A7" s="28" t="s">
        <v>48</v>
      </c>
      <c r="B7" s="29">
        <f>COUNTIF('SBR1 d4 Comments'!U$2:U$167,"Accepted")</f>
        <v>10</v>
      </c>
      <c r="C7" s="29">
        <f>COUNTIF('SBR1 d4 Comments'!T$2:T$167,"Accepted")</f>
        <v>65</v>
      </c>
      <c r="D7" s="29">
        <f t="shared" si="0"/>
        <v>75</v>
      </c>
      <c r="J7" s="26" t="s">
        <v>245</v>
      </c>
      <c r="K7" s="27">
        <f>IF((COUNTIF('SBR1 d4 Comments'!C$1:C$167,J7))=0,"",COUNTIF('SBR1 d4 Comments'!C$1:C$167,J7))</f>
        <v>11</v>
      </c>
    </row>
    <row r="8" spans="1:11" ht="12.75" customHeight="1">
      <c r="A8" s="28" t="s">
        <v>49</v>
      </c>
      <c r="B8" s="29">
        <f>COUNTIF('SBR1 d4 Comments'!U$2:U$167,"Rejected")</f>
        <v>4</v>
      </c>
      <c r="C8" s="29">
        <f>COUNTIF('SBR1 d4 Comments'!T$2:T$167,"Rejected")</f>
        <v>1</v>
      </c>
      <c r="D8" s="29">
        <f t="shared" si="0"/>
        <v>5</v>
      </c>
      <c r="J8" s="26" t="s">
        <v>101</v>
      </c>
      <c r="K8" s="27">
        <f>IF((COUNTIF('SBR1 d4 Comments'!C$1:C$167,J8))=0,"",COUNTIF('SBR1 d4 Comments'!C$1:C$167,J8))</f>
        <v>34</v>
      </c>
    </row>
    <row r="9" spans="1:11" ht="12.75" customHeight="1">
      <c r="A9" s="28" t="s">
        <v>51</v>
      </c>
      <c r="B9" s="29">
        <f>COUNTIF('SBR1 d4 Comments'!U$2:U$167,"Revised")</f>
        <v>70</v>
      </c>
      <c r="C9" s="29">
        <f>COUNTIF('SBR1 d4 Comments'!T$2:T$167,"Revised")</f>
        <v>16</v>
      </c>
      <c r="D9" s="29">
        <f t="shared" si="0"/>
        <v>86</v>
      </c>
      <c r="J9" s="26" t="s">
        <v>89</v>
      </c>
      <c r="K9" s="27">
        <f>IF((COUNTIF('SBR1 d4 Comments'!C$1:C$167,J9))=0,"",COUNTIF('SBR1 d4 Comments'!C$1:C$167,J9))</f>
        <v>1</v>
      </c>
    </row>
    <row r="10" spans="1:13" ht="12.75" customHeight="1">
      <c r="A10" s="63" t="s">
        <v>50</v>
      </c>
      <c r="B10" s="64">
        <f>COUNTIF('SBR1 d4 Comments'!U$2:U$167,"Z")</f>
        <v>0</v>
      </c>
      <c r="C10" s="64">
        <f>COUNTIF('SBR1 d4 Comments'!T$2:T$167,"Z")</f>
        <v>0</v>
      </c>
      <c r="D10" s="64">
        <f t="shared" si="0"/>
        <v>0</v>
      </c>
      <c r="J10" s="26"/>
      <c r="K10" s="27">
        <f>IF((COUNTIF('SBR1 d4 Comments'!C$1:C$167,J10))=0,"",COUNTIF('SBR1 d4 Comments'!C$1:C$167,J10))</f>
      </c>
      <c r="M10" s="16"/>
    </row>
    <row r="11" spans="1:11" ht="12.75" customHeight="1">
      <c r="A11" s="28" t="s">
        <v>47</v>
      </c>
      <c r="B11" s="29">
        <f>COUNTIF('SBR1 d4 Comments'!U$2:U$167,"oos")</f>
        <v>0</v>
      </c>
      <c r="C11" s="29">
        <f>COUNTIF('SBR1 d4 Comments'!T$2:T$167,"oos")</f>
        <v>0</v>
      </c>
      <c r="D11" s="29">
        <f t="shared" si="0"/>
        <v>0</v>
      </c>
      <c r="J11" s="26"/>
      <c r="K11" s="27">
        <f>IF((COUNTIF('SBR1 d4 Comments'!C$1:C$167,J11))=0,"",COUNTIF('SBR1 d4 Comments'!C$1:C$167,J11))</f>
      </c>
    </row>
    <row r="12" spans="1:13" ht="12.75" customHeight="1">
      <c r="A12" s="47" t="s">
        <v>64</v>
      </c>
      <c r="B12" s="48">
        <f>COUNTIF('SBR1 d4 Comments'!U$2:U$167,"unrsvbl")</f>
        <v>0</v>
      </c>
      <c r="C12" s="48">
        <f>COUNTIF('SBR1 d4 Comments'!T$2:T$167,"unrsvbl")</f>
        <v>0</v>
      </c>
      <c r="D12" s="48">
        <f t="shared" si="0"/>
        <v>0</v>
      </c>
      <c r="J12" s="26"/>
      <c r="K12" s="27">
        <f>IF((COUNTIF('SBR1 d4 Comments'!C$1:C$167,J12))=0,"",COUNTIF('SBR1 d4 Comments'!C$1:C$167,J12))</f>
      </c>
      <c r="M12" s="30"/>
    </row>
    <row r="13" spans="1:13" ht="12.75" customHeight="1">
      <c r="A13" s="46" t="s">
        <v>53</v>
      </c>
      <c r="B13" s="31">
        <f>SUM(B7:B12)</f>
        <v>84</v>
      </c>
      <c r="C13" s="31">
        <f>SUM(C7:C12)</f>
        <v>82</v>
      </c>
      <c r="D13" s="31">
        <f>SUM(D7:D12)</f>
        <v>166</v>
      </c>
      <c r="J13" s="26"/>
      <c r="K13" s="27">
        <f>IF((COUNTIF('SBR1 d4 Comments'!C$1:C$167,J13))=0,"",COUNTIF('SBR1 d4 Comments'!C$1:C$167,J13))</f>
      </c>
      <c r="M13" s="32"/>
    </row>
    <row r="14" spans="1:11" ht="12.75" customHeight="1">
      <c r="A14" s="46" t="s">
        <v>54</v>
      </c>
      <c r="B14" s="33">
        <f>B13/B3</f>
        <v>1</v>
      </c>
      <c r="C14" s="33">
        <f>SUM(C11:C13)/C3</f>
        <v>1</v>
      </c>
      <c r="D14" s="33">
        <f>SUM(D11:D13)/D3</f>
        <v>1</v>
      </c>
      <c r="J14" s="26"/>
      <c r="K14" s="27">
        <f>IF((COUNTIF('SBR1 d4 Comments'!C$1:C$167,J14))=0,"",COUNTIF('SBR1 d4 Comments'!C$1:C$167,J14))</f>
      </c>
    </row>
    <row r="15" spans="1:11" ht="12.75" customHeight="1">
      <c r="A15" s="46" t="s">
        <v>65</v>
      </c>
      <c r="B15" s="74">
        <f>SUM(B4:B6)</f>
        <v>0</v>
      </c>
      <c r="C15" s="74">
        <f>SUM(C4:C6)</f>
        <v>0</v>
      </c>
      <c r="D15" s="74">
        <f>SUM(D4:D6)</f>
        <v>0</v>
      </c>
      <c r="J15" s="26"/>
      <c r="K15" s="27">
        <f>IF((COUNTIF('SBR1 d4 Comments'!C$1:C$167,J15))=0,"",COUNTIF('SBR1 d4 Comments'!C$1:C$167,J15))</f>
      </c>
    </row>
    <row r="16" spans="1:11" ht="12.75" customHeight="1">
      <c r="A16" s="46" t="s">
        <v>66</v>
      </c>
      <c r="B16" s="72">
        <f>B15/B3</f>
        <v>0</v>
      </c>
      <c r="C16" s="72">
        <f>C15/C3</f>
        <v>0</v>
      </c>
      <c r="D16" s="72">
        <f>D15/D3</f>
        <v>0</v>
      </c>
      <c r="E16" s="34"/>
      <c r="F16" s="35"/>
      <c r="G16" s="35"/>
      <c r="J16" s="26"/>
      <c r="K16" s="27">
        <f>IF((COUNTIF('SBR1 d4 Comments'!C$1:C$167,J16))=0,"",COUNTIF('SBR1 d4 Comments'!C$1:C$167,J16))</f>
      </c>
    </row>
    <row r="17" spans="10:11" ht="12.75" customHeight="1">
      <c r="J17" s="26"/>
      <c r="K17" s="27">
        <f>IF((COUNTIF('SBR1 d4 Comments'!C$1:C$167,J17))=0,"",COUNTIF('SBR1 d4 Comments'!C$1:C$167,J17))</f>
      </c>
    </row>
    <row r="18" spans="10:11" ht="12.75" customHeight="1">
      <c r="J18" s="26"/>
      <c r="K18" s="27">
        <f>IF((COUNTIF('SBR1 d4 Comments'!C$1:C$167,J18))=0,"",COUNTIF('SBR1 d4 Comments'!C$1:C$167,J18))</f>
      </c>
    </row>
    <row r="19" spans="1:13" ht="12.75" customHeight="1">
      <c r="A19" s="53" t="s">
        <v>797</v>
      </c>
      <c r="B19" s="54" t="s">
        <v>32</v>
      </c>
      <c r="C19" s="54" t="s">
        <v>71</v>
      </c>
      <c r="D19" s="54" t="s">
        <v>45</v>
      </c>
      <c r="E19" s="54" t="s">
        <v>60</v>
      </c>
      <c r="F19" s="55" t="s">
        <v>44</v>
      </c>
      <c r="G19" s="54" t="s">
        <v>70</v>
      </c>
      <c r="H19" s="57" t="s">
        <v>52</v>
      </c>
      <c r="J19" s="26"/>
      <c r="K19" s="27">
        <f>IF((COUNTIF('SBR1 d4 Comments'!C$1:C$167,J19))=0,"",COUNTIF('SBR1 d4 Comments'!C$1:C$167,J19))</f>
      </c>
      <c r="M19" s="23"/>
    </row>
    <row r="20" spans="1:12" ht="12.75" customHeight="1">
      <c r="A20" s="44" t="s">
        <v>795</v>
      </c>
      <c r="B20" s="37">
        <f>COUNTIF('SBR1 d4 Comments'!P$2:P$167,$A20)</f>
        <v>84</v>
      </c>
      <c r="C20" s="37">
        <f>COUNTIF('SBR1 d4 Comments'!V$2:V$167,$A20)</f>
        <v>84</v>
      </c>
      <c r="D20" s="37">
        <f>COUNTIF('SBR1 d4 Comments'!Z$2:Z$167,$A20)</f>
        <v>0</v>
      </c>
      <c r="E20" s="37">
        <f>COUNTIF('SBR1 d4 Comments'!Y$2:Y$167,$A20)</f>
        <v>0</v>
      </c>
      <c r="F20">
        <f>COUNTIF('SBR1 d4 Comments'!X$2:X$167,$A20)</f>
        <v>0</v>
      </c>
      <c r="G20" s="37">
        <f>COUNTIF('SBR1 d4 Comments'!W$2:W$167,$A20)</f>
        <v>0</v>
      </c>
      <c r="H20" s="34" t="str">
        <f>IF(SUM(C20:G20)=B20,"OK",CONCATENATE("Diff. = ",ABS(SUM(C20:G20)-B20)))</f>
        <v>OK</v>
      </c>
      <c r="J20" s="26"/>
      <c r="K20" s="27">
        <f>IF((COUNTIF('SBR1 d4 Comments'!C$1:C$167,J20))=0,"",COUNTIF('SBR1 d4 Comments'!C$1:C$167,J20))</f>
      </c>
      <c r="L20" s="26"/>
    </row>
    <row r="21" spans="1:12" ht="12.75" customHeight="1">
      <c r="A21" s="44" t="s">
        <v>82</v>
      </c>
      <c r="B21" s="37">
        <f>COUNTIF('SBR1 d4 Comments'!P$2:P$167,$A21)</f>
        <v>0</v>
      </c>
      <c r="C21" s="37">
        <f>COUNTIF('SBR1 d4 Comments'!V$2:V$167,$A21)</f>
        <v>0</v>
      </c>
      <c r="D21" s="37">
        <f>COUNTIF('SBR1 d4 Comments'!Z$2:Z$167,$A21)</f>
        <v>0</v>
      </c>
      <c r="E21" s="37">
        <f>COUNTIF('SBR1 d4 Comments'!Y$2:Y$167,$A21)</f>
        <v>0</v>
      </c>
      <c r="F21">
        <f>COUNTIF('SBR1 d4 Comments'!X$2:X$167,$A21)</f>
        <v>0</v>
      </c>
      <c r="G21" s="37">
        <f>COUNTIF('SBR1 d4 Comments'!W$2:W$167,$A21)</f>
        <v>0</v>
      </c>
      <c r="H21" s="34" t="str">
        <f aca="true" t="shared" si="1" ref="H21:H36">IF(SUM(C21:G21)=B21,"OK",CONCATENATE("Diff. = ",ABS(SUM(C21:G21)-B21)))</f>
        <v>OK</v>
      </c>
      <c r="J21" s="26"/>
      <c r="K21" s="27">
        <f>IF((COUNTIF('SBR1 d4 Comments'!C$1:C$167,J21))=0,"",COUNTIF('SBR1 d4 Comments'!C$1:C$167,J21))</f>
      </c>
      <c r="L21" s="26"/>
    </row>
    <row r="22" spans="1:12" ht="12.75" customHeight="1">
      <c r="A22" s="44" t="s">
        <v>810</v>
      </c>
      <c r="B22" s="37">
        <f>COUNTIF('SBR1 d4 Comments'!P$2:P$167,$A22)</f>
        <v>0</v>
      </c>
      <c r="C22" s="37">
        <f>COUNTIF('SBR1 d4 Comments'!V$2:V$167,$A22)</f>
        <v>0</v>
      </c>
      <c r="D22" s="37">
        <f>COUNTIF('SBR1 d4 Comments'!Z$2:Z$167,$A22)</f>
        <v>0</v>
      </c>
      <c r="E22" s="37">
        <f>COUNTIF('SBR1 d4 Comments'!Y$2:Y$167,$A22)</f>
        <v>0</v>
      </c>
      <c r="F22">
        <f>COUNTIF('SBR1 d4 Comments'!X$2:X$167,$A22)</f>
        <v>0</v>
      </c>
      <c r="G22" s="37">
        <f>COUNTIF('SBR1 d4 Comments'!W$2:W$167,$A22)</f>
        <v>0</v>
      </c>
      <c r="H22" s="34" t="str">
        <f t="shared" si="1"/>
        <v>OK</v>
      </c>
      <c r="J22" s="26"/>
      <c r="K22" s="27">
        <f>IF((COUNTIF('SBR1 d4 Comments'!C$1:C$167,J22))=0,"",COUNTIF('SBR1 d4 Comments'!C$1:C$167,J22))</f>
      </c>
      <c r="L22" s="26"/>
    </row>
    <row r="23" spans="1:13" ht="12.75" customHeight="1">
      <c r="A23" s="44" t="s">
        <v>816</v>
      </c>
      <c r="B23" s="37">
        <f>COUNTIF('SBR1 d4 Comments'!P$2:P$167,$A23)</f>
        <v>0</v>
      </c>
      <c r="C23" s="37">
        <f>COUNTIF('SBR1 d4 Comments'!V$2:V$167,$A23)</f>
        <v>0</v>
      </c>
      <c r="D23" s="37">
        <f>COUNTIF('SBR1 d4 Comments'!Z$2:Z$167,$A23)</f>
        <v>0</v>
      </c>
      <c r="E23" s="37">
        <f>COUNTIF('SBR1 d4 Comments'!Y$2:Y$167,$A23)</f>
        <v>0</v>
      </c>
      <c r="F23">
        <f>COUNTIF('SBR1 d4 Comments'!X$2:X$167,$A23)</f>
        <v>0</v>
      </c>
      <c r="G23" s="37">
        <f>COUNTIF('SBR1 d4 Comments'!W$2:W$167,$A23)</f>
        <v>0</v>
      </c>
      <c r="H23" s="34" t="str">
        <f t="shared" si="1"/>
        <v>OK</v>
      </c>
      <c r="J23" s="26"/>
      <c r="K23" s="27">
        <f>IF((COUNTIF('SBR1 d4 Comments'!C$1:C$167,J23))=0,"",COUNTIF('SBR1 d4 Comments'!C$1:C$167,J23))</f>
      </c>
      <c r="L23" s="26"/>
      <c r="M23" s="28"/>
    </row>
    <row r="24" spans="1:12" ht="12.75" customHeight="1">
      <c r="A24" s="44" t="s">
        <v>819</v>
      </c>
      <c r="B24" s="37">
        <f>COUNTIF('SBR1 d4 Comments'!P$2:P$167,$A24)</f>
        <v>0</v>
      </c>
      <c r="C24" s="37">
        <f>COUNTIF('SBR1 d4 Comments'!V$2:V$167,$A24)</f>
        <v>0</v>
      </c>
      <c r="D24" s="37">
        <f>COUNTIF('SBR1 d4 Comments'!Z$2:Z$167,$A24)</f>
        <v>0</v>
      </c>
      <c r="E24" s="37">
        <f>COUNTIF('SBR1 d4 Comments'!Y$2:Y$167,$A24)</f>
        <v>0</v>
      </c>
      <c r="F24">
        <f>COUNTIF('SBR1 d4 Comments'!X$2:X$167,$A24)</f>
        <v>0</v>
      </c>
      <c r="G24" s="37">
        <f>COUNTIF('SBR1 d4 Comments'!W$2:W$167,$A24)</f>
        <v>0</v>
      </c>
      <c r="H24" s="34" t="str">
        <f t="shared" si="1"/>
        <v>OK</v>
      </c>
      <c r="J24" s="26"/>
      <c r="K24" s="27">
        <f>IF((COUNTIF('SBR1 d4 Comments'!C$1:C$167,J24))=0,"",COUNTIF('SBR1 d4 Comments'!C$1:C$167,J24))</f>
      </c>
      <c r="L24" s="26"/>
    </row>
    <row r="25" spans="1:12" ht="12.75" customHeight="1">
      <c r="A25" s="44" t="s">
        <v>805</v>
      </c>
      <c r="B25" s="37">
        <f>COUNTIF('SBR1 d4 Comments'!P$2:P$167,$A25)</f>
        <v>0</v>
      </c>
      <c r="C25" s="37">
        <f>COUNTIF('SBR1 d4 Comments'!V$2:V$167,$A25)</f>
        <v>0</v>
      </c>
      <c r="D25" s="37">
        <f>COUNTIF('SBR1 d4 Comments'!Z$2:Z$167,$A25)</f>
        <v>0</v>
      </c>
      <c r="E25" s="37">
        <f>COUNTIF('SBR1 d4 Comments'!Y$2:Y$167,$A25)</f>
        <v>0</v>
      </c>
      <c r="F25">
        <f>COUNTIF('SBR1 d4 Comments'!X$2:X$167,$A25)</f>
        <v>0</v>
      </c>
      <c r="G25" s="37">
        <f>COUNTIF('SBR1 d4 Comments'!W$2:W$167,$A25)</f>
        <v>0</v>
      </c>
      <c r="H25" s="34" t="str">
        <f t="shared" si="1"/>
        <v>OK</v>
      </c>
      <c r="J25" s="26"/>
      <c r="K25" s="27">
        <f>IF((COUNTIF('SBR1 d4 Comments'!C$1:C$167,J25))=0,"",COUNTIF('SBR1 d4 Comments'!C$1:C$167,J25))</f>
      </c>
      <c r="L25" s="26"/>
    </row>
    <row r="26" spans="1:12" ht="12.75" customHeight="1">
      <c r="A26" s="44" t="s">
        <v>808</v>
      </c>
      <c r="B26" s="37">
        <f>COUNTIF('SBR1 d4 Comments'!P$2:P$167,$A26)</f>
        <v>0</v>
      </c>
      <c r="C26" s="37">
        <f>COUNTIF('SBR1 d4 Comments'!V$2:V$167,$A26)</f>
        <v>0</v>
      </c>
      <c r="D26" s="37">
        <f>COUNTIF('SBR1 d4 Comments'!Z$2:Z$167,$A26)</f>
        <v>0</v>
      </c>
      <c r="E26" s="37">
        <f>COUNTIF('SBR1 d4 Comments'!Y$2:Y$167,$A26)</f>
        <v>0</v>
      </c>
      <c r="F26">
        <f>COUNTIF('SBR1 d4 Comments'!X$2:X$167,$A26)</f>
        <v>0</v>
      </c>
      <c r="G26" s="37">
        <f>COUNTIF('SBR1 d4 Comments'!W$2:W$167,$A26)</f>
        <v>0</v>
      </c>
      <c r="H26" s="34" t="str">
        <f t="shared" si="1"/>
        <v>OK</v>
      </c>
      <c r="J26" s="26"/>
      <c r="K26" s="27">
        <f>IF((COUNTIF('SBR1 d4 Comments'!C$1:C$167,J26))=0,"",COUNTIF('SBR1 d4 Comments'!C$1:C$167,J26))</f>
      </c>
      <c r="L26" s="26"/>
    </row>
    <row r="27" spans="1:12" ht="12.75" customHeight="1">
      <c r="A27" s="44" t="s">
        <v>813</v>
      </c>
      <c r="B27" s="37">
        <f>COUNTIF('SBR1 d4 Comments'!P$2:P$167,$A27)</f>
        <v>0</v>
      </c>
      <c r="C27" s="37">
        <f>COUNTIF('SBR1 d4 Comments'!V$2:V$167,$A27)</f>
        <v>0</v>
      </c>
      <c r="D27" s="37">
        <f>COUNTIF('SBR1 d4 Comments'!Z$2:Z$167,$A27)</f>
        <v>0</v>
      </c>
      <c r="E27" s="37">
        <f>COUNTIF('SBR1 d4 Comments'!Y$2:Y$167,$A27)</f>
        <v>0</v>
      </c>
      <c r="F27">
        <f>COUNTIF('SBR1 d4 Comments'!X$2:X$167,$A27)</f>
        <v>0</v>
      </c>
      <c r="G27" s="37">
        <f>COUNTIF('SBR1 d4 Comments'!W$2:W$167,$A27)</f>
        <v>0</v>
      </c>
      <c r="H27" s="34" t="str">
        <f t="shared" si="1"/>
        <v>OK</v>
      </c>
      <c r="J27" s="61"/>
      <c r="K27" s="62">
        <f>IF((COUNTIF('SBR1 d4 Comments'!C$1:C$167,J27))=0,"",COUNTIF('SBR1 d4 Comments'!C$1:C$167,J27))</f>
      </c>
      <c r="L27" s="26"/>
    </row>
    <row r="28" spans="1:12" ht="12.75" customHeight="1">
      <c r="A28" s="44" t="s">
        <v>820</v>
      </c>
      <c r="B28" s="37">
        <f>COUNTIF('SBR1 d4 Comments'!P$2:P$167,$A28)</f>
        <v>0</v>
      </c>
      <c r="C28" s="37">
        <f>COUNTIF('SBR1 d4 Comments'!V$2:V$167,$A28)</f>
        <v>0</v>
      </c>
      <c r="D28" s="37">
        <f>COUNTIF('SBR1 d4 Comments'!Z$2:Z$167,$A28)</f>
        <v>0</v>
      </c>
      <c r="E28" s="37">
        <f>COUNTIF('SBR1 d4 Comments'!Y$2:Y$167,$A28)</f>
        <v>0</v>
      </c>
      <c r="F28">
        <f>COUNTIF('SBR1 d4 Comments'!X$2:X$167,$A28)</f>
        <v>0</v>
      </c>
      <c r="G28" s="37">
        <f>COUNTIF('SBR1 d4 Comments'!W$2:W$167,$A28)</f>
        <v>0</v>
      </c>
      <c r="H28" s="34" t="str">
        <f t="shared" si="1"/>
        <v>OK</v>
      </c>
      <c r="J28">
        <f>COUNTA(J3:J27)</f>
        <v>7</v>
      </c>
      <c r="K28" s="36">
        <f>SUM(K3:K27)</f>
        <v>166</v>
      </c>
      <c r="L28" s="26"/>
    </row>
    <row r="29" spans="1:12" ht="12.75" customHeight="1">
      <c r="A29" s="44" t="s">
        <v>811</v>
      </c>
      <c r="B29" s="37">
        <f>COUNTIF('SBR1 d4 Comments'!P$2:P$167,$A29)</f>
        <v>0</v>
      </c>
      <c r="C29" s="37">
        <f>COUNTIF('SBR1 d4 Comments'!V$2:V$167,$A29)</f>
        <v>0</v>
      </c>
      <c r="D29" s="37">
        <f>COUNTIF('SBR1 d4 Comments'!Z$2:Z$167,$A29)</f>
        <v>0</v>
      </c>
      <c r="E29" s="37">
        <f>COUNTIF('SBR1 d4 Comments'!Y$2:Y$167,$A29)</f>
        <v>0</v>
      </c>
      <c r="F29">
        <f>COUNTIF('SBR1 d4 Comments'!X$2:X$167,$A29)</f>
        <v>0</v>
      </c>
      <c r="G29" s="37">
        <f>COUNTIF('SBR1 d4 Comments'!W$2:W$167,$A29)</f>
        <v>0</v>
      </c>
      <c r="H29" s="34" t="str">
        <f t="shared" si="1"/>
        <v>OK</v>
      </c>
      <c r="J29" s="99" t="str">
        <f>IF(K28=COUNTA('SBR1 d4 Comments'!B2:'SBR1 d4 Comments'!B177),"Computed Tally is Correct","Computed Tally is Incorrect")</f>
        <v>Computed Tally is Correct</v>
      </c>
      <c r="K29" s="99"/>
      <c r="L29" s="26"/>
    </row>
    <row r="30" spans="1:8" ht="12.75" customHeight="1">
      <c r="A30" s="16" t="s">
        <v>809</v>
      </c>
      <c r="B30" s="37">
        <f>COUNTIF('SBR1 d4 Comments'!P$2:P$167,$A30)</f>
        <v>0</v>
      </c>
      <c r="C30" s="37">
        <f>COUNTIF('SBR1 d4 Comments'!V$2:V$167,$A30)</f>
        <v>0</v>
      </c>
      <c r="D30" s="37">
        <f>COUNTIF('SBR1 d4 Comments'!Z$2:Z$167,$A30)</f>
        <v>0</v>
      </c>
      <c r="E30" s="37">
        <f>COUNTIF('SBR1 d4 Comments'!Y$2:Y$167,$A30)</f>
        <v>0</v>
      </c>
      <c r="F30">
        <f>COUNTIF('SBR1 d4 Comments'!X$2:X$167,$A30)</f>
        <v>0</v>
      </c>
      <c r="G30" s="37">
        <f>COUNTIF('SBR1 d4 Comments'!W$2:W$167,$A30)</f>
        <v>0</v>
      </c>
      <c r="H30" s="34" t="str">
        <f t="shared" si="1"/>
        <v>OK</v>
      </c>
    </row>
    <row r="31" spans="1:8" ht="12.75" customHeight="1">
      <c r="A31" s="44" t="s">
        <v>815</v>
      </c>
      <c r="B31" s="37">
        <f>COUNTIF('SBR1 d4 Comments'!P$2:P$167,$A31)</f>
        <v>0</v>
      </c>
      <c r="C31" s="37">
        <f>COUNTIF('SBR1 d4 Comments'!V$2:V$167,$A31)</f>
        <v>0</v>
      </c>
      <c r="D31" s="37">
        <f>COUNTIF('SBR1 d4 Comments'!Z$2:Z$167,$A31)</f>
        <v>0</v>
      </c>
      <c r="E31" s="37">
        <f>COUNTIF('SBR1 d4 Comments'!Y$2:Y$167,$A31)</f>
        <v>0</v>
      </c>
      <c r="F31">
        <f>COUNTIF('SBR1 d4 Comments'!X$2:X$167,$A31)</f>
        <v>0</v>
      </c>
      <c r="G31" s="37">
        <f>COUNTIF('SBR1 d4 Comments'!W$2:W$167,$A31)</f>
        <v>0</v>
      </c>
      <c r="H31" s="34" t="str">
        <f t="shared" si="1"/>
        <v>OK</v>
      </c>
    </row>
    <row r="32" spans="1:8" ht="12.75" customHeight="1">
      <c r="A32" s="44" t="s">
        <v>814</v>
      </c>
      <c r="B32" s="37">
        <f>COUNTIF('SBR1 d4 Comments'!P$2:P$167,$A32)</f>
        <v>0</v>
      </c>
      <c r="C32" s="37">
        <f>COUNTIF('SBR1 d4 Comments'!V$2:V$167,$A32)</f>
        <v>0</v>
      </c>
      <c r="D32" s="37">
        <f>COUNTIF('SBR1 d4 Comments'!Z$2:Z$167,$A32)</f>
        <v>0</v>
      </c>
      <c r="E32" s="37">
        <f>COUNTIF('SBR1 d4 Comments'!Y$2:Y$167,$A32)</f>
        <v>0</v>
      </c>
      <c r="F32">
        <f>COUNTIF('SBR1 d4 Comments'!X$2:X$167,$A32)</f>
        <v>0</v>
      </c>
      <c r="G32" s="37">
        <f>COUNTIF('SBR1 d4 Comments'!W$2:W$167,$A32)</f>
        <v>0</v>
      </c>
      <c r="H32" s="34" t="str">
        <f t="shared" si="1"/>
        <v>OK</v>
      </c>
    </row>
    <row r="33" spans="1:12" ht="12.75" customHeight="1">
      <c r="A33" s="44" t="s">
        <v>812</v>
      </c>
      <c r="B33" s="37">
        <f>COUNTIF('SBR1 d4 Comments'!P$2:P$167,$A33)</f>
        <v>0</v>
      </c>
      <c r="C33" s="37">
        <f>COUNTIF('SBR1 d4 Comments'!V$2:V$167,$A33)</f>
        <v>0</v>
      </c>
      <c r="D33" s="37">
        <f>COUNTIF('SBR1 d4 Comments'!Z$2:Z$167,$A33)</f>
        <v>0</v>
      </c>
      <c r="E33" s="37">
        <f>COUNTIF('SBR1 d4 Comments'!Y$2:Y$167,$A33)</f>
        <v>0</v>
      </c>
      <c r="F33">
        <f>COUNTIF('SBR1 d4 Comments'!X$2:X$167,$A33)</f>
        <v>0</v>
      </c>
      <c r="G33" s="37">
        <f>COUNTIF('SBR1 d4 Comments'!W$2:W$167,$A33)</f>
        <v>0</v>
      </c>
      <c r="H33" s="34" t="str">
        <f t="shared" si="1"/>
        <v>OK</v>
      </c>
      <c r="L33" s="26"/>
    </row>
    <row r="34" spans="1:12" ht="12.75" customHeight="1">
      <c r="A34" s="44" t="s">
        <v>807</v>
      </c>
      <c r="B34" s="37">
        <f>COUNTIF('SBR1 d4 Comments'!P$2:P$167,$A34)</f>
        <v>0</v>
      </c>
      <c r="C34" s="37">
        <f>COUNTIF('SBR1 d4 Comments'!V$2:V$167,$A34)</f>
        <v>0</v>
      </c>
      <c r="D34" s="37">
        <f>COUNTIF('SBR1 d4 Comments'!Z$2:Z$167,$A34)</f>
        <v>0</v>
      </c>
      <c r="E34" s="37">
        <f>COUNTIF('SBR1 d4 Comments'!Y$2:Y$167,$A34)</f>
        <v>0</v>
      </c>
      <c r="F34">
        <f>COUNTIF('SBR1 d4 Comments'!X$2:X$167,$A34)</f>
        <v>0</v>
      </c>
      <c r="G34" s="37">
        <f>COUNTIF('SBR1 d4 Comments'!W$2:W$167,$A34)</f>
        <v>0</v>
      </c>
      <c r="H34" s="34" t="str">
        <f t="shared" si="1"/>
        <v>OK</v>
      </c>
      <c r="L34" s="26"/>
    </row>
    <row r="35" spans="1:8" ht="12.75" customHeight="1">
      <c r="A35" s="44" t="s">
        <v>806</v>
      </c>
      <c r="B35" s="37">
        <f>COUNTIF('SBR1 d4 Comments'!P$2:P$167,$A35)</f>
        <v>0</v>
      </c>
      <c r="C35" s="37">
        <f>COUNTIF('SBR1 d4 Comments'!V$2:V$167,$A35)</f>
        <v>0</v>
      </c>
      <c r="D35" s="37">
        <f>COUNTIF('SBR1 d4 Comments'!Z$2:Z$167,$A35)</f>
        <v>0</v>
      </c>
      <c r="E35" s="37">
        <f>COUNTIF('SBR1 d4 Comments'!Y$2:Y$167,$A35)</f>
        <v>0</v>
      </c>
      <c r="F35">
        <f>COUNTIF('SBR1 d4 Comments'!X$2:X$167,$A35)</f>
        <v>0</v>
      </c>
      <c r="G35" s="37">
        <f>COUNTIF('SBR1 d4 Comments'!W$2:W$167,$A35)</f>
        <v>0</v>
      </c>
      <c r="H35" s="34" t="str">
        <f t="shared" si="1"/>
        <v>OK</v>
      </c>
    </row>
    <row r="36" spans="1:12" ht="12.75" customHeight="1">
      <c r="A36" s="80" t="s">
        <v>804</v>
      </c>
      <c r="B36" s="52">
        <f>COUNTIF('SBR1 d4 Comments'!P$2:P$167,$A36)</f>
        <v>0</v>
      </c>
      <c r="C36" s="52">
        <f>COUNTIF('SBR1 d4 Comments'!V$2:V$167,$A36)</f>
        <v>0</v>
      </c>
      <c r="D36" s="52">
        <f>COUNTIF('SBR1 d4 Comments'!Z$2:Z$167,$A36)</f>
        <v>0</v>
      </c>
      <c r="E36" s="52">
        <f>COUNTIF('SBR1 d4 Comments'!Y$2:Y$167,$A36)</f>
        <v>0</v>
      </c>
      <c r="F36" s="47">
        <f>COUNTIF('SBR1 d4 Comments'!X$2:X$167,$A36)</f>
        <v>0</v>
      </c>
      <c r="G36" s="52">
        <f>COUNTIF('SBR1 d4 Comments'!W$2:W$167,$A36)</f>
        <v>0</v>
      </c>
      <c r="H36" s="54" t="str">
        <f t="shared" si="1"/>
        <v>OK</v>
      </c>
      <c r="L36" s="26"/>
    </row>
    <row r="37" spans="1:12" ht="12.75" customHeight="1">
      <c r="A37" s="65" t="s">
        <v>798</v>
      </c>
      <c r="B37" s="39">
        <f>SUM(B$20:B36)</f>
        <v>84</v>
      </c>
      <c r="C37" s="39">
        <f>SUM(C$20:C36)</f>
        <v>84</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Comments'!J$2:J$167,A42))=0,0,COUNTIF('SBR1 d4 Comments'!J$2:J$167,A42))</f>
        <v>81</v>
      </c>
      <c r="C42" s="16"/>
      <c r="D42" s="16"/>
      <c r="E42" s="37"/>
      <c r="F42" s="37"/>
      <c r="G42" s="37"/>
      <c r="H42" s="37"/>
      <c r="I42" s="21"/>
      <c r="L42" s="26"/>
    </row>
    <row r="43" spans="1:13" ht="12.75" customHeight="1">
      <c r="A43" s="38" t="s">
        <v>800</v>
      </c>
      <c r="B43" s="29">
        <f>IF((COUNTIF('SBR1 d4 Comments'!J$2:J$167,A43))=0,0,COUNTIF('SBR1 d4 Comments'!J$2:J$167,A43))</f>
        <v>3</v>
      </c>
      <c r="C43" s="15"/>
      <c r="D43" s="16"/>
      <c r="E43" s="37"/>
      <c r="F43" s="37"/>
      <c r="G43" s="37"/>
      <c r="H43" s="37"/>
      <c r="I43" s="21"/>
      <c r="L43" s="26"/>
      <c r="M43" s="28"/>
    </row>
    <row r="44" spans="1:13" ht="12.75" customHeight="1">
      <c r="A44" s="38" t="s">
        <v>1238</v>
      </c>
      <c r="B44" s="29">
        <f>IF((COUNTIF('SBR1 d4 Comments'!J$2:J$167,A44))=0,0,COUNTIF('SBR1 d4 Comments'!J$2:J$167,A44))</f>
        <v>0</v>
      </c>
      <c r="C44" s="16"/>
      <c r="D44" s="16"/>
      <c r="E44" s="37"/>
      <c r="F44" s="37"/>
      <c r="G44" s="37"/>
      <c r="H44" s="37"/>
      <c r="I44" s="21"/>
      <c r="L44" s="26"/>
      <c r="M44" s="28"/>
    </row>
    <row r="45" spans="1:13" ht="12.75" customHeight="1">
      <c r="A45" s="38" t="s">
        <v>1237</v>
      </c>
      <c r="B45" s="29">
        <f>IF((COUNTIF('SBR1 d4 Comments'!J$2:J$167,A45))=0,0,COUNTIF('SBR1 d4 Comments'!J$2:J$167,A45))</f>
        <v>0</v>
      </c>
      <c r="C45" s="15"/>
      <c r="D45" s="16"/>
      <c r="E45" s="37"/>
      <c r="F45" s="37"/>
      <c r="G45" s="37"/>
      <c r="H45" s="37"/>
      <c r="I45" s="21"/>
      <c r="L45" s="26"/>
      <c r="M45" s="28"/>
    </row>
    <row r="46" spans="1:13" ht="12.75" customHeight="1">
      <c r="A46" s="38" t="s">
        <v>824</v>
      </c>
      <c r="B46" s="29">
        <f>IF((COUNTIF('SBR1 d4 Comments'!J$2:J$167,A46))=0,0,COUNTIF('SBR1 d4 Comments'!J$2:J$167,A46))</f>
        <v>2</v>
      </c>
      <c r="C46" s="16"/>
      <c r="D46" s="16"/>
      <c r="E46" s="37"/>
      <c r="F46" s="37"/>
      <c r="G46" s="37"/>
      <c r="H46" s="37"/>
      <c r="I46" s="21"/>
      <c r="L46" s="26"/>
      <c r="M46" s="28"/>
    </row>
    <row r="47" spans="1:13" ht="12.75" customHeight="1">
      <c r="A47" s="38" t="s">
        <v>1239</v>
      </c>
      <c r="B47" s="29">
        <f>IF((COUNTIF('SBR1 d4 Comments'!J$2:J$167,A47))=0,0,COUNTIF('SBR1 d4 Comments'!J$2:J$167,A47))</f>
        <v>42</v>
      </c>
      <c r="C47" s="15"/>
      <c r="D47" s="16"/>
      <c r="E47" s="37"/>
      <c r="F47" s="37"/>
      <c r="G47" s="37"/>
      <c r="H47" s="37"/>
      <c r="I47" s="21"/>
      <c r="M47" s="28"/>
    </row>
    <row r="48" spans="1:13" ht="12.75" customHeight="1">
      <c r="A48" s="38" t="s">
        <v>801</v>
      </c>
      <c r="B48" s="29">
        <f>IF((COUNTIF('SBR1 d4 Comments'!J$2:J$167,A48))=0,0,COUNTIF('SBR1 d4 Comments'!J$2:J$167,A48))</f>
        <v>14</v>
      </c>
      <c r="C48" s="15"/>
      <c r="D48" s="16"/>
      <c r="E48" s="37"/>
      <c r="F48" s="37"/>
      <c r="G48" s="37"/>
      <c r="H48" s="37"/>
      <c r="I48" s="21"/>
      <c r="M48" s="28"/>
    </row>
    <row r="49" spans="1:13" ht="12.75" customHeight="1">
      <c r="A49" s="38" t="s">
        <v>1241</v>
      </c>
      <c r="B49" s="29">
        <f>IF((COUNTIF('SBR1 d4 Comments'!J$2:J$167,A49))=0,0,COUNTIF('SBR1 d4 Comments'!J$2:J$167,A49))</f>
        <v>4</v>
      </c>
      <c r="C49" s="16"/>
      <c r="D49" s="16"/>
      <c r="E49" s="37"/>
      <c r="F49" s="37"/>
      <c r="G49" s="37"/>
      <c r="H49" s="37"/>
      <c r="I49" s="21"/>
      <c r="K49" s="29"/>
      <c r="M49" s="28"/>
    </row>
    <row r="50" spans="1:13" ht="12.75" customHeight="1">
      <c r="A50" s="38" t="s">
        <v>1240</v>
      </c>
      <c r="B50" s="29">
        <f>IF((COUNTIF('SBR1 d4 Comments'!J$2:J$167,A50))=0,0,COUNTIF('SBR1 d4 Comments'!J$2:J$167,A50))</f>
        <v>4</v>
      </c>
      <c r="C50" s="15"/>
      <c r="D50" s="15"/>
      <c r="E50" s="37"/>
      <c r="F50" s="37"/>
      <c r="G50" s="37"/>
      <c r="H50" s="37"/>
      <c r="I50" s="21"/>
      <c r="K50" s="29"/>
      <c r="M50" s="28"/>
    </row>
    <row r="51" spans="1:13" ht="12.75" customHeight="1">
      <c r="A51" s="38" t="s">
        <v>1242</v>
      </c>
      <c r="B51" s="29">
        <f>IF((COUNTIF('SBR1 d4 Comments'!J$2:J$167,A51))=0,0,COUNTIF('SBR1 d4 Comments'!J$2:J$167,A51))</f>
        <v>1</v>
      </c>
      <c r="D51" s="16"/>
      <c r="E51" s="37"/>
      <c r="F51" s="37"/>
      <c r="G51" s="37"/>
      <c r="H51" s="37"/>
      <c r="I51" s="21"/>
      <c r="K51" s="29"/>
      <c r="M51" s="28"/>
    </row>
    <row r="52" spans="1:13" ht="12.75" customHeight="1">
      <c r="A52" s="38" t="s">
        <v>826</v>
      </c>
      <c r="B52" s="29">
        <f>IF((COUNTIF('SBR1 d4 Comments'!J$2:J$167,A52))=0,0,COUNTIF('SBR1 d4 Comments'!J$2:J$167,A52))</f>
        <v>3</v>
      </c>
      <c r="C52" s="16"/>
      <c r="D52" s="16"/>
      <c r="E52" s="37"/>
      <c r="F52" s="37"/>
      <c r="G52" s="37"/>
      <c r="H52" s="37"/>
      <c r="I52" s="21"/>
      <c r="K52" s="29"/>
      <c r="M52" s="28"/>
    </row>
    <row r="53" spans="1:13" ht="12.75" customHeight="1">
      <c r="A53" s="38" t="s">
        <v>1243</v>
      </c>
      <c r="B53" s="29">
        <f>IF((COUNTIF('SBR1 d4 Comments'!J$2:J$167,A53))=0,0,COUNTIF('SBR1 d4 Comments'!J$2:J$167,A53))</f>
        <v>1</v>
      </c>
      <c r="C53" s="15"/>
      <c r="D53" s="15"/>
      <c r="E53" s="37"/>
      <c r="F53" s="37"/>
      <c r="G53" s="37"/>
      <c r="H53" s="37"/>
      <c r="I53" s="21"/>
      <c r="K53" s="29"/>
      <c r="M53" s="28"/>
    </row>
    <row r="54" spans="1:13" ht="12.75" customHeight="1">
      <c r="A54" s="38" t="s">
        <v>802</v>
      </c>
      <c r="B54" s="29">
        <f>IF((COUNTIF('SBR1 d4 Comments'!J$2:J$167,A54))=0,0,COUNTIF('SBR1 d4 Comments'!J$2:J$167,A54))</f>
        <v>11</v>
      </c>
      <c r="D54" s="16"/>
      <c r="E54" s="37"/>
      <c r="F54" s="37"/>
      <c r="G54" s="37"/>
      <c r="H54" s="37"/>
      <c r="I54" s="21"/>
      <c r="K54" s="29"/>
      <c r="M54" s="28"/>
    </row>
    <row r="55" spans="1:13" ht="12.75" customHeight="1">
      <c r="A55" s="71"/>
      <c r="B55" s="48">
        <f>IF((COUNTIF('SBR1 d4 Comments'!J$2:J$167,A55))=0,0,COUNTIF('SBR1 d4 Comments'!J$2:J$167,A55))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7" t="str">
        <f>IF(D3=COUNTA('SB d3 Comments'!B2:'SB d3 Comments'!B400),"Computed Tally is Correct","Computed Tally is Incorrect")</f>
        <v>Computed Tally is Correct</v>
      </c>
      <c r="F3" s="98"/>
      <c r="G3" s="98"/>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9" t="str">
        <f>IF(K28=COUNTA('SB d3 Comments'!B2:'SB d3 Comments'!B400),"Computed Tally is Correct","Computed Tally is Incorrect")</f>
        <v>Computed Tally is Correct</v>
      </c>
      <c r="K29" s="99"/>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2013-12-04T23:15:39Z</dcterms:modified>
  <cp:category/>
  <cp:version/>
  <cp:contentType/>
  <cp:contentStatus/>
</cp:coreProperties>
</file>