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3665" windowHeight="3900" activeTab="1"/>
  </bookViews>
  <sheets>
    <sheet name="IEEE_Cover" sheetId="1" r:id="rId1"/>
    <sheet name="SBR1 d4 Comments" sheetId="2" r:id="rId2"/>
    <sheet name="SBR1 d4 Summary" sheetId="3" r:id="rId3"/>
    <sheet name="SB d3 Comments" sheetId="4" r:id="rId4"/>
    <sheet name="SB d3 Summary" sheetId="5" r:id="rId5"/>
  </sheets>
  <definedNames>
    <definedName name="_xlnm._FilterDatabase" localSheetId="3" hidden="1">'SB d3 Comments'!$B$1:$AB$389</definedName>
    <definedName name="_xlnm._FilterDatabase" localSheetId="1" hidden="1">'SBR1 d4 Comments'!$B$1:$AB$389</definedName>
  </definedNames>
  <calcPr fullCalcOnLoad="1"/>
</workbook>
</file>

<file path=xl/sharedStrings.xml><?xml version="1.0" encoding="utf-8"?>
<sst xmlns="http://schemas.openxmlformats.org/spreadsheetml/2006/main" count="6145" uniqueCount="1278">
  <si>
    <t>IEEE P802.15</t>
  </si>
  <si>
    <t>Wireless Personal Area Networks</t>
  </si>
  <si>
    <t>Project</t>
  </si>
  <si>
    <t>IEEE P802.15 Working Group for Wireless Personal Area Networks (WPANs)</t>
  </si>
  <si>
    <t>Title</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</si>
  <si>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</si>
  <si>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</si>
  <si>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</si>
  <si>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</si>
  <si>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</si>
  <si>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</si>
  <si>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</si>
  <si>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</si>
  <si>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</si>
  <si>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</si>
  <si>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Page</t>
  </si>
  <si>
    <t>Comment</t>
  </si>
  <si>
    <t>Proposed Change</t>
  </si>
  <si>
    <t>Yes</t>
  </si>
  <si>
    <t>Clint Powell</t>
  </si>
  <si>
    <t>Out of
Scope</t>
  </si>
  <si>
    <t>Resolution
Assignment</t>
  </si>
  <si>
    <t>Resolution
Accept Date</t>
  </si>
  <si>
    <t>Group</t>
  </si>
  <si>
    <t>Commenter agreed?
Y/N</t>
  </si>
  <si>
    <t>Resolution
sent
to commenter
(date)</t>
  </si>
  <si>
    <t>Category</t>
  </si>
  <si>
    <t>Editorial</t>
  </si>
  <si>
    <t>Overall</t>
  </si>
  <si>
    <t>Commentors</t>
  </si>
  <si>
    <t># Comments</t>
  </si>
  <si>
    <t>Chin-Sean Sum</t>
  </si>
  <si>
    <t>Total</t>
  </si>
  <si>
    <t>x</t>
  </si>
  <si>
    <t>Are Computed Tallys Correct</t>
  </si>
  <si>
    <t>for
Editorial
Stats</t>
  </si>
  <si>
    <t>for
Tech/Gen
Stats</t>
  </si>
  <si>
    <t>for closed
T/G
Grp Stats</t>
  </si>
  <si>
    <t>for open
T/G
Grp Stats</t>
  </si>
  <si>
    <t>for rdy2vote
T/G
Grp Stats</t>
  </si>
  <si>
    <t>Resolution
Due Date</t>
  </si>
  <si>
    <t>Open Technical
Comment
Assignments</t>
  </si>
  <si>
    <t>Comment State</t>
  </si>
  <si>
    <t>Tech/Gen</t>
  </si>
  <si>
    <t>wip</t>
  </si>
  <si>
    <t>oos</t>
  </si>
  <si>
    <t>Work in Progress - wip</t>
  </si>
  <si>
    <t>Out of Scope - oos</t>
  </si>
  <si>
    <t>Accept - A</t>
  </si>
  <si>
    <t>Reject - R</t>
  </si>
  <si>
    <t>Withdrawn - Z</t>
  </si>
  <si>
    <t>Accept in Principle - AP</t>
  </si>
  <si>
    <t>Tally Check</t>
  </si>
  <si>
    <t>Total processed</t>
  </si>
  <si>
    <t>Percent processed</t>
  </si>
  <si>
    <t>E-mail: cpowell@ieee.org</t>
  </si>
  <si>
    <t>E-mail: sum@nict.go.jp</t>
  </si>
  <si>
    <t>doc. #:</t>
  </si>
  <si>
    <t>date:</t>
  </si>
  <si>
    <t>doc name:</t>
  </si>
  <si>
    <t>rdy2vote</t>
  </si>
  <si>
    <t>Ready2Vote On - rdy2vote</t>
  </si>
  <si>
    <t>for wip
T/G
Grp Stats</t>
  </si>
  <si>
    <t>for oos
T/G
Grp Stats</t>
  </si>
  <si>
    <t>Unresolvable - unrsvbl</t>
  </si>
  <si>
    <t>Total open</t>
  </si>
  <si>
    <t>Percent open</t>
  </si>
  <si>
    <t>Percent Comments Assigned</t>
  </si>
  <si>
    <t>Assigned Comments</t>
  </si>
  <si>
    <t>Open (resolution not assigned)</t>
  </si>
  <si>
    <t>No Res Assign</t>
  </si>
  <si>
    <t>Res Assigned</t>
  </si>
  <si>
    <t>Technical</t>
  </si>
  <si>
    <t>5.1.14.1</t>
  </si>
  <si>
    <t>6.2.23.1</t>
  </si>
  <si>
    <t>6.2.23.2</t>
  </si>
  <si>
    <t>6.2.23.3</t>
  </si>
  <si>
    <t>6.2.23.4</t>
  </si>
  <si>
    <t>Insert the Table 44za at end of the subclause 6.2.23.1.</t>
  </si>
  <si>
    <t>Insert the Table 44zb at end of the subclause 6.2.23.2.</t>
  </si>
  <si>
    <t>Insert the Table 44zc at end of the subclause 6.2.23.3.</t>
  </si>
  <si>
    <t>Insert the Table 44zd at end of the subclause 6.2.23.4.</t>
  </si>
  <si>
    <t>Other</t>
  </si>
  <si>
    <t>Comment 
ID</t>
  </si>
  <si>
    <t>Subclause</t>
  </si>
  <si>
    <t>Line</t>
  </si>
  <si>
    <t>Disposition Detail</t>
  </si>
  <si>
    <t>Disposition Status
A / AP / R /
Z / oos / unrsvbl</t>
  </si>
  <si>
    <t>Must Be 
Satisfied</t>
  </si>
  <si>
    <t>Turner, Michelle</t>
  </si>
  <si>
    <t>This draft meets all editorial requirements.</t>
  </si>
  <si>
    <t>Powell, Clinton</t>
  </si>
  <si>
    <t>PWC, LLC</t>
  </si>
  <si>
    <t>Many instances exist where the 802.15 Tech. Editors Style Guidelines are not followed.</t>
  </si>
  <si>
    <t>Scrub draft and correct all instances of improper 802.15 style.</t>
  </si>
  <si>
    <t>No</t>
  </si>
  <si>
    <t>Brown, Monique</t>
  </si>
  <si>
    <t>M. B. Brown Consulting</t>
  </si>
  <si>
    <t>all</t>
  </si>
  <si>
    <t>Run spell check.  For instance, there is an error on page 14, line 11.</t>
  </si>
  <si>
    <t>See comment.</t>
  </si>
  <si>
    <t>Shah, Kunal</t>
  </si>
  <si>
    <t>Silver Spring Networks Inc.</t>
  </si>
  <si>
    <t>As 15.4m is an amendment, many plances it has used the term such as "In this standard", "this standard"</t>
  </si>
  <si>
    <t>Remove these terms as it is confusing</t>
  </si>
  <si>
    <t>Hach, Rainer</t>
  </si>
  <si>
    <t>Nanotron Technologies GmbH</t>
  </si>
  <si>
    <t>General</t>
  </si>
  <si>
    <t>This project seems in conflict with 802.11af, which started in 2009. Why does the PAR say "7.1 Are there other standards or projects with a similar scope?: No" ? although 802.11af had been started before?</t>
  </si>
  <si>
    <t>vi</t>
  </si>
  <si>
    <t>Name of additional Secretary missing.</t>
  </si>
  <si>
    <t>Add Alina Liru Lu as a Secretary.</t>
  </si>
  <si>
    <t>IEEE P802.15 Working Group voting members list is not correct.</t>
  </si>
  <si>
    <t>Fill in IEEE P802.15 Working Group voting members list with correct names.</t>
  </si>
  <si>
    <t>vii</t>
  </si>
  <si>
    <t>Major contributors list is not correct.</t>
  </si>
  <si>
    <t>Fill in Major contributors list with correct names.</t>
  </si>
  <si>
    <t>viii</t>
  </si>
  <si>
    <t>Sponsor ballot members list is not correct.</t>
  </si>
  <si>
    <t>Fill in Sponsor ballot members list with correct names.</t>
  </si>
  <si>
    <t>ix</t>
  </si>
  <si>
    <t>Date and list of IEEE-SA Standards Board membership is not correct.</t>
  </si>
  <si>
    <t>Fill in Date and list of IEEE-SA Standards Board membership with correct names.</t>
  </si>
  <si>
    <t>Date and list of IEEE-SA Standards Board liaisons is not correct.</t>
  </si>
  <si>
    <t>Fill in list of IEEE-SA Standards Board liaisons with correct names.</t>
  </si>
  <si>
    <t>Chang, Soo-Young</t>
  </si>
  <si>
    <t>California State University, Sacramento (CSUS)</t>
  </si>
  <si>
    <t>Introduction</t>
  </si>
  <si>
    <t>Need to modify some letters to capital letters or a small letter and delete "-".</t>
  </si>
  <si>
    <t>Change the title to "IEEE Standard for Local and Metropolitan Area Networks-- Part 15.4: Low Rate Wireless Personal Area Networks (LR-WPANs) Amendment 6: TV White Space between 54 MHz and 862 MHz Physical Layers, or Amendment 6: TV White Space Physical Layers between 54 MHz and 862 MHz".</t>
  </si>
  <si>
    <t>Gilb, James</t>
  </si>
  <si>
    <t>Tensorcom, Inc.</t>
  </si>
  <si>
    <t>It should be "low data-rate", not "low-data-rate"</t>
  </si>
  <si>
    <t>Change as indicated.</t>
  </si>
  <si>
    <t>Need to modify the sentence.</t>
  </si>
  <si>
    <t>Delete "those".</t>
  </si>
  <si>
    <t>Need to have the first letter of each word be a capital letter.</t>
  </si>
  <si>
    <t>Modify the first letter of each word to be a capital letter for FSK, OFDM and NB-OFDM PHYs.</t>
  </si>
  <si>
    <t>Jillings, Steven</t>
  </si>
  <si>
    <t>Semtech</t>
  </si>
  <si>
    <t>The TVWS PHYs support multiple data rates in bands ranging from 54 MHz to 862 MHz</t>
  </si>
  <si>
    <t>xi</t>
  </si>
  <si>
    <t>Contents</t>
  </si>
  <si>
    <t>Ranging calibration is not only for UWB PHYs.</t>
  </si>
  <si>
    <t>Delete "(for UWB PHYs)" from the title of 6.2.17.</t>
  </si>
  <si>
    <t>xiii</t>
  </si>
  <si>
    <t>We don't do lists of figures in 802.15.4.</t>
  </si>
  <si>
    <t>Delete list of figures.</t>
  </si>
  <si>
    <t>xvi</t>
  </si>
  <si>
    <t>We don't do lists of tables in 802.15.4.</t>
  </si>
  <si>
    <t>Delete list of tables.</t>
  </si>
  <si>
    <t>title</t>
  </si>
  <si>
    <t>Kays, Ruediger</t>
  </si>
  <si>
    <t>TU Dortmund</t>
  </si>
  <si>
    <t>Reference to IEEE 802.15.4-2011 is not sufficient to understand integration of amendmend</t>
  </si>
  <si>
    <t>Add all amendments which are expected to be included before adding amendment m.</t>
  </si>
  <si>
    <t>There is extra page.</t>
  </si>
  <si>
    <t>Delete the extra page.</t>
  </si>
  <si>
    <t>Srinivasan, Manikantan</t>
  </si>
  <si>
    <t>Indian Institute of Technology Madras (IIT Madras)</t>
  </si>
  <si>
    <t>Section 1.3 in IEEE 15.4-2011, as part of purpose lists the set of frequency bands.
Question. Do we add here "TV White Space Between 54 MHz and 862
MHz" for completion, as the current amendment relates to this frequency band?</t>
  </si>
  <si>
    <t>Two definitions are needed additionally.</t>
  </si>
  <si>
    <t>Two definitions are needed as follows:
Independent device: A device that has access to the TVWS database via the Internet.
Dependent device: A device that has no connection to the Internet, and so must depend upon another device to acquire channel availability information.</t>
  </si>
  <si>
    <t>The first letter of "Super" should be a small letter to maintain consistency with past practice.</t>
  </si>
  <si>
    <t>Change "Super" to "super".</t>
  </si>
  <si>
    <t>The first letter of each word should be a small letter for the definition to maintain consistency with past practice.</t>
  </si>
  <si>
    <t>Change "TVWS Multichannel Cluster Tree PAN:" to "TVWS multichannel cluster tree PAN:".</t>
  </si>
  <si>
    <t>Change "Super PAN Coordinator:" to "super PAN coordinator:".</t>
  </si>
  <si>
    <t>The first letter of each word should be a small letter for the definitionto maintain consistency with past practice.</t>
  </si>
  <si>
    <t>Change "TMCTP-child PAN Coordinator:" to "TMCTP-child PAN coordinator:".</t>
  </si>
  <si>
    <t>Change "TMCTP-parent PAN Coordinator:" to "TMCTP-parent PAN coordinator:".</t>
  </si>
  <si>
    <t>Change "TVWS Channel:" to "TVWS channel:".</t>
  </si>
  <si>
    <t>Full description of TVWS can be a singular.</t>
  </si>
  <si>
    <t>Change "TVWS   television white spaces" to "TVWS   television white space".</t>
  </si>
  <si>
    <t>Brama, Riccardo</t>
  </si>
  <si>
    <t>CMC Labs</t>
  </si>
  <si>
    <t>Add the CAQ acronym.</t>
  </si>
  <si>
    <t>CAQ Channel Availability Query</t>
  </si>
  <si>
    <t>Clauses start on following pages and are not required to start on odd page numbers.</t>
  </si>
  <si>
    <t>Delete the extra pages.  This requires some Framemaker magic as your files are likely configured to require new Clauses to start on odd pages.  Ask the WG TE for help.</t>
  </si>
  <si>
    <t>An FFD in a TMCTP can be a PAN coordinator or an SPC or merely a member of the network.</t>
  </si>
  <si>
    <t>Change "operates as both the PAN coordinator and the super PAN coordinator (SPC)" to "can operate as a PAN coordinator or an SPC or merely a member of the network".</t>
  </si>
  <si>
    <t>4.3.2</t>
  </si>
  <si>
    <t>The channel can be the same based on the coordinator geographic location. The sentence need to be modify.</t>
  </si>
  <si>
    <t>Change the sentence to "Each PAN coordinator uses a channel allocated by the SPC"</t>
  </si>
  <si>
    <t>"can be" may be more appropriate.</t>
  </si>
  <si>
    <t>Change "are" to "can be".</t>
  </si>
  <si>
    <t>By editorial convention, normative languages is not allowed in Clause 4.</t>
  </si>
  <si>
    <t>Change "may communicate with" to be "communicates with"</t>
  </si>
  <si>
    <t>To clarify the meaning of the sentence, one more word can be added.</t>
  </si>
  <si>
    <t>Add a word, "its", between "of" and "TMCTP".</t>
  </si>
  <si>
    <t>Fig. 2a: Numbers of channels in contradiction to description in text.</t>
  </si>
  <si>
    <t>Change channel number for PAN ID 1 and PAN ID 3 in the figure.</t>
  </si>
  <si>
    <t>In the circle indicating PAN ID 3, the TVWS channel is indicated as "TVWS WPAN Channel 2".
 Should this be "TVWS WPAN Channel 3"?</t>
  </si>
  <si>
    <t>4.5.2.4</t>
  </si>
  <si>
    <t>Delete "Neighbor discovery may be needed for direct device-to-device data transfer."</t>
  </si>
  <si>
    <t>4.5.1.5</t>
  </si>
  <si>
    <t>How can the format of the TMCTP superframe be defined by the SPC?</t>
  </si>
  <si>
    <t>Add some words to describe a mechanism for the SPC to define the format.</t>
  </si>
  <si>
    <t>"a" is more appropriate than "the" before "BOP".</t>
  </si>
  <si>
    <t>Change "superframe including the BOP" to "superframe including a BOP".</t>
  </si>
  <si>
    <t>TMCTP-parent PAN coordinator can have multiple TMCTP-childPAN coordinators.</t>
  </si>
  <si>
    <t>Change "between the TMCTP-parent PAN coordinator and the TMCTP-child PAN coordinator" to "between a TMCTP-parent PAN coordinator and one of its TMCTP-child PAN coordinator(s)".</t>
  </si>
  <si>
    <t>Sum, Chin-Sean</t>
  </si>
  <si>
    <t>National Institute of Information and Communications Technology (NICT)</t>
  </si>
  <si>
    <t>Hyperlink not active in "5.1.1.8"</t>
  </si>
  <si>
    <t>Activate link</t>
  </si>
  <si>
    <t>The figure caption indicates Figure id as Figure 5a. This figure will be placed before Section 4.5.2. In IEEE 802.15.4e-2012, Section 4.5.2 has two figures with Figure ids 4c and 4d. They are in Pages 7 and 8 respectively in IEEE 802.15.4e-2012.
Figure number needs a change?</t>
  </si>
  <si>
    <t>Direct device-to-device data transfer is already provided for in 802.15.4.  This is not needed.</t>
  </si>
  <si>
    <t>Delete 4.5.2.4 and all other additions for direct device-to-device transfers.</t>
  </si>
  <si>
    <t>In a PAN, there is only one PAN coordinator. Are not neighbor devices associated with the same PAN coordinator? Can there be another coordinator in a PAN other than the PAN coordinator?</t>
  </si>
  <si>
    <t>If the statements in the comment are true, change to "with the same coordinator or PAN coordinator" to "with the PAN coordinator".</t>
  </si>
  <si>
    <t>The first letter of each mode should be a small letter.</t>
  </si>
  <si>
    <t>Change the first letter of each mode to be a small letter.</t>
  </si>
  <si>
    <t>Can peer-to-peer data transfer be used for "probe-mode direct data transfer? What benefits from this mode data transfer can be enjoyed?</t>
  </si>
  <si>
    <t>Include description on benefits from this mode in this paragraph.</t>
  </si>
  <si>
    <t>4.5.5.3</t>
  </si>
  <si>
    <t>As 15.4m is an amendment, once it is roll up in the complete 802.15.4, "In this standard" term will be confusing.</t>
  </si>
  <si>
    <t>Remove the term "In this standard"</t>
  </si>
  <si>
    <t>KINNEY, PATRICK</t>
  </si>
  <si>
    <t>Kinney Consulting LLC</t>
  </si>
  <si>
    <t>why create a new device type, SPC?  The cluster shown is very similar to that shown in the 802.15.4 standard where the "coordinators" are used for each cluster head.  If you need some modifications to the cluster do so, but without requiring each cluster grouping to have its own PAN coordinator</t>
  </si>
  <si>
    <t>delete the SPC functionality and modify the coordinator function to set its own channel.</t>
  </si>
  <si>
    <t>4.5.7</t>
  </si>
  <si>
    <t>Need to refine the first phrase.</t>
  </si>
  <si>
    <t>Change this phrase to "TVWS operation defined in this standard differs from that with the use of other license exempt and licensed band,".</t>
  </si>
  <si>
    <t>Add "or obtain this information through other devices" after"available information".</t>
  </si>
  <si>
    <t>why must each cluster group use a different channel?  Coexistence may only require synchronizing dead time</t>
  </si>
  <si>
    <t>change to "may" use a different channel</t>
  </si>
  <si>
    <t>5.1.1.1</t>
  </si>
  <si>
    <t>The word, "structure", is redundant.</t>
  </si>
  <si>
    <t>Delete "structure".</t>
  </si>
  <si>
    <t>Rolfe, Benjamin</t>
  </si>
  <si>
    <t>Blind Creek Associates</t>
  </si>
  <si>
    <t>Why is TMCTP unique to TVWS operation?</t>
  </si>
  <si>
    <t>5.1.1.1.3</t>
  </si>
  <si>
    <t>Does the BOP exist if there is no CFP?  If so clarify the language so that we know where it would be.</t>
  </si>
  <si>
    <t>Either add "The BOP requires the CFP be present' or add "when there is no CFP the BOP shall follow the CAP" depending on what is intended.</t>
  </si>
  <si>
    <t>Change "DBSs allocated" to "DBSs one of which is allocated".</t>
  </si>
  <si>
    <t>Change "BOP slots" to " A fixed number of BOP slots".</t>
  </si>
  <si>
    <t>Change "sent" to "to be sent".</t>
  </si>
  <si>
    <t>"No beacon transmissions within the BOP shall use a CSMA-CA mechanism to access the dedicated channel" is awkward english and an unerifiable "shall". Yes this language was borrowed form 15.4-2011 but it's not correct.</t>
  </si>
  <si>
    <t>Change to "CSMA is not required for beacon transmissions in the BOP".</t>
  </si>
  <si>
    <t>Change ""is one IFS period"." to "is complete with one IFS period".</t>
  </si>
  <si>
    <t>Hyperlink not active in "5.1.1.3"</t>
  </si>
  <si>
    <t>Seibert, Cristina</t>
  </si>
  <si>
    <t>5.1.1.3</t>
  </si>
  <si>
    <t>Need to account for the cases where aTurnaroundTime is larger than the IFS time.</t>
  </si>
  <si>
    <t>Insert instructions to the editor to modify the first paragraph of 5.1.1.3 as follows: "The MAC sublayer needs a finite amount of time to process data received by the PHY. To allow for this, two successive frames transmitted from a device shall be separated by at least an IFS period; if the first transmission requires an acknowledgment, the separation between the acknowledgment frame and the
second transmission shall be at least the IFS period or aTurnaroundTime, whichever is greater. The length of the IFS period is dependent on the size of the frame that has just been transmitted. Frames (i.e., MPDUs) of up to aMaxSIFSFrameSize shall be followed by a short interfame space (SIFS) period of a duration of at least macSIFSPeriod. Frames (i.e., MPDUs) with lengths greater than aMaxSIFSFrameSize shall be followed by a long interframe spacing (LIFS) period of a duration of at least macLIFSPeriod. These concepts are illustrated in Figure 10." Insert instructions to the editor to modify Figure 10 to show that for the Acknolwedged transmission, the LIFS becomes max(LIFS, aTurnaroundTime)</t>
  </si>
  <si>
    <t>"Direct device-to-device data transfer" is not specifically required by TVWS operation, rather it seem's to be another version of peer to peer.  This MAC functionality is not permitted by the PAR since a PHY PAR states only those MAC functions required by the PHY implementation</t>
  </si>
  <si>
    <t>delete 4.5.2.4 and 5.1.6.7</t>
  </si>
  <si>
    <t>5.1.1.8</t>
  </si>
  <si>
    <t>Multiple hyperlinks not active</t>
  </si>
  <si>
    <t>Activate links</t>
  </si>
  <si>
    <t>5.1.1.1.8</t>
  </si>
  <si>
    <t>Need to correct a subclause number.</t>
  </si>
  <si>
    <t>Change "5.1.1.1" to "5.1.1.1.1".</t>
  </si>
  <si>
    <t>TMCTP-parent PAN coordinator can have multiple TMCTP-childPAN coordinators. Need to change the sentence.</t>
  </si>
  <si>
    <t>Change "between the TMCTP-parent PAN coordinator (including the SPC) and the TMCTP-child PAN coordinator" to "between a TMCTP-parent PAN coordinator (including the SPC) and one of its TMCTP-child PAN coordinator(s)".</t>
  </si>
  <si>
    <t>"macTMCTPExtendedOrder" should be "macTmctpExtendedOrder"</t>
  </si>
  <si>
    <t>As comment</t>
  </si>
  <si>
    <t>Need to refine the attribute with capital letter acronym.</t>
  </si>
  <si>
    <t>Change "macTmctpExtendedOrder" to "macTMCTPExtendedOrder".</t>
  </si>
  <si>
    <t>Need to refine the phrase.</t>
  </si>
  <si>
    <t>Change "The BOP consists of DBSs." to "The BOP consists of multiple DBSs."</t>
  </si>
  <si>
    <t>Change " is composed of" to "in".</t>
  </si>
  <si>
    <t>Change "extended" to "total".</t>
  </si>
  <si>
    <t>Change "includes" to "consists of".</t>
  </si>
  <si>
    <t>Add "various values of"  before "the macBeaconOrder".</t>
  </si>
  <si>
    <t>Need to refine the phrase. One phrase is redandunt.</t>
  </si>
  <si>
    <t>Delete "as shown in Figure 11ha."</t>
  </si>
  <si>
    <t>Need to correct the figure.</t>
  </si>
  <si>
    <t>Figure 11ha should be modified for the beacon signal to occupy full duration of the first slot.</t>
  </si>
  <si>
    <t>Nasser, Nabil</t>
  </si>
  <si>
    <t>Inteltec Emirates LLC</t>
  </si>
  <si>
    <t>figure 11ha Text font too small to read</t>
  </si>
  <si>
    <t>Need to define "BO", "SO", and "EO" in Figure 11ha.</t>
  </si>
  <si>
    <t>Add descriptions to define "BO", "SO", and "EO" in Figure 11ha.</t>
  </si>
  <si>
    <t>5.1.6.4</t>
  </si>
  <si>
    <t>Need to qualify the treatment of unicast by macGroupRXMode. If macGroupRXMode is FALSE then unicast address should be treated per the base standard (rejected).</t>
  </si>
  <si>
    <t>see comment</t>
  </si>
  <si>
    <t>value for tack has changed and needs to be reflected in 5.1.6.4.2</t>
  </si>
  <si>
    <t>Insert instructions to the editor to change the second paragraph of 5.1.6.4.2 as follows: "... The value of tack is 1 ms for the SUN PHYs, LECIM PHYs and TVWS PHYs. The value of.."</t>
  </si>
  <si>
    <t>5.1.6.7</t>
  </si>
  <si>
    <t>Direct device-to-device data transfer is already provided for in 802.15.4.  This is not needed.  Neighbor discovery is likewise provided and probe mode is simply a waste of bandwidth.</t>
  </si>
  <si>
    <t>Delete 5.1.6.7 and all other additions related to this subclause as it is unnecessary as all the functions are already present.</t>
  </si>
  <si>
    <t>5.1.6.7.1</t>
  </si>
  <si>
    <t>"one-hop neighbor devices" is redundant.</t>
  </si>
  <si>
    <t>Delete "one-hop neighbor devices".</t>
  </si>
  <si>
    <t>Need to have the first letter of each word of a command name be a small letter.</t>
  </si>
  <si>
    <t>Change a capital letter of each word of a command to a small letter in this page. All the following command names should be modified so that a command name has a small letter for the first letter of each word.</t>
  </si>
  <si>
    <t>Change a capital letter of each word of a command to a small letter. All the following command names should be modified so that a command name has a small letter for the first letter of each word.</t>
  </si>
  <si>
    <t>5.1.6.7.2</t>
  </si>
  <si>
    <t>If the destination device is the neighbor device to detect the receiver status, it is confusing having a different term used neighbor device.</t>
  </si>
  <si>
    <t>Use one term throughout to avoid the confusion.</t>
  </si>
  <si>
    <t>Hyperlink not active in "Figure 22cb"</t>
  </si>
  <si>
    <t>5.1.6.7.3</t>
  </si>
  <si>
    <t>Acknowledgements are not allowed in MSCs.</t>
  </si>
  <si>
    <t>Delete all Acknowledgment frames in MSCs.</t>
  </si>
  <si>
    <t>Hyperlink not active in "5.1.6.3"</t>
  </si>
  <si>
    <t>5.1.8.5</t>
  </si>
  <si>
    <t>This subclause has numerous inconsistencies, grammatical errors, and 802 style errors. Correct them.</t>
  </si>
  <si>
    <t>See document 15-13-0494-00 for proposed editorial changes.</t>
  </si>
  <si>
    <t>Text says: "In an RDEV that supports IEs." What if the ranging device does not support IEs?</t>
  </si>
  <si>
    <t>Please explain.</t>
  </si>
  <si>
    <t>I assume an RDEV is a ranging device. I see the term "RDEV" used exactly twice in the draft. It isn't necessary to introduce a new term to only use it twice.</t>
  </si>
  <si>
    <t>Replace the term "an RDEV" with "a ranging device" in both instances.</t>
  </si>
  <si>
    <t>"Acknowledgment" doesn't have an "e" after the "g" in 15.4 standard. Make spelling consistent with published standard.</t>
  </si>
  <si>
    <t>Should the "will" be changed to a "shall?" In other words, is it mandatory that the MAC sublayer send a Ranging request IE?</t>
  </si>
  <si>
    <t>Modify text if necessary.</t>
  </si>
  <si>
    <t>The WG TE does not like phrases like "(see 5.2.4.34.1)." Instead use "a Ranging request IE, as described in 5.2.4.34.1, and include it..."</t>
  </si>
  <si>
    <t>Be more specific regarding the location of the parameters.</t>
  </si>
  <si>
    <t>Change from "The Ranging Method field shall be set according to the RangingMethod parameter of the request" to "The Ranging Method field _of the Ranging request IE_ shall be set according to the RangingMethod parameter of the _MCPS-DATA.request primitive_."
The proposed change is included in document 15-13-0494-00.</t>
  </si>
  <si>
    <t>Field names should be capitalized.</t>
  </si>
  <si>
    <t>Fix this here and throughout the draft.</t>
  </si>
  <si>
    <t>Clarify text.</t>
  </si>
  <si>
    <t>Change text to say: "The Ranging Message Sequence Number field shall be incremented _upon receipt of_ each MCPS-DATA.request with ranging enabled." Also be specific about what "with ranging enabled" means. Add the specific parameter name and the value(s) of the parameter that make the statement true.</t>
  </si>
  <si>
    <t>It seems there are two conditions that must be met before sending a Ranging response IE. Organize this sentence in a clearer way.</t>
  </si>
  <si>
    <t>I think the text should be changed to "When a data or multipurpose frame containing a Ranging request IE is received by _a ranging device_ that supports IEs _and two way ranging is requested_, the receive Timestamp is captured and a Ranging response IE, described in 5.2.4.34.2, is included in the acknowledgment." But...I'm confused by the next two sentences. Is it that two-way ranging is required in order to send a ranging response IE? Or is it that the response IE is always sent but the contents of the Response TX Timestamp field depends on whether one-way or two-way ranging is used? Please provide an answer to my question and I will help rewrite this paragraph.</t>
  </si>
  <si>
    <t>For "Ranging request IE," you just gave the cross-reference to 5.2.4.34.1 in the preceding paragraph and shouldn't repeat it here.</t>
  </si>
  <si>
    <t>Text says: "the timestamp parameters of the MCPS-DATA. confirm primitive are set according to the contents of the Ranging response IE." Be more specific.</t>
  </si>
  <si>
    <t>Call out these timestamp "parameters" by name.</t>
  </si>
  <si>
    <t>Subclause 5.1.14.1 is not needed. Contents of this subclause can be a part of Subclause 5.1.14.</t>
  </si>
  <si>
    <t>Delete the title line of 5.1.14.1, "5.1.14.1 Network formation using TMCTP".</t>
  </si>
  <si>
    <t>Change "Alternately" to "Alternatively".</t>
  </si>
  <si>
    <t>Add "a" before "channel".</t>
  </si>
  <si>
    <t>Add "the" before "channel".</t>
  </si>
  <si>
    <t>Delete "of the example" after Step C.</t>
  </si>
  <si>
    <t>According to Fig. 34ta, the SPC sends its own beacon frame in Step C, not in Step D.</t>
  </si>
  <si>
    <t>Clarification is needed or modification of the figure is needed.</t>
  </si>
  <si>
    <t>"The SPC switches into the channel allocated to the PAN coordinator and receives the beacon frame..." Is this done in order to assess the correct DBS allocation? What happens if no beacon is received by SPC?</t>
  </si>
  <si>
    <t>Need to correct an error.</t>
  </si>
  <si>
    <t>Change "the CAP" to "the BOP" .</t>
  </si>
  <si>
    <t>Change "the allocated channel" to "the channel allocated to the PAN coordinator".</t>
  </si>
  <si>
    <t>Fig. 34ta lacks of details discussed in text.</t>
  </si>
  <si>
    <t>Change "is waiting" to "waits".</t>
  </si>
  <si>
    <t>Errata: "the BDS response frame"</t>
  </si>
  <si>
    <t>Corrige: "the DBS response frame"</t>
  </si>
  <si>
    <t>Godfrey, Tim</t>
  </si>
  <si>
    <t>Electric Power Research Institute, Inc. (EPRI)</t>
  </si>
  <si>
    <t>Diagram is showing messages between two coordinators, but caption has "coordinator" as singular</t>
  </si>
  <si>
    <t>Change to "coordinators" in caption for figure 34tb</t>
  </si>
  <si>
    <t>Errata: "coordinator directly generates the DBS..."</t>
  </si>
  <si>
    <t>Corrige: "coordinator either directly generates the DBS [...], or it sends [...]"</t>
  </si>
  <si>
    <t>Add "the TMCTP-child" before "PAN".</t>
  </si>
  <si>
    <t>Add "to communicate with the TMCTP-child PAN coordinator 5" at the end of the sentence.</t>
  </si>
  <si>
    <t>Kim, Jaehwan</t>
  </si>
  <si>
    <t>Electronics and Telecommunications Research Instititute (ETRI)</t>
  </si>
  <si>
    <t>There is not the deallocation procedure about the DBS and the dedicated channel in 5.1.14.1.</t>
  </si>
  <si>
    <t>Add the deallocation procedure about the DBS and the dedicated channel in 5.1.14.1.</t>
  </si>
  <si>
    <t>5.1.15</t>
  </si>
  <si>
    <t>Is this PS technique limited to TVWS devices? If so, why is this unique to TVWS devices and is it required to support the TVWS PHYs?</t>
  </si>
  <si>
    <t>Clarify the relationship between this PS technique and requirements for a TVWS device.</t>
  </si>
  <si>
    <t>Change "macTvwsPsListeningInterval" to "macTVWSPSListeningInterval".</t>
  </si>
  <si>
    <t>Change "macTvwsPsListeningDuration" to "macTVWSPSListeningDuration".</t>
  </si>
  <si>
    <t>When is the TVWS PS IE included in a frame?  Need a cross referecne to the MLME that initiates transmission.</t>
  </si>
  <si>
    <t>Add xref</t>
  </si>
  <si>
    <t>Change "macTvwsPsPollingDuration" to "macTVWSPSPollingDuration".</t>
  </si>
  <si>
    <t>Change "macTvwsPsPollingInterval" to "macTVWSPSPollingInterval".</t>
  </si>
  <si>
    <t>what determines the duration of the channel listenning period follwoign the frame transmissio?</t>
  </si>
  <si>
    <t>Clarify</t>
  </si>
  <si>
    <t>"The total duration of the frame containing the TVWSPS IE and the channel listening period following the frame transmission may be shorter than macTvwsPsPollingInterval." - Which means it may not be shorter than macTvwsPsPollingInteral, in which case what happens?  Does it all go badly wrong?  Should we specify that TVWS PS behavior is only defined when the condition is met?</t>
  </si>
  <si>
    <t>the standard can not specify what the upper layer "shall" do, but the standard "should" specify what the MAC will do when the upper layer has set parameters to an invalid combination.</t>
  </si>
  <si>
    <t>State the normative behavior when the stated conditions in the "should" are not met; possible options:  TVWS PS operaition will be disabled, one or another of the values is ignored and replaced with a reasonable value,</t>
  </si>
  <si>
    <t>Need to define "multi-purpose frame" in the standard.</t>
  </si>
  <si>
    <t>Add a definition of "multi-purpose frame".</t>
  </si>
  <si>
    <t>"switches on" is not the best normative language.  The intent is that the responding devices should, at the Rendevous time, enable it's receiver? Receives or Transmits - determined by?</t>
  </si>
  <si>
    <t>Clarify with more easily verified normative text.</t>
  </si>
  <si>
    <t>"may also" means it may not.  This is inconsistent  with 5.2.4.30 which specidies  the Data Transaction Duration always set. Are there conditions when the field value would be ignored upon reception? Not sure what is meant by this "may".</t>
  </si>
  <si>
    <t>Repeating the normative text given in 5.2.4.30</t>
  </si>
  <si>
    <t>delete paragraph</t>
  </si>
  <si>
    <t>Need to put a space between two words.</t>
  </si>
  <si>
    <t>Add a space between "the" and "Data".</t>
  </si>
  <si>
    <t>Change "macTvwsPsRendezvousTime" to "macTVWSPSRendezvousTime".</t>
  </si>
  <si>
    <t>Errata: "and theData Transaction Duration"</t>
  </si>
  <si>
    <t>Corrige: "and the Data Transaction Duration"</t>
  </si>
  <si>
    <t>Change "macTvwsPsTransDuration" to "macTVWSPSTransDuration".</t>
  </si>
  <si>
    <t>"the responding device switches on an ad-hoc listening period". Where should the ad-hoc period be located? Within the CAP? Is it preferrable to use a GTS, if any is reserved, within the CFP?</t>
  </si>
  <si>
    <t>Need to refine the sentence.</t>
  </si>
  <si>
    <t>Change "case the initiating" to "case, Initiating"</t>
  </si>
  <si>
    <t>Two examples are given in the figure?</t>
  </si>
  <si>
    <t>Change "cases" to "examples" and "case" to "example" ini the description.</t>
  </si>
  <si>
    <t>Attribute names in fig.34td do not match with text and tables: they are lacking of Tvws prefix.</t>
  </si>
  <si>
    <t>Add Tvws prefix.</t>
  </si>
  <si>
    <t>5.2.1.9</t>
  </si>
  <si>
    <t>4-octet FCS shall be supported and the default also for TVWS PHYs.</t>
  </si>
  <si>
    <t>Insert instructions to the editor to modify the first paragraph of 5.2.1.9 as follows: "... Only devices compliant with one or more of the SUN or TVWS PHYs shall implement the 4-octet FCS. For these devices.."</t>
  </si>
  <si>
    <t>5.2.4.5</t>
  </si>
  <si>
    <t>The length of the TVWSPS IE shown in the figure as 13?</t>
  </si>
  <si>
    <t>Change the content length for TVSPS IE to 13</t>
  </si>
  <si>
    <t>In Table 4d, each entry in the Column labeled "Description" starts with "Description on"</t>
  </si>
  <si>
    <t>Either delete the word "Description on" for each Sub-ID, and reword remaining text to stand alone, or change "Description on" to "Description of".</t>
  </si>
  <si>
    <t>Need to refine a description of Table 4d.</t>
  </si>
  <si>
    <t>Change "defined in 5.2.4.32" to "as defined in 5.2.4.32".</t>
  </si>
  <si>
    <t>Change "Description on list of verified channel," to "Description on list of verified channels," or provide the better description.</t>
  </si>
  <si>
    <t>The content length for ranging request IE should be variable.</t>
  </si>
  <si>
    <t>Change the content length to variable.</t>
  </si>
  <si>
    <t>The content length for ranging response IE should be 9 octets.</t>
  </si>
  <si>
    <t>Change the content length to 9.</t>
  </si>
  <si>
    <t>5.2.4.30</t>
  </si>
  <si>
    <t>Since not all fields are used all the time, and it is completely determined by the first field what fields are necessary, then why not compact the IE content by including only the fields relevent to the value of the PS control field?  It would save bits on air. Also it would eliminate the need to describe how unused fields are processed on reception (which is missing now).</t>
  </si>
  <si>
    <t>Re-format IE to have content switched by PS Control</t>
  </si>
  <si>
    <t>The range is repeating normative information as this is specified in Table 52 for the attribute macTvwsPsListeningInterval.</t>
  </si>
  <si>
    <t>Remove redundant normative text.</t>
  </si>
  <si>
    <t>The range is repeating normative information as this is specified in Table 52 for the attribute macTvwsPsListeningDuration.</t>
  </si>
  <si>
    <t>Change "macPsRendezvousTime" to "macTVWSPSRendezvousTime".</t>
  </si>
  <si>
    <t>The range is repeating normative information as this is specified in Table 52 for the attribute macPSRendezvousTime,</t>
  </si>
  <si>
    <t>The range is repeating normative information as this is specified in Table 52 for the attribute macTvwsPsTransDuration.</t>
  </si>
  <si>
    <t>5.2.4.31</t>
  </si>
  <si>
    <t>Hyperlink not active in "5.2.4.23"</t>
  </si>
  <si>
    <t>Change "operating parameter" to "operating parameters".</t>
  </si>
  <si>
    <t>Change "the TVWS PHY." to "the operating TVWS PHY.".</t>
  </si>
  <si>
    <t>Section 5.2.4.5 is not cross referenced.</t>
  </si>
  <si>
    <t>Cross reference section 5.2.4.5</t>
  </si>
  <si>
    <t>Hyperlink not active in "5.2.4.5"</t>
  </si>
  <si>
    <t>This may not be consistent with how TVWS channels are identifed  in TVWS database(s). This representation may not make sense any longer?</t>
  </si>
  <si>
    <t>Add a means to associate a TVWS chanenl identifier with a spetrum range.</t>
  </si>
  <si>
    <t>5.2.4.33.3</t>
  </si>
  <si>
    <t>RFC 6225 is  needs to be added to clause 2 or annex A (check with WG TE on which)</t>
  </si>
  <si>
    <t>Channel Aggregation is mentioned in "Table 4ia--TVWS PHY operating mode description field", and in Clause 20 on the PHY. I do not find any mention of Channel Aggregation in 6.2 in any of the MLME definitions. Is channel aggregation completely autonomous? Shouldn't there be a means to manage it through MLME or in the PIB?</t>
  </si>
  <si>
    <t>Add management capability for Channel Aggregation to MLME (perhaps in MLME.Start) and in the PHY PIB to enable the initialization of this parameter.</t>
  </si>
  <si>
    <t>5.2.4.32</t>
  </si>
  <si>
    <t>"a TVWS PHY."  s/b "a TVWS PHY defined in this standard".</t>
  </si>
  <si>
    <t>Need to clarify the meaning of "an uninterrupted link to be maintained".</t>
  </si>
  <si>
    <t>Add a sentence to clarify the meaning of "an uninterrupted link to be maintained".</t>
  </si>
  <si>
    <t>The PAR states: "This amendment specifies a physical layer for 802.15.4 meeting TV white space regulatory requirements in as many regulatory domains as practical and also any necessary Media Access Control (MAC) changes needed to support this physical layer. The amendment enables operation in the VHF/UHF TV broadcast bands between 54 MHz and 862 Hz, supporting typical data rates in the 40 kbits per second to 2000 kbits per second range, to realize optimal and power efficient device command and control applications." Table 4ic clearly indicates that TVWS devices will not only operate in generally understood TVWS frequencies ("unused spectrum between TV stations" - http://www.fcc.gov/topic/white-space) but also license-exempt and licensed frequency bands). I understand the requirement for contiguous operation and that available TVWS frequency allocation may not be available. However, allocating non-TVWS frequency bands to TVWS PHYs is clearly exceeds the scope of work authorised by the PAR.</t>
  </si>
  <si>
    <t>Restrict operation of a TVWS device in non-TVWS frequency bands to (i) TVWS PHYs that are similar to existing 15.4 devices (such as TVWS Mode #1, h = 1.0 for example) or (ii) TVWS devices operating in non-TVWS to existing 15.4 PHYs / MACs. The advantage of (ii) is that it would allow a TVWS device to communicate directly with a non-TVWS device in - for example - an existing 15.4g SUN or 15.4k - LECIM application</t>
  </si>
  <si>
    <t>The PAR states: "This amendment specifies a physical layer for 802.15.4 meeting TV white space regulatory requirements in as many regulatory domains as practical and also any necessary Media Access Control (MAC) changes needed to support this physical layer. he amendment enables operation in the VHF/UHF TV broadcast bands between 54 MHz and 862 Hz, supporting typical data rates in the 40 kbits per second to 2000 kbits per second range, to realize optimal and power efficient device command and control applications." Table 4ic clearly indicates that TVWS devices will not only operate in generally understood TVWS frequencies ("unused spectrum between TV stations" - http://www.fcc.gov/topic/white-space) but also license-exempt and licensed frequency bands). I understand the requirement for contiguous operation and that available TVWS frequency allocation may not be available. However, allocating non-TVWS frequency bands to TVWS PHYs is clearly exceeds the scope of work authorised by the PAR.</t>
  </si>
  <si>
    <t>Remove references to bit number 5 through 16 in Table 4ic</t>
  </si>
  <si>
    <t>Table 4ic: Table refers to very specific situations/regions. Number of reserved bits might be insufficient for future use in other regions of the world. Standard does not mention Europe.</t>
  </si>
  <si>
    <t>Situation in other countries should be checked in more detail. Perhaps split 3 octets: First 4 bits encoding the region, then use rest of 20 bits to specify details of bands.</t>
  </si>
  <si>
    <t>If Bit 10 carries information on alternating spreading pattern, is Bit 11 redundant in Table 4id?</t>
  </si>
  <si>
    <t>Delete Bit 11 from Table 4id.</t>
  </si>
  <si>
    <t>One octet consists of 8 bits, bits 0-7 rather than 1-7.</t>
  </si>
  <si>
    <t>Change "bits 1-7" to "with bits 0-7" or "bits 1-7 set to zero".</t>
  </si>
  <si>
    <t>"... The channel list is 1 octet, with bits 1-7". It is with bits 1 to 7 set to 0 what it was meant to be?</t>
  </si>
  <si>
    <t>Fix value of bits 1-7 when bit position 0 is set to 1.</t>
  </si>
  <si>
    <t>Salazar Cardozo, Ruben</t>
  </si>
  <si>
    <t>Landis Gyr Group Worldwide</t>
  </si>
  <si>
    <t>The document says, (last paragraph of the page):
"If this field is set to one, then all channels defined
for the band in 8.1.2.9 are supported and the channel list is 1 octet, with bits 1-7."</t>
  </si>
  <si>
    <t>The document should say:
"If this field is set to one, then all channels defined
for the band in 8.1.2.9 are supported and the channel list is 1 octet, with bits 1-7 set to zero."</t>
  </si>
  <si>
    <t>Fig.48nr reports a variable length for channel lists. If bands do not have the same number of channels it could become awkward to decode this bitmap.</t>
  </si>
  <si>
    <t>A definitely more straightforward way to define this bitmap is to adopt a fixed field length long enough to map every channel, reserving unused bits.</t>
  </si>
  <si>
    <t>5.2.4.33.1</t>
  </si>
  <si>
    <t>Table 4ih details device category field. Only two bits are really needed to encode this information.</t>
  </si>
  <si>
    <t>Assign to bit 0 the "Fixed" meaning and to bit 1 the "Dependent" meaning. This way bit 2 as per tab. 4ih becomes useless. In fact: 2'b00 means "Not fixed/Independent", 2'b01 "Fixed/Independent", 2'b10 "Not fixed/Dependent" and 2'b11 "Fixed/Dependent".</t>
  </si>
  <si>
    <t>5.2.4.33.2</t>
  </si>
  <si>
    <t>Should it be "manufacture serial number"? or "manufacturer serial number"?</t>
  </si>
  <si>
    <t>Need to add more detailed reference information.</t>
  </si>
  <si>
    <t>Add a reference for this standard or specify more in detail about this standard.</t>
  </si>
  <si>
    <t>The RFC reference need to be included.</t>
  </si>
  <si>
    <t>Include the reference to RFC.</t>
  </si>
  <si>
    <t>Include the description for Number of locations field.</t>
  </si>
  <si>
    <t>Number of Locations field indicates at how many locations a devices requesting the channel list info.</t>
  </si>
  <si>
    <t>Include the description for Location ID field.</t>
  </si>
  <si>
    <t>Include the text as, "Location ID field provides an ID of a particular location for which a device is requesting a channel list info."</t>
  </si>
  <si>
    <t>5.2.4.33.4</t>
  </si>
  <si>
    <t>If the channel info query is a request, there is no need channel list info.</t>
  </si>
  <si>
    <t>Make the Channel list info field value to 0/ Variable.</t>
  </si>
  <si>
    <t>Some regulations define max power as a PSD over a specified bandwidth and/or a peak measured within a BW, and/or an aggregate over the entire TVWS channel. Do we need an indicator of which?</t>
  </si>
  <si>
    <t>5.2.4.33.5</t>
  </si>
  <si>
    <t>Known Source Channel Description field is not enough detailed to be implemented.</t>
  </si>
  <si>
    <t>Please give more details.</t>
  </si>
  <si>
    <t>5.2.4.33.6</t>
  </si>
  <si>
    <t>The channel timing IE is used for more than making a request as indicated in the CTM control field!</t>
  </si>
  <si>
    <t>change to: "The CTM Control field indicates the purpose and content of the IE and shall be set to one of the non-reserved values given in Table 4in. When the IE contains a request, the CTM control field indicates the type of request. When the IE contains a response to a request, the CTM field indicates the status of the request and content of the response."</t>
  </si>
  <si>
    <t>5.2.4.33.7</t>
  </si>
  <si>
    <t>In Table 4io, "Length" has no unit</t>
  </si>
  <si>
    <t>Change to "Length (octet)"</t>
  </si>
  <si>
    <t>In Table 4io, "Channel Availability Offset time" does not have time unit</t>
  </si>
  <si>
    <t>Change description to "The Channel Availability Offset Time field indicates the offset of channel availability time (in minutes) with respect to the time that the Channel Timing Information field is received."</t>
  </si>
  <si>
    <t>Description of the "Channel Availability Duration" value missing from the table.</t>
  </si>
  <si>
    <t>Add description of "Channel Availability Duration" value to the table.</t>
  </si>
  <si>
    <t>In Table 4io, "Value" for "Channel Availability Duration" is empty</t>
  </si>
  <si>
    <t>Insert text "The Channel Availability Duration field indicates the duration (in minutes) that the channel is available."</t>
  </si>
  <si>
    <t>Is "the appropriate time for being discovered" defined anywhere?</t>
  </si>
  <si>
    <t>Please provide a reference to the text that defines the "appropriate time".</t>
  </si>
  <si>
    <t>5.2.4.34.1</t>
  </si>
  <si>
    <t>Confusing text. Text says: "set to the time in nanoseconds, in the senders time reference, when packet containing this IE is transmitted." The word "senders" should be possessive, but using "sender's" is too casual. One more thing is that a word is missing; "when packet" should be "when a packet."</t>
  </si>
  <si>
    <t>Here is how I think the text should look: "shall be set to the time, in nanoseconds, as seen from the perspective of the sender, when a packet containing this IE is transmitted."  This comment/suggestion also applies to similar text in the last two paragraphs of 5.2.4.34.2.
The proposed text is included in doc 15-13-0494-00.</t>
  </si>
  <si>
    <t>Change first sentence to "The Ranging request IE is used __ to initiate the transfer of ranging measurements between _two_ devices." Or is it between two or more devices?</t>
  </si>
  <si>
    <t>Modify text as appropriate.</t>
  </si>
  <si>
    <t>5.2.4.34</t>
  </si>
  <si>
    <t>Ranging request IE is not 2 octets.</t>
  </si>
  <si>
    <t>Modify the sentence to "The ranging request IE content is encoded as shown in Figure 48nac"</t>
  </si>
  <si>
    <t>In Figure 48nac, the range of bits should be represented using a hyphen for consistency with the figures in the standard.</t>
  </si>
  <si>
    <t>Change "1:7" to "0-7" in Figure 48nac, in Figure 48nad, and throughout the draft.</t>
  </si>
  <si>
    <t>Text says "The Ranging Message Sequence Number field shall be set as described in 5.1.8.5." This is the subclause dedicated to the description of the IE. So the field description belongs here.</t>
  </si>
  <si>
    <t>Add the description here. Replace the other description with a cross-reference if it repeats normative information. The same comment goes for 5.2.4.34.2 (page 32, line 46).</t>
  </si>
  <si>
    <t>"The TX Timestamp field shall be set to the time in nanoseconds [...]". This is the only field expressed in nanoseconds. It is erroneous.</t>
  </si>
  <si>
    <t>Field should be expressed in microseconds.</t>
  </si>
  <si>
    <t>Text says: "The Request TX Timestamp field shall be set to TX time when the ranging method is one-way ranging."</t>
  </si>
  <si>
    <t>The TX time of what? Also, don't use "TX" as a word. Replace it by "transmission."</t>
  </si>
  <si>
    <t>Why is the notation "TX time" used? Use "the transmission time" or something similar.</t>
  </si>
  <si>
    <t>Change text to ""the transmission time."</t>
  </si>
  <si>
    <t>5.2.4.34.2</t>
  </si>
  <si>
    <t>It sounds like the Request RX Timestamp field is optional: "shall be present when the Ranging Method field is set to two-way ranging." This implies that it is not present when using one-way ranging. Is that true?</t>
  </si>
  <si>
    <t>If it is optional, change the length field in the figure to "0/4." Please clarify.</t>
  </si>
  <si>
    <t>Don't use "TX" as a word.</t>
  </si>
  <si>
    <t>Replace with "transmission time."</t>
  </si>
  <si>
    <t>5.3.4</t>
  </si>
  <si>
    <t>Why require that all devices support data request command and all TVWS devices be capable of receiving the data request command?</t>
  </si>
  <si>
    <t>clarify</t>
  </si>
  <si>
    <t>5.3.14</t>
  </si>
  <si>
    <t>It is not clear whether "Command Frame Identifier" is expressed as illustrated in Tab. 5.</t>
  </si>
  <si>
    <t>Detail better the field content.</t>
  </si>
  <si>
    <t>5.3.15</t>
  </si>
  <si>
    <t>Same as previous comment.</t>
  </si>
  <si>
    <t>Same as previous.</t>
  </si>
  <si>
    <t>5.3.15.2</t>
  </si>
  <si>
    <t>Hyperlink not active in "Table 51"</t>
  </si>
  <si>
    <t>The chanel page and channel number do not identify a 15.4m channel per 8.1.2.9.  Channel page is not used, and the channel number is relative to the start of the TVWS channel.</t>
  </si>
  <si>
    <t>Remove channel page and replace it with a start of TVWS channel frequency</t>
  </si>
  <si>
    <t>"This field may be omitted [...]". Omitted does mean 8'h00? Fig. 59dg specifies this field as 8 octects long. Thus this field cannot be simply skipped.</t>
  </si>
  <si>
    <t>Please modify the sentence.</t>
  </si>
  <si>
    <t>5.3.16</t>
  </si>
  <si>
    <t>Not sure that 16-bit "coordinator address" works.  If this is meant to be the PAN coordinator  with which the device has associated, is not the PAN ID in the addressing fields sufficient?  If it is meant  to be other than the PAN coordinator with which the devices has associated  with?  Also it apeasr that it is assumed it is some other device in the same PAN, but I am guessing and we should be clear.</t>
  </si>
  <si>
    <t>This sounds like something that should be contained in a beacon frame, not a ommand frame.</t>
  </si>
  <si>
    <t>Remove command; define an IE that may be transmited in beacons with the appropriate information.</t>
  </si>
  <si>
    <t>in "...broadcast bya device thatwants to be discovered ..", blank spaced needed in thatwants</t>
  </si>
  <si>
    <t>"broadcast bya device that wants to be discovered "</t>
  </si>
  <si>
    <t>Errata: "by a device thatwants to be discovered"</t>
  </si>
  <si>
    <t>Corrige: "by a device that wants to be discovered".</t>
  </si>
  <si>
    <t>5.1.16.1</t>
  </si>
  <si>
    <t>Need to specify addressing mode for addresses.</t>
  </si>
  <si>
    <t>specify that short address are used?</t>
  </si>
  <si>
    <t>" and the Destination PAN identifier shall be the same of the source PAN identifier" is repeating normative information contained in the base standard (and I'm not sure it's correct as when PANID Compression is 1 we suppress a PAN  ID field).</t>
  </si>
  <si>
    <t>Remove redundant normative text and double check if you mean to specify PAN ID compression on or not. Also specify how the version field value should be set (as the meaning of PAN ID compression varies by frame version).</t>
  </si>
  <si>
    <t>5.3.16.2</t>
  </si>
  <si>
    <t>I think "coordinator" is meant to be "PAN coordinator"</t>
  </si>
  <si>
    <t>Errata: "the device associated with".</t>
  </si>
  <si>
    <t>Corrige: "the device is associated with".</t>
  </si>
  <si>
    <t>5.3.16.3</t>
  </si>
  <si>
    <t>It would be  more clear if we called this the "number of neighbors" or "neighbor count", and it should be referenced in the address list field.</t>
  </si>
  <si>
    <t>Change description of field to: "The number of neighbor devices known to the device transmitting this IE"</t>
  </si>
  <si>
    <t>5.3.16.4</t>
  </si>
  <si>
    <t>list can contain the addresses of known neighbors, and the length of the list is given by the preceding field. Both points that we should state.</t>
  </si>
  <si>
    <t>Change to "Contains a list of short addresses of each of the neighbors known by the transmitting device. The number of addresses in the list is given by the value in the Number of Neighbors field.</t>
  </si>
  <si>
    <t>5.3.17</t>
  </si>
  <si>
    <t>There is no need for a new frame definition.  The existing data or MP frame with AR set accomplishes the same purpose.</t>
  </si>
  <si>
    <t>Remove 5.3.17.</t>
  </si>
  <si>
    <t>The 'probe' would seem helpful when there is more than a small data message to send, otherwise a short data frame is much more efficient than sending a probe followed hy a short data frame. How does the MAC know when a proble  is necessary and when it should just send the data?</t>
  </si>
  <si>
    <t>Complete specification by adding either a PIB attribute or a defined threshold.</t>
  </si>
  <si>
    <t>It would seem to make more sense to set Data Pending to TRUE if the point of the initial contact is to inform the device there is more data to send</t>
  </si>
  <si>
    <t>Change to "true"</t>
  </si>
  <si>
    <t>This appears to be duplicating function already defined in the base standard (see 5.1.6.3) and introduces a redundant command frame. The term "probe" I also currently used in the standard for something different.</t>
  </si>
  <si>
    <t>Clarify. Consider uinsg the existing data request or beacon request commands.</t>
  </si>
  <si>
    <t>CAQ acronym is not defined.</t>
  </si>
  <si>
    <t>Fixed by comment #1.</t>
  </si>
  <si>
    <t>5.5.1</t>
  </si>
  <si>
    <t>There's no definition of the Reason Result Code.</t>
  </si>
  <si>
    <t>Please provide definition of given field to allow implementation.</t>
  </si>
  <si>
    <t>6.2.4.1</t>
  </si>
  <si>
    <t>The fugure number is incorrect.</t>
  </si>
  <si>
    <t>Change the Figure number to "Figure 48nx"</t>
  </si>
  <si>
    <t>6.2.14.1</t>
  </si>
  <si>
    <t>Table 44za should be placed at end of the subclause 6.2.23.1.</t>
  </si>
  <si>
    <t>Table 44zb should be placed at end of the subclause 6.2.23.2.</t>
  </si>
  <si>
    <t>Table 44zc should be placed at end of the subclause 6.2.23.3.</t>
  </si>
  <si>
    <t>Table 44zd should be placed at end of the subclause 6.2.23.4.</t>
  </si>
  <si>
    <t>6.2.24.2</t>
  </si>
  <si>
    <t>Font is different from the rest of the text</t>
  </si>
  <si>
    <t>Align font types</t>
  </si>
  <si>
    <t>macFCSType also valid for TVWS PHYs.</t>
  </si>
  <si>
    <t>Insert instructions to the editor to modify Table 52, entry for macFCSType as follows: modify second paragraph of Description field to "This attribute in only valid for SUN and TVWS PHYs."</t>
  </si>
  <si>
    <t>"macTvwsPsEnabled" is not used in normative text.  This should be used somewhere in 5.1.15?</t>
  </si>
  <si>
    <t>Remove unused attriibute or figure out where it is needed?</t>
  </si>
  <si>
    <t>Some places the term is written as TVWS FSK PHY and some other places it is written as TVWS-FSK PHY.</t>
  </si>
  <si>
    <t>Make TVWS-FSK PHY term consistent throughout the document.</t>
  </si>
  <si>
    <t>Some places the term is written as TVWS OFDM PHY and some other places it is written as TVWS-OFDM PHY.</t>
  </si>
  <si>
    <t>Make TVWS-OFDM PHY term consistent throughout the document.</t>
  </si>
  <si>
    <t>Some places the term is written as TVWS NB-OFDM PHY and some other places it is written as TVWS-NB-OFDM PHY.</t>
  </si>
  <si>
    <t>Make TVWS-NB-OFDM PHY term consistent throughout the document.</t>
  </si>
  <si>
    <t>missing reference to bands</t>
  </si>
  <si>
    <t>Insert instructions to the editor to change first paragraph of 8.1.1 as follows "A compliant device shall operate in one or several frequency bands summarized in Table 66, Table 66a, Table 66b and Table 4ic. Table 66a shows frequency bands for devices supporting the LECIM DSSS PHY, and Table 66b shows frequency bands for devices supporting the LECIM FSK PHY. Table 4ic shows the frequency bands for devices supporting the TVWS PHYs.</t>
  </si>
  <si>
    <t>8.1.2.9</t>
  </si>
  <si>
    <t>fix equation to allow for 1/2 channel guard band at each band edge</t>
  </si>
  <si>
    <t>Change equations as follows: "ChanCenterFreq0 = macStartBandEdge + ChanSpacing" and "b. TotalNumChan = floor((macEndBandEdge - macStartBandEdge)/ChanSpacing - 1)"</t>
  </si>
  <si>
    <t>Hyperlinks not active in "8.2.1" and "8.2.2"</t>
  </si>
  <si>
    <t>Naming convention of attribute names not consistent. Terms like "TVWS", "FSK", "FEC" and "SFD" are sometimes capitalized, other times not.</t>
  </si>
  <si>
    <t>Standardize the attribute names</t>
  </si>
  <si>
    <t>Need to refine the description of an attribute of Table 71.</t>
  </si>
  <si>
    <t>Change "TVWS" to "TVWS-FSK".</t>
  </si>
  <si>
    <t>Need to review which is more appropriate for alll TVWS-FSK PHYs in Table 71, a singular or a plural hereafter.</t>
  </si>
  <si>
    <t>Change "TVWS-FSK-PHYs" to "TVWS-FSK-PHY".</t>
  </si>
  <si>
    <t>Change to "MR-FSK PHY and TVWS-FSK PHYs".</t>
  </si>
  <si>
    <t>Change "phyTvwsFskSpreadingEnabled" to "phyTVWSFSKSpreadingEnabled".</t>
  </si>
  <si>
    <t>Change "phyTvwsFskWhiteningEnabled" to "phyTVWSFSKWhiteningEnabled".</t>
  </si>
  <si>
    <t>Change "phyTvwsSfdLength" to "phyTVWSSFDLength".</t>
  </si>
  <si>
    <t>Change "phyTvwsFskFecScheme" to "phyTVWSFSKFECScheme".</t>
  </si>
  <si>
    <t>Need to add "." at the end of the sentence.</t>
  </si>
  <si>
    <t>Add "." after "employed".</t>
  </si>
  <si>
    <t>Need to add "phyMaxFrameDuration =" at the beginning of the expression for consistency.</t>
  </si>
  <si>
    <t>Add "phyMaxFrameDuration =" before the expression.</t>
  </si>
  <si>
    <t>Need to specify the case for each number, 1, 2, 3 or 4.</t>
  </si>
  <si>
    <t>Specify the case for each number, 1, 2, 3 or 4, or provide a reference to the related subclause.</t>
  </si>
  <si>
    <t>Need to define the function, ceiling(.).</t>
  </si>
  <si>
    <t>Add a line after the expression, "where the function ceiling (.) returns the smallest integer value greater than or equal to its argument value.".</t>
  </si>
  <si>
    <t>Need for Project in PAR: Operate 802.15.4 networks in TV White Space. This clearly covers the specification of the modified MAC and the new structure as given in fig. 2a. However, it does not necessarily mean the introduction of new PHYs with different modulation schemes. If additional modified versions of PHYs (which have been defined in a similar way already in 15g) are introduced specifically for TV WS operation, the standard becomes confusing.</t>
  </si>
  <si>
    <t>It should be clarified why another PHY is really neccesary and why already specified PHY versions are not suitable. Perhaps certain parts of clause 20 could be completely replaced by existing versions. Generally, 802.15.4 meanwhile contains a confusingly high number of similar PHYs without giving reasons for the necessity of all the different versions. The standard should contain more information which PHY is suited for which band and application. Redundancy in the specification should be removed.</t>
  </si>
  <si>
    <t>Previous versions and ammendements of the 802.15.4 standard include already well defined FSK modes. Why is there a need for a different FSK mode definition? It will make more difficult the adoption of the standard having different implementations, where a common implementation would have been possible.</t>
  </si>
  <si>
    <t>The Working Group must explain in the text the technical reasons for a different FSK scheme to be selected for this amendement.
The Working Group must explain in the text why the availalbe FSK modes could not be used or extended.</t>
  </si>
  <si>
    <t>20.1.1.2</t>
  </si>
  <si>
    <t>20.1.1.3</t>
  </si>
  <si>
    <t>The PHR has only one multi-bit field.</t>
  </si>
  <si>
    <t>Change "All multi-bit fields are unsigned integers" to " the Frame Length field is an unsigned integer".</t>
  </si>
  <si>
    <t>The RNG field is not necessary.  Neet to capture ranging timer is indicated by presence of a ranging request iE and is a decision that should be made in the MAC layer (the simplest PHY implementatino is  to always caputre receive timer).</t>
  </si>
  <si>
    <t>Remove field</t>
  </si>
  <si>
    <t>Hyperlink not active in "Annex S"</t>
  </si>
  <si>
    <t>Hyperlink not active in "5.2.1.9"</t>
  </si>
  <si>
    <t>20.1.2.6</t>
  </si>
  <si>
    <t>Hyperlink not active in "18.1.2.3"</t>
  </si>
  <si>
    <t>Sasaki, Shigenobu</t>
  </si>
  <si>
    <t>Niigata University</t>
  </si>
  <si>
    <t>20.1.2.1</t>
  </si>
  <si>
    <t>In Figure 172, PIB attributes and actual functional blocks are mixed up. Some readers may be confused.</t>
  </si>
  <si>
    <t>Add the sentences whch contains the following items in the figure 172 or before that figure 172.
-The block with dashed line: PIB attributes
-The block with solid line: functional block</t>
  </si>
  <si>
    <t>Need to refine the attributes with capital letter acronym in Figure 172.</t>
  </si>
  <si>
    <t>In Figure 172, change "phyFskFecEnabled" to "phyFSKFECEnabled", "phyTvwsFskWhiteningEnabled" to "phyTVWSFSKWhiteningEnabled", and "phyTvwsFskSpreadingEnabled" to "phyTVWSFSKSpreadingEnabled".</t>
  </si>
  <si>
    <t>Inconsistent parameter name in Figure 172</t>
  </si>
  <si>
    <t>Change "phyFskFecEnabled" to "phyFSKFECEnabled"</t>
  </si>
  <si>
    <t>20.1.2.2</t>
  </si>
  <si>
    <t>The paragraph need to be removed based on the comments submitted on previous ballot.</t>
  </si>
  <si>
    <t>Remove the paragraph.</t>
  </si>
  <si>
    <t>extraneous paragraph, remove</t>
  </si>
  <si>
    <t>The reference sub-clause of this sentence has conflict with the reference sub-clauses of the following paragraph - 19.2.2.4 and 18.1.2.4. This sentence should be reviewed again.</t>
  </si>
  <si>
    <t>Check the subclause references and correct them.</t>
  </si>
  <si>
    <t>Hyperlinks not active in "9.3" and "19.2.2.4"</t>
  </si>
  <si>
    <t>The first sentence is redundant.</t>
  </si>
  <si>
    <t>Delete the first sentence, "FEC support is optional. The use of FEC is controlled by the PHY PIB attribute phyFSKFECEnabled, as defined in 9.3.".</t>
  </si>
  <si>
    <t>Change "phyTvwsFskFecScheme" to "phyTVWSFSKFecScheme".</t>
  </si>
  <si>
    <t>20.1.2.3</t>
  </si>
  <si>
    <t>20.1.2.4</t>
  </si>
  <si>
    <t>20.1.2.5</t>
  </si>
  <si>
    <t>Errata: "20.1.2.5 .Bit-to-symbol"</t>
  </si>
  <si>
    <t>Corrige: "20.1.2.5 Bit-to-symbol"</t>
  </si>
  <si>
    <t>20.1.3.2</t>
  </si>
  <si>
    <t>Change heading of 20.1.3.2 to "Frequency and time accuracy".</t>
  </si>
  <si>
    <t>20.1.3.1</t>
  </si>
  <si>
    <t>20.1.3.10</t>
  </si>
  <si>
    <t>Hyperlink not active in "8.2.7"</t>
  </si>
  <si>
    <t>Previous versions and ammendements of the 802.15.4 standard include already well defined OFDM modes. Why is there a need for a different OFDM mode definition? It will make more difficult the adoption of the standard having different implementations, where a common implementation would have been possible.</t>
  </si>
  <si>
    <t>The Working Group must explain in the text the technical reasons for a different OFDM scheme to be selected for this amendement.
The Working Group must explain in the text why the availalbe OFDM modes could not be used or extended.</t>
  </si>
  <si>
    <t>20.2.1.1.2</t>
  </si>
  <si>
    <t>Definition for STF_freq is missing.</t>
  </si>
  <si>
    <t>State that STF_freq is given in Table 203</t>
  </si>
  <si>
    <t>20.2.1.2.2</t>
  </si>
  <si>
    <t>Definition for LTF_freq is missing.</t>
  </si>
  <si>
    <t>State that LTF_freq is given in Table 204.</t>
  </si>
  <si>
    <t>20.2.1.3</t>
  </si>
  <si>
    <t>Need to clarify the procedure of the HCS calculation by adding some steps of the procedure.</t>
  </si>
  <si>
    <t>Refer to the document to be submitted (15-14-0505-00).</t>
  </si>
  <si>
    <t>20.2.3.3</t>
  </si>
  <si>
    <t>Order of coded bits in a coded symbol is unspecified.</t>
  </si>
  <si>
    <t>State that the first coded bit is Output Data A and the second coded bit is Output Data B.</t>
  </si>
  <si>
    <t>20.2.3.4</t>
  </si>
  <si>
    <t>Need to refine the notation.</t>
  </si>
  <si>
    <t>Ncbps should be Italic.</t>
  </si>
  <si>
    <t>SHIN, CheolHo</t>
  </si>
  <si>
    <t>The structure of the interleaver is not clear, the process of interleaving should be illustrated.</t>
  </si>
  <si>
    <t>Insert the figure to show the corresponding process of interleaving.</t>
  </si>
  <si>
    <t>Add a parentheses as (Ncbps - 1).</t>
  </si>
  <si>
    <t>Add a period at the end of the sentence.</t>
  </si>
  <si>
    <t>20.2.3.5</t>
  </si>
  <si>
    <t>Manner in which data symbols are mapped to data carriers is left unspecified.</t>
  </si>
  <si>
    <t>State that the first output symbol is mapped to the most negative data carrier index, etc.</t>
  </si>
  <si>
    <t>Add "and so on" at the end of the sentence.</t>
  </si>
  <si>
    <t>Change "for one" to "one for".</t>
  </si>
  <si>
    <t>20.2.3.8</t>
  </si>
  <si>
    <t>Need to refine the equation.</t>
  </si>
  <si>
    <t>"LENGTH" should be Italic.</t>
  </si>
  <si>
    <t>20.2.3.9</t>
  </si>
  <si>
    <t>Multiple hyperlinks not active in "Figure 102"</t>
  </si>
  <si>
    <t>Need to correct the figure number referenced.</t>
  </si>
  <si>
    <t>Change "PHR, as shown in Figure 102" to "PHR, as shown in Figure 176".</t>
  </si>
  <si>
    <t>20.2.4.4</t>
  </si>
  <si>
    <t>Need to refine the sentence. Need to change a capital letter to a small letter.</t>
  </si>
  <si>
    <t>Change "Option" to "option".</t>
  </si>
  <si>
    <t>Hyperlink not active in "8.1.7"</t>
  </si>
  <si>
    <t>20.2.4.5</t>
  </si>
  <si>
    <t>20.2.4.7</t>
  </si>
  <si>
    <t>The subscript f of Nf is lower case in the formula, where as in the description it is in upper case.</t>
  </si>
  <si>
    <t>It can be made to NF in the formula, F in the subscript</t>
  </si>
  <si>
    <t>Previous versions and ammendements of the 802.15.4 standard include already well defined OFDM modes, covering the data rates described here. Why is there a need for a different OFDM mode definition? It will make more difficult the adoption of the standard having different implementations, where a common implementation would have been possible.</t>
  </si>
  <si>
    <t>20.3.1.1.2</t>
  </si>
  <si>
    <t>Delete "H is".</t>
  </si>
  <si>
    <t>Add "and" before "n=0".</t>
  </si>
  <si>
    <t>Change "S" to "s(n)".</t>
  </si>
  <si>
    <t>Liru, Lu</t>
  </si>
  <si>
    <t>Table 211, column 7 row 2 should be index number '0' instead of '1.4142'</t>
  </si>
  <si>
    <t>Correct it</t>
  </si>
  <si>
    <t>20.3.1.1.3</t>
  </si>
  <si>
    <t>Change "the CP is a 1/2 of a TSTF duration" to "the CP with duration of 1/2 TSTF"".</t>
  </si>
  <si>
    <t>Change "Number" to "number".</t>
  </si>
  <si>
    <t>This expression needs to be Italic and a space needs to be added before "for".</t>
  </si>
  <si>
    <t>20.3.1.1.4</t>
  </si>
  <si>
    <t>In formula sqrt(Nactive/Nstf), 'active' and 'stf' shall change to subscript format</t>
  </si>
  <si>
    <t>apply changes</t>
  </si>
  <si>
    <t>Particular DFT options need to be defined in this standard for NB-OFDM to specify this number.</t>
  </si>
  <si>
    <t>Add a description to define or explain particular DFT options.</t>
  </si>
  <si>
    <t>Change "used subcarriers" to "subcarriers used".</t>
  </si>
  <si>
    <t>20.3.1.2.2</t>
  </si>
  <si>
    <t>Change "L" to "l(n)".</t>
  </si>
  <si>
    <t>Correct an error.</t>
  </si>
  <si>
    <t>Change "STF" to "LTF".</t>
  </si>
  <si>
    <t>20.3.1.2.3</t>
  </si>
  <si>
    <t>Correct an error of the figure number.</t>
  </si>
  <si>
    <t>Change "Figure 126" to "Figure 183".</t>
  </si>
  <si>
    <t>20.3.1.2.4</t>
  </si>
  <si>
    <t>Change "Nltf" to "NLTF".</t>
  </si>
  <si>
    <t>In formula sqrt(Nactive/Nltf), 'active' and 'ltf' shall change to subscript format</t>
  </si>
  <si>
    <t>20.3.1.3</t>
  </si>
  <si>
    <t>Add "," after "ranging".</t>
  </si>
  <si>
    <t>Need to change a field name of the PHR.</t>
  </si>
  <si>
    <t>Change "Scramble Seed" to "Scrambler Seed".</t>
  </si>
  <si>
    <t>Add "a" before "sequence".</t>
  </si>
  <si>
    <t>Numbers, 8 and 0, should be subscripts.</t>
  </si>
  <si>
    <t>Change "a" to "an".</t>
  </si>
  <si>
    <t>This number, 22, may be wrong. 30 may be correct.</t>
  </si>
  <si>
    <t>Correct the number.</t>
  </si>
  <si>
    <t>HCS generation by means of G8 polynomial need more detailed explanation on how to calculate HCS.</t>
  </si>
  <si>
    <t>make changes accordingly</t>
  </si>
  <si>
    <t>Tail bits description in 20.3.3.2.2 is for PPDU instead of PHR, PHR tail bits shall use 6 zeros instead.</t>
  </si>
  <si>
    <t>Figure 184, HCS calculation shall base on the total number of bits in PHR before HCS field, hence the value should be changed to 30 instead</t>
  </si>
  <si>
    <t>20.3.3.2.1</t>
  </si>
  <si>
    <t>Change "outer encode" to "outer encoder".</t>
  </si>
  <si>
    <t>Change "a RS" to "an RS".</t>
  </si>
  <si>
    <t>Add "first" between "the" and "51".</t>
  </si>
  <si>
    <t>20.3.3</t>
  </si>
  <si>
    <t>Rearrange the order of sub-clauses under 20.3.3 to follow the order of reference modulator blocks as shown in Figure 185 for users' easy understanding</t>
  </si>
  <si>
    <t>Change accordingly</t>
  </si>
  <si>
    <t>20.3.3.2.2</t>
  </si>
  <si>
    <t>Add "or" before "7/8".</t>
  </si>
  <si>
    <t>This sentence can be a new paragraph by changing a line.</t>
  </si>
  <si>
    <t>Table 215, Verify contents in Table 215</t>
  </si>
  <si>
    <t>make changes accordingly if necessary</t>
  </si>
  <si>
    <t>Figure 186. Verify the correctness of encoder diagram</t>
  </si>
  <si>
    <t>Add "(continued)" after "OFDM" at the end of the title of the table.</t>
  </si>
  <si>
    <t>Change "on the receiver side" to "at the receiver side".</t>
  </si>
  <si>
    <t>Change "Figure 187, Figure 188, and Figure 189" to "Figures 187, 188, and 198 for rates of 2/3, 3/4, and 7/8 respectively".</t>
  </si>
  <si>
    <t>20.3.3.2.3</t>
  </si>
  <si>
    <t>The formula should be N_{PAD} =N_{DATA}-(L_{RS}+6)</t>
  </si>
  <si>
    <t>20.3.3.24</t>
  </si>
  <si>
    <t>20.3.3.2.5</t>
  </si>
  <si>
    <t>Change "as BPSK" to "using BPSK".</t>
  </si>
  <si>
    <t>20.3.3.3.1</t>
  </si>
  <si>
    <t>Need to move the description on j after an expression on j.</t>
  </si>
  <si>
    <t>Delete ", and j shall be the index after the second permutation, just prior to mapping".</t>
  </si>
  <si>
    <t>Add "where j shall be the index after the second permutation, just prior to mapping." after this equation.</t>
  </si>
  <si>
    <t>Add "these" before "two corresponding".</t>
  </si>
  <si>
    <t>Need a description of NBPSC after the equation.</t>
  </si>
  <si>
    <t>Add a line of "where NBPSC is shown in Table 214." before the line which starts with "The deinterleaver".</t>
  </si>
  <si>
    <t>20.3.3.3.2</t>
  </si>
  <si>
    <t>"0" in "b0" should be a subscript.</t>
  </si>
  <si>
    <t>"E" in "Equation" needs be a small letter.</t>
  </si>
  <si>
    <t>20.3.3.4</t>
  </si>
  <si>
    <t>Add "for the frequency interleaving" after "The permutation rule".</t>
  </si>
  <si>
    <t>Change this sentence to "J(k), the index of output bit after interleaving, shall be represented as, where i is the index of input bit before interleaving:</t>
  </si>
  <si>
    <t>The sentence, "The frequency interleaving follows the following rule." is redundant.</t>
  </si>
  <si>
    <t>Delete the sentence, "The frequency interleaving follows the following rule.".</t>
  </si>
  <si>
    <t>Change "against" to "versus".</t>
  </si>
  <si>
    <t>20.3.5.3</t>
  </si>
  <si>
    <t>20.3.3.7</t>
  </si>
  <si>
    <t>Change "MCS" to " the MCS mode".</t>
  </si>
  <si>
    <t>Add "and" between these two numbers.</t>
  </si>
  <si>
    <t>20.3.3.8</t>
  </si>
  <si>
    <t>Change this sentence to "This can reduce spectral leakage for both cases when combined with and without any implementation of digital pulse shaping filter in TVWS-NB-OFDM."</t>
  </si>
  <si>
    <t>20.3.4</t>
  </si>
  <si>
    <t>Change this sentence to "Maximal bandwidth of an aggregated channel depends on the available channel bandwidth.".</t>
  </si>
  <si>
    <t>Need to refine the description of a parameter of Table 217.</t>
  </si>
  <si>
    <t>Change "Number of maximal aggregated channels" to "Maximal number of subchannels available for aggregation".</t>
  </si>
  <si>
    <t>20.3.5.4</t>
  </si>
  <si>
    <t>Need to use a correct term for consistency.</t>
  </si>
  <si>
    <t>Change "level" to "mode" for consistency.</t>
  </si>
  <si>
    <t>20.3.5.6</t>
  </si>
  <si>
    <t>Formula on RMS_(error) (below Table 219) looks unclear.</t>
  </si>
  <si>
    <t>Modify this formula into the "clear" version.</t>
  </si>
  <si>
    <t>A</t>
  </si>
  <si>
    <t>Need to correct the authors of the reference document.</t>
  </si>
  <si>
    <t>Change to "Chang, S-Y and Seibert, C."</t>
  </si>
  <si>
    <t>D</t>
  </si>
  <si>
    <t>Multiple hyperlinks not active in Table D2 and D5</t>
  </si>
  <si>
    <t>Brethour, Vern</t>
  </si>
  <si>
    <t>ADTRAN Inc.</t>
  </si>
  <si>
    <t>s.1</t>
  </si>
  <si>
    <t>spelling error "beequiped"</t>
  </si>
  <si>
    <t>....may not be equipped with a GPS receiver.....</t>
  </si>
  <si>
    <t>Annex T, There are three PHYs in TG4m, but the example packet encoding is only provided for FSK PHY, the rest two PHYs' packet encoding example should be included as well</t>
  </si>
  <si>
    <t>Include packet encoding examples for TVWS-OFDM and TVWS-NB-OFDM PHYs</t>
  </si>
  <si>
    <t>T</t>
  </si>
  <si>
    <t>U</t>
  </si>
  <si>
    <t>show the example encoding a packet for the TVWS-OFDM PHY to avoid ambiguity.</t>
  </si>
  <si>
    <t>Insert the Annex U for the example encoding a packet for the TVWS-OFDM PHY.</t>
  </si>
  <si>
    <t>802.15 TG4m Sponsor Ballot Comments</t>
  </si>
  <si>
    <t>Jillings, steven</t>
  </si>
  <si>
    <t>Unassigned</t>
  </si>
  <si>
    <t>SA Comment 
ID</t>
  </si>
  <si>
    <t>T&amp;G Sort by Group</t>
  </si>
  <si>
    <t>Total of T&amp;G Groups</t>
  </si>
  <si>
    <t>Kunal</t>
  </si>
  <si>
    <t>Soo-Young</t>
  </si>
  <si>
    <t>Cristina</t>
  </si>
  <si>
    <t>Ben</t>
  </si>
  <si>
    <t>Kunal/Ben</t>
  </si>
  <si>
    <t>TMCTP</t>
  </si>
  <si>
    <t>Dev-to-Dev</t>
  </si>
  <si>
    <t>Ranging</t>
  </si>
  <si>
    <t>Power Saving</t>
  </si>
  <si>
    <t>Enabling</t>
  </si>
  <si>
    <t>MAC Command</t>
  </si>
  <si>
    <t>Command Frames</t>
  </si>
  <si>
    <t>MAC Attributes</t>
  </si>
  <si>
    <t>PHY Attributes</t>
  </si>
  <si>
    <t>FSK</t>
  </si>
  <si>
    <t>OFDM</t>
  </si>
  <si>
    <t>NB-OFDM</t>
  </si>
  <si>
    <t>Definition</t>
  </si>
  <si>
    <t>Clint/Sum</t>
  </si>
  <si>
    <t>Sum</t>
  </si>
  <si>
    <t>Dev Capability</t>
  </si>
  <si>
    <t>T&amp;G Editorial</t>
  </si>
  <si>
    <t>Percent Comments Unassigned</t>
  </si>
  <si>
    <t># Comments Assigned</t>
  </si>
  <si>
    <t># Comments Unassigned</t>
  </si>
  <si>
    <t>Ming-Tuo</t>
  </si>
  <si>
    <t>Kunal/Ming-Tuo</t>
  </si>
  <si>
    <t>Alina</t>
  </si>
  <si>
    <t>Clint</t>
  </si>
  <si>
    <t>AP</t>
  </si>
  <si>
    <t>AP. Change to TVWS Channel 3 for PAN ID 3</t>
  </si>
  <si>
    <t>AP. Change Figure 5a to Figure 4ba.</t>
  </si>
  <si>
    <t>AP. Make text bigger</t>
  </si>
  <si>
    <t xml:space="preserve">AP. TEs will determine the appropriate location for the figure </t>
  </si>
  <si>
    <t>AP. Change to "Manufacturers serial number"</t>
  </si>
  <si>
    <t>AP. Add n=0,1,2,…N-1 at the end of formula</t>
  </si>
  <si>
    <t>AP. Change to "the CP with duration of 1/2 T_{STF}".</t>
  </si>
  <si>
    <t>AP. Change "L" to "l" and add 'n=0,1,2, …, N-1 at the end of formula</t>
  </si>
  <si>
    <t>AP. Change to "N_{LTF}"</t>
  </si>
  <si>
    <t>AP. Change the sentence to "where Nactive=384, is the number of used subcarriers in the rest of the OFDM packet"</t>
  </si>
  <si>
    <t>AP. Add the sentence at the end of paragraph. "The HCS is the remainder resulting from [xk(x7+x6+…+1)] divided (modulo 2) by G8(x), where the value k is
the number of bits in the calculation field. At the transmitter, the initial remainder shall be preset to all zeros."</t>
  </si>
  <si>
    <t>AP. Change the sentence to "The Tail bit field (T5-T0) is set as six continuous zeros for Viterbi decoder flushing.</t>
  </si>
  <si>
    <t>AP. Change '22' to 30</t>
  </si>
  <si>
    <t>AP. Add a line of "where N_{BPSC} is shown in Table 214." before the line which starts with "The deinterleaver".</t>
  </si>
  <si>
    <t>AP. Change the sentence to " The index of input bit before interleaving is represented by I; J, the index of output bit after interleaving, shall be represented as</t>
  </si>
  <si>
    <t>AP. Change the sentence to "The maximum number of aggregated channels depends on the availability of channel bandwidth"</t>
  </si>
  <si>
    <t>AP. Add at the end of the first paragraph of 5.1.15, the sentence that reads: "The power saving mechanism is initiated by the MLME-BEACON-NOTIFY.indication primitive as described in 6.2.4.1 and MCPS-DATA.indication primitive as described in 6.3.3."</t>
  </si>
  <si>
    <t>AP. Change the fourth sentence to "To poll the responding device, an initiating device transmits frames containing a TVWS power saving (TVWSPS) IE (see 5.2.4.30) followed by a channel listening period (sufficiently long to receive an ACK frame from the responding device) at macTvwsPsPollingInterval, for a total …."</t>
  </si>
  <si>
    <t>AP. Change "switches on" to "shall enable".</t>
  </si>
  <si>
    <t>AP. As indicated by resolution to CID 167, the content length is changed to "Variable"</t>
  </si>
  <si>
    <t>AP. Replace text "… with a range from 0 to 4294967206 milliseconds." with "… with a range as given in Table 52."</t>
  </si>
  <si>
    <t>AP. Replace text "… with a range from 0 to 16777215 milliseconds." with "… with a range as given in Table 52."</t>
  </si>
  <si>
    <t>AP. Replace text "… with a valid range from 0 to 16777215 milliseconds." with "… with a range as given in Table 52."</t>
  </si>
  <si>
    <t>AP. Replace text "… with a valid range from 0 to 65535 milliseconds." with "… with a range as given in Table 52."</t>
  </si>
  <si>
    <t xml:space="preserve">AP. The Reason Result Code is given in 5.2.4.33.6 CTM IE under the name "CTM Control field". In 5.5.1, change all terminologies "Reason Result Code" to "CTM Control field" </t>
  </si>
  <si>
    <t>AP. In this paragraph, the first two sentences are parameter setting recommendations so that the power saving mechanism can operate more effectively, e.g. higher likelihhod of receiving frames with PS IE by the responding device. Even if the criteria are not met, the mechanism will not be broken. Start the sentence with "To increase the likelihood of detection..."</t>
  </si>
  <si>
    <t>R</t>
  </si>
  <si>
    <t>R. The multipurpose frame is already defined in the standard and should not be defined again in this amendment.</t>
  </si>
  <si>
    <t>AP. Change paragraph to read: "An initiating or responding device indicates the Rendezvous Time to starting the data transaction (e.g. Ad-hoc listening period), as set by macTvwsPsRendezvousTime, and the expected duration to complete the data transaction, as set by macTvwsPsTransDuration in the Data Transaction Duration. Add in section 5.2.4.30, for Rendezvous Time field and Data Transaction field text that reads "A value of 0 indicates that the field shall be ignored."</t>
  </si>
  <si>
    <t>R. The power saving mechanism is not precluded from being applied in CAP and CFP.</t>
  </si>
  <si>
    <t>AP. Replace entire paragraph to the following in bullet form: "The PS Control field indicates the types of operation intended by the source device. A value of 0 indicates the announcement of a responding device's Periodic Listening Interval and Periodic Listening Duration and that only the Periodic Listening Interval field and Periodic Listening Duration field are valid. A value of 1 indicates that an initiating device has a pending data to be transmitted to the respeonding device. When value 1 is set, only the Rendezvous Time field and Data Transaction Duration field are valid. A value of 2 indicates that an initiating device is requesting data from the responding device. When value 2 is set, only the Rendezvous Time field and Data Transaction Duration field are valid. All other values are reserved.</t>
  </si>
  <si>
    <t>AP. In 5.1.15, add as the second sentence: "The TVWS power saving mechanism is activated when macTvwsPsEnabled is set to TRUE."</t>
  </si>
  <si>
    <t>R. AP. The PS technique is not limited to TVWS application only. A TVWS network is typically a master-slave network where a master device obtains access permission of TV channels from a higher order (the database), and slave devices operate under the sole control of the master device. Conventionally, this architecture indicates that the slave devices are required to perform frequent and long channel listening operations to receive the periodic channel access permission updates from the master devices. This also translates to a more power-consuming device requirement. Therefore, the power saving mechanism is intended to provide a more flexible and energy-efficient operation for devices in the TVWS operations, including the channel access operations and data transaction operations. Change the first sentence of 5.1.15 to read: " ... power saving model for a wide range of LR-WPAN applications operating particularly in, but not limited to TVWS."</t>
  </si>
  <si>
    <t>AP. Add a statement, “where STF_freq is given in Table 203.” in Line 12 of Page 69,</t>
  </si>
  <si>
    <t>AP. Add a statement, “where LTF_freq is given in Table 204.” below Line 54 of Page 69.</t>
  </si>
  <si>
    <t xml:space="preserve">AP. Replace the second bullet to 20.2.1.3 PHR with, "The HCS is the one’s complement of the modulo 2 sum of the two remainders in a) and b):a) The remainder resulting from [xk(x15+x14+…+1)] divided (modulo 2) by G16(x), where the value k is the number of bits in the calculation field.b) The remainder resulting from the calculation field contents, treated as a polynomial, multiplied by x16 and then divided (modulo 2) by G16(x)."
</t>
  </si>
  <si>
    <t>AP. Add a sentence, “The first coded bit is Output Data A and the second coded bit is Output Data B.” at the end of Subclause 20.2.3.3. on Page 75.</t>
  </si>
  <si>
    <t>AP. Add a sentence, “The first output symbol is mapped to the most negative data carrier index in data tones and the second output symbol is mapped to the second most negative data carrier index in data tones and so on.” before the sentence in Line 49 of Page 76.</t>
  </si>
  <si>
    <t>AP. Change two “Nf”s to “NF” in the formula in Line 38 of Page 79 as suggested by the commenter and additionally one “Nf” to “NF”  in Line 6 of Page 80.</t>
  </si>
  <si>
    <t>AP. Correct as proposed.</t>
  </si>
  <si>
    <t>R. The description is in Table 5 0x21</t>
  </si>
  <si>
    <t>R. The description is in Table 5 0x22</t>
  </si>
  <si>
    <t>R. The separation is necessary for the first bit to carry a distinctive message</t>
  </si>
  <si>
    <t>R. The amendment will eventually be rolled up into the base standard. Thus the reference to the base standard is sufficient.</t>
  </si>
  <si>
    <t>R. The first letter of the frame name should be in capital letters.</t>
  </si>
  <si>
    <t>AP. Add the figure given in doc 15-13-0515-00.</t>
  </si>
  <si>
    <t>AP. Resolved by CID 140.</t>
  </si>
  <si>
    <t>AP. Resolved by CID 336</t>
  </si>
  <si>
    <t>AP. Resolved by CID 349</t>
  </si>
  <si>
    <t>AP. Resolved as in CID 386.</t>
  </si>
  <si>
    <t>R. The purpose and rational for the ranging field in PHR has been documented by the group in (doc. 12-0514, “Benefits of ranging bit in PHY for TG4m ranging”). Inclusion of the RNG field in the PHR enables a variety implementation approaches possible, and may allow optimizations not possible otherwise.</t>
  </si>
  <si>
    <t>AP. TE will edit for consistency.</t>
  </si>
  <si>
    <t>AP. Resolved by CID 260.</t>
  </si>
  <si>
    <t>R. Clauses are not in doc, so there can be no active hyperlink.</t>
  </si>
  <si>
    <t>R. Clauses 8.2.1 and 8.2.2 are not in doc, so there can be no active hyperlink.</t>
  </si>
  <si>
    <t>AP. Check and modify to follow the 802.15 Tech Editors Style Guidelines.</t>
  </si>
  <si>
    <t xml:space="preserve">R. First letter caps is correct per the 802.15 Tech Editors Style Guidelines. </t>
  </si>
  <si>
    <t>AP. Change line 40 to TVWS-FSK. Also in rest of Table 71 correct instances of PHYs to PHY (e.g. line 35 TVWS-FSK PHYs).</t>
  </si>
  <si>
    <t>R. Clause is not in doc, so there can be no active hyperlink.</t>
  </si>
  <si>
    <t>AP.  TE will review and correct if necessary.</t>
  </si>
  <si>
    <t>AP. Resolved by CID 288.</t>
  </si>
  <si>
    <t xml:space="preserve">R. Since the PIB attributes are in italics and start with phy athere is already a clear delineation. </t>
  </si>
  <si>
    <t>R. These are not constants or attributes.</t>
  </si>
  <si>
    <t>R. The sentence means that at least one FFD among multiple FFDs must be a PAN coordinator and an SPC in the TMCTP.</t>
  </si>
  <si>
    <t>AP. Change “The format of the TMCTP superframe is defined by the SPC ” to “The format of the TMCTP superframe is defined by the SPC which sends an enhanced beacon containing a TMCTP Specification IE, as in 5.2.4.35.”</t>
  </si>
  <si>
    <t>AP. TMCTP concepts can be applied to other WPAN networks. Delete "For TVWS operation," and change "when ~~" to "When ~~".</t>
  </si>
  <si>
    <t>A. Add “When there is no CFP, the BOP shall follow the CAP.“ after the first sentence starting “When present, …”.</t>
  </si>
  <si>
    <t>AP. Change "BOP slots" to "DBSs in the BOP“.</t>
  </si>
  <si>
    <t>R. The beacon signal may or may not occupy full duration of the first slot.</t>
  </si>
  <si>
    <t>AP. Change to "CSMA is not used for beacon transmissions in the BOP".</t>
  </si>
  <si>
    <t>AP. Resolve as indicated in doc 15-13-0527</t>
  </si>
  <si>
    <t>R. The DBS request/response commands send/receive during the CAP.</t>
  </si>
  <si>
    <t>AP. On line 15 add to the sentence after macBeaconOrder "(B0)" , add to the sentence after macSuperframeOrder "(S0)", add to the sentence after macTmctpExtendedOrder "(E0)" .</t>
  </si>
  <si>
    <t>R. Per the 802.15.4 Tech Editors Style Guidelines only the first letter of each abbreviation should be in capital letters.</t>
  </si>
  <si>
    <t>AP. Resolve as indicated in doc 15-13-0548-01.</t>
  </si>
  <si>
    <t>AP. Resolve as indicated in doc 15-13-0549-01.</t>
  </si>
  <si>
    <t>R. upport for spreading using non-alternating sequences.</t>
  </si>
  <si>
    <t>AP. Resolved by CID 192.</t>
  </si>
  <si>
    <t>AP. It's a function of the number of symbols in the STF.  Clarify that as a note to "(1, 2, 3 or 4)" in the equation identified by the commenter and include a reference to Figure 173.</t>
  </si>
  <si>
    <t>AP. Add two definitions as follows,
Independent device: A device that has access to TV bands databse through a direct connection to the internet.  
Dependent device: A device that operates without direct internet access to a database and depends on another device for channel availability information. 
Also include the defintion of the fixed and not fixed device in subclause 3.1 as follows,
Fixed device - a device at a fixed location that will not change after initial contact
Not fixed device - a device whose location may change after initial contact</t>
  </si>
  <si>
    <t>AP. Devices can access the TVWS channel availability info directly via an internet or through other devices. The intention here is not to specify the channel availability info is accessed directly or via other device. Modify the sentence to "Devices have access to  TVWS channel availability information, such as via a database, for determination of available TVWS spectrum."</t>
  </si>
  <si>
    <t>AP. Change the sentence to "Description on list of verified channels...".</t>
  </si>
  <si>
    <t>R. TG4m par specifies the typical  data rate support from 40kbps to 2000kbps range. The previous version of OFDM can only support up to 800kbps data rate. The NB-OFDM is able to provide close to 2Mbps data rate to fulfill the application requirements. One of key considerations for a new setting of parameters for TVWS PHYs is how to optimize the parameters to allow 802.15.4 wireless networks to take advantage of the TV white space spectrum for use in large scale device command and control applications. The parameters for three PHYs are identified for TVWS services in this standard, considering this optimization. It is inapproriate to include rationale for technical selections in the standard.</t>
  </si>
  <si>
    <t>AP. In accordance with the current editorial policy document # 15-13-0563-00-004m has been created which contains the FSK, OFDM and NB-OFDM packet encoding examples for TVWS and has been placed on mentor. Remove Annex T, containing the FSK example, from the TG4m draft. Add a reference to the packet encoding examples document on mentor to the front of Clause 20 of the TG4m draft and to the reference section.</t>
  </si>
  <si>
    <t>AP. Resolve as indicated in doc 15-13-0570-00.</t>
  </si>
  <si>
    <t xml:space="preserve">REJECT
The commenter does not provide a proposed change. The following information has been provided by the sponsor to the commenter:
There is no conflict between 802.11af and 802.15.4m.  The two  projects have distinct identity serving different applicaiton spaces. The TG is aware of the work in 802.11af and was considered in preparation of the coexistance assurance document (doc # 15-13-0166-03).
The ommision of 802.11af in 7.1 was unintentional and unfortuneatly missed  during the 802 PAR review process. </t>
  </si>
  <si>
    <t>REJECT
Comment does not provide a proposed change or identify an deficiency for the sponsor to address.  The commenter was contacted and provided no further information on this comment.</t>
  </si>
  <si>
    <t>REVISED
Change "group address' to "group address as the  extended destination address"
Note: instruct the editors to check the editing instructions to correctly indicate  which text is inserted relative  to the base standard.</t>
  </si>
  <si>
    <t>REVISED
Change title of 5.1.8.4 to "Ranging Exchange without IEs"
replace first sentece of 5.1.8.5 to "The  process described in this sub-clause shall only be used  when all RDEVs in the exchange suport IEs "
The editor wiil remove instances of "that support IEs" in this subclause.</t>
  </si>
  <si>
    <t>REVISED
Change "will" to "shall"</t>
  </si>
  <si>
    <t>REVISED
Commenter's offer has been accepted awaiting the revised text suggeston</t>
  </si>
  <si>
    <t>REVISE
At line 53 before 'When multiple" insert "bit maps aling on octet boudaries; unused bits are reserved"
There is a wide range in the number of channels defined in bands supported by this standard.It is expected that the most common implelentation situation will be that if a band is supported, all channels in that band are supported. This lead the group to define a variable format that makes for a very compact representation in the most likely case (1 octet) and as compact a form as possible when a subset of the band is implemented.  If all bit maps were length required to support the most channel defined for a band in this standard, far greater overhead would be required and success probabilty at low data rates reduced substantially. This would increase the resource requriements in an implementation.</t>
  </si>
  <si>
    <t xml:space="preserve">REVISED
remove "All TVWS devices shall be capable of receiving
this command' </t>
  </si>
  <si>
    <t xml:space="preserve">REVISED 
use the text from the base standard for the ceiling() function as found  in the base standard: See:  802.15.4-2011 (6.4.3)
</t>
  </si>
  <si>
    <t>R. The draft is an amendment to the base standard and as such will be part of the standard.</t>
  </si>
  <si>
    <t>R. This copies the title page exactly.</t>
  </si>
  <si>
    <t>R. This is standard verbage.</t>
  </si>
  <si>
    <t>AP. Remove sentence as it is redundant to last sentence of 20.1.1.3. Change the last sentence of 20.1.1.3 change to "The Frame Length field is an unsigned integer and shall be transmitted MSB first."</t>
  </si>
  <si>
    <t>R. This table is boken between pages by framemaker.</t>
  </si>
  <si>
    <t>AP. Change to "Figures 187, 188, and 189 for the rates 2/3, 3/4, and 7/8 respectively"</t>
  </si>
  <si>
    <t>R. Figure 102 is not in this amendment so it cannot be linked.</t>
  </si>
  <si>
    <t>AP.  Change this sentence to "This can reduce spectral leakage for both cases when combined with and without implementing any digital pulse shaping filter in TVWS-NB-OFDM."</t>
  </si>
  <si>
    <t>AP. Replace the table 4ih bit number and description as follows,
0 - Fixed and Independent device
1 - Fixed and dependent device
2 - Not fixed and Independent device
3 - Not fixed and dependent device
Change the description of the first paragraph of 5.2.4.33.1 to "The Device Category field is two bits and shall be set to one of values shown in Table 4ih."</t>
  </si>
  <si>
    <t>AP. Change page 23 line 1 to "… faciliates communication to be maintained when a band becomes unavailable, using the same PHY/MAC capabilities."</t>
  </si>
  <si>
    <t>AP. The PAR specifies that 4m amendment enables operations in the VHF/UHF band but it does not set the constraint that 4m devices can only support VHF/UHF band. As the commenter points out, the various bands are included to facilitate that communication be maintained. However, 802.15.4 devices are not excluded from interoperating using other modes in the 802.15.4 base standard, such as identified by the commenter, if desired.
Resolved by CID 185.</t>
  </si>
  <si>
    <t>AP. Resolved by CID 186.</t>
  </si>
  <si>
    <t>AP. Add row for "TVWS Band EU" to Table 4ic.</t>
  </si>
  <si>
    <t>AP. Insert instructions to the editor to modify Table 52, entry for macFCSType as follows: modify second paragraph of Description field to "This attribute in only valid for SUN, LECIM and TVWS PHYs."</t>
  </si>
  <si>
    <t>R. Resolved by CID 297.</t>
  </si>
  <si>
    <t>AP.  Resolved as indicated in doc 15-13-0591.</t>
  </si>
  <si>
    <t>AP. For peer-to-peer data transfer, destination address is needed at a source device before transmitting, so it is necessary to include a mechanism such as Device Announcement, as described by text proposed in document 15-13-0571-03-004m-text-for-device-announcement.docx.</t>
  </si>
  <si>
    <t>AP. Resolved by CID 48.</t>
  </si>
  <si>
    <t>AP. Resolved by CID 338.</t>
  </si>
  <si>
    <t xml:space="preserve">R. This sub-clause cannot be modified since the PAR for this project says it will not include a Purpose sub-clause. During the creation of a revision PAR is the appropriate time to change the scope and purpose of the base standard.
*****THIS AND BELOW ARE FOR THE PURPOSES OF EMAIL RESPONSE TO COMMENTER AND IS TO BE REMOVED BEFORE LOADING FINAL BACK TO SB SYSTEM*****
The commenter brings up a good point. The section has been out of sync with the 802.15.4 standard for a while now and should be  cleaned up in the upcoming 802.15.4 revision. A Maintenance request on this issue will be submitted for tracking purposes. </t>
  </si>
  <si>
    <t>AP. Change "in this standard" to "For TVWS"</t>
  </si>
  <si>
    <t>AP. Change "on" to "of" to be consistent with other amendments.</t>
  </si>
  <si>
    <t>R. Both sentences are about the convolutional endoder.</t>
  </si>
  <si>
    <t>R. To be filled in by IEEE Editor Staff.</t>
  </si>
  <si>
    <t>R. This follows the 802 Style Guide.</t>
  </si>
  <si>
    <t>AP. Delete all instances of "for the appropriate time".</t>
  </si>
  <si>
    <t>AP. Since "CAQ" has only existed once in the draft, replace "CAQ" with channel availability query in page 38.</t>
  </si>
  <si>
    <t>AP. Resolved by CID 28.</t>
  </si>
  <si>
    <t>AP. Resolved by CID 182.</t>
  </si>
  <si>
    <t>AP. Add reference to Clause 2.</t>
  </si>
  <si>
    <t>AP. Change to clock frequency and timing accuracy.</t>
  </si>
  <si>
    <t>AP. Resolve as in doc 15-13-0596-00</t>
  </si>
  <si>
    <t>R. Resolve as in doc 15-13-0596-00</t>
  </si>
  <si>
    <t>AP. Resolve as indicated in doc 15-13-0608-00-4m</t>
  </si>
  <si>
    <t>AP. Resolve as indicated in doc 15-13-0602-00-4m</t>
  </si>
  <si>
    <t>AP. Resolve as in doc 15-13-0604-00</t>
  </si>
  <si>
    <t>AP. Technical contents accepted with technical editors to work with the text modification.</t>
  </si>
  <si>
    <t>Resolve as in CID 203</t>
  </si>
  <si>
    <t>AP. Resolve as indicated in doc 15-13-0607-01-4m</t>
  </si>
  <si>
    <t xml:space="preserve">AP. Change to "Each PAN coordinator may use a different WPAN channel allocated by the SPC."
</t>
  </si>
  <si>
    <t>d4P802-15-4m_Draft_Standard</t>
  </si>
  <si>
    <t>[This document is a summary of all comments from the TG4m Sponsor Ballot -  Recirc 1.]</t>
  </si>
  <si>
    <t>802.15.4m Sponsor Ballot Recirc 1 Comment Database</t>
  </si>
  <si>
    <t>This draft meets all editorial requirements</t>
  </si>
  <si>
    <t>The listing of officers should be before the text introducing the list of voters.</t>
  </si>
  <si>
    <t>Move this text below the list  of  WG officers. Provide the correct information to the IEEE professional editors for correction during the publication process.</t>
  </si>
  <si>
    <t>The voter list is incorrect (out of date)</t>
  </si>
  <si>
    <t>Provide the correct information to the IEEE professional editors for correction during the publication process.</t>
  </si>
  <si>
    <t>Participants</t>
  </si>
  <si>
    <t>Correct spelling of the name of a participant.</t>
  </si>
  <si>
    <t>Change "Jaewhan Kim" to "Jaehwan Kim".</t>
  </si>
  <si>
    <t>xii</t>
  </si>
  <si>
    <t>The list of SASB leadership and membership is out of date.  See http://standards.ieee.org/about/sasb/index.html.</t>
  </si>
  <si>
    <t>The list of "Major Contributors" seems to have been copied from some past amendment and is not correct:it iincludes names of people who have not particpated  in this task group and omits significant contriutors to this amendment.</t>
  </si>
  <si>
    <t>Correct the list or delete it from the amendment.  Provide the correct information to the IEEE professional editors for correction during the publication process.</t>
  </si>
  <si>
    <t>Consolidate the names of balloting members into the list in the previous page.</t>
  </si>
  <si>
    <t>Combine the list of the balloting members to the list in the previous page.</t>
  </si>
  <si>
    <t>This list appeasr to have been copied from a past amendment and is not correct for this amendment.</t>
  </si>
  <si>
    <t>Need to add IEEE Std 802-2013 to normative references in caluse 2.</t>
  </si>
  <si>
    <t>See comments</t>
  </si>
  <si>
    <t>All the definitions can be rearranged in alphabetical order.</t>
  </si>
  <si>
    <t>Rearrange the definitions in alphabetical order</t>
  </si>
  <si>
    <t>The term "fixed device" does not appear in the draft except for  in 3.1</t>
  </si>
  <si>
    <t>Correct term.</t>
  </si>
  <si>
    <t>The term "not fixed device" does not appear in the draft excpet for in 3.1</t>
  </si>
  <si>
    <t>"Non-fixed device" is better than "not fixed device".</t>
  </si>
  <si>
    <t>Change "Not fixed device" to "non-fixed device".</t>
  </si>
  <si>
    <t>The achronym for "inter-carrier interference" is only used once in the draft, so an achronym is not needed or appropriate.</t>
  </si>
  <si>
    <t>Delete achronym ICI</t>
  </si>
  <si>
    <t>The achronym for "inter-symbol interference" is only used once in the draft, so an achronym is not needed or appropriate.</t>
  </si>
  <si>
    <t>Delete achronym ISI</t>
  </si>
  <si>
    <t>5.5.7</t>
  </si>
  <si>
    <t>This subsitution of "TVWS" is incorrect. It should be "this standard" here.</t>
  </si>
  <si>
    <t>Change it back to "this standard".</t>
  </si>
  <si>
    <t>Blank pages on page 10, 40, 55, 56 and 64</t>
  </si>
  <si>
    <t>Delete blank pages.</t>
  </si>
  <si>
    <t>Need to clarify the sentence.</t>
  </si>
  <si>
    <t>Change "DBSs in the BOP" to "Multiple base slots in the BOP".</t>
  </si>
  <si>
    <t>There is more to sub-clause 5.1.1.3 than the paragraph modified by this amendment, so the instructions to the editor should say "Modify the first paragraph of 5.1.1.3 as follows:.." and separately instruct that Figure 10 be replaced as shown.</t>
  </si>
  <si>
    <t>fix as suggested</t>
  </si>
  <si>
    <t>Figure 10 needs editing instruction</t>
  </si>
  <si>
    <t>"Replace figure 10"</t>
  </si>
  <si>
    <t>The updated Figure 10 shows an incorrect IFS following the ACK of a Short frame. Instead of LIFS, it should be max(SIFS, aTurnaroundTime).</t>
  </si>
  <si>
    <t>Heading for Figure 10 is wrong.</t>
  </si>
  <si>
    <t>Change to "IFS" as in the base standard.</t>
  </si>
  <si>
    <t>5.1.6.4.2</t>
  </si>
  <si>
    <t>This sentence has already been added to the base standard by prior amendments, so the instructions to the editor should state: Modify this sentence in the second paragraph of 5.1.6.4.2 as follows: "The value of tack is 1 ms for the SUN PHYs, LECIM PHYs and TVWS PHYs."</t>
  </si>
  <si>
    <t>Need to specify the full name for an acronym IE shown for the first time in the standard.</t>
  </si>
  <si>
    <t>Change "DA IE" to "Device Announcement IE (DA IE)".</t>
  </si>
  <si>
    <t>Only a coordinating device seems to be allowed, following described beacon-based procedure, to announce its address to its neighbours. This makes devices "announcement" impossible, and not needed. A PAN coordinator address is always "announced" by means of beacon itself.</t>
  </si>
  <si>
    <t>Modify sentence on line 42: "If not, the device may broadcast a beacon with a DA IE to announce its address at the appropriate time." with "If not, the device may ask again association with transmitting device."</t>
  </si>
  <si>
    <t>EGGERT, DIETMAR</t>
  </si>
  <si>
    <t>Atmel Corporation</t>
  </si>
  <si>
    <t>5.1.8</t>
  </si>
  <si>
    <t>The introduced ranging control does refer to Phy implementations, which lack clear definition how these phy's have to support the related functions to enable the implementation of interoperable solutions AND achieve certain results with a certain accuracy and confidence level.</t>
  </si>
  <si>
    <t>provide a clear definition for the ranging method used, which includes tolerances for critical system parameter or remove the whole feature and defer the topic to the new project.</t>
  </si>
  <si>
    <t>5.1.8.4</t>
  </si>
  <si>
    <t>Don't need "without Ies" in the title (and it's wrong that way).</t>
  </si>
  <si>
    <t>Remove change to clause title.</t>
  </si>
  <si>
    <t>The IEs can be exchanged as part of the ranging exchange. The title should not mention "without IEs" part.</t>
  </si>
  <si>
    <t>Clarify and delete the last part "without IEs" of the title.</t>
  </si>
  <si>
    <t>The proposed control (which includes IE) suggest changes to the related control of existing PHY's, which do already have defined procedures. Such approach affects backward compatibility and should be outside the scope of 4m.</t>
  </si>
  <si>
    <t>Remove the whole approach or decouple from established procedures. Such changes should rather be handled though a revision or under a new project to give the affected parties the opportunity to contribute to the process.</t>
  </si>
  <si>
    <t>"For TVWS RDEVs, the Timing IE and Ranging Information IE are provided for exchanging ranging
information between TVWS RDEVs."  is new text so needs editing instructions to insert this text.</t>
  </si>
  <si>
    <t>add editing instrutions</t>
  </si>
  <si>
    <t>5.1.14</t>
  </si>
  <si>
    <t>Change "switches into" to "switches to".</t>
  </si>
  <si>
    <t>Change "changes" to "switches".</t>
  </si>
  <si>
    <t>BI should be plural.</t>
  </si>
  <si>
    <t>Change "BI" to "BIs".</t>
  </si>
  <si>
    <t>As per Figure 48no, none of the IE field value is variable.</t>
  </si>
  <si>
    <t>Change the content length to 13.</t>
  </si>
  <si>
    <t>This IE is actually not a Ranging Information IE, but simply the Rx Tx Time Difference, which can be used for one ranging technique, but not for all currently available and future ranging techniques. Therefore the name is actually misleading.</t>
  </si>
  <si>
    <t>Either the IE should be renamed to what is actually is (i.e. "Timestamp Difference IE") or should be extended to at least be able to address other ranging techniques as well. Otherwise this needs to be corrected later.</t>
  </si>
  <si>
    <t>TVWS PHY Operating Mode Description value should be 9 Octets instead of 5.</t>
  </si>
  <si>
    <t>Change the Octets value to 9.</t>
  </si>
  <si>
    <t>The note to the editor need to be removed.</t>
  </si>
  <si>
    <t>Delete the sentence "Note to
editor: Value of 5 is being added for TVWS band EU"</t>
  </si>
  <si>
    <t>provide a clear definition for the ranging method used, which includes tolerances for critical system parameter or remove the whole feature and defer the topic to a new project.</t>
  </si>
  <si>
    <t>The only reasonable value for a channel bit map for a TVWS band is "all channels supported", as otherwise it doesn't really tell us much as the channel # is relative to the start of a TV channel (i.e. channel "n" is ambiguous without a start freq and channel size). It also does not really makes sense for a TVWS implementation to only provide a subset of the PHY channels in a TV channel. So the form still works, but it would be helpful if we added a note that for TVWS bands the value should be "all channels available" if that TVWS band is supported.</t>
  </si>
  <si>
    <t>Add note as indicated in comment</t>
  </si>
  <si>
    <t>The description says "field" and should say "IE content" or the clause title is wrong. The field or IE content is more than 2 bits.</t>
  </si>
  <si>
    <t>"The Device Category IE contains one field, 1 octet in length, the value of which shall be set to one of the non-reserved values given in table 4ih"; add row to 4ih for "4-255 Reserved".</t>
  </si>
  <si>
    <t>Table 4d defines the TVWS Device Category as having a content length of 1 octet. Yet, the definition in 5.2.4.33.1 shows it is only 2 bits long. Since this appears to be the only field in the content of this IE, it should be 1 octet long and the unused values need to be reserved. Furthermore, Table 4ih incorrectly shows the first column as "Bit #" when what's meant is "Field value".</t>
  </si>
  <si>
    <t>Fix Table 4ih to show "Field value" instead of "Bit #" as heading of first column. Add row of "Reserved" for field values between 4-255. Also, to minimize confusion, add Figure (xx) showing IE content for TVWS Device Category IE, consisting of one field "Device category" that is 1 octet long. Change paragraph on line 5, page 28 to state "The content of the Device Category IE consists of one field, as shown in Figure xx.. (pointing to the newly added figure). This field shall be set to...".</t>
  </si>
  <si>
    <t>Non-fixed device is better than not fixed device.</t>
  </si>
  <si>
    <t>Change "Not fixed device" to "non-fixed device" in Table 4ih.</t>
  </si>
  <si>
    <t>Need to refine a description of Table 4il.</t>
  </si>
  <si>
    <t>Change "due to device ID is not verified" to "due to device ID being not verified" in Table 4il.</t>
  </si>
  <si>
    <t>The sentence is not complete</t>
  </si>
  <si>
    <t>Complete the sentence as "channel availability data is expected to remain valid..."</t>
  </si>
  <si>
    <t>Change "is 1 kHz units," to "is in 1 kHz units and".</t>
  </si>
  <si>
    <t>Change "is in 1 kHz units," to "is in 1 kHz units and".</t>
  </si>
  <si>
    <t>The sentence should say, "IE shall be formatted as shown..."</t>
  </si>
  <si>
    <t>Change as suggested.</t>
  </si>
  <si>
    <t>The field name is TVWS available channel description.</t>
  </si>
  <si>
    <t>Change the sentence to "Indication that TVWS Available Channel Description of..."</t>
  </si>
  <si>
    <t>Add a "," between "when present" and "contains the".</t>
  </si>
  <si>
    <t>The field length should be fixed.</t>
  </si>
  <si>
    <t>Update the field length value.</t>
  </si>
  <si>
    <t>Change "CTM control field" to "CTM Control field".</t>
  </si>
  <si>
    <t>Change "CTM field" to "CTM Control field".</t>
  </si>
  <si>
    <t>What is local server? May be is it meant to be the database or the device who is manging the channels?</t>
  </si>
  <si>
    <t>Clarify and include the definition if a new term is introduced. Make changes throughout the table.</t>
  </si>
  <si>
    <t>What is meant by time slots here?</t>
  </si>
  <si>
    <t>Include the description for time slots.</t>
  </si>
  <si>
    <t>Channel number is specified as TVWS Available Frequency Range in other section. To be consistent, change the field name to TVWS Available Frequency Range as described in Figure 48nz.</t>
  </si>
  <si>
    <t>Need to refine the name of a field in Table 4io.</t>
  </si>
  <si>
    <t>Change "Channel number" to "Channel Number" in Table 4io.</t>
  </si>
  <si>
    <t>As the channel starting time is described as universal time, there may not be a need to offset time field.</t>
  </si>
  <si>
    <t>Make changes to the table accordingly.</t>
  </si>
  <si>
    <t>This field purpose is same as Valid Time field as described in Figure 48ny.</t>
  </si>
  <si>
    <t>For consistency, change the name of the parameter to Valid Time and the value to "As described in Figure 48ny."</t>
  </si>
  <si>
    <t>The unit nanosecods implies a maximum accuracy of +/-15cm, the 32-bit value allows a range of 1288490.2km.</t>
  </si>
  <si>
    <t>The Transmit Timestamp field shall be set to the time, in picoseconds, in the transmitter time reference at ...</t>
  </si>
  <si>
    <t>Need to refine the title of a subclause. Change a capital letter to a small letter.</t>
  </si>
  <si>
    <t>Change "Ranging Information IE" to "Ranging information IE".</t>
  </si>
  <si>
    <t>5.2.4.32.2</t>
  </si>
  <si>
    <t>The IE should be renamed to what is actually is (i.e. "Timestamp Difference IE") or  remove the whole feature and defer the topic to the new ranging project.</t>
  </si>
  <si>
    <t>The RX TX Time Difference field contains the difference in time, in picoseconds, at the device generating ...</t>
  </si>
  <si>
    <t>5.2.4.35</t>
  </si>
  <si>
    <t>Need to change the name of an attribute in the sentence.</t>
  </si>
  <si>
    <t>Change "the extended order" to "macTmctpExtendedOrder".</t>
  </si>
  <si>
    <t>Change "capable of allocating the" to "capable of allocating a".</t>
  </si>
  <si>
    <t>Change "capable of relaying the" to "capable of relaying a".</t>
  </si>
  <si>
    <t>5.2.4.36</t>
  </si>
  <si>
    <t>Change "Device Announcement IE" to "Device announcement IE".</t>
  </si>
  <si>
    <t>Need clarification on how DA IE is to be processed when multiple DA IE are sent by a device. Are multiple DA is additive?  Is there a way to indicate a new set, i.e. that whatever I advertised as "known" before is no longer valid? What if I get several of these DAIEs in the same message w/o the "Address Pending" field set, or if I receive subsequent messages containing more DA IE(s) - are they added to the previously advertised  list or a fresh start?</t>
  </si>
  <si>
    <t>See comment</t>
  </si>
  <si>
    <t>Please specify if "omitted" means "equal to zero": a field of non-variable length (see Fig. 59dh) cannot be omitted. Modify sentence "This field may be omitted if the new Start Band Edge..:"</t>
  </si>
  <si>
    <t>Sentence should read "This field may be zero if the new Start Band Edge..."</t>
  </si>
  <si>
    <t>The field name specified in figure 59dh is starting PHY channel ID.</t>
  </si>
  <si>
    <t>Make the field name consistent.</t>
  </si>
  <si>
    <t>The field name specified in figure 59dh is ending PHY channel ID.</t>
  </si>
  <si>
    <t>Need to clarify the meaning of "database for primary systems".</t>
  </si>
  <si>
    <t>Change "database for primary systems" to "database which stores information on operation of primary incumbent systems".</t>
  </si>
  <si>
    <t>Change "A database for primary systems is typically, but not limited to a GDB." to "This database to protect primary systems is typically, but not limited to, a GDB.".</t>
  </si>
  <si>
    <t>"CTMControl" is the name of a MLME parameer but it is used as if it is meant to describe a field in a transmitted IE.  Also in line 25, 27 and 31</t>
  </si>
  <si>
    <t>Use field name</t>
  </si>
  <si>
    <t>Parameers: Not all the ripple from changes in the functional and IE definitions were rippled into the MLME. Some parameters are no longer used and some are not obviosuly mapped to where the parameters are used and/or set.</t>
  </si>
  <si>
    <t>Correct parameters</t>
  </si>
  <si>
    <t>Include the newly added parameters to the list.</t>
  </si>
  <si>
    <t>Include TVWSAvailableFrequencyRange, ChannelDescriptionStartingFrequency, ChannelDescriptionWidth, MaximumTXPower, ValidTime.</t>
  </si>
  <si>
    <t>Change and update the parameters in table 16 based on the spec change.</t>
  </si>
  <si>
    <t>ChannelVerificationValidTime should be deleted from the list.</t>
  </si>
  <si>
    <t>The primitives and parameters in Clause 6 haven't been updated properly to account for the changes to TVWS IE structures in Clause 5. Remove references to ChannelVerificationValidTime throughout this clause. The Description and/or Valid range fields for TVWS parameters such as ChannelInfoSourceLocation (suggest changing name to LocationofKnownSource as per IE field label), etc. need to be consistent, note the reference for this parameter shows up as Table 4ij in Table 16 and Table 4im in Table 34. Btw, the column headings for Table 34 are missing.</t>
  </si>
  <si>
    <t>fix</t>
  </si>
  <si>
    <t>ChannelListStatus type and xref don't match</t>
  </si>
  <si>
    <t>Change type to integer. Then xref makes sense.</t>
  </si>
  <si>
    <t>DeviceCategory parameter: Table 4ih is not described as an enumeration or  how the paramter value gets set, how functional behavior or received beacon content affets the value (though it is almost obvious).</t>
  </si>
  <si>
    <t>change to  "contains the value of the Device category field of a received TVWS device category IE (5.2.4.33.1)" n IE as defined in as defined in 5.2.4.33.2" and change type to integer or provide a mapping of IE field value to enumeration value.</t>
  </si>
  <si>
    <t>DeviceIDType parameter: Table 4ii does not describe an enumeration or where the parameter value comes from.</t>
  </si>
  <si>
    <t>Change description to  "contains the value of the Device ID ype field of a receied Device identification IE as defined in as defined in 5.2.4.33.2" and change type to integer or provide a mapping of IE field value to enumeration value.</t>
  </si>
  <si>
    <t>DeviceID parameer: need more than xref to figures; need to state where the parameer value comes from (which is what it is).</t>
  </si>
  <si>
    <t>change to "Contains the value of the ID string field of a received Device identification IE as defined in 5.2.4.33.2"</t>
  </si>
  <si>
    <t>NumberLocations parameer needs complee definition: Need to desecribe where parameter value is set, or used for, in the MAC functional text.</t>
  </si>
  <si>
    <t>"Contains the value of the Number of Locations fied in a received TVWS device location IE"</t>
  </si>
  <si>
    <t>DeviceLocationsList parameter definition incomplete.</t>
  </si>
  <si>
    <t>"Contains a list of locations contained in a received TVWS device location IE"</t>
  </si>
  <si>
    <t>The parameter name should be DeviceLocationListElement</t>
  </si>
  <si>
    <t>ChannelListID paremeter definition incomplete.</t>
  </si>
  <si>
    <t>"Conains the Channel List ID contained in a received  Channel information query IE"</t>
  </si>
  <si>
    <t>ChannelInfoStatus definition incomplete.</t>
  </si>
  <si>
    <t>Indication on whether the channel information
query is a request or a response, and in
the case of a response, the nature of the
response, as indicaed in a received  TVWS channel information query request/response IE (5.2.4.33.4) that contains a response</t>
  </si>
  <si>
    <t>NumberofChannels paremeter definition incomplete.</t>
  </si>
  <si>
    <t>The number of TVWS channels contained in the received  TVWS channel information query request/response IE (5.2.4.33.4) that contains a channel list</t>
  </si>
  <si>
    <t>The parameter name should be TVWSAvailableChannelDescription.</t>
  </si>
  <si>
    <t>ChannelDescriptionList definition incomplete.</t>
  </si>
  <si>
    <t>"Description on each TVWS channel eceived  TVWS channel information query request/response IE that contains a channel list</t>
  </si>
  <si>
    <t>SourceInfo field definition incomplete.</t>
  </si>
  <si>
    <t>change description to :Set to the value of the Source Info field of a received Channel information source description IE (5.2.4.33.5). The valid values are given in Table 4im" and change type to Integer</t>
  </si>
  <si>
    <t>ChannelInfoSourceLocation paremeter definition incomplete and doesn't track with the IE content.</t>
  </si>
  <si>
    <t>Change type to "set of octets" and descriptoion to "The location of known source field value of a received TVWS channel information source description IE (5.2.4.33.5) encoded as shown in table 4ij"</t>
  </si>
  <si>
    <t>AddressofKnownSource: table 4ny is not the right xref. And definition is incomplete if it where.</t>
  </si>
  <si>
    <t>"When present, indication of device acting as
the source of channel availability data; set to the value of the Address of known source field of a received TVWS channel information source description IE (5.2.4.33.5)" and remove xref to wrong table.  CHange range to "see 5.2.4.33.5" or correct table xref</t>
  </si>
  <si>
    <t>KnownSourceChannelDescription definition  incomplete</t>
  </si>
  <si>
    <t>Change to: "Set to the conent of the TVWS Available Channel Description of Known
Source field of a receivedd  TVWS channel information source description IE (5.2.4.33.5)" and remove xref to wrong table.  Change range to "see 5.2.4.33.5" or correct table xref</t>
  </si>
  <si>
    <t>The parameter name should be TVWSAvailableChannelDescriptionofKnownSource</t>
  </si>
  <si>
    <t>CTMControl definition incomplete</t>
  </si>
  <si>
    <t>type is integer; description is "Set to the value of the CTM Control Field of a received Channel timing management IE (5.2.4.33.6) "</t>
  </si>
  <si>
    <t>The parameter name should be LocationofKnownSource.</t>
  </si>
  <si>
    <t>ChannelVerificationValidTime definition incomplete  - where does this value come from?</t>
  </si>
  <si>
    <t>see comment and complee definition: might be the content of the Valid time field of the (Figure 48ny) TVWS Available Channel Description ?</t>
  </si>
  <si>
    <t>ChannelTimingInformation definition incomplete</t>
  </si>
  <si>
    <t>"set to the value of the value of the Channel Timing Information field of  a received Channel timing management IE (5.2.4.33.6) "</t>
  </si>
  <si>
    <t>The table number should be 4io</t>
  </si>
  <si>
    <t>ChannelVerificationValidTime parameter is not required.</t>
  </si>
  <si>
    <t>Delete ChannelVerificationValidTime from table 16.</t>
  </si>
  <si>
    <t>ChannelListInfo type and xref don't match</t>
  </si>
  <si>
    <t>Change type to "channel descriptoin" then xref makes sense</t>
  </si>
  <si>
    <t>Add a new parameter in table 16 as ValidTime,
Type = Octets string
Valid range = See Figure 48ny
Description = Indication of the time, in minutes from the time of transmission, that the channel availability data is expected to remain valid.</t>
  </si>
  <si>
    <t>Add as suggested.</t>
  </si>
  <si>
    <t>Add a new parameter in table 16 as MaximumTXPower,
Type = Octets string
Valid range = See Figure 48ny
Description = Provides the information on maximum allowed transmit power authorized for the channel.</t>
  </si>
  <si>
    <t>Add a new parameter in table 16 as ChannelDescriptionWidth,
Type = Octets string
Valid range = See Figure 48nz
Description = Provides the information on the width of the available TVWS spectrum.</t>
  </si>
  <si>
    <t>Add a new parameter in table 16 as ChannelDescriptionStartingFrequency,
Type = Octets string
Valid range = See Figure 48nz
Description = Provides the information on the starting frequency where the TVWS spectrum is available.</t>
  </si>
  <si>
    <t>Add a new parameter in table 16 as TVWSAvailableFrequencyRange,
Type = Enumeration
Valid range = See Figure 48nz
Description = See Figure 48nz</t>
  </si>
  <si>
    <t>6.2.12.1</t>
  </si>
  <si>
    <t>Update the list of parameters as part of the list and table 34 based on the changed parameters in the spec.</t>
  </si>
  <si>
    <t>Update table 34 to be consistent throughout the spec.</t>
  </si>
  <si>
    <t>6.2.17</t>
  </si>
  <si>
    <t>Chapter 6.2.17, especially sub-clause 6.2.17.2 currently does apply for UWB-PHYs only, regardless of the generalized heading</t>
  </si>
  <si>
    <t>specify a consistant unit (e.g. picoseconds) for CalTxRMARKER Offset and CalRxRMARKER Offset respectively</t>
  </si>
  <si>
    <t>DeviceCategory parameter description is incomplete and/or incorrect.  We can refer to table 16 (after we fix table 16).</t>
  </si>
  <si>
    <t>Change type and description to "See table 16"</t>
  </si>
  <si>
    <t>6.2.12.1 MLME-START.request  paremeter defintions: fix the same as given in other coments for the MLME-Beacon.notify</t>
  </si>
  <si>
    <t>See coments on MLME-BeaconNotify</t>
  </si>
  <si>
    <t>DeviceIDType  parameter description is incomplete and/or incorrect.  We can refer to table 16 (after we fix table 16).</t>
  </si>
  <si>
    <t>NumberofLocations  parameter description is incomplete and/or incorrect.  We can refer to table 16 (after we fix table 16).</t>
  </si>
  <si>
    <t>DeviceLocationsList  parameter description is incomplete and/or incorrect.  We can refer to table 16 (after we fix table 16).</t>
  </si>
  <si>
    <t>ChanneListID  parameter description is incomplete and/or incorrect.  We can refer to table 16 (after we fix table 16).</t>
  </si>
  <si>
    <t>ChannelVerificationValidTime should  refer to Table 16 (after we fix table 16)</t>
  </si>
  <si>
    <t>ChannelTimingInformation definition incomplete or incorrect; we can refer to Table 16 (after we fix table 16)</t>
  </si>
  <si>
    <t>CTMControl definition incomplete or incorrect; we can refer to Table 16 (after we fix table 16)</t>
  </si>
  <si>
    <t>KnownSourceChannelDescription definition incomplete or incorrect; we can refer to Table 16 (after we fix table 16)</t>
  </si>
  <si>
    <t>AddressofKnownSource definition incomplete or incorrect; we can refer to Table 16 (after we fix table 16)</t>
  </si>
  <si>
    <t>ChannelInfoSourceLocation definition incomplete or incorrect; we can refer to Table 16 (after we fix table 16)</t>
  </si>
  <si>
    <t>SourceInfo definition incomplete or incorrect; we can refer to Table 16 (after we fix table 16)</t>
  </si>
  <si>
    <t>ChannelDescriptionList definition incomplete or incorrect; we can refer to Table 16 (after we fix table 16)</t>
  </si>
  <si>
    <t>NumberofChannels definition incomplete or incorrect; we can refer to Table 16 (after we fix table 16)</t>
  </si>
  <si>
    <t>ChannelInfoStatus  parameter description is incomplete and/or incorrect.  We can refer to table 16 (after we fix table 16).</t>
  </si>
  <si>
    <t>6.2.24.1</t>
  </si>
  <si>
    <t>Tab. 44ze reports an erroneous DaAddrNum valid range from 0 to 2048.</t>
  </si>
  <si>
    <t>Correct range from 0 to 1024</t>
  </si>
  <si>
    <t>6.3.3</t>
  </si>
  <si>
    <t>the related marker refer to time and not distance. The use of such features goes beyond distance only i.e. can also be used to establish a network time and synchronize nodes</t>
  </si>
  <si>
    <t>The IE should be renamed to what is actually is (i.e. "Timestamp Difference IE") and improve the specification such that accurate time measurements using the target PHY's can be implemented based upon the defined standard or  remove the whole feature and defer the topic to the new ranging project.</t>
  </si>
  <si>
    <t>Need to show the text that was changed, as shown in the Description for the RangingCounterStop. Also, annex on Ranging is now Annex T.</t>
  </si>
  <si>
    <t>Underline editorial changes as shown for the RangingCounterStop parameter and change "Annex S" to "Annex T". Also add the hyperlink to Annex T.</t>
  </si>
  <si>
    <t>Annex on Ranging is now Annex T.</t>
  </si>
  <si>
    <t>Change "Annex S" to "Annex T". Also add the hyperlink to Annex T.</t>
  </si>
  <si>
    <t>Long preambles have basically no data content but consume significant airtime. In addition the related negotiations to support different preamble lengths between different nodes with different characteristics enforce additional overhead within networks.</t>
  </si>
  <si>
    <t>Define a clear method to enable a standard implementation and set clear restriction on one mandatory preamble length.</t>
  </si>
  <si>
    <t>Add reference to packet enccoding examples document per approved resolution to comment 386 and 388 of initial ballot.</t>
  </si>
  <si>
    <t>Add reference</t>
  </si>
  <si>
    <t>Change "P802.15.4m/D4Insert" to "Insert".</t>
  </si>
  <si>
    <t>There is control for ranging support defined in the standard but there is actually no real specification.</t>
  </si>
  <si>
    <t>The definition of the ranging methods need to be implemented in a real chapter and defined in enough detail to enable interoperable solution. Moving the ranging techniques in a informative annex is counterproductive to the idea of supporting interoperable implementations.</t>
  </si>
  <si>
    <t>Change "Interleaving" to "interleaving".</t>
  </si>
  <si>
    <t>Need to correct the unit</t>
  </si>
  <si>
    <t>Change "ksymbol/sec" to "ksymbols/sec".</t>
  </si>
  <si>
    <t>20.2.1</t>
  </si>
  <si>
    <t>In Figure 173, a variable number (1-4) of STF symbols is not acceptable, because the receiver synchronization must have prior knowledge of the preamble length to adjust its synchronization procedures. The minimum value of 1 symbol is NOT sufficient to settle AGC and perform timing and frequency synchronization</t>
  </si>
  <si>
    <t>change length of STF to 4 symbols</t>
  </si>
  <si>
    <t>20.2.2</t>
  </si>
  <si>
    <t>Table 205: To fulfill the target of data rates ranging up to 2 Mb/s the mandatory should be extended to MCS3, 16-QAM + rate 3/4 FEC, which allows 2343.75kb/s.</t>
  </si>
  <si>
    <t>Add Mode MCS3 as 16-QAM+ rate 3/4 FEC. Shift the optional modes to MCS4, MCS5, MCS6 and MCS7 respectively (BPSK,rate1/2; QPSK,rate1/2;16-QAM,rate1/2;16QAM,rate3/4)</t>
  </si>
  <si>
    <t>Need to clarify the scrambing procedure by adding a sentence.</t>
  </si>
  <si>
    <t>Add two sentences, "The PN9 generator is clocked using the seed as the starting point and enabled after the first clock cycle. The PN9 generator shall be reinitialized to the seed after each packet (either transmit or receive)." at the end of the paragraph.</t>
  </si>
  <si>
    <t>20.2.4.2</t>
  </si>
  <si>
    <t>Pulse shaping is not necessary for OFDM signals, because their spectrum is ideal bandlimited. However to address possible spurious during transition between OFDM symbols, optional windowing should be applied to meet regulatory requirements.</t>
  </si>
  <si>
    <t>Either discard pulse shaping conformal to 802.15.4g or specify windowing, conformal to sub-clause 20.3.3.12</t>
  </si>
  <si>
    <t>Equation is in error, appears to be cut-and-paste of corresponding equation for NB-OFDM. The "384" is incorrect for this PHY, it should be the number of data tones, which is 100 for this PHY. Also need editorial fix in the equation so the top line of the "square root" sign shows up properly.</t>
  </si>
  <si>
    <t>What is a "DFT option"? Also used in 20.3.1.1.4 but left undefined?</t>
  </si>
  <si>
    <t>It seems RMS should be computed only across data tones, so "384" seems incorrect, it should be "352"?</t>
  </si>
  <si>
    <t>Add reference to packet enccoding examples document in clause 20 and Annex A per approved resolution to comment 386 and 388 of initial ballot.</t>
  </si>
  <si>
    <t>D.7.2.1</t>
  </si>
  <si>
    <t>D.7.3.1</t>
  </si>
  <si>
    <t>The hyperlink for 5.1.8 is not there.</t>
  </si>
  <si>
    <t>Include the hyperlink to the appropriate clause.</t>
  </si>
  <si>
    <t>The definition of the ranging methods should be implemented in a real chapter and defined in enough detail to enable interoperable solution. Moving the ranging techniques in a informative annex is counterproductive to the idea of supporting interoperable implementations.</t>
  </si>
  <si>
    <t>There is control for ranging support defined in the standard the actual definition is moved to an informative annex providing guidelines.</t>
  </si>
  <si>
    <t>A standard should clearly define a certain method and set target for tolerances of key design parameters to enable interoperability i.e. results with certain confidence levels. Guidelines for the implementation of the ranging techniques don't support what a standard should be about. Either correct or remove and defer the subject to a new project.</t>
  </si>
  <si>
    <t>T.2</t>
  </si>
  <si>
    <t>"Annex E of IEEE Std 802.15.4-2011" should be just "Annex E"  (it  is part of the standard we are amending)</t>
  </si>
  <si>
    <t>delete "of IEEE Std 802.15.4-2011"</t>
  </si>
  <si>
    <t>T.3</t>
  </si>
  <si>
    <t>Long preambles have basically no data content but consume significant airtime. In addition the related negotiations between different nodes with different characteristics enforce additional overhead within networks.</t>
  </si>
  <si>
    <t>T.4</t>
  </si>
  <si>
    <t>Need to clarify the OFDM PHYs as two PHYs.</t>
  </si>
  <si>
    <t>Change "OFDM PHYs" to "OFDM and NB-OFDM PHYs".</t>
  </si>
  <si>
    <t>In time domain the STF consists of overlayed sine waves. An autocorrelation would result in a constant value during the STF period, which is NOT useful for ToA measurements. Moreover DFT of FFT based OFDM receives normally do not require autocorrelation or cross-correlations techniques in time domain, such that an a significant design overhead is introduced for a very rought location purpose.</t>
  </si>
  <si>
    <t>Remove proposal to measure ToA on OFDM PHYs. Reference to TG 802.15.4r for appropriate ranging algorithms.</t>
  </si>
  <si>
    <t>15-13-0621</t>
  </si>
  <si>
    <t>tg4m-sb-recirc1-comments</t>
  </si>
  <si>
    <t>Jaehwan</t>
  </si>
  <si>
    <t>Soo-Young/Jaehwan</t>
  </si>
  <si>
    <t>Shah</t>
  </si>
  <si>
    <t>Jaehwan/Cristina</t>
  </si>
  <si>
    <t>Soo-Young/Cristina</t>
  </si>
  <si>
    <t>Soo-Young/Jaehwan/Cristina</t>
  </si>
  <si>
    <t>Clint/Sum/Alina</t>
  </si>
  <si>
    <t>Revised</t>
  </si>
  <si>
    <t>Disposition Status
Accepted / Revised / Rejected</t>
  </si>
  <si>
    <t>Accepted</t>
  </si>
  <si>
    <t>Rejected</t>
  </si>
  <si>
    <t>WIP</t>
  </si>
  <si>
    <t>List was take from letter ballot list of voters.</t>
  </si>
  <si>
    <t>Acronyms are not precluded when used only once.</t>
  </si>
  <si>
    <t>In a TVWS band, not all TV channels are available. Some are assigned as safe harbor channels for incumbent services, while others may not be accessible temporarily. Having the "all channels supported" bit to be cheked at all times does not provide sufficient information.</t>
  </si>
  <si>
    <t>The allocation of a bit in the PHR to control ranging is consistent with the base standard (e.g. ranging in the UWB PHY). Ranging facilities are also provided at the MAC which further extend the ranging facilities in the base standard, with minimal added complexity and overhead.</t>
  </si>
  <si>
    <t>In the time domain, autocorrelation has periodic peaks during the STF period. Therefore the distinctive correlation characteristics of this STF combined with the following LTF are useful for ToA measurements. Refer to 15-13-0242-01. Most OFDM systems use correlation methods to realize synchronization at the initial stage at the receiver, which can also be used for the ranging purpose. Therefore T.4 does not need to be removed.</t>
  </si>
  <si>
    <t>IEEE editors will insert proper list of names.</t>
  </si>
  <si>
    <t>Update list based on inputs from group.</t>
  </si>
  <si>
    <t>Correct list so that it is sequential and appears correctly.</t>
  </si>
  <si>
    <t>IEEE editors will clean up blank pages.</t>
  </si>
  <si>
    <t xml:space="preserve">The field length is although 13 octets, multiple time fraction can be aggregated, giving the length "variable". In page 33 line 34, add a sentence that says "The information in Table 4io may be aggregated to show multiple durations of the channel time scheduling." </t>
  </si>
  <si>
    <t>Change "time slot" to "channel availability period".</t>
  </si>
  <si>
    <t>Remove Channel Availability Offseet Time field.</t>
  </si>
  <si>
    <t>Add column heading in Table 34. Others resolve as in CID 86. Recheck contents of Table 16.</t>
  </si>
  <si>
    <t>Remove 'for the paticular DFT option' at line 41-42 of page 93 and line 1 on page 89, as there is only one DFT size in NB-OFDM PHY.</t>
  </si>
  <si>
    <t>Change to "due to device ID not being verified".</t>
  </si>
  <si>
    <t>Add editing iststruction "Insert text as the last paragraph as shown in the following:".</t>
  </si>
  <si>
    <t>All devices are allowed to broadcast beacon frame with DA IE so a device broadcasting beacon frame with DA IE is not necessarily a coordinator, and a receiving device does not necessarily associate with the transmitting device. However, upon receiving a beacon frame with DA IE, a device should report to its higher layer only when it has associated with a coordinator.
Modify the sentence at page 14, line 39, "Upon receiving a beacon frame with a DA IE, a device shall indicate the address of the transmitting device..." with "Upon receiving a beacon frame with a DA IE, a device that has joined the network shall indicate the address of the transmitting device...".</t>
  </si>
  <si>
    <t>Resolve as in CID 19.</t>
  </si>
  <si>
    <t>Change to "DeviceLocationsListElement".</t>
  </si>
  <si>
    <t>Resolved by CID 12.</t>
  </si>
  <si>
    <t>Change use of term in draft to stationary device and remove fixed device definition from Clause 3.</t>
  </si>
  <si>
    <t>Change use of term in draft to non-stationary device and remove not fixed device definition from Clause 3.</t>
  </si>
  <si>
    <t>This comment is deemed out of scope since it pertains to unchanged material from the prior draft and is therefore rejected.</t>
  </si>
  <si>
    <t>Change the valid range for DaAddrNum to "1-1023". Also change the valid range for DaAddrNum in table 44zg  to "1-1023".</t>
  </si>
  <si>
    <t xml:space="preserve">Resolve as in doc 15-13-0667-01.
</t>
  </si>
  <si>
    <t>Delete line 12 and 13 on page 38 starting with "This field may be omitted…". Also change octet count of DBS Response Information in figure 59dg from 7/10 to 10.</t>
  </si>
  <si>
    <t xml:space="preserve">Resolve as in doc 15-13-0682-01.
</t>
  </si>
  <si>
    <t xml:space="preserve">Resolve as in doc 15-13-0675-00.
</t>
  </si>
  <si>
    <t>Resolve as in doc 15-13-0639-03.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</si>
</sst>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dddd&quot;, &quot;mmmm\ dd&quot;, &quot;yyyy"/>
    <numFmt numFmtId="185" formatCode="m/d/yy;@"/>
    <numFmt numFmtId="186" formatCode="&quot;Yes&quot;;&quot;Yes&quot;;&quot;No&quot;"/>
    <numFmt numFmtId="187" formatCode="&quot;True&quot;;&quot;True&quot;;&quot;False&quot;"/>
    <numFmt numFmtId="188" formatCode="&quot;On&quot;;&quot;On&quot;;&quot;Off&quot;"/>
    <numFmt numFmtId="189" formatCode="[$€-2]\ #,##0.00_);[Red]\([$€-2]\ #,##0.00\)"/>
    <numFmt numFmtId="190" formatCode="mm&quot;월&quot;\ dd&quot;일&quot;"/>
    <numFmt numFmtId="191" formatCode="[$-409]dddd\,\ mmmm\ dd\,\ yyyy"/>
  </numFmts>
  <fonts count="40">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b/>
      <sz val="12"/>
      <name val="Times New Roman"/>
      <family val="1"/>
    </font>
    <font>
      <b/>
      <sz val="14"/>
      <name val="Times New Roman"/>
      <family val="1"/>
    </font>
    <font>
      <sz val="12"/>
      <name val="Times New Roman"/>
      <family val="1"/>
    </font>
    <font>
      <sz val="12"/>
      <color indexed="8"/>
      <name val="Times New Roman"/>
      <family val="1"/>
    </font>
    <font>
      <b/>
      <sz val="10"/>
      <name val="Arial"/>
      <family val="2"/>
    </font>
    <font>
      <b/>
      <i/>
      <sz val="10"/>
      <name val="Arial"/>
      <family val="2"/>
    </font>
    <font>
      <i/>
      <sz val="10"/>
      <name val="Arial"/>
      <family val="2"/>
    </font>
    <font>
      <b/>
      <sz val="12"/>
      <name val="Arial"/>
      <family val="2"/>
    </font>
    <font>
      <sz val="12"/>
      <name val="Arial"/>
      <family val="2"/>
    </font>
    <font>
      <sz val="11"/>
      <name val="Calibri"/>
      <family val="2"/>
    </font>
    <font>
      <i/>
      <sz val="12"/>
      <name val="Arial"/>
      <family val="2"/>
    </font>
    <font>
      <sz val="6"/>
      <name val="ＭＳ Ｐゴシック"/>
      <family val="3"/>
    </font>
    <font>
      <b/>
      <i/>
      <sz val="12"/>
      <name val="Arial"/>
      <family val="2"/>
    </font>
    <font>
      <u val="single"/>
      <sz val="10"/>
      <color indexed="36"/>
      <name val="Arial"/>
      <family val="2"/>
    </font>
    <font>
      <u val="single"/>
      <sz val="10"/>
      <color indexed="39"/>
      <name val="Arial"/>
      <family val="2"/>
    </font>
    <font>
      <sz val="10"/>
      <color indexed="8"/>
      <name val="Calibri"/>
      <family val="2"/>
    </font>
    <font>
      <sz val="8"/>
      <name val="Tahoma"/>
      <family val="2"/>
    </font>
    <font>
      <u val="single"/>
      <sz val="10"/>
      <color theme="11"/>
      <name val="Arial"/>
      <family val="2"/>
    </font>
    <font>
      <u val="single"/>
      <sz val="10"/>
      <color theme="10"/>
      <name val="Arial"/>
      <family val="2"/>
    </font>
    <font>
      <sz val="11"/>
      <color theme="1"/>
      <name val="Calibri"/>
      <family val="2"/>
    </font>
    <font>
      <b/>
      <sz val="11"/>
      <color theme="1"/>
      <name val="Calibri"/>
      <family val="2"/>
    </font>
    <font>
      <sz val="10"/>
      <color theme="1"/>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rgb="FFFF8080"/>
        <bgColor indexed="64"/>
      </patternFill>
    </fill>
    <fill>
      <patternFill patternType="solid">
        <fgColor rgb="FFFF808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color indexed="8"/>
      </top>
      <bottom style="thin"/>
    </border>
    <border>
      <left style="thin"/>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35"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6"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37" fillId="0" borderId="0">
      <alignment/>
      <protection/>
    </xf>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36" fillId="0" borderId="0" applyNumberFormat="0" applyFill="0" applyBorder="0" applyAlignment="0" applyProtection="0"/>
  </cellStyleXfs>
  <cellXfs count="99">
    <xf numFmtId="0" fontId="0" fillId="0" borderId="0" xfId="0" applyAlignment="1">
      <alignment/>
    </xf>
    <xf numFmtId="0" fontId="0" fillId="0" borderId="0" xfId="57">
      <alignment/>
      <protection/>
    </xf>
    <xf numFmtId="49" fontId="18" fillId="0" borderId="0" xfId="57" applyNumberFormat="1" applyFont="1" applyAlignment="1">
      <alignment horizontal="left"/>
      <protection/>
    </xf>
    <xf numFmtId="0" fontId="18" fillId="0" borderId="0" xfId="0" applyFont="1" applyAlignment="1">
      <alignment/>
    </xf>
    <xf numFmtId="0" fontId="19" fillId="0" borderId="0" xfId="57" applyFont="1" applyAlignment="1">
      <alignment horizontal="center"/>
      <protection/>
    </xf>
    <xf numFmtId="0" fontId="20" fillId="0" borderId="10" xfId="57" applyFont="1" applyBorder="1" applyAlignment="1">
      <alignment vertical="top" wrapText="1"/>
      <protection/>
    </xf>
    <xf numFmtId="0" fontId="20" fillId="0" borderId="11" xfId="57" applyFont="1" applyBorder="1" applyAlignment="1">
      <alignment vertical="top" wrapText="1"/>
      <protection/>
    </xf>
    <xf numFmtId="0" fontId="20" fillId="0" borderId="0" xfId="57" applyFont="1" applyAlignment="1">
      <alignment vertical="top" wrapText="1"/>
      <protection/>
    </xf>
    <xf numFmtId="0" fontId="20" fillId="0" borderId="12" xfId="57" applyFont="1" applyBorder="1" applyAlignment="1">
      <alignment vertical="top" wrapText="1"/>
      <protection/>
    </xf>
    <xf numFmtId="0" fontId="20" fillId="0" borderId="0" xfId="0" applyFont="1" applyAlignment="1">
      <alignment/>
    </xf>
    <xf numFmtId="0" fontId="20" fillId="0" borderId="0" xfId="57" applyFont="1" applyAlignment="1">
      <alignment horizontal="left"/>
      <protection/>
    </xf>
    <xf numFmtId="0" fontId="0" fillId="0" borderId="0" xfId="57" applyAlignment="1">
      <alignment wrapText="1"/>
      <protection/>
    </xf>
    <xf numFmtId="0" fontId="0" fillId="0" borderId="0" xfId="0" applyFont="1" applyFill="1" applyAlignment="1">
      <alignment horizontal="center" vertical="top"/>
    </xf>
    <xf numFmtId="0" fontId="22" fillId="0" borderId="0" xfId="0" applyFont="1" applyFill="1" applyAlignment="1">
      <alignment horizontal="center" vertical="center" wrapText="1"/>
    </xf>
    <xf numFmtId="0" fontId="0" fillId="0" borderId="0" xfId="0" applyFont="1" applyFill="1" applyAlignment="1">
      <alignment vertical="center"/>
    </xf>
    <xf numFmtId="0" fontId="0" fillId="0" borderId="0" xfId="0" applyFont="1" applyFill="1" applyAlignment="1">
      <alignment/>
    </xf>
    <xf numFmtId="0" fontId="0" fillId="0" borderId="0" xfId="0" applyFill="1" applyAlignment="1">
      <alignment/>
    </xf>
    <xf numFmtId="0" fontId="0" fillId="0" borderId="0" xfId="0" applyFont="1" applyFill="1" applyAlignment="1">
      <alignment horizontal="center" vertical="top" wrapText="1"/>
    </xf>
    <xf numFmtId="0" fontId="22" fillId="0" borderId="0" xfId="0" applyNumberFormat="1" applyFont="1" applyFill="1" applyBorder="1" applyAlignment="1">
      <alignment horizontal="center" vertical="center" wrapText="1"/>
    </xf>
    <xf numFmtId="49" fontId="22" fillId="0" borderId="0" xfId="0" applyNumberFormat="1" applyFont="1" applyFill="1" applyBorder="1" applyAlignment="1">
      <alignment horizontal="center" vertical="center" wrapText="1"/>
    </xf>
    <xf numFmtId="185" fontId="22" fillId="0" borderId="0" xfId="0" applyNumberFormat="1" applyFont="1" applyFill="1" applyBorder="1" applyAlignment="1">
      <alignment horizontal="center" vertical="center" wrapText="1"/>
    </xf>
    <xf numFmtId="0" fontId="0" fillId="0" borderId="0" xfId="0" applyAlignment="1">
      <alignment horizontal="center"/>
    </xf>
    <xf numFmtId="0" fontId="25" fillId="0" borderId="0" xfId="0" applyFont="1" applyAlignment="1">
      <alignment/>
    </xf>
    <xf numFmtId="0" fontId="0" fillId="0" borderId="0" xfId="0" applyAlignment="1">
      <alignment vertical="top"/>
    </xf>
    <xf numFmtId="0" fontId="24" fillId="0" borderId="0" xfId="0" applyFont="1" applyAlignment="1">
      <alignment/>
    </xf>
    <xf numFmtId="0" fontId="0" fillId="9" borderId="0" xfId="0" applyNumberFormat="1" applyFont="1" applyFill="1" applyAlignment="1">
      <alignment/>
    </xf>
    <xf numFmtId="0" fontId="0" fillId="0" borderId="0" xfId="0" applyAlignment="1">
      <alignment/>
    </xf>
    <xf numFmtId="0" fontId="0" fillId="0" borderId="0" xfId="0" applyNumberFormat="1" applyFont="1" applyAlignment="1">
      <alignment/>
    </xf>
    <xf numFmtId="0" fontId="0" fillId="0" borderId="0" xfId="0" applyFont="1" applyAlignment="1">
      <alignment/>
    </xf>
    <xf numFmtId="0" fontId="0" fillId="0" borderId="0" xfId="0" applyNumberFormat="1" applyFont="1" applyAlignment="1">
      <alignment/>
    </xf>
    <xf numFmtId="0" fontId="0" fillId="0" borderId="0" xfId="0" applyFill="1" applyAlignment="1">
      <alignment wrapText="1"/>
    </xf>
    <xf numFmtId="0" fontId="0" fillId="24" borderId="0" xfId="0" applyNumberFormat="1" applyFont="1" applyFill="1" applyAlignment="1">
      <alignment/>
    </xf>
    <xf numFmtId="0" fontId="0" fillId="0" borderId="0" xfId="0" applyFont="1" applyAlignment="1">
      <alignment vertical="top" wrapText="1"/>
    </xf>
    <xf numFmtId="9" fontId="0" fillId="0" borderId="0" xfId="0" applyNumberFormat="1" applyFont="1" applyAlignment="1">
      <alignment/>
    </xf>
    <xf numFmtId="0" fontId="22" fillId="0" borderId="0" xfId="0" applyFont="1" applyAlignment="1">
      <alignment horizontal="center"/>
    </xf>
    <xf numFmtId="0" fontId="22" fillId="0" borderId="0" xfId="0" applyFont="1" applyAlignment="1">
      <alignment horizontal="center" vertical="center"/>
    </xf>
    <xf numFmtId="0" fontId="22" fillId="0" borderId="0" xfId="0" applyFont="1" applyAlignment="1">
      <alignment/>
    </xf>
    <xf numFmtId="0" fontId="0" fillId="0" borderId="0" xfId="0" applyNumberFormat="1" applyAlignment="1">
      <alignment/>
    </xf>
    <xf numFmtId="0" fontId="0" fillId="0" borderId="0" xfId="0" applyAlignment="1">
      <alignment horizontal="left"/>
    </xf>
    <xf numFmtId="0" fontId="22" fillId="0" borderId="0" xfId="0" applyFont="1" applyFill="1" applyAlignment="1">
      <alignment/>
    </xf>
    <xf numFmtId="10" fontId="0" fillId="0" borderId="0" xfId="0" applyNumberFormat="1" applyAlignment="1">
      <alignment/>
    </xf>
    <xf numFmtId="0" fontId="0" fillId="0" borderId="0" xfId="0" applyFont="1" applyAlignment="1">
      <alignment vertical="top" wrapText="1"/>
    </xf>
    <xf numFmtId="0" fontId="0" fillId="0" borderId="0" xfId="0" applyAlignment="1">
      <alignment vertical="top" wrapText="1"/>
    </xf>
    <xf numFmtId="0" fontId="0" fillId="0" borderId="0" xfId="0" applyFont="1" applyFill="1" applyAlignment="1">
      <alignment horizontal="center"/>
    </xf>
    <xf numFmtId="0" fontId="27" fillId="0" borderId="0" xfId="0" applyFont="1" applyAlignment="1">
      <alignment horizontal="justify" vertical="center"/>
    </xf>
    <xf numFmtId="0" fontId="25" fillId="0" borderId="0" xfId="0" applyFont="1" applyAlignment="1">
      <alignment horizontal="center"/>
    </xf>
    <xf numFmtId="0" fontId="0" fillId="0" borderId="0" xfId="0" applyAlignment="1">
      <alignment horizontal="right"/>
    </xf>
    <xf numFmtId="0" fontId="0" fillId="0" borderId="13" xfId="0" applyBorder="1" applyAlignment="1">
      <alignment/>
    </xf>
    <xf numFmtId="0" fontId="0" fillId="0" borderId="13" xfId="0" applyNumberFormat="1" applyFont="1" applyBorder="1" applyAlignment="1">
      <alignment/>
    </xf>
    <xf numFmtId="0" fontId="24" fillId="0" borderId="14" xfId="0" applyFont="1" applyBorder="1" applyAlignment="1">
      <alignment/>
    </xf>
    <xf numFmtId="0" fontId="0" fillId="9" borderId="14" xfId="0" applyNumberFormat="1" applyFont="1" applyFill="1" applyBorder="1" applyAlignment="1">
      <alignment/>
    </xf>
    <xf numFmtId="0" fontId="26" fillId="0" borderId="15" xfId="0" applyNumberFormat="1" applyFont="1" applyBorder="1" applyAlignment="1">
      <alignment horizontal="center"/>
    </xf>
    <xf numFmtId="0" fontId="0" fillId="0" borderId="13" xfId="0" applyNumberFormat="1" applyBorder="1" applyAlignment="1">
      <alignment/>
    </xf>
    <xf numFmtId="0" fontId="25" fillId="0" borderId="13" xfId="0" applyFont="1" applyBorder="1" applyAlignment="1">
      <alignment/>
    </xf>
    <xf numFmtId="0" fontId="22" fillId="0" borderId="13" xfId="0" applyFont="1" applyBorder="1" applyAlignment="1">
      <alignment horizontal="center"/>
    </xf>
    <xf numFmtId="0" fontId="22" fillId="0" borderId="13" xfId="0" applyFont="1" applyBorder="1" applyAlignment="1">
      <alignment horizontal="center" wrapText="1"/>
    </xf>
    <xf numFmtId="0" fontId="22" fillId="0" borderId="13" xfId="0" applyFont="1" applyBorder="1" applyAlignment="1">
      <alignment horizontal="left"/>
    </xf>
    <xf numFmtId="0" fontId="23" fillId="0" borderId="13" xfId="0" applyFont="1" applyBorder="1" applyAlignment="1">
      <alignment horizontal="center"/>
    </xf>
    <xf numFmtId="0" fontId="28" fillId="0" borderId="0" xfId="0" applyFont="1" applyAlignment="1">
      <alignment horizontal="right" vertical="center"/>
    </xf>
    <xf numFmtId="0" fontId="25" fillId="0" borderId="13" xfId="0" applyFont="1" applyBorder="1" applyAlignment="1">
      <alignment/>
    </xf>
    <xf numFmtId="0" fontId="0" fillId="0" borderId="13" xfId="0" applyFont="1" applyBorder="1" applyAlignment="1">
      <alignment/>
    </xf>
    <xf numFmtId="0" fontId="0" fillId="0" borderId="13" xfId="0" applyBorder="1" applyAlignment="1">
      <alignment/>
    </xf>
    <xf numFmtId="0" fontId="0" fillId="0" borderId="13" xfId="0" applyNumberFormat="1" applyFont="1" applyBorder="1" applyAlignment="1">
      <alignment/>
    </xf>
    <xf numFmtId="0" fontId="0" fillId="0" borderId="0" xfId="0" applyFont="1" applyBorder="1" applyAlignment="1">
      <alignment/>
    </xf>
    <xf numFmtId="0" fontId="0" fillId="0" borderId="0" xfId="0" applyNumberFormat="1" applyFont="1" applyBorder="1" applyAlignment="1">
      <alignment/>
    </xf>
    <xf numFmtId="0" fontId="22" fillId="0" borderId="0" xfId="0" applyFont="1" applyAlignment="1">
      <alignment horizontal="right"/>
    </xf>
    <xf numFmtId="0" fontId="18" fillId="0" borderId="0" xfId="0" applyFont="1" applyAlignment="1">
      <alignment horizontal="right"/>
    </xf>
    <xf numFmtId="14" fontId="18" fillId="0" borderId="0" xfId="0" applyNumberFormat="1" applyFont="1" applyAlignment="1">
      <alignment horizontal="left"/>
    </xf>
    <xf numFmtId="0" fontId="20" fillId="0" borderId="13" xfId="57" applyFont="1" applyBorder="1" applyAlignment="1">
      <alignment vertical="top" wrapText="1"/>
      <protection/>
    </xf>
    <xf numFmtId="0" fontId="20" fillId="0" borderId="0" xfId="57" applyFont="1" applyBorder="1" applyAlignment="1">
      <alignment vertical="top" wrapText="1"/>
      <protection/>
    </xf>
    <xf numFmtId="0" fontId="0" fillId="0" borderId="0" xfId="0" applyBorder="1" applyAlignment="1">
      <alignment horizontal="left"/>
    </xf>
    <xf numFmtId="0" fontId="0" fillId="0" borderId="13" xfId="0" applyFont="1" applyBorder="1" applyAlignment="1">
      <alignment horizontal="left"/>
    </xf>
    <xf numFmtId="9" fontId="0" fillId="0" borderId="0" xfId="0" applyNumberFormat="1" applyAlignment="1">
      <alignment/>
    </xf>
    <xf numFmtId="0" fontId="0" fillId="25" borderId="0" xfId="0" applyNumberFormat="1" applyFont="1" applyFill="1" applyAlignment="1">
      <alignment/>
    </xf>
    <xf numFmtId="0" fontId="0" fillId="26" borderId="0" xfId="0" applyNumberFormat="1" applyFont="1" applyFill="1" applyAlignment="1">
      <alignment/>
    </xf>
    <xf numFmtId="0" fontId="0" fillId="0" borderId="0" xfId="0" applyFont="1" applyBorder="1" applyAlignment="1">
      <alignment horizontal="left"/>
    </xf>
    <xf numFmtId="0" fontId="0" fillId="0" borderId="0" xfId="0" applyAlignment="1">
      <alignment horizontal="center" vertical="top"/>
    </xf>
    <xf numFmtId="0" fontId="0" fillId="0" borderId="0" xfId="0" applyAlignment="1">
      <alignment horizontal="center" vertical="top" wrapText="1"/>
    </xf>
    <xf numFmtId="185" fontId="0" fillId="0" borderId="0" xfId="0" applyNumberFormat="1" applyAlignment="1">
      <alignment horizontal="center" vertical="top"/>
    </xf>
    <xf numFmtId="0" fontId="38" fillId="0" borderId="0" xfId="0" applyFont="1" applyAlignment="1">
      <alignment horizontal="center" vertical="center" wrapText="1"/>
    </xf>
    <xf numFmtId="0" fontId="27" fillId="0" borderId="13" xfId="0" applyFont="1" applyBorder="1" applyAlignment="1">
      <alignment horizontal="justify" vertical="center"/>
    </xf>
    <xf numFmtId="0" fontId="30" fillId="0" borderId="0" xfId="0" applyFont="1" applyAlignment="1">
      <alignment horizontal="center"/>
    </xf>
    <xf numFmtId="0" fontId="0" fillId="0" borderId="0" xfId="0" applyFill="1" applyAlignment="1">
      <alignment horizontal="center" vertical="top"/>
    </xf>
    <xf numFmtId="0" fontId="0" fillId="0" borderId="0" xfId="0" applyFill="1" applyAlignment="1">
      <alignment vertical="top" wrapText="1"/>
    </xf>
    <xf numFmtId="0" fontId="38" fillId="0" borderId="0" xfId="0" applyFont="1" applyFill="1" applyAlignment="1">
      <alignment horizontal="center" vertical="center" wrapText="1"/>
    </xf>
    <xf numFmtId="0" fontId="39" fillId="0" borderId="0" xfId="58" applyFont="1" applyFill="1" applyAlignment="1">
      <alignment vertical="top" wrapText="1"/>
      <protection/>
    </xf>
    <xf numFmtId="0" fontId="0" fillId="0" borderId="0" xfId="0" applyFill="1" applyAlignment="1">
      <alignment horizontal="center" vertical="top" wrapText="1"/>
    </xf>
    <xf numFmtId="1" fontId="0" fillId="0" borderId="0" xfId="0" applyNumberFormat="1" applyFill="1" applyAlignment="1">
      <alignment horizontal="center" vertical="top"/>
    </xf>
    <xf numFmtId="0" fontId="0" fillId="0" borderId="0" xfId="0" applyFill="1" applyAlignment="1">
      <alignment vertical="top"/>
    </xf>
    <xf numFmtId="185" fontId="0" fillId="0" borderId="0" xfId="0" applyNumberFormat="1" applyFill="1" applyAlignment="1">
      <alignment horizontal="center" vertical="top"/>
    </xf>
    <xf numFmtId="0" fontId="0" fillId="0" borderId="0" xfId="0" applyAlignment="1">
      <alignment horizontal="left" vertical="top"/>
    </xf>
    <xf numFmtId="0" fontId="0" fillId="0" borderId="0" xfId="0" applyAlignment="1">
      <alignment horizontal="left" vertical="top" wrapText="1"/>
    </xf>
    <xf numFmtId="0" fontId="19" fillId="0" borderId="0" xfId="57" applyFont="1" applyAlignment="1">
      <alignment horizontal="center"/>
      <protection/>
    </xf>
    <xf numFmtId="0" fontId="20" fillId="0" borderId="11" xfId="57" applyFont="1" applyBorder="1" applyAlignment="1">
      <alignment vertical="top" wrapText="1"/>
      <protection/>
    </xf>
    <xf numFmtId="0" fontId="19" fillId="0" borderId="16" xfId="57" applyFont="1" applyBorder="1" applyAlignment="1">
      <alignment vertical="top" wrapText="1"/>
      <protection/>
    </xf>
    <xf numFmtId="0" fontId="21" fillId="0" borderId="0" xfId="57" applyFont="1" applyBorder="1" applyAlignment="1">
      <alignment vertical="top" wrapText="1"/>
      <protection/>
    </xf>
    <xf numFmtId="0" fontId="30" fillId="0" borderId="17" xfId="0" applyFont="1" applyBorder="1" applyAlignment="1">
      <alignment horizontal="left" vertical="center"/>
    </xf>
    <xf numFmtId="0" fontId="30" fillId="0" borderId="0" xfId="0" applyFont="1" applyAlignment="1">
      <alignment horizontal="left" vertical="center"/>
    </xf>
    <xf numFmtId="0" fontId="30" fillId="0" borderId="0" xfId="0" applyFont="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 name="하이퍼링크 2" xfId="65"/>
  </cellStyles>
  <dxfs count="24">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D20"/>
  <sheetViews>
    <sheetView zoomScalePageLayoutView="0" workbookViewId="0" topLeftCell="A1">
      <selection activeCell="A1" sqref="A1"/>
    </sheetView>
  </sheetViews>
  <sheetFormatPr defaultColWidth="11.421875" defaultRowHeight="12.75"/>
  <cols>
    <col min="1" max="1" width="11.421875" style="1" customWidth="1"/>
    <col min="2" max="2" width="15.421875" style="1" customWidth="1"/>
    <col min="3" max="3" width="38.28125" style="1" customWidth="1"/>
    <col min="4" max="4" width="43.7109375" style="1" customWidth="1"/>
    <col min="5" max="16384" width="11.421875" style="1" customWidth="1"/>
  </cols>
  <sheetData>
    <row r="1" spans="2:4" ht="15.75">
      <c r="B1" s="2"/>
      <c r="C1" s="66" t="s">
        <v>59</v>
      </c>
      <c r="D1" s="3" t="s">
        <v>1236</v>
      </c>
    </row>
    <row r="2" spans="3:4" ht="15.75">
      <c r="C2" s="66" t="s">
        <v>57</v>
      </c>
      <c r="D2" s="3" t="s">
        <v>1235</v>
      </c>
    </row>
    <row r="3" spans="3:4" ht="15.75">
      <c r="C3" s="66" t="s">
        <v>58</v>
      </c>
      <c r="D3" s="67">
        <v>41590</v>
      </c>
    </row>
    <row r="4" spans="3:4" ht="15.75">
      <c r="C4" s="66"/>
      <c r="D4" s="67"/>
    </row>
    <row r="5" spans="3:4" ht="15.75">
      <c r="C5" s="69"/>
      <c r="D5" s="7"/>
    </row>
    <row r="6" spans="2:4" ht="18.75" customHeight="1">
      <c r="B6" s="92" t="s">
        <v>0</v>
      </c>
      <c r="C6" s="92"/>
      <c r="D6" s="92"/>
    </row>
    <row r="7" spans="2:4" ht="18.75" customHeight="1">
      <c r="B7" s="92" t="s">
        <v>1</v>
      </c>
      <c r="C7" s="92"/>
      <c r="D7" s="92"/>
    </row>
    <row r="8" ht="18.75">
      <c r="B8" s="4"/>
    </row>
    <row r="9" spans="2:4" ht="14.25" customHeight="1">
      <c r="B9" s="5" t="s">
        <v>2</v>
      </c>
      <c r="C9" s="93" t="s">
        <v>3</v>
      </c>
      <c r="D9" s="93"/>
    </row>
    <row r="10" spans="2:4" ht="17.25" customHeight="1">
      <c r="B10" s="5" t="s">
        <v>4</v>
      </c>
      <c r="C10" s="94" t="s">
        <v>965</v>
      </c>
      <c r="D10" s="94"/>
    </row>
    <row r="11" spans="2:4" ht="14.25" customHeight="1">
      <c r="B11" s="93" t="s">
        <v>5</v>
      </c>
      <c r="C11" s="69" t="s">
        <v>19</v>
      </c>
      <c r="D11" s="7" t="s">
        <v>55</v>
      </c>
    </row>
    <row r="12" spans="2:4" ht="15.75">
      <c r="B12" s="93"/>
      <c r="C12" s="69" t="s">
        <v>31</v>
      </c>
      <c r="D12" s="7" t="s">
        <v>56</v>
      </c>
    </row>
    <row r="13" spans="2:4" ht="15.75">
      <c r="B13" s="93"/>
      <c r="C13" s="68"/>
      <c r="D13" s="7"/>
    </row>
    <row r="14" spans="2:4" ht="14.25" customHeight="1">
      <c r="B14" s="93" t="s">
        <v>6</v>
      </c>
      <c r="C14" s="9" t="s">
        <v>963</v>
      </c>
      <c r="D14" s="5"/>
    </row>
    <row r="15" spans="2:4" ht="15.75">
      <c r="B15" s="93"/>
      <c r="C15" s="95"/>
      <c r="D15" s="95"/>
    </row>
    <row r="16" spans="2:3" ht="15.75">
      <c r="B16" s="93"/>
      <c r="C16" s="10"/>
    </row>
    <row r="17" spans="2:4" ht="14.25" customHeight="1">
      <c r="B17" s="5" t="s">
        <v>7</v>
      </c>
      <c r="C17" s="93" t="s">
        <v>793</v>
      </c>
      <c r="D17" s="93"/>
    </row>
    <row r="18" spans="2:4" s="11" customFormat="1" ht="20.25" customHeight="1">
      <c r="B18" s="5" t="s">
        <v>8</v>
      </c>
      <c r="C18" s="93" t="s">
        <v>964</v>
      </c>
      <c r="D18" s="93"/>
    </row>
    <row r="19" spans="2:4" s="11" customFormat="1" ht="84" customHeight="1">
      <c r="B19" s="6" t="s">
        <v>9</v>
      </c>
      <c r="C19" s="93" t="s">
        <v>10</v>
      </c>
      <c r="D19" s="93"/>
    </row>
    <row r="20" spans="2:4" s="11" customFormat="1" ht="36.75" customHeight="1">
      <c r="B20" s="8" t="s">
        <v>11</v>
      </c>
      <c r="C20" s="93" t="s">
        <v>12</v>
      </c>
      <c r="D20" s="93"/>
    </row>
  </sheetData>
  <sheetProtection selectLockedCells="1" selectUnlockedCells="1"/>
  <mergeCells count="11">
    <mergeCell ref="B7:D7"/>
    <mergeCell ref="B6:D6"/>
    <mergeCell ref="C9:D9"/>
    <mergeCell ref="C10:D10"/>
    <mergeCell ref="B11:B13"/>
    <mergeCell ref="C19:D19"/>
    <mergeCell ref="C20:D20"/>
    <mergeCell ref="B14:B16"/>
    <mergeCell ref="C15:D15"/>
    <mergeCell ref="C17:D17"/>
    <mergeCell ref="C18:D18"/>
  </mergeCells>
  <printOptions/>
  <pageMargins left="0.7875" right="0.7875" top="1.0527777777777778" bottom="1.0527777777777778" header="0.7875" footer="0.7875"/>
  <pageSetup firstPageNumber="1" useFirstPageNumber="1" horizontalDpi="300" verticalDpi="300" orientation="portrait" r:id="rId1"/>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AB389"/>
  <sheetViews>
    <sheetView tabSelected="1" zoomScale="90" zoomScaleNormal="90" zoomScalePageLayoutView="0" workbookViewId="0" topLeftCell="A1">
      <pane xSplit="3" ySplit="1" topLeftCell="E2" activePane="bottomRight" state="frozen"/>
      <selection pane="topLeft" activeCell="A1" sqref="A1"/>
      <selection pane="topRight" activeCell="B1" sqref="B1"/>
      <selection pane="bottomLeft" activeCell="A2" sqref="A2"/>
      <selection pane="bottomRight" activeCell="B2" sqref="B2"/>
    </sheetView>
  </sheetViews>
  <sheetFormatPr defaultColWidth="8.8515625" defaultRowHeight="12.75"/>
  <cols>
    <col min="1" max="1" width="20.7109375" style="76" hidden="1" customWidth="1"/>
    <col min="2" max="2" width="10.7109375" style="76" customWidth="1"/>
    <col min="3" max="3" width="17.00390625" style="90" bestFit="1" customWidth="1"/>
    <col min="4" max="4" width="42.8515625" style="90" hidden="1" customWidth="1"/>
    <col min="5" max="6" width="10.7109375" style="76" customWidth="1"/>
    <col min="7" max="7" width="12.7109375" style="76" customWidth="1"/>
    <col min="8" max="8" width="10.7109375" style="76" customWidth="1"/>
    <col min="9" max="9" width="11.421875" style="12" customWidth="1"/>
    <col min="10" max="10" width="19.140625" style="12" customWidth="1"/>
    <col min="11" max="11" width="60.7109375" style="91" customWidth="1"/>
    <col min="12" max="12" width="60.7109375" style="42" customWidth="1"/>
    <col min="13" max="13" width="15.7109375" style="82" customWidth="1"/>
    <col min="14" max="14" width="60.7109375" style="42" customWidth="1"/>
    <col min="15" max="15" width="18.57421875" style="12" customWidth="1"/>
    <col min="16" max="16" width="17.57421875" style="17" customWidth="1"/>
    <col min="17" max="17" width="9.140625" style="76" customWidth="1"/>
    <col min="18" max="18" width="21.28125" style="12" bestFit="1" customWidth="1"/>
    <col min="19" max="19" width="22.28125" style="12" customWidth="1"/>
    <col min="20" max="23" width="14.7109375" style="43" customWidth="1"/>
    <col min="24" max="28" width="14.7109375" style="15" customWidth="1"/>
    <col min="29" max="16384" width="8.8515625" style="15" customWidth="1"/>
  </cols>
  <sheetData>
    <row r="1" spans="1:28" s="14" customFormat="1" ht="75">
      <c r="A1" s="79" t="s">
        <v>796</v>
      </c>
      <c r="B1" s="79" t="s">
        <v>83</v>
      </c>
      <c r="C1" s="79" t="s">
        <v>13</v>
      </c>
      <c r="D1" s="79" t="s">
        <v>14</v>
      </c>
      <c r="E1" s="79" t="s">
        <v>26</v>
      </c>
      <c r="F1" s="79" t="s">
        <v>15</v>
      </c>
      <c r="G1" s="79" t="s">
        <v>84</v>
      </c>
      <c r="H1" s="79" t="s">
        <v>85</v>
      </c>
      <c r="I1" s="13" t="s">
        <v>20</v>
      </c>
      <c r="J1" s="18" t="s">
        <v>21</v>
      </c>
      <c r="K1" s="79" t="s">
        <v>16</v>
      </c>
      <c r="L1" s="79" t="s">
        <v>17</v>
      </c>
      <c r="M1" s="84" t="s">
        <v>1245</v>
      </c>
      <c r="N1" s="79" t="s">
        <v>86</v>
      </c>
      <c r="O1" s="20" t="s">
        <v>22</v>
      </c>
      <c r="P1" s="13" t="s">
        <v>23</v>
      </c>
      <c r="Q1" s="79" t="s">
        <v>88</v>
      </c>
      <c r="R1" s="18" t="s">
        <v>25</v>
      </c>
      <c r="S1" s="18" t="s">
        <v>24</v>
      </c>
      <c r="T1" s="18" t="s">
        <v>35</v>
      </c>
      <c r="U1" s="18" t="s">
        <v>36</v>
      </c>
      <c r="V1" s="18" t="s">
        <v>37</v>
      </c>
      <c r="W1" s="18" t="s">
        <v>38</v>
      </c>
      <c r="X1" s="18" t="s">
        <v>62</v>
      </c>
      <c r="Y1" s="18" t="s">
        <v>39</v>
      </c>
      <c r="Z1" s="18" t="s">
        <v>63</v>
      </c>
      <c r="AA1" s="18" t="s">
        <v>40</v>
      </c>
      <c r="AB1" s="19" t="s">
        <v>41</v>
      </c>
    </row>
    <row r="2" spans="1:28" ht="12.75">
      <c r="A2" s="76">
        <v>16942600023</v>
      </c>
      <c r="B2" s="76">
        <v>1</v>
      </c>
      <c r="C2" s="90" t="s">
        <v>89</v>
      </c>
      <c r="E2" s="76" t="s">
        <v>27</v>
      </c>
      <c r="F2" s="76">
        <v>0</v>
      </c>
      <c r="G2" s="76">
        <v>0</v>
      </c>
      <c r="H2" s="76">
        <v>0</v>
      </c>
      <c r="I2" s="76"/>
      <c r="J2" s="76" t="s">
        <v>817</v>
      </c>
      <c r="K2" s="91" t="s">
        <v>966</v>
      </c>
      <c r="M2" s="82" t="s">
        <v>1246</v>
      </c>
      <c r="O2" s="78"/>
      <c r="P2" s="76" t="s">
        <v>27</v>
      </c>
      <c r="Q2" s="76" t="s">
        <v>18</v>
      </c>
      <c r="T2" s="43" t="str">
        <f aca="true" t="shared" si="0" ref="T2:T65">IF(E2="Editorial",M2,"")</f>
        <v>Accepted</v>
      </c>
      <c r="U2" s="43">
        <f aca="true" t="shared" si="1" ref="U2:U65">IF(OR(E2="Technical",E2="General"),M2,"")</f>
      </c>
      <c r="V2" s="43">
        <f>IF(OR(U2="Accepted",U2="Revised",U2="Rejected",U2="Withdrawn"),P2,"")</f>
      </c>
      <c r="W2" s="43">
        <f>IF(U2=0,P2,"")</f>
      </c>
      <c r="X2" s="15">
        <f>IF(U2="wip",P2,"")</f>
      </c>
      <c r="Y2" s="15">
        <f>IF(U2="rdy2vote",P2,"")</f>
      </c>
      <c r="Z2" s="15">
        <f>IF(U2="oos",P2,"")</f>
      </c>
      <c r="AB2" s="15">
        <f aca="true" t="shared" si="2" ref="AB2:AB65">IF(OR(U2="rdy2vote",U2="wip"),J2,"")</f>
      </c>
    </row>
    <row r="3" spans="1:28" ht="38.25">
      <c r="A3" s="76">
        <v>16972900023</v>
      </c>
      <c r="B3" s="76">
        <v>2</v>
      </c>
      <c r="C3" s="90" t="s">
        <v>232</v>
      </c>
      <c r="D3" s="90" t="s">
        <v>233</v>
      </c>
      <c r="E3" s="76" t="s">
        <v>27</v>
      </c>
      <c r="F3" s="76" t="s">
        <v>109</v>
      </c>
      <c r="G3" s="76">
        <v>0</v>
      </c>
      <c r="H3" s="76">
        <v>3</v>
      </c>
      <c r="I3" s="76"/>
      <c r="J3" s="76" t="s">
        <v>817</v>
      </c>
      <c r="K3" s="91" t="s">
        <v>967</v>
      </c>
      <c r="L3" s="42" t="s">
        <v>968</v>
      </c>
      <c r="M3" s="82" t="s">
        <v>1246</v>
      </c>
      <c r="O3" s="78"/>
      <c r="P3" s="76" t="s">
        <v>27</v>
      </c>
      <c r="Q3" s="76" t="s">
        <v>95</v>
      </c>
      <c r="T3" s="43" t="str">
        <f t="shared" si="0"/>
        <v>Accepted</v>
      </c>
      <c r="U3" s="43">
        <f t="shared" si="1"/>
      </c>
      <c r="V3" s="43">
        <f aca="true" t="shared" si="3" ref="V3:V66">IF(OR(U3="Accepted",U3="Revised",U3="Rejected",U3="Withdrawn"),P3,"")</f>
      </c>
      <c r="W3" s="43">
        <f aca="true" t="shared" si="4" ref="W3:W66">IF(U3=0,P3,"")</f>
      </c>
      <c r="X3" s="15">
        <f aca="true" t="shared" si="5" ref="X3:X66">IF(U3="wip",P3,"")</f>
      </c>
      <c r="Y3" s="15">
        <f aca="true" t="shared" si="6" ref="Y3:Y66">IF(U3="rdy2vote",P3,"")</f>
      </c>
      <c r="Z3" s="15">
        <f aca="true" t="shared" si="7" ref="Z3:Z66">IF(U3="oos",P3,"")</f>
      </c>
      <c r="AB3" s="15">
        <f t="shared" si="2"/>
      </c>
    </row>
    <row r="4" spans="1:28" ht="25.5">
      <c r="A4" s="76">
        <v>16973000023</v>
      </c>
      <c r="B4" s="76">
        <v>3</v>
      </c>
      <c r="C4" s="90" t="s">
        <v>232</v>
      </c>
      <c r="D4" s="90" t="s">
        <v>233</v>
      </c>
      <c r="E4" s="76" t="s">
        <v>27</v>
      </c>
      <c r="F4" s="76" t="s">
        <v>109</v>
      </c>
      <c r="G4" s="76">
        <v>0</v>
      </c>
      <c r="H4" s="76">
        <v>24</v>
      </c>
      <c r="I4" s="76"/>
      <c r="J4" s="76" t="s">
        <v>817</v>
      </c>
      <c r="K4" s="91" t="s">
        <v>969</v>
      </c>
      <c r="L4" s="42" t="s">
        <v>970</v>
      </c>
      <c r="M4" s="82" t="s">
        <v>1247</v>
      </c>
      <c r="N4" s="42" t="s">
        <v>1249</v>
      </c>
      <c r="O4" s="78"/>
      <c r="P4" s="76" t="s">
        <v>27</v>
      </c>
      <c r="Q4" s="76" t="s">
        <v>95</v>
      </c>
      <c r="T4" s="43" t="str">
        <f t="shared" si="0"/>
        <v>Rejected</v>
      </c>
      <c r="U4" s="43">
        <f t="shared" si="1"/>
      </c>
      <c r="V4" s="43">
        <f t="shared" si="3"/>
      </c>
      <c r="W4" s="43">
        <f t="shared" si="4"/>
      </c>
      <c r="X4" s="15">
        <f t="shared" si="5"/>
      </c>
      <c r="Y4" s="15">
        <f t="shared" si="6"/>
      </c>
      <c r="Z4" s="15">
        <f t="shared" si="7"/>
      </c>
      <c r="AB4" s="15">
        <f t="shared" si="2"/>
      </c>
    </row>
    <row r="5" spans="1:28" ht="12.75">
      <c r="A5" s="76">
        <v>16965200023</v>
      </c>
      <c r="B5" s="76">
        <v>4</v>
      </c>
      <c r="C5" s="90" t="s">
        <v>125</v>
      </c>
      <c r="D5" s="90" t="s">
        <v>126</v>
      </c>
      <c r="E5" s="76" t="s">
        <v>27</v>
      </c>
      <c r="F5" s="76" t="s">
        <v>114</v>
      </c>
      <c r="G5" s="76" t="s">
        <v>971</v>
      </c>
      <c r="H5" s="76">
        <v>30</v>
      </c>
      <c r="I5" s="76"/>
      <c r="J5" s="76" t="s">
        <v>817</v>
      </c>
      <c r="K5" s="91" t="s">
        <v>972</v>
      </c>
      <c r="L5" s="42" t="s">
        <v>973</v>
      </c>
      <c r="M5" s="82" t="s">
        <v>1246</v>
      </c>
      <c r="O5" s="78"/>
      <c r="P5" s="76" t="s">
        <v>27</v>
      </c>
      <c r="Q5" s="76" t="s">
        <v>95</v>
      </c>
      <c r="T5" s="43" t="str">
        <f t="shared" si="0"/>
        <v>Accepted</v>
      </c>
      <c r="U5" s="43">
        <f t="shared" si="1"/>
      </c>
      <c r="V5" s="43">
        <f t="shared" si="3"/>
      </c>
      <c r="W5" s="43">
        <f t="shared" si="4"/>
      </c>
      <c r="X5" s="15">
        <f t="shared" si="5"/>
      </c>
      <c r="Y5" s="15">
        <f t="shared" si="6"/>
      </c>
      <c r="Z5" s="15">
        <f t="shared" si="7"/>
      </c>
      <c r="AB5" s="15">
        <f t="shared" si="2"/>
      </c>
    </row>
    <row r="6" spans="1:28" ht="25.5">
      <c r="A6" s="76">
        <v>16973200023</v>
      </c>
      <c r="B6" s="76">
        <v>5</v>
      </c>
      <c r="C6" s="90" t="s">
        <v>232</v>
      </c>
      <c r="D6" s="90" t="s">
        <v>233</v>
      </c>
      <c r="E6" s="76" t="s">
        <v>27</v>
      </c>
      <c r="F6" s="76" t="s">
        <v>974</v>
      </c>
      <c r="G6" s="76">
        <v>0</v>
      </c>
      <c r="H6" s="76">
        <v>13</v>
      </c>
      <c r="I6" s="76"/>
      <c r="J6" s="17" t="s">
        <v>817</v>
      </c>
      <c r="K6" s="91" t="s">
        <v>975</v>
      </c>
      <c r="L6" s="42" t="s">
        <v>970</v>
      </c>
      <c r="M6" s="82" t="s">
        <v>1244</v>
      </c>
      <c r="N6" s="42" t="s">
        <v>1254</v>
      </c>
      <c r="O6" s="78"/>
      <c r="P6" s="76" t="s">
        <v>27</v>
      </c>
      <c r="Q6" s="76" t="s">
        <v>95</v>
      </c>
      <c r="T6" s="43" t="str">
        <f t="shared" si="0"/>
        <v>Revised</v>
      </c>
      <c r="U6" s="43">
        <f t="shared" si="1"/>
      </c>
      <c r="V6" s="43">
        <f t="shared" si="3"/>
      </c>
      <c r="W6" s="43">
        <f t="shared" si="4"/>
      </c>
      <c r="X6" s="15">
        <f t="shared" si="5"/>
      </c>
      <c r="Y6" s="15">
        <f t="shared" si="6"/>
      </c>
      <c r="Z6" s="15">
        <f t="shared" si="7"/>
      </c>
      <c r="AB6" s="15">
        <f t="shared" si="2"/>
      </c>
    </row>
    <row r="7" spans="1:28" ht="51">
      <c r="A7" s="76">
        <v>16972800023</v>
      </c>
      <c r="B7" s="76">
        <v>6</v>
      </c>
      <c r="C7" s="90" t="s">
        <v>232</v>
      </c>
      <c r="D7" s="90" t="s">
        <v>233</v>
      </c>
      <c r="E7" s="76" t="s">
        <v>27</v>
      </c>
      <c r="F7" s="76" t="s">
        <v>120</v>
      </c>
      <c r="G7" s="76">
        <v>0</v>
      </c>
      <c r="H7" s="76">
        <v>1</v>
      </c>
      <c r="I7" s="76"/>
      <c r="J7" s="76" t="s">
        <v>817</v>
      </c>
      <c r="K7" s="91" t="s">
        <v>976</v>
      </c>
      <c r="L7" s="42" t="s">
        <v>977</v>
      </c>
      <c r="M7" s="82" t="s">
        <v>1244</v>
      </c>
      <c r="N7" s="42" t="s">
        <v>1255</v>
      </c>
      <c r="O7" s="17"/>
      <c r="P7" s="76" t="s">
        <v>27</v>
      </c>
      <c r="Q7" s="76" t="s">
        <v>95</v>
      </c>
      <c r="T7" s="43" t="str">
        <f t="shared" si="0"/>
        <v>Revised</v>
      </c>
      <c r="U7" s="43">
        <f t="shared" si="1"/>
      </c>
      <c r="V7" s="43">
        <f t="shared" si="3"/>
      </c>
      <c r="W7" s="43">
        <f t="shared" si="4"/>
      </c>
      <c r="X7" s="15">
        <f t="shared" si="5"/>
      </c>
      <c r="Y7" s="15">
        <f t="shared" si="6"/>
      </c>
      <c r="Z7" s="15">
        <f t="shared" si="7"/>
      </c>
      <c r="AB7" s="15">
        <f t="shared" si="2"/>
      </c>
    </row>
    <row r="8" spans="1:28" ht="25.5">
      <c r="A8" s="76">
        <v>16965300023</v>
      </c>
      <c r="B8" s="76">
        <v>7</v>
      </c>
      <c r="C8" s="90" t="s">
        <v>125</v>
      </c>
      <c r="D8" s="90" t="s">
        <v>126</v>
      </c>
      <c r="E8" s="76" t="s">
        <v>27</v>
      </c>
      <c r="F8" s="76" t="s">
        <v>120</v>
      </c>
      <c r="G8" s="76" t="s">
        <v>971</v>
      </c>
      <c r="H8" s="76">
        <v>2</v>
      </c>
      <c r="I8" s="76"/>
      <c r="J8" s="76" t="s">
        <v>817</v>
      </c>
      <c r="K8" s="91" t="s">
        <v>978</v>
      </c>
      <c r="L8" s="42" t="s">
        <v>979</v>
      </c>
      <c r="M8" s="82" t="s">
        <v>1244</v>
      </c>
      <c r="N8" s="42" t="s">
        <v>1256</v>
      </c>
      <c r="O8" s="76"/>
      <c r="P8" s="76" t="s">
        <v>27</v>
      </c>
      <c r="Q8" s="76" t="s">
        <v>95</v>
      </c>
      <c r="T8" s="43" t="str">
        <f t="shared" si="0"/>
        <v>Revised</v>
      </c>
      <c r="U8" s="43">
        <f t="shared" si="1"/>
      </c>
      <c r="V8" s="43">
        <f t="shared" si="3"/>
      </c>
      <c r="W8" s="43">
        <f t="shared" si="4"/>
      </c>
      <c r="X8" s="15">
        <f t="shared" si="5"/>
      </c>
      <c r="Y8" s="15">
        <f t="shared" si="6"/>
      </c>
      <c r="Z8" s="15">
        <f t="shared" si="7"/>
      </c>
      <c r="AB8" s="15">
        <f t="shared" si="2"/>
      </c>
    </row>
    <row r="9" spans="1:28" ht="25.5">
      <c r="A9" s="76">
        <v>16973100023</v>
      </c>
      <c r="B9" s="76">
        <v>8</v>
      </c>
      <c r="C9" s="90" t="s">
        <v>232</v>
      </c>
      <c r="D9" s="90" t="s">
        <v>233</v>
      </c>
      <c r="E9" s="76" t="s">
        <v>27</v>
      </c>
      <c r="F9" s="76" t="s">
        <v>33</v>
      </c>
      <c r="G9" s="76">
        <v>0</v>
      </c>
      <c r="H9" s="76">
        <v>1</v>
      </c>
      <c r="I9" s="76"/>
      <c r="J9" s="76" t="s">
        <v>817</v>
      </c>
      <c r="K9" s="91" t="s">
        <v>980</v>
      </c>
      <c r="L9" s="42" t="s">
        <v>970</v>
      </c>
      <c r="M9" s="82" t="s">
        <v>1244</v>
      </c>
      <c r="N9" s="42" t="s">
        <v>1254</v>
      </c>
      <c r="O9" s="17"/>
      <c r="P9" s="76" t="s">
        <v>27</v>
      </c>
      <c r="Q9" s="76" t="s">
        <v>95</v>
      </c>
      <c r="T9" s="43" t="str">
        <f t="shared" si="0"/>
        <v>Revised</v>
      </c>
      <c r="U9" s="43">
        <f t="shared" si="1"/>
      </c>
      <c r="V9" s="43">
        <f t="shared" si="3"/>
      </c>
      <c r="W9" s="43">
        <f t="shared" si="4"/>
      </c>
      <c r="X9" s="15">
        <f t="shared" si="5"/>
      </c>
      <c r="Y9" s="15">
        <f t="shared" si="6"/>
      </c>
      <c r="Z9" s="15">
        <f t="shared" si="7"/>
      </c>
      <c r="AB9" s="15">
        <f t="shared" si="2"/>
      </c>
    </row>
    <row r="10" spans="1:28" ht="12.75">
      <c r="A10" s="76">
        <v>16973900023</v>
      </c>
      <c r="B10" s="76">
        <v>9</v>
      </c>
      <c r="C10" s="90" t="s">
        <v>232</v>
      </c>
      <c r="D10" s="90" t="s">
        <v>233</v>
      </c>
      <c r="E10" s="76" t="s">
        <v>27</v>
      </c>
      <c r="F10" s="76">
        <v>3</v>
      </c>
      <c r="G10" s="76">
        <v>2</v>
      </c>
      <c r="H10" s="76">
        <v>1</v>
      </c>
      <c r="I10" s="76"/>
      <c r="J10" s="76" t="s">
        <v>817</v>
      </c>
      <c r="K10" s="91" t="s">
        <v>981</v>
      </c>
      <c r="L10" s="42" t="s">
        <v>982</v>
      </c>
      <c r="M10" s="82" t="s">
        <v>1246</v>
      </c>
      <c r="O10" s="77"/>
      <c r="P10" s="76" t="s">
        <v>27</v>
      </c>
      <c r="Q10" s="76" t="s">
        <v>95</v>
      </c>
      <c r="T10" s="43" t="str">
        <f t="shared" si="0"/>
        <v>Accepted</v>
      </c>
      <c r="U10" s="43">
        <f t="shared" si="1"/>
      </c>
      <c r="V10" s="43">
        <f t="shared" si="3"/>
      </c>
      <c r="W10" s="43">
        <f t="shared" si="4"/>
      </c>
      <c r="X10" s="15">
        <f t="shared" si="5"/>
      </c>
      <c r="Y10" s="15">
        <f t="shared" si="6"/>
      </c>
      <c r="Z10" s="15">
        <f t="shared" si="7"/>
      </c>
      <c r="AB10" s="15">
        <f t="shared" si="2"/>
      </c>
    </row>
    <row r="11" spans="1:28" ht="12.75">
      <c r="A11" s="76">
        <v>16965400023</v>
      </c>
      <c r="B11" s="76">
        <v>10</v>
      </c>
      <c r="C11" s="90" t="s">
        <v>125</v>
      </c>
      <c r="D11" s="90" t="s">
        <v>126</v>
      </c>
      <c r="E11" s="76" t="s">
        <v>27</v>
      </c>
      <c r="F11" s="76">
        <v>5</v>
      </c>
      <c r="G11" s="76">
        <v>3.1</v>
      </c>
      <c r="H11" s="76">
        <v>8</v>
      </c>
      <c r="I11" s="76"/>
      <c r="J11" s="76" t="s">
        <v>817</v>
      </c>
      <c r="K11" s="91" t="s">
        <v>983</v>
      </c>
      <c r="L11" s="42" t="s">
        <v>984</v>
      </c>
      <c r="M11" s="82" t="s">
        <v>1246</v>
      </c>
      <c r="O11" s="17"/>
      <c r="P11" s="76" t="s">
        <v>27</v>
      </c>
      <c r="Q11" s="76" t="s">
        <v>95</v>
      </c>
      <c r="T11" s="43" t="str">
        <f t="shared" si="0"/>
        <v>Accepted</v>
      </c>
      <c r="U11" s="43">
        <f t="shared" si="1"/>
      </c>
      <c r="V11" s="43">
        <f t="shared" si="3"/>
      </c>
      <c r="W11" s="43">
        <f t="shared" si="4"/>
      </c>
      <c r="X11" s="15">
        <f t="shared" si="5"/>
      </c>
      <c r="Y11" s="15">
        <f t="shared" si="6"/>
      </c>
      <c r="Z11" s="15">
        <f t="shared" si="7"/>
      </c>
      <c r="AB11" s="15">
        <f t="shared" si="2"/>
      </c>
    </row>
    <row r="12" spans="1:28" ht="25.5">
      <c r="A12" s="76">
        <v>16973300023</v>
      </c>
      <c r="B12" s="76">
        <v>11</v>
      </c>
      <c r="C12" s="90" t="s">
        <v>232</v>
      </c>
      <c r="D12" s="90" t="s">
        <v>233</v>
      </c>
      <c r="E12" s="76" t="s">
        <v>27</v>
      </c>
      <c r="F12" s="76">
        <v>5</v>
      </c>
      <c r="G12" s="76">
        <v>3.1</v>
      </c>
      <c r="H12" s="76">
        <v>30</v>
      </c>
      <c r="I12" s="76"/>
      <c r="J12" s="76" t="s">
        <v>817</v>
      </c>
      <c r="K12" s="91" t="s">
        <v>985</v>
      </c>
      <c r="L12" s="42" t="s">
        <v>986</v>
      </c>
      <c r="M12" s="82" t="s">
        <v>1244</v>
      </c>
      <c r="N12" s="42" t="s">
        <v>1269</v>
      </c>
      <c r="O12" s="17"/>
      <c r="P12" s="76" t="s">
        <v>27</v>
      </c>
      <c r="Q12" s="76" t="s">
        <v>95</v>
      </c>
      <c r="T12" s="43" t="str">
        <f t="shared" si="0"/>
        <v>Revised</v>
      </c>
      <c r="U12" s="43">
        <f t="shared" si="1"/>
      </c>
      <c r="V12" s="43">
        <f t="shared" si="3"/>
      </c>
      <c r="W12" s="43">
        <f t="shared" si="4"/>
      </c>
      <c r="X12" s="15">
        <f t="shared" si="5"/>
      </c>
      <c r="Y12" s="15">
        <f t="shared" si="6"/>
      </c>
      <c r="Z12" s="15">
        <f t="shared" si="7"/>
      </c>
      <c r="AB12" s="15">
        <f t="shared" si="2"/>
      </c>
    </row>
    <row r="13" spans="1:28" ht="25.5">
      <c r="A13" s="76">
        <v>16973400023</v>
      </c>
      <c r="B13" s="76">
        <v>12</v>
      </c>
      <c r="C13" s="90" t="s">
        <v>232</v>
      </c>
      <c r="D13" s="90" t="s">
        <v>233</v>
      </c>
      <c r="E13" s="76" t="s">
        <v>27</v>
      </c>
      <c r="F13" s="76">
        <v>5</v>
      </c>
      <c r="G13" s="76">
        <v>3.1</v>
      </c>
      <c r="H13" s="76">
        <v>32</v>
      </c>
      <c r="I13" s="76"/>
      <c r="J13" s="76" t="s">
        <v>817</v>
      </c>
      <c r="K13" s="91" t="s">
        <v>987</v>
      </c>
      <c r="L13" s="42" t="s">
        <v>986</v>
      </c>
      <c r="M13" s="82" t="s">
        <v>1244</v>
      </c>
      <c r="N13" s="42" t="s">
        <v>1270</v>
      </c>
      <c r="O13" s="76"/>
      <c r="P13" s="76" t="s">
        <v>27</v>
      </c>
      <c r="Q13" s="76" t="s">
        <v>95</v>
      </c>
      <c r="T13" s="43" t="str">
        <f t="shared" si="0"/>
        <v>Revised</v>
      </c>
      <c r="U13" s="43">
        <f t="shared" si="1"/>
      </c>
      <c r="V13" s="43">
        <f t="shared" si="3"/>
      </c>
      <c r="W13" s="43">
        <f t="shared" si="4"/>
      </c>
      <c r="X13" s="15">
        <f t="shared" si="5"/>
      </c>
      <c r="Y13" s="15">
        <f t="shared" si="6"/>
      </c>
      <c r="Z13" s="15">
        <f t="shared" si="7"/>
      </c>
      <c r="AB13" s="15">
        <f t="shared" si="2"/>
      </c>
    </row>
    <row r="14" spans="1:28" ht="12.75">
      <c r="A14" s="76">
        <v>16965500023</v>
      </c>
      <c r="B14" s="76">
        <v>13</v>
      </c>
      <c r="C14" s="90" t="s">
        <v>125</v>
      </c>
      <c r="D14" s="90" t="s">
        <v>126</v>
      </c>
      <c r="E14" s="76" t="s">
        <v>27</v>
      </c>
      <c r="F14" s="76">
        <v>5</v>
      </c>
      <c r="G14" s="76">
        <v>3.1</v>
      </c>
      <c r="H14" s="76">
        <v>32</v>
      </c>
      <c r="I14" s="76"/>
      <c r="J14" s="76" t="s">
        <v>817</v>
      </c>
      <c r="K14" s="91" t="s">
        <v>988</v>
      </c>
      <c r="L14" s="42" t="s">
        <v>989</v>
      </c>
      <c r="M14" s="82" t="s">
        <v>1244</v>
      </c>
      <c r="N14" s="42" t="s">
        <v>1268</v>
      </c>
      <c r="O14" s="76"/>
      <c r="P14" s="76" t="s">
        <v>27</v>
      </c>
      <c r="Q14" s="76" t="s">
        <v>95</v>
      </c>
      <c r="T14" s="43" t="str">
        <f t="shared" si="0"/>
        <v>Revised</v>
      </c>
      <c r="U14" s="43">
        <f t="shared" si="1"/>
      </c>
      <c r="V14" s="43">
        <f t="shared" si="3"/>
      </c>
      <c r="W14" s="43">
        <f t="shared" si="4"/>
      </c>
      <c r="X14" s="15">
        <f t="shared" si="5"/>
      </c>
      <c r="Y14" s="15">
        <f t="shared" si="6"/>
      </c>
      <c r="Z14" s="15">
        <f t="shared" si="7"/>
      </c>
      <c r="AB14" s="15">
        <f t="shared" si="2"/>
      </c>
    </row>
    <row r="15" spans="1:28" ht="25.5">
      <c r="A15" s="76">
        <v>16973500023</v>
      </c>
      <c r="B15" s="76">
        <v>14</v>
      </c>
      <c r="C15" s="90" t="s">
        <v>232</v>
      </c>
      <c r="D15" s="90" t="s">
        <v>233</v>
      </c>
      <c r="E15" s="76" t="s">
        <v>27</v>
      </c>
      <c r="F15" s="76">
        <v>5</v>
      </c>
      <c r="G15" s="76">
        <v>3.2</v>
      </c>
      <c r="H15" s="76">
        <v>44</v>
      </c>
      <c r="I15" s="76"/>
      <c r="J15" s="76" t="s">
        <v>817</v>
      </c>
      <c r="K15" s="91" t="s">
        <v>990</v>
      </c>
      <c r="L15" s="42" t="s">
        <v>991</v>
      </c>
      <c r="M15" s="82" t="s">
        <v>1247</v>
      </c>
      <c r="N15" s="42" t="s">
        <v>1250</v>
      </c>
      <c r="O15" s="77"/>
      <c r="P15" s="76" t="s">
        <v>27</v>
      </c>
      <c r="Q15" s="76" t="s">
        <v>95</v>
      </c>
      <c r="T15" s="43" t="str">
        <f t="shared" si="0"/>
        <v>Rejected</v>
      </c>
      <c r="U15" s="43">
        <f t="shared" si="1"/>
      </c>
      <c r="V15" s="43">
        <f t="shared" si="3"/>
      </c>
      <c r="W15" s="43">
        <f t="shared" si="4"/>
      </c>
      <c r="X15" s="15">
        <f t="shared" si="5"/>
      </c>
      <c r="Y15" s="15">
        <f t="shared" si="6"/>
      </c>
      <c r="Z15" s="15">
        <f t="shared" si="7"/>
      </c>
      <c r="AB15" s="15">
        <f t="shared" si="2"/>
      </c>
    </row>
    <row r="16" spans="1:28" ht="25.5">
      <c r="A16" s="76">
        <v>16973600023</v>
      </c>
      <c r="B16" s="76">
        <v>15</v>
      </c>
      <c r="C16" s="90" t="s">
        <v>232</v>
      </c>
      <c r="D16" s="90" t="s">
        <v>233</v>
      </c>
      <c r="E16" s="76" t="s">
        <v>27</v>
      </c>
      <c r="F16" s="76">
        <v>5</v>
      </c>
      <c r="G16" s="76">
        <v>3.2</v>
      </c>
      <c r="H16" s="76">
        <v>45</v>
      </c>
      <c r="I16" s="76"/>
      <c r="J16" s="76" t="s">
        <v>817</v>
      </c>
      <c r="K16" s="91" t="s">
        <v>992</v>
      </c>
      <c r="L16" s="42" t="s">
        <v>993</v>
      </c>
      <c r="M16" s="82" t="s">
        <v>1247</v>
      </c>
      <c r="N16" s="42" t="s">
        <v>1250</v>
      </c>
      <c r="O16" s="77"/>
      <c r="P16" s="76" t="s">
        <v>27</v>
      </c>
      <c r="Q16" s="76" t="s">
        <v>95</v>
      </c>
      <c r="T16" s="43" t="str">
        <f t="shared" si="0"/>
        <v>Rejected</v>
      </c>
      <c r="U16" s="43">
        <f t="shared" si="1"/>
      </c>
      <c r="V16" s="43">
        <f t="shared" si="3"/>
      </c>
      <c r="W16" s="43">
        <f t="shared" si="4"/>
      </c>
      <c r="X16" s="15">
        <f t="shared" si="5"/>
      </c>
      <c r="Y16" s="15">
        <f t="shared" si="6"/>
      </c>
      <c r="Z16" s="15">
        <f t="shared" si="7"/>
      </c>
      <c r="AB16" s="15">
        <f t="shared" si="2"/>
      </c>
    </row>
    <row r="17" spans="1:28" ht="25.5">
      <c r="A17" s="76">
        <v>16973700023</v>
      </c>
      <c r="B17" s="76">
        <v>16</v>
      </c>
      <c r="C17" s="90" t="s">
        <v>232</v>
      </c>
      <c r="D17" s="90" t="s">
        <v>233</v>
      </c>
      <c r="E17" s="76" t="s">
        <v>27</v>
      </c>
      <c r="F17" s="76">
        <v>9</v>
      </c>
      <c r="G17" s="76" t="s">
        <v>994</v>
      </c>
      <c r="H17" s="76">
        <v>17</v>
      </c>
      <c r="I17" s="76"/>
      <c r="J17" s="17" t="s">
        <v>817</v>
      </c>
      <c r="K17" s="91" t="s">
        <v>995</v>
      </c>
      <c r="L17" s="42" t="s">
        <v>996</v>
      </c>
      <c r="M17" s="82" t="s">
        <v>1246</v>
      </c>
      <c r="O17" s="76"/>
      <c r="P17" s="76" t="s">
        <v>27</v>
      </c>
      <c r="Q17" s="76" t="s">
        <v>95</v>
      </c>
      <c r="T17" s="43" t="str">
        <f t="shared" si="0"/>
        <v>Accepted</v>
      </c>
      <c r="U17" s="43">
        <f t="shared" si="1"/>
      </c>
      <c r="V17" s="43">
        <f t="shared" si="3"/>
      </c>
      <c r="W17" s="43">
        <f t="shared" si="4"/>
      </c>
      <c r="X17" s="15">
        <f t="shared" si="5"/>
      </c>
      <c r="Y17" s="15">
        <f t="shared" si="6"/>
      </c>
      <c r="Z17" s="15">
        <f t="shared" si="7"/>
      </c>
      <c r="AB17" s="15">
        <f t="shared" si="2"/>
      </c>
    </row>
    <row r="18" spans="1:28" ht="12.75">
      <c r="A18" s="76">
        <v>16972200023</v>
      </c>
      <c r="B18" s="76">
        <v>17</v>
      </c>
      <c r="C18" s="90" t="s">
        <v>101</v>
      </c>
      <c r="D18" s="90" t="s">
        <v>102</v>
      </c>
      <c r="E18" s="76" t="s">
        <v>27</v>
      </c>
      <c r="F18" s="76">
        <v>10</v>
      </c>
      <c r="I18" s="76"/>
      <c r="J18" s="76" t="s">
        <v>817</v>
      </c>
      <c r="K18" s="91" t="s">
        <v>997</v>
      </c>
      <c r="L18" s="42" t="s">
        <v>998</v>
      </c>
      <c r="M18" s="82" t="s">
        <v>1244</v>
      </c>
      <c r="N18" s="42" t="s">
        <v>1257</v>
      </c>
      <c r="O18" s="76"/>
      <c r="P18" s="76" t="s">
        <v>27</v>
      </c>
      <c r="Q18" s="76" t="s">
        <v>95</v>
      </c>
      <c r="T18" s="43" t="str">
        <f t="shared" si="0"/>
        <v>Revised</v>
      </c>
      <c r="U18" s="43">
        <f t="shared" si="1"/>
      </c>
      <c r="V18" s="43">
        <f t="shared" si="3"/>
      </c>
      <c r="W18" s="43">
        <f t="shared" si="4"/>
      </c>
      <c r="X18" s="15">
        <f t="shared" si="5"/>
      </c>
      <c r="Y18" s="15">
        <f t="shared" si="6"/>
      </c>
      <c r="Z18" s="15">
        <f t="shared" si="7"/>
      </c>
      <c r="AB18" s="15">
        <f t="shared" si="2"/>
      </c>
    </row>
    <row r="19" spans="1:28" ht="12.75">
      <c r="A19" s="76">
        <v>16965600023</v>
      </c>
      <c r="B19" s="76">
        <v>18</v>
      </c>
      <c r="C19" s="90" t="s">
        <v>125</v>
      </c>
      <c r="D19" s="90" t="s">
        <v>126</v>
      </c>
      <c r="E19" s="76" t="s">
        <v>27</v>
      </c>
      <c r="F19" s="76">
        <v>11</v>
      </c>
      <c r="G19" s="76" t="s">
        <v>235</v>
      </c>
      <c r="H19" s="76">
        <v>25</v>
      </c>
      <c r="I19" s="76"/>
      <c r="J19" s="76" t="s">
        <v>817</v>
      </c>
      <c r="K19" s="91" t="s">
        <v>999</v>
      </c>
      <c r="L19" s="42" t="s">
        <v>1000</v>
      </c>
      <c r="M19" s="82" t="s">
        <v>1246</v>
      </c>
      <c r="O19" s="76"/>
      <c r="P19" s="76" t="s">
        <v>27</v>
      </c>
      <c r="Q19" s="76" t="s">
        <v>95</v>
      </c>
      <c r="T19" s="43" t="str">
        <f t="shared" si="0"/>
        <v>Accepted</v>
      </c>
      <c r="U19" s="43">
        <f t="shared" si="1"/>
      </c>
      <c r="V19" s="43">
        <f t="shared" si="3"/>
      </c>
      <c r="W19" s="43">
        <f t="shared" si="4"/>
      </c>
      <c r="X19" s="15">
        <f t="shared" si="5"/>
      </c>
      <c r="Y19" s="15">
        <f t="shared" si="6"/>
      </c>
      <c r="Z19" s="15">
        <f t="shared" si="7"/>
      </c>
      <c r="AB19" s="15">
        <f t="shared" si="2"/>
      </c>
    </row>
    <row r="20" spans="1:28" ht="51">
      <c r="A20" s="76">
        <v>16962600023</v>
      </c>
      <c r="B20" s="76">
        <v>19</v>
      </c>
      <c r="C20" s="90" t="s">
        <v>245</v>
      </c>
      <c r="D20" s="90" t="s">
        <v>102</v>
      </c>
      <c r="E20" s="76" t="s">
        <v>27</v>
      </c>
      <c r="F20" s="76">
        <v>11</v>
      </c>
      <c r="G20" s="76" t="s">
        <v>246</v>
      </c>
      <c r="H20" s="76">
        <v>33</v>
      </c>
      <c r="I20" s="76"/>
      <c r="J20" s="76" t="s">
        <v>817</v>
      </c>
      <c r="K20" s="91" t="s">
        <v>1001</v>
      </c>
      <c r="L20" s="42" t="s">
        <v>1002</v>
      </c>
      <c r="M20" s="82" t="s">
        <v>1246</v>
      </c>
      <c r="O20" s="76"/>
      <c r="P20" s="76" t="s">
        <v>27</v>
      </c>
      <c r="Q20" s="76" t="s">
        <v>95</v>
      </c>
      <c r="T20" s="43" t="str">
        <f t="shared" si="0"/>
        <v>Accepted</v>
      </c>
      <c r="U20" s="43">
        <f t="shared" si="1"/>
      </c>
      <c r="V20" s="43">
        <f t="shared" si="3"/>
      </c>
      <c r="W20" s="43">
        <f t="shared" si="4"/>
      </c>
      <c r="X20" s="15">
        <f t="shared" si="5"/>
      </c>
      <c r="Y20" s="15">
        <f t="shared" si="6"/>
      </c>
      <c r="Z20" s="15">
        <f t="shared" si="7"/>
      </c>
      <c r="AB20" s="15">
        <f t="shared" si="2"/>
      </c>
    </row>
    <row r="21" spans="1:28" ht="12.75">
      <c r="A21" s="76">
        <v>16973800023</v>
      </c>
      <c r="B21" s="76">
        <v>20</v>
      </c>
      <c r="C21" s="90" t="s">
        <v>232</v>
      </c>
      <c r="D21" s="90" t="s">
        <v>233</v>
      </c>
      <c r="E21" s="76" t="s">
        <v>27</v>
      </c>
      <c r="F21" s="76">
        <v>12</v>
      </c>
      <c r="G21" s="76" t="s">
        <v>246</v>
      </c>
      <c r="H21" s="76">
        <v>2</v>
      </c>
      <c r="I21" s="76"/>
      <c r="J21" s="76" t="s">
        <v>817</v>
      </c>
      <c r="K21" s="91" t="s">
        <v>1003</v>
      </c>
      <c r="L21" s="42" t="s">
        <v>1004</v>
      </c>
      <c r="M21" s="82" t="s">
        <v>1244</v>
      </c>
      <c r="N21" s="42" t="s">
        <v>1266</v>
      </c>
      <c r="O21" s="76"/>
      <c r="P21" s="76" t="s">
        <v>27</v>
      </c>
      <c r="Q21" s="76" t="s">
        <v>95</v>
      </c>
      <c r="T21" s="43" t="str">
        <f t="shared" si="0"/>
        <v>Revised</v>
      </c>
      <c r="U21" s="43">
        <f t="shared" si="1"/>
      </c>
      <c r="V21" s="43">
        <f t="shared" si="3"/>
      </c>
      <c r="W21" s="43">
        <f t="shared" si="4"/>
      </c>
      <c r="X21" s="15">
        <f t="shared" si="5"/>
      </c>
      <c r="Y21" s="15">
        <f t="shared" si="6"/>
      </c>
      <c r="Z21" s="15">
        <f t="shared" si="7"/>
      </c>
      <c r="AB21" s="15">
        <f t="shared" si="2"/>
      </c>
    </row>
    <row r="22" spans="1:28" ht="38.25">
      <c r="A22" s="76">
        <v>16962500023</v>
      </c>
      <c r="B22" s="76">
        <v>21</v>
      </c>
      <c r="C22" s="90" t="s">
        <v>245</v>
      </c>
      <c r="D22" s="90" t="s">
        <v>102</v>
      </c>
      <c r="E22" s="76" t="s">
        <v>72</v>
      </c>
      <c r="F22" s="76">
        <v>12</v>
      </c>
      <c r="G22" s="76" t="s">
        <v>246</v>
      </c>
      <c r="H22" s="76">
        <v>9</v>
      </c>
      <c r="I22" s="76"/>
      <c r="J22" s="76" t="s">
        <v>800</v>
      </c>
      <c r="K22" s="91" t="s">
        <v>1005</v>
      </c>
      <c r="L22" s="42" t="s">
        <v>1002</v>
      </c>
      <c r="M22" s="82" t="s">
        <v>1246</v>
      </c>
      <c r="O22" s="76"/>
      <c r="P22" s="76" t="s">
        <v>795</v>
      </c>
      <c r="Q22" s="76" t="s">
        <v>95</v>
      </c>
      <c r="T22" s="43">
        <f t="shared" si="0"/>
      </c>
      <c r="U22" s="43" t="str">
        <f t="shared" si="1"/>
        <v>Accepted</v>
      </c>
      <c r="V22" s="43" t="str">
        <f t="shared" si="3"/>
        <v>Unassigned</v>
      </c>
      <c r="W22" s="43">
        <f t="shared" si="4"/>
      </c>
      <c r="X22" s="15">
        <f t="shared" si="5"/>
      </c>
      <c r="Y22" s="15">
        <f t="shared" si="6"/>
      </c>
      <c r="Z22" s="15">
        <f t="shared" si="7"/>
      </c>
      <c r="AB22" s="15">
        <f t="shared" si="2"/>
      </c>
    </row>
    <row r="23" spans="1:28" ht="12.75">
      <c r="A23" s="76">
        <v>16962900023</v>
      </c>
      <c r="B23" s="76">
        <v>22</v>
      </c>
      <c r="C23" s="90" t="s">
        <v>245</v>
      </c>
      <c r="D23" s="90" t="s">
        <v>102</v>
      </c>
      <c r="E23" s="76" t="s">
        <v>27</v>
      </c>
      <c r="F23" s="76">
        <v>12</v>
      </c>
      <c r="G23" s="76" t="s">
        <v>246</v>
      </c>
      <c r="H23" s="76">
        <v>18</v>
      </c>
      <c r="I23" s="76"/>
      <c r="J23" s="76" t="s">
        <v>817</v>
      </c>
      <c r="K23" s="91" t="s">
        <v>1006</v>
      </c>
      <c r="L23" s="42" t="s">
        <v>1007</v>
      </c>
      <c r="M23" s="82" t="s">
        <v>1246</v>
      </c>
      <c r="O23" s="76"/>
      <c r="P23" s="76" t="s">
        <v>27</v>
      </c>
      <c r="Q23" s="76" t="s">
        <v>95</v>
      </c>
      <c r="T23" s="43" t="str">
        <f t="shared" si="0"/>
        <v>Accepted</v>
      </c>
      <c r="U23" s="43">
        <f t="shared" si="1"/>
      </c>
      <c r="V23" s="43">
        <f t="shared" si="3"/>
      </c>
      <c r="W23" s="43">
        <f t="shared" si="4"/>
      </c>
      <c r="X23" s="15">
        <f t="shared" si="5"/>
      </c>
      <c r="Y23" s="15">
        <f t="shared" si="6"/>
      </c>
      <c r="Z23" s="15">
        <f t="shared" si="7"/>
      </c>
      <c r="AB23" s="15">
        <f t="shared" si="2"/>
      </c>
    </row>
    <row r="24" spans="1:28" ht="63.75">
      <c r="A24" s="76">
        <v>16962700023</v>
      </c>
      <c r="B24" s="76">
        <v>23</v>
      </c>
      <c r="C24" s="90" t="s">
        <v>245</v>
      </c>
      <c r="D24" s="90" t="s">
        <v>102</v>
      </c>
      <c r="E24" s="76" t="s">
        <v>27</v>
      </c>
      <c r="F24" s="76">
        <v>14</v>
      </c>
      <c r="G24" s="76" t="s">
        <v>1008</v>
      </c>
      <c r="H24" s="76">
        <v>20</v>
      </c>
      <c r="I24" s="76"/>
      <c r="J24" s="76" t="s">
        <v>817</v>
      </c>
      <c r="K24" s="91" t="s">
        <v>1009</v>
      </c>
      <c r="L24" s="42" t="s">
        <v>1002</v>
      </c>
      <c r="M24" s="82" t="s">
        <v>1246</v>
      </c>
      <c r="O24" s="76"/>
      <c r="P24" s="76" t="s">
        <v>27</v>
      </c>
      <c r="Q24" s="76" t="s">
        <v>95</v>
      </c>
      <c r="T24" s="43" t="str">
        <f t="shared" si="0"/>
        <v>Accepted</v>
      </c>
      <c r="U24" s="43">
        <f t="shared" si="1"/>
      </c>
      <c r="V24" s="43">
        <f t="shared" si="3"/>
      </c>
      <c r="W24" s="43">
        <f t="shared" si="4"/>
      </c>
      <c r="X24" s="15">
        <f t="shared" si="5"/>
      </c>
      <c r="Y24" s="15">
        <f t="shared" si="6"/>
      </c>
      <c r="Z24" s="15">
        <f t="shared" si="7"/>
      </c>
      <c r="AB24" s="15">
        <f t="shared" si="2"/>
      </c>
    </row>
    <row r="25" spans="1:28" ht="25.5">
      <c r="A25" s="76">
        <v>16965700023</v>
      </c>
      <c r="B25" s="76">
        <v>24</v>
      </c>
      <c r="C25" s="90" t="s">
        <v>125</v>
      </c>
      <c r="D25" s="90" t="s">
        <v>126</v>
      </c>
      <c r="E25" s="76" t="s">
        <v>27</v>
      </c>
      <c r="F25" s="76">
        <v>14</v>
      </c>
      <c r="G25" s="76" t="s">
        <v>283</v>
      </c>
      <c r="H25" s="76">
        <v>32</v>
      </c>
      <c r="I25" s="76"/>
      <c r="J25" s="76" t="s">
        <v>817</v>
      </c>
      <c r="K25" s="91" t="s">
        <v>1010</v>
      </c>
      <c r="L25" s="42" t="s">
        <v>1011</v>
      </c>
      <c r="M25" s="82" t="s">
        <v>1246</v>
      </c>
      <c r="O25" s="76"/>
      <c r="P25" s="76" t="s">
        <v>27</v>
      </c>
      <c r="Q25" s="76" t="s">
        <v>95</v>
      </c>
      <c r="T25" s="43" t="str">
        <f t="shared" si="0"/>
        <v>Accepted</v>
      </c>
      <c r="U25" s="43">
        <f t="shared" si="1"/>
      </c>
      <c r="V25" s="43">
        <f t="shared" si="3"/>
      </c>
      <c r="W25" s="43">
        <f t="shared" si="4"/>
      </c>
      <c r="X25" s="15">
        <f t="shared" si="5"/>
      </c>
      <c r="Y25" s="15">
        <f t="shared" si="6"/>
      </c>
      <c r="Z25" s="15">
        <f t="shared" si="7"/>
      </c>
      <c r="AB25" s="15">
        <f t="shared" si="2"/>
      </c>
    </row>
    <row r="26" spans="1:28" ht="164.25" customHeight="1">
      <c r="A26" s="76">
        <v>16937700023</v>
      </c>
      <c r="B26" s="76">
        <v>25</v>
      </c>
      <c r="C26" s="90" t="s">
        <v>174</v>
      </c>
      <c r="D26" s="90" t="s">
        <v>175</v>
      </c>
      <c r="E26" s="76" t="s">
        <v>72</v>
      </c>
      <c r="F26" s="76">
        <v>14</v>
      </c>
      <c r="G26" s="76" t="s">
        <v>283</v>
      </c>
      <c r="H26" s="76">
        <v>42</v>
      </c>
      <c r="I26" s="76"/>
      <c r="J26" s="76" t="s">
        <v>824</v>
      </c>
      <c r="K26" s="91" t="s">
        <v>1012</v>
      </c>
      <c r="L26" s="42" t="s">
        <v>1013</v>
      </c>
      <c r="M26" s="82" t="s">
        <v>1244</v>
      </c>
      <c r="N26" s="42" t="s">
        <v>1265</v>
      </c>
      <c r="O26" s="77"/>
      <c r="P26" s="76" t="s">
        <v>795</v>
      </c>
      <c r="Q26" s="76" t="s">
        <v>18</v>
      </c>
      <c r="T26" s="43">
        <f t="shared" si="0"/>
      </c>
      <c r="U26" s="43" t="str">
        <f t="shared" si="1"/>
        <v>Revised</v>
      </c>
      <c r="V26" s="43" t="str">
        <f t="shared" si="3"/>
        <v>Unassigned</v>
      </c>
      <c r="W26" s="43">
        <f t="shared" si="4"/>
      </c>
      <c r="X26" s="15">
        <f t="shared" si="5"/>
      </c>
      <c r="Y26" s="15">
        <f t="shared" si="6"/>
      </c>
      <c r="Z26" s="15">
        <f t="shared" si="7"/>
      </c>
      <c r="AB26" s="15">
        <f t="shared" si="2"/>
      </c>
    </row>
    <row r="27" spans="1:28" ht="51">
      <c r="A27" s="76">
        <v>16950900023</v>
      </c>
      <c r="B27" s="76">
        <v>26</v>
      </c>
      <c r="C27" s="90" t="s">
        <v>1014</v>
      </c>
      <c r="D27" s="90" t="s">
        <v>1015</v>
      </c>
      <c r="E27" s="76" t="s">
        <v>107</v>
      </c>
      <c r="F27" s="76">
        <v>15</v>
      </c>
      <c r="G27" s="76" t="s">
        <v>1016</v>
      </c>
      <c r="H27" s="76">
        <v>22</v>
      </c>
      <c r="I27" s="76"/>
      <c r="J27" s="76" t="s">
        <v>801</v>
      </c>
      <c r="K27" s="91" t="s">
        <v>1017</v>
      </c>
      <c r="L27" s="42" t="s">
        <v>1018</v>
      </c>
      <c r="P27" s="76" t="s">
        <v>795</v>
      </c>
      <c r="Q27" s="76" t="s">
        <v>18</v>
      </c>
      <c r="T27" s="43">
        <f t="shared" si="0"/>
      </c>
      <c r="U27" s="43">
        <f t="shared" si="1"/>
        <v>0</v>
      </c>
      <c r="V27" s="43">
        <f t="shared" si="3"/>
      </c>
      <c r="W27" s="43" t="str">
        <f t="shared" si="4"/>
        <v>Unassigned</v>
      </c>
      <c r="X27" s="15">
        <f t="shared" si="5"/>
      </c>
      <c r="Y27" s="15">
        <f t="shared" si="6"/>
      </c>
      <c r="Z27" s="15">
        <f t="shared" si="7"/>
      </c>
      <c r="AB27" s="15">
        <f t="shared" si="2"/>
      </c>
    </row>
    <row r="28" spans="1:28" ht="12.75">
      <c r="A28" s="76">
        <v>16978400023</v>
      </c>
      <c r="B28" s="76">
        <v>27</v>
      </c>
      <c r="C28" s="90" t="s">
        <v>232</v>
      </c>
      <c r="D28" s="90" t="s">
        <v>233</v>
      </c>
      <c r="E28" s="76" t="s">
        <v>27</v>
      </c>
      <c r="F28" s="76">
        <v>15</v>
      </c>
      <c r="G28" s="76" t="s">
        <v>1019</v>
      </c>
      <c r="H28" s="76">
        <v>26</v>
      </c>
      <c r="I28" s="76"/>
      <c r="J28" s="76" t="s">
        <v>817</v>
      </c>
      <c r="K28" s="91" t="s">
        <v>1020</v>
      </c>
      <c r="L28" s="42" t="s">
        <v>1021</v>
      </c>
      <c r="M28" s="82" t="s">
        <v>1246</v>
      </c>
      <c r="P28" s="76" t="s">
        <v>27</v>
      </c>
      <c r="Q28" s="76" t="s">
        <v>95</v>
      </c>
      <c r="T28" s="43" t="str">
        <f t="shared" si="0"/>
        <v>Accepted</v>
      </c>
      <c r="U28" s="43">
        <f t="shared" si="1"/>
      </c>
      <c r="V28" s="43">
        <f t="shared" si="3"/>
      </c>
      <c r="W28" s="43">
        <f t="shared" si="4"/>
      </c>
      <c r="X28" s="15">
        <f t="shared" si="5"/>
      </c>
      <c r="Y28" s="15">
        <f t="shared" si="6"/>
      </c>
      <c r="Z28" s="15">
        <f t="shared" si="7"/>
      </c>
      <c r="AB28" s="15">
        <f t="shared" si="2"/>
      </c>
    </row>
    <row r="29" spans="1:28" ht="25.5">
      <c r="A29" s="76">
        <v>16968900023</v>
      </c>
      <c r="B29" s="76">
        <v>28</v>
      </c>
      <c r="C29" s="90" t="s">
        <v>101</v>
      </c>
      <c r="D29" s="90" t="s">
        <v>102</v>
      </c>
      <c r="E29" s="76" t="s">
        <v>27</v>
      </c>
      <c r="F29" s="76">
        <v>15</v>
      </c>
      <c r="G29" s="76" t="s">
        <v>1019</v>
      </c>
      <c r="H29" s="76">
        <v>26</v>
      </c>
      <c r="I29" s="76"/>
      <c r="J29" s="76" t="s">
        <v>817</v>
      </c>
      <c r="K29" s="91" t="s">
        <v>1022</v>
      </c>
      <c r="L29" s="42" t="s">
        <v>1023</v>
      </c>
      <c r="M29" s="82" t="s">
        <v>1246</v>
      </c>
      <c r="P29" s="76" t="s">
        <v>27</v>
      </c>
      <c r="Q29" s="76" t="s">
        <v>95</v>
      </c>
      <c r="T29" s="43" t="str">
        <f t="shared" si="0"/>
        <v>Accepted</v>
      </c>
      <c r="U29" s="43">
        <f t="shared" si="1"/>
      </c>
      <c r="V29" s="43">
        <f t="shared" si="3"/>
      </c>
      <c r="W29" s="43">
        <f t="shared" si="4"/>
      </c>
      <c r="X29" s="15">
        <f t="shared" si="5"/>
      </c>
      <c r="Y29" s="15">
        <f t="shared" si="6"/>
      </c>
      <c r="Z29" s="15">
        <f t="shared" si="7"/>
      </c>
      <c r="AB29" s="15">
        <f t="shared" si="2"/>
      </c>
    </row>
    <row r="30" spans="1:28" ht="51">
      <c r="A30" s="76">
        <v>16951000023</v>
      </c>
      <c r="B30" s="76">
        <v>29</v>
      </c>
      <c r="C30" s="90" t="s">
        <v>1014</v>
      </c>
      <c r="D30" s="90" t="s">
        <v>1015</v>
      </c>
      <c r="E30" s="76" t="s">
        <v>107</v>
      </c>
      <c r="F30" s="76">
        <v>15</v>
      </c>
      <c r="G30" s="76" t="s">
        <v>1019</v>
      </c>
      <c r="H30" s="76">
        <v>27</v>
      </c>
      <c r="I30" s="76"/>
      <c r="J30" s="76" t="s">
        <v>801</v>
      </c>
      <c r="K30" s="91" t="s">
        <v>1024</v>
      </c>
      <c r="L30" s="42" t="s">
        <v>1025</v>
      </c>
      <c r="P30" s="76" t="s">
        <v>795</v>
      </c>
      <c r="Q30" s="76" t="s">
        <v>18</v>
      </c>
      <c r="T30" s="43">
        <f t="shared" si="0"/>
      </c>
      <c r="U30" s="43">
        <f t="shared" si="1"/>
        <v>0</v>
      </c>
      <c r="V30" s="43">
        <f t="shared" si="3"/>
      </c>
      <c r="W30" s="43" t="str">
        <f t="shared" si="4"/>
        <v>Unassigned</v>
      </c>
      <c r="X30" s="15">
        <f t="shared" si="5"/>
      </c>
      <c r="Y30" s="15">
        <f t="shared" si="6"/>
      </c>
      <c r="Z30" s="15">
        <f t="shared" si="7"/>
      </c>
      <c r="AB30" s="15">
        <f t="shared" si="2"/>
      </c>
    </row>
    <row r="31" spans="1:28" ht="51">
      <c r="A31" s="76">
        <v>16974400023</v>
      </c>
      <c r="B31" s="76">
        <v>30</v>
      </c>
      <c r="C31" s="90" t="s">
        <v>232</v>
      </c>
      <c r="D31" s="90" t="s">
        <v>233</v>
      </c>
      <c r="E31" s="76" t="s">
        <v>27</v>
      </c>
      <c r="F31" s="76">
        <v>15</v>
      </c>
      <c r="G31" s="76" t="s">
        <v>1019</v>
      </c>
      <c r="H31" s="76">
        <v>33</v>
      </c>
      <c r="I31" s="76"/>
      <c r="J31" s="76" t="s">
        <v>817</v>
      </c>
      <c r="K31" s="91" t="s">
        <v>1026</v>
      </c>
      <c r="L31" s="42" t="s">
        <v>1027</v>
      </c>
      <c r="M31" s="82" t="s">
        <v>1244</v>
      </c>
      <c r="N31" s="42" t="s">
        <v>1264</v>
      </c>
      <c r="P31" s="76" t="s">
        <v>27</v>
      </c>
      <c r="Q31" s="76" t="s">
        <v>95</v>
      </c>
      <c r="T31" s="43" t="str">
        <f t="shared" si="0"/>
        <v>Revised</v>
      </c>
      <c r="U31" s="43">
        <f t="shared" si="1"/>
      </c>
      <c r="V31" s="43">
        <f t="shared" si="3"/>
      </c>
      <c r="W31" s="43">
        <f t="shared" si="4"/>
      </c>
      <c r="X31" s="15">
        <f t="shared" si="5"/>
      </c>
      <c r="Y31" s="15">
        <f t="shared" si="6"/>
      </c>
      <c r="Z31" s="15">
        <f t="shared" si="7"/>
      </c>
      <c r="AB31" s="15">
        <f t="shared" si="2"/>
      </c>
    </row>
    <row r="32" spans="1:28" ht="12.75">
      <c r="A32" s="76">
        <v>16965800023</v>
      </c>
      <c r="B32" s="76">
        <v>31</v>
      </c>
      <c r="C32" s="90" t="s">
        <v>125</v>
      </c>
      <c r="D32" s="90" t="s">
        <v>126</v>
      </c>
      <c r="E32" s="76" t="s">
        <v>27</v>
      </c>
      <c r="F32" s="76">
        <v>17</v>
      </c>
      <c r="G32" s="76" t="s">
        <v>1028</v>
      </c>
      <c r="H32" s="76">
        <v>1</v>
      </c>
      <c r="I32" s="76"/>
      <c r="J32" s="76" t="s">
        <v>817</v>
      </c>
      <c r="K32" s="91" t="s">
        <v>378</v>
      </c>
      <c r="L32" s="42" t="s">
        <v>1029</v>
      </c>
      <c r="M32" s="82" t="s">
        <v>1246</v>
      </c>
      <c r="P32" s="76" t="s">
        <v>27</v>
      </c>
      <c r="Q32" s="76" t="s">
        <v>95</v>
      </c>
      <c r="T32" s="43" t="str">
        <f t="shared" si="0"/>
        <v>Accepted</v>
      </c>
      <c r="U32" s="43">
        <f t="shared" si="1"/>
      </c>
      <c r="V32" s="43">
        <f t="shared" si="3"/>
      </c>
      <c r="W32" s="43">
        <f t="shared" si="4"/>
      </c>
      <c r="X32" s="15">
        <f t="shared" si="5"/>
      </c>
      <c r="Y32" s="15">
        <f t="shared" si="6"/>
      </c>
      <c r="Z32" s="15">
        <f t="shared" si="7"/>
      </c>
      <c r="AB32" s="15">
        <f t="shared" si="2"/>
      </c>
    </row>
    <row r="33" spans="1:28" ht="12.75">
      <c r="A33" s="76">
        <v>16966000023</v>
      </c>
      <c r="B33" s="76">
        <v>32</v>
      </c>
      <c r="C33" s="90" t="s">
        <v>125</v>
      </c>
      <c r="D33" s="90" t="s">
        <v>126</v>
      </c>
      <c r="E33" s="76" t="s">
        <v>27</v>
      </c>
      <c r="F33" s="76">
        <v>17</v>
      </c>
      <c r="G33" s="76" t="s">
        <v>1028</v>
      </c>
      <c r="H33" s="76">
        <v>3</v>
      </c>
      <c r="I33" s="76"/>
      <c r="J33" s="76" t="s">
        <v>817</v>
      </c>
      <c r="K33" s="91" t="s">
        <v>378</v>
      </c>
      <c r="L33" s="42" t="s">
        <v>1030</v>
      </c>
      <c r="M33" s="82" t="s">
        <v>1246</v>
      </c>
      <c r="P33" s="76" t="s">
        <v>27</v>
      </c>
      <c r="Q33" s="76" t="s">
        <v>95</v>
      </c>
      <c r="T33" s="43" t="str">
        <f t="shared" si="0"/>
        <v>Accepted</v>
      </c>
      <c r="U33" s="43">
        <f t="shared" si="1"/>
      </c>
      <c r="V33" s="43">
        <f t="shared" si="3"/>
      </c>
      <c r="W33" s="43">
        <f t="shared" si="4"/>
      </c>
      <c r="X33" s="15">
        <f t="shared" si="5"/>
      </c>
      <c r="Y33" s="15">
        <f t="shared" si="6"/>
      </c>
      <c r="Z33" s="15">
        <f t="shared" si="7"/>
      </c>
      <c r="AB33" s="15">
        <f t="shared" si="2"/>
      </c>
    </row>
    <row r="34" spans="1:28" ht="12.75">
      <c r="A34" s="76">
        <v>16965900023</v>
      </c>
      <c r="B34" s="76">
        <v>33</v>
      </c>
      <c r="C34" s="90" t="s">
        <v>125</v>
      </c>
      <c r="D34" s="90" t="s">
        <v>126</v>
      </c>
      <c r="E34" s="76" t="s">
        <v>27</v>
      </c>
      <c r="F34" s="76">
        <v>17</v>
      </c>
      <c r="G34" s="76" t="s">
        <v>1028</v>
      </c>
      <c r="H34" s="76">
        <v>3</v>
      </c>
      <c r="I34" s="76"/>
      <c r="J34" s="76" t="s">
        <v>817</v>
      </c>
      <c r="K34" s="91" t="s">
        <v>1031</v>
      </c>
      <c r="L34" s="42" t="s">
        <v>1032</v>
      </c>
      <c r="M34" s="82" t="s">
        <v>1246</v>
      </c>
      <c r="P34" s="76" t="s">
        <v>27</v>
      </c>
      <c r="Q34" s="76" t="s">
        <v>95</v>
      </c>
      <c r="T34" s="43" t="str">
        <f t="shared" si="0"/>
        <v>Accepted</v>
      </c>
      <c r="U34" s="43">
        <f t="shared" si="1"/>
      </c>
      <c r="V34" s="43">
        <f t="shared" si="3"/>
      </c>
      <c r="W34" s="43">
        <f t="shared" si="4"/>
      </c>
      <c r="X34" s="15">
        <f t="shared" si="5"/>
      </c>
      <c r="Y34" s="15">
        <f t="shared" si="6"/>
      </c>
      <c r="Z34" s="15">
        <f t="shared" si="7"/>
      </c>
      <c r="AB34" s="15">
        <f t="shared" si="2"/>
      </c>
    </row>
    <row r="35" spans="1:28" ht="12.75">
      <c r="A35" s="76">
        <v>16966100023</v>
      </c>
      <c r="B35" s="76">
        <v>34</v>
      </c>
      <c r="C35" s="90" t="s">
        <v>125</v>
      </c>
      <c r="D35" s="90" t="s">
        <v>126</v>
      </c>
      <c r="E35" s="76" t="s">
        <v>27</v>
      </c>
      <c r="F35" s="76">
        <v>17</v>
      </c>
      <c r="G35" s="76" t="s">
        <v>1028</v>
      </c>
      <c r="H35" s="76">
        <v>7</v>
      </c>
      <c r="I35" s="76"/>
      <c r="J35" s="76" t="s">
        <v>817</v>
      </c>
      <c r="K35" s="91" t="s">
        <v>378</v>
      </c>
      <c r="L35" s="42" t="s">
        <v>1030</v>
      </c>
      <c r="M35" s="82" t="s">
        <v>1246</v>
      </c>
      <c r="P35" s="76" t="s">
        <v>27</v>
      </c>
      <c r="Q35" s="76" t="s">
        <v>95</v>
      </c>
      <c r="T35" s="43" t="str">
        <f t="shared" si="0"/>
        <v>Accepted</v>
      </c>
      <c r="U35" s="43">
        <f t="shared" si="1"/>
      </c>
      <c r="V35" s="43">
        <f t="shared" si="3"/>
      </c>
      <c r="W35" s="43">
        <f t="shared" si="4"/>
      </c>
      <c r="X35" s="15">
        <f t="shared" si="5"/>
      </c>
      <c r="Y35" s="15">
        <f t="shared" si="6"/>
      </c>
      <c r="Z35" s="15">
        <f t="shared" si="7"/>
      </c>
      <c r="AB35" s="15">
        <f t="shared" si="2"/>
      </c>
    </row>
    <row r="36" spans="1:28" ht="12.75">
      <c r="A36" s="76">
        <v>16966200023</v>
      </c>
      <c r="B36" s="76">
        <v>35</v>
      </c>
      <c r="C36" s="90" t="s">
        <v>125</v>
      </c>
      <c r="D36" s="90" t="s">
        <v>126</v>
      </c>
      <c r="E36" s="76" t="s">
        <v>27</v>
      </c>
      <c r="F36" s="76">
        <v>17</v>
      </c>
      <c r="G36" s="76" t="s">
        <v>1028</v>
      </c>
      <c r="H36" s="76">
        <v>12</v>
      </c>
      <c r="I36" s="76"/>
      <c r="J36" s="12" t="s">
        <v>817</v>
      </c>
      <c r="K36" s="91" t="s">
        <v>378</v>
      </c>
      <c r="L36" s="42" t="s">
        <v>1030</v>
      </c>
      <c r="M36" s="82" t="s">
        <v>1246</v>
      </c>
      <c r="P36" s="76" t="s">
        <v>27</v>
      </c>
      <c r="Q36" s="76" t="s">
        <v>95</v>
      </c>
      <c r="T36" s="43" t="str">
        <f t="shared" si="0"/>
        <v>Accepted</v>
      </c>
      <c r="U36" s="43">
        <f t="shared" si="1"/>
      </c>
      <c r="V36" s="43">
        <f t="shared" si="3"/>
      </c>
      <c r="W36" s="43">
        <f t="shared" si="4"/>
      </c>
      <c r="X36" s="15">
        <f t="shared" si="5"/>
      </c>
      <c r="Y36" s="15">
        <f t="shared" si="6"/>
      </c>
      <c r="Z36" s="15">
        <f t="shared" si="7"/>
      </c>
      <c r="AB36" s="15">
        <f t="shared" si="2"/>
      </c>
    </row>
    <row r="37" spans="1:28" ht="12.75">
      <c r="A37" s="76">
        <v>16966300023</v>
      </c>
      <c r="B37" s="76">
        <v>36</v>
      </c>
      <c r="C37" s="90" t="s">
        <v>125</v>
      </c>
      <c r="D37" s="90" t="s">
        <v>126</v>
      </c>
      <c r="E37" s="76" t="s">
        <v>27</v>
      </c>
      <c r="F37" s="76">
        <v>17</v>
      </c>
      <c r="G37" s="76" t="s">
        <v>1028</v>
      </c>
      <c r="H37" s="76">
        <v>33</v>
      </c>
      <c r="I37" s="76"/>
      <c r="J37" s="12" t="s">
        <v>817</v>
      </c>
      <c r="K37" s="91" t="s">
        <v>378</v>
      </c>
      <c r="L37" s="42" t="s">
        <v>1030</v>
      </c>
      <c r="M37" s="82" t="s">
        <v>1246</v>
      </c>
      <c r="P37" s="76" t="s">
        <v>27</v>
      </c>
      <c r="Q37" s="76" t="s">
        <v>95</v>
      </c>
      <c r="T37" s="43" t="str">
        <f t="shared" si="0"/>
        <v>Accepted</v>
      </c>
      <c r="U37" s="43">
        <f t="shared" si="1"/>
      </c>
      <c r="V37" s="43">
        <f t="shared" si="3"/>
      </c>
      <c r="W37" s="43">
        <f t="shared" si="4"/>
      </c>
      <c r="X37" s="15">
        <f t="shared" si="5"/>
      </c>
      <c r="Y37" s="15">
        <f t="shared" si="6"/>
      </c>
      <c r="Z37" s="15">
        <f t="shared" si="7"/>
      </c>
      <c r="AB37" s="15">
        <f t="shared" si="2"/>
      </c>
    </row>
    <row r="38" spans="1:28" ht="12.75">
      <c r="A38" s="76">
        <v>16966400023</v>
      </c>
      <c r="B38" s="76">
        <v>37</v>
      </c>
      <c r="C38" s="90" t="s">
        <v>125</v>
      </c>
      <c r="D38" s="90" t="s">
        <v>126</v>
      </c>
      <c r="E38" s="76" t="s">
        <v>27</v>
      </c>
      <c r="F38" s="76">
        <v>17</v>
      </c>
      <c r="G38" s="76" t="s">
        <v>1028</v>
      </c>
      <c r="H38" s="76">
        <v>38</v>
      </c>
      <c r="I38" s="76"/>
      <c r="J38" s="76" t="s">
        <v>817</v>
      </c>
      <c r="K38" s="91" t="s">
        <v>378</v>
      </c>
      <c r="L38" s="42" t="s">
        <v>1030</v>
      </c>
      <c r="M38" s="82" t="s">
        <v>1246</v>
      </c>
      <c r="P38" s="76" t="s">
        <v>27</v>
      </c>
      <c r="Q38" s="76" t="s">
        <v>95</v>
      </c>
      <c r="T38" s="43" t="str">
        <f t="shared" si="0"/>
        <v>Accepted</v>
      </c>
      <c r="U38" s="43">
        <f t="shared" si="1"/>
      </c>
      <c r="V38" s="43">
        <f t="shared" si="3"/>
      </c>
      <c r="W38" s="43">
        <f t="shared" si="4"/>
      </c>
      <c r="X38" s="15">
        <f t="shared" si="5"/>
      </c>
      <c r="Y38" s="15">
        <f t="shared" si="6"/>
      </c>
      <c r="Z38" s="15">
        <f t="shared" si="7"/>
      </c>
      <c r="AB38" s="15">
        <f t="shared" si="2"/>
      </c>
    </row>
    <row r="39" spans="1:28" ht="12.75">
      <c r="A39" s="76">
        <v>16966500023</v>
      </c>
      <c r="B39" s="76">
        <v>38</v>
      </c>
      <c r="C39" s="90" t="s">
        <v>125</v>
      </c>
      <c r="D39" s="90" t="s">
        <v>126</v>
      </c>
      <c r="E39" s="76" t="s">
        <v>27</v>
      </c>
      <c r="F39" s="76">
        <v>17</v>
      </c>
      <c r="G39" s="76" t="s">
        <v>1028</v>
      </c>
      <c r="H39" s="76">
        <v>45</v>
      </c>
      <c r="I39" s="76"/>
      <c r="J39" s="76" t="s">
        <v>817</v>
      </c>
      <c r="K39" s="91" t="s">
        <v>378</v>
      </c>
      <c r="L39" s="42" t="s">
        <v>1030</v>
      </c>
      <c r="M39" s="82" t="s">
        <v>1246</v>
      </c>
      <c r="P39" s="76" t="s">
        <v>27</v>
      </c>
      <c r="Q39" s="76" t="s">
        <v>95</v>
      </c>
      <c r="T39" s="43" t="str">
        <f t="shared" si="0"/>
        <v>Accepted</v>
      </c>
      <c r="U39" s="43">
        <f t="shared" si="1"/>
      </c>
      <c r="V39" s="43">
        <f t="shared" si="3"/>
      </c>
      <c r="W39" s="43">
        <f t="shared" si="4"/>
      </c>
      <c r="X39" s="15">
        <f t="shared" si="5"/>
      </c>
      <c r="Y39" s="15">
        <f t="shared" si="6"/>
      </c>
      <c r="Z39" s="15">
        <f t="shared" si="7"/>
      </c>
      <c r="AB39" s="15">
        <f t="shared" si="2"/>
      </c>
    </row>
    <row r="40" spans="1:28" ht="12.75">
      <c r="A40" s="76">
        <v>16966600023</v>
      </c>
      <c r="B40" s="76">
        <v>39</v>
      </c>
      <c r="C40" s="90" t="s">
        <v>125</v>
      </c>
      <c r="D40" s="90" t="s">
        <v>126</v>
      </c>
      <c r="E40" s="76" t="s">
        <v>27</v>
      </c>
      <c r="F40" s="76">
        <v>17</v>
      </c>
      <c r="G40" s="76" t="s">
        <v>1028</v>
      </c>
      <c r="H40" s="76">
        <v>51</v>
      </c>
      <c r="I40" s="76"/>
      <c r="J40" s="76" t="s">
        <v>817</v>
      </c>
      <c r="K40" s="91" t="s">
        <v>378</v>
      </c>
      <c r="L40" s="42" t="s">
        <v>1030</v>
      </c>
      <c r="M40" s="82" t="s">
        <v>1246</v>
      </c>
      <c r="P40" s="76" t="s">
        <v>27</v>
      </c>
      <c r="Q40" s="76" t="s">
        <v>95</v>
      </c>
      <c r="T40" s="43" t="str">
        <f t="shared" si="0"/>
        <v>Accepted</v>
      </c>
      <c r="U40" s="43">
        <f t="shared" si="1"/>
      </c>
      <c r="V40" s="43">
        <f t="shared" si="3"/>
      </c>
      <c r="W40" s="43">
        <f t="shared" si="4"/>
      </c>
      <c r="X40" s="15">
        <f t="shared" si="5"/>
      </c>
      <c r="Y40" s="15">
        <f t="shared" si="6"/>
      </c>
      <c r="Z40" s="15">
        <f t="shared" si="7"/>
      </c>
      <c r="AB40" s="15">
        <f t="shared" si="2"/>
      </c>
    </row>
    <row r="41" spans="1:28" ht="12.75">
      <c r="A41" s="76">
        <v>16966700023</v>
      </c>
      <c r="B41" s="76">
        <v>40</v>
      </c>
      <c r="C41" s="90" t="s">
        <v>125</v>
      </c>
      <c r="D41" s="90" t="s">
        <v>126</v>
      </c>
      <c r="E41" s="76" t="s">
        <v>27</v>
      </c>
      <c r="F41" s="76">
        <v>17</v>
      </c>
      <c r="G41" s="76" t="s">
        <v>1028</v>
      </c>
      <c r="H41" s="76">
        <v>53</v>
      </c>
      <c r="I41" s="76"/>
      <c r="J41" s="76" t="s">
        <v>817</v>
      </c>
      <c r="K41" s="91" t="s">
        <v>378</v>
      </c>
      <c r="L41" s="42" t="s">
        <v>1030</v>
      </c>
      <c r="M41" s="82" t="s">
        <v>1246</v>
      </c>
      <c r="P41" s="76" t="s">
        <v>27</v>
      </c>
      <c r="Q41" s="76" t="s">
        <v>95</v>
      </c>
      <c r="T41" s="43" t="str">
        <f t="shared" si="0"/>
        <v>Accepted</v>
      </c>
      <c r="U41" s="43">
        <f t="shared" si="1"/>
      </c>
      <c r="V41" s="43">
        <f t="shared" si="3"/>
      </c>
      <c r="W41" s="43">
        <f t="shared" si="4"/>
      </c>
      <c r="X41" s="15">
        <f t="shared" si="5"/>
      </c>
      <c r="Y41" s="15">
        <f t="shared" si="6"/>
      </c>
      <c r="Z41" s="15">
        <f t="shared" si="7"/>
      </c>
      <c r="AB41" s="15">
        <f t="shared" si="2"/>
      </c>
    </row>
    <row r="42" spans="1:28" ht="12.75">
      <c r="A42" s="76">
        <v>16969000023</v>
      </c>
      <c r="B42" s="76">
        <v>41</v>
      </c>
      <c r="C42" s="90" t="s">
        <v>101</v>
      </c>
      <c r="D42" s="90" t="s">
        <v>102</v>
      </c>
      <c r="E42" s="76" t="s">
        <v>72</v>
      </c>
      <c r="F42" s="76">
        <v>22</v>
      </c>
      <c r="G42" s="76" t="s">
        <v>399</v>
      </c>
      <c r="H42" s="76">
        <v>6</v>
      </c>
      <c r="I42" s="76"/>
      <c r="J42" s="76" t="s">
        <v>802</v>
      </c>
      <c r="K42" s="91" t="s">
        <v>1033</v>
      </c>
      <c r="L42" s="42" t="s">
        <v>1034</v>
      </c>
      <c r="M42" s="82" t="s">
        <v>1246</v>
      </c>
      <c r="P42" s="76" t="s">
        <v>795</v>
      </c>
      <c r="Q42" s="76" t="s">
        <v>95</v>
      </c>
      <c r="T42" s="43">
        <f t="shared" si="0"/>
      </c>
      <c r="U42" s="43" t="str">
        <f t="shared" si="1"/>
        <v>Accepted</v>
      </c>
      <c r="V42" s="43" t="str">
        <f t="shared" si="3"/>
        <v>Unassigned</v>
      </c>
      <c r="W42" s="43">
        <f t="shared" si="4"/>
      </c>
      <c r="X42" s="15">
        <f t="shared" si="5"/>
      </c>
      <c r="Y42" s="15">
        <f t="shared" si="6"/>
      </c>
      <c r="Z42" s="15">
        <f t="shared" si="7"/>
      </c>
      <c r="AB42" s="15">
        <f t="shared" si="2"/>
      </c>
    </row>
    <row r="43" spans="1:28" ht="51">
      <c r="A43" s="76">
        <v>16951100023</v>
      </c>
      <c r="B43" s="76">
        <v>42</v>
      </c>
      <c r="C43" s="90" t="s">
        <v>1014</v>
      </c>
      <c r="D43" s="90" t="s">
        <v>1015</v>
      </c>
      <c r="E43" s="76" t="s">
        <v>72</v>
      </c>
      <c r="F43" s="76">
        <v>22</v>
      </c>
      <c r="G43" s="76" t="s">
        <v>399</v>
      </c>
      <c r="H43" s="76">
        <v>29</v>
      </c>
      <c r="I43" s="76"/>
      <c r="J43" s="76" t="s">
        <v>801</v>
      </c>
      <c r="K43" s="91" t="s">
        <v>1035</v>
      </c>
      <c r="L43" s="42" t="s">
        <v>1036</v>
      </c>
      <c r="P43" s="76" t="s">
        <v>795</v>
      </c>
      <c r="Q43" s="76" t="s">
        <v>18</v>
      </c>
      <c r="T43" s="43">
        <f t="shared" si="0"/>
      </c>
      <c r="U43" s="43">
        <f t="shared" si="1"/>
        <v>0</v>
      </c>
      <c r="V43" s="43">
        <f t="shared" si="3"/>
      </c>
      <c r="W43" s="43" t="str">
        <f t="shared" si="4"/>
        <v>Unassigned</v>
      </c>
      <c r="X43" s="15">
        <f t="shared" si="5"/>
      </c>
      <c r="Y43" s="15">
        <f t="shared" si="6"/>
      </c>
      <c r="Z43" s="15">
        <f t="shared" si="7"/>
      </c>
      <c r="AB43" s="15">
        <f t="shared" si="2"/>
      </c>
    </row>
    <row r="44" spans="1:28" ht="25.5">
      <c r="A44" s="76">
        <v>16969100023</v>
      </c>
      <c r="B44" s="76">
        <v>43</v>
      </c>
      <c r="C44" s="90" t="s">
        <v>101</v>
      </c>
      <c r="D44" s="90" t="s">
        <v>102</v>
      </c>
      <c r="E44" s="76" t="s">
        <v>72</v>
      </c>
      <c r="F44" s="76">
        <v>23</v>
      </c>
      <c r="G44" s="76" t="s">
        <v>408</v>
      </c>
      <c r="H44" s="76">
        <v>1</v>
      </c>
      <c r="I44" s="76"/>
      <c r="J44" s="12" t="s">
        <v>802</v>
      </c>
      <c r="K44" s="91" t="s">
        <v>1037</v>
      </c>
      <c r="L44" s="42" t="s">
        <v>1038</v>
      </c>
      <c r="M44" s="82" t="s">
        <v>1246</v>
      </c>
      <c r="P44" s="76" t="s">
        <v>795</v>
      </c>
      <c r="Q44" s="76" t="s">
        <v>95</v>
      </c>
      <c r="T44" s="43">
        <f t="shared" si="0"/>
      </c>
      <c r="U44" s="43" t="str">
        <f t="shared" si="1"/>
        <v>Accepted</v>
      </c>
      <c r="V44" s="43" t="str">
        <f t="shared" si="3"/>
        <v>Unassigned</v>
      </c>
      <c r="W44" s="43">
        <f t="shared" si="4"/>
      </c>
      <c r="X44" s="15">
        <f t="shared" si="5"/>
      </c>
      <c r="Y44" s="15">
        <f t="shared" si="6"/>
      </c>
      <c r="Z44" s="15">
        <f t="shared" si="7"/>
      </c>
      <c r="AB44" s="15">
        <f t="shared" si="2"/>
      </c>
    </row>
    <row r="45" spans="1:28" ht="25.5">
      <c r="A45" s="76">
        <v>16969200023</v>
      </c>
      <c r="B45" s="76">
        <v>44</v>
      </c>
      <c r="C45" s="90" t="s">
        <v>101</v>
      </c>
      <c r="D45" s="90" t="s">
        <v>102</v>
      </c>
      <c r="E45" s="76" t="s">
        <v>27</v>
      </c>
      <c r="F45" s="76">
        <v>24</v>
      </c>
      <c r="G45" s="76" t="s">
        <v>408</v>
      </c>
      <c r="H45" s="76">
        <v>21</v>
      </c>
      <c r="I45" s="76"/>
      <c r="J45" s="76" t="s">
        <v>817</v>
      </c>
      <c r="K45" s="91" t="s">
        <v>1039</v>
      </c>
      <c r="L45" s="42" t="s">
        <v>1040</v>
      </c>
      <c r="M45" s="82" t="s">
        <v>1246</v>
      </c>
      <c r="P45" s="76" t="s">
        <v>27</v>
      </c>
      <c r="Q45" s="76" t="s">
        <v>95</v>
      </c>
      <c r="T45" s="43" t="str">
        <f t="shared" si="0"/>
        <v>Accepted</v>
      </c>
      <c r="U45" s="43">
        <f t="shared" si="1"/>
      </c>
      <c r="V45" s="43">
        <f t="shared" si="3"/>
      </c>
      <c r="W45" s="43">
        <f t="shared" si="4"/>
      </c>
      <c r="X45" s="15">
        <f t="shared" si="5"/>
      </c>
      <c r="Y45" s="15">
        <f t="shared" si="6"/>
      </c>
      <c r="Z45" s="15">
        <f t="shared" si="7"/>
      </c>
      <c r="AB45" s="15">
        <f t="shared" si="2"/>
      </c>
    </row>
    <row r="46" spans="1:28" ht="51">
      <c r="A46" s="76">
        <v>16951200023</v>
      </c>
      <c r="B46" s="76">
        <v>45</v>
      </c>
      <c r="C46" s="90" t="s">
        <v>1014</v>
      </c>
      <c r="D46" s="90" t="s">
        <v>1015</v>
      </c>
      <c r="E46" s="76" t="s">
        <v>72</v>
      </c>
      <c r="F46" s="76">
        <v>26</v>
      </c>
      <c r="G46" s="76" t="s">
        <v>421</v>
      </c>
      <c r="H46" s="76">
        <v>25</v>
      </c>
      <c r="I46" s="76"/>
      <c r="J46" s="12" t="s">
        <v>1240</v>
      </c>
      <c r="K46" s="91" t="s">
        <v>1017</v>
      </c>
      <c r="L46" s="42" t="s">
        <v>1041</v>
      </c>
      <c r="P46" s="76" t="s">
        <v>795</v>
      </c>
      <c r="Q46" s="76" t="s">
        <v>18</v>
      </c>
      <c r="T46" s="43">
        <f t="shared" si="0"/>
      </c>
      <c r="U46" s="43">
        <f t="shared" si="1"/>
        <v>0</v>
      </c>
      <c r="V46" s="43">
        <f t="shared" si="3"/>
      </c>
      <c r="W46" s="43" t="str">
        <f t="shared" si="4"/>
        <v>Unassigned</v>
      </c>
      <c r="X46" s="15">
        <f t="shared" si="5"/>
      </c>
      <c r="Y46" s="15">
        <f t="shared" si="6"/>
      </c>
      <c r="Z46" s="15">
        <f t="shared" si="7"/>
      </c>
      <c r="AB46" s="15">
        <f t="shared" si="2"/>
      </c>
    </row>
    <row r="47" spans="1:28" ht="51">
      <c r="A47" s="76">
        <v>16951300023</v>
      </c>
      <c r="B47" s="76">
        <v>46</v>
      </c>
      <c r="C47" s="90" t="s">
        <v>1014</v>
      </c>
      <c r="D47" s="90" t="s">
        <v>1015</v>
      </c>
      <c r="E47" s="76" t="s">
        <v>72</v>
      </c>
      <c r="F47" s="76">
        <v>26</v>
      </c>
      <c r="G47" s="76" t="s">
        <v>421</v>
      </c>
      <c r="H47" s="76">
        <v>47</v>
      </c>
      <c r="I47" s="76"/>
      <c r="J47" s="12" t="s">
        <v>1240</v>
      </c>
      <c r="K47" s="91" t="s">
        <v>1017</v>
      </c>
      <c r="L47" s="42" t="s">
        <v>1041</v>
      </c>
      <c r="P47" s="76" t="s">
        <v>795</v>
      </c>
      <c r="Q47" s="76" t="s">
        <v>18</v>
      </c>
      <c r="T47" s="43">
        <f t="shared" si="0"/>
      </c>
      <c r="U47" s="43">
        <f t="shared" si="1"/>
        <v>0</v>
      </c>
      <c r="V47" s="43">
        <f t="shared" si="3"/>
      </c>
      <c r="W47" s="43" t="str">
        <f t="shared" si="4"/>
        <v>Unassigned</v>
      </c>
      <c r="X47" s="15">
        <f t="shared" si="5"/>
      </c>
      <c r="Y47" s="15">
        <f t="shared" si="6"/>
      </c>
      <c r="Z47" s="15">
        <f t="shared" si="7"/>
      </c>
      <c r="AB47" s="15">
        <f t="shared" si="2"/>
      </c>
    </row>
    <row r="48" spans="1:28" ht="51">
      <c r="A48" s="76">
        <v>16951400023</v>
      </c>
      <c r="B48" s="76">
        <v>47</v>
      </c>
      <c r="C48" s="90" t="s">
        <v>1014</v>
      </c>
      <c r="D48" s="90" t="s">
        <v>1015</v>
      </c>
      <c r="E48" s="76" t="s">
        <v>72</v>
      </c>
      <c r="F48" s="76">
        <v>27</v>
      </c>
      <c r="G48" s="76" t="s">
        <v>421</v>
      </c>
      <c r="H48" s="76">
        <v>16</v>
      </c>
      <c r="I48" s="76"/>
      <c r="J48" s="12" t="s">
        <v>1240</v>
      </c>
      <c r="K48" s="91" t="s">
        <v>1017</v>
      </c>
      <c r="L48" s="42" t="s">
        <v>1041</v>
      </c>
      <c r="P48" s="76" t="s">
        <v>795</v>
      </c>
      <c r="Q48" s="76" t="s">
        <v>18</v>
      </c>
      <c r="T48" s="43">
        <f t="shared" si="0"/>
      </c>
      <c r="U48" s="43">
        <f t="shared" si="1"/>
        <v>0</v>
      </c>
      <c r="V48" s="43">
        <f t="shared" si="3"/>
      </c>
      <c r="W48" s="43" t="str">
        <f t="shared" si="4"/>
        <v>Unassigned</v>
      </c>
      <c r="X48" s="15">
        <f t="shared" si="5"/>
      </c>
      <c r="Y48" s="15">
        <f t="shared" si="6"/>
      </c>
      <c r="Z48" s="15">
        <f t="shared" si="7"/>
      </c>
      <c r="AB48" s="15">
        <f t="shared" si="2"/>
      </c>
    </row>
    <row r="49" spans="1:28" ht="114.75">
      <c r="A49" s="76">
        <v>16978500023</v>
      </c>
      <c r="B49" s="76">
        <v>48</v>
      </c>
      <c r="C49" s="90" t="s">
        <v>232</v>
      </c>
      <c r="D49" s="90" t="s">
        <v>233</v>
      </c>
      <c r="E49" s="76" t="s">
        <v>27</v>
      </c>
      <c r="F49" s="76">
        <v>27</v>
      </c>
      <c r="G49" s="76" t="s">
        <v>421</v>
      </c>
      <c r="H49" s="76">
        <v>26</v>
      </c>
      <c r="I49" s="76"/>
      <c r="J49" s="12" t="s">
        <v>817</v>
      </c>
      <c r="K49" s="91" t="s">
        <v>1042</v>
      </c>
      <c r="L49" s="42" t="s">
        <v>1043</v>
      </c>
      <c r="M49" s="82" t="s">
        <v>1247</v>
      </c>
      <c r="N49" s="83" t="s">
        <v>1251</v>
      </c>
      <c r="P49" s="76" t="s">
        <v>27</v>
      </c>
      <c r="Q49" s="76" t="s">
        <v>95</v>
      </c>
      <c r="T49" s="43" t="str">
        <f t="shared" si="0"/>
        <v>Rejected</v>
      </c>
      <c r="U49" s="43">
        <f t="shared" si="1"/>
      </c>
      <c r="V49" s="43">
        <f t="shared" si="3"/>
      </c>
      <c r="W49" s="43">
        <f t="shared" si="4"/>
      </c>
      <c r="X49" s="15">
        <f t="shared" si="5"/>
      </c>
      <c r="Y49" s="15">
        <f t="shared" si="6"/>
      </c>
      <c r="Z49" s="15">
        <f t="shared" si="7"/>
      </c>
      <c r="AB49" s="15">
        <f t="shared" si="2"/>
      </c>
    </row>
    <row r="50" spans="1:28" ht="38.25">
      <c r="A50" s="76">
        <v>16974800023</v>
      </c>
      <c r="B50" s="76">
        <v>49</v>
      </c>
      <c r="C50" s="90" t="s">
        <v>232</v>
      </c>
      <c r="D50" s="90" t="s">
        <v>233</v>
      </c>
      <c r="E50" s="76" t="s">
        <v>72</v>
      </c>
      <c r="F50" s="76">
        <v>28</v>
      </c>
      <c r="G50" s="76" t="s">
        <v>443</v>
      </c>
      <c r="H50" s="76">
        <v>3</v>
      </c>
      <c r="I50" s="76"/>
      <c r="J50" s="76" t="s">
        <v>802</v>
      </c>
      <c r="K50" s="91" t="s">
        <v>1044</v>
      </c>
      <c r="L50" s="42" t="s">
        <v>1045</v>
      </c>
      <c r="M50" s="82" t="s">
        <v>1246</v>
      </c>
      <c r="P50" s="76" t="s">
        <v>795</v>
      </c>
      <c r="Q50" s="76" t="s">
        <v>95</v>
      </c>
      <c r="T50" s="43">
        <f t="shared" si="0"/>
      </c>
      <c r="U50" s="43" t="str">
        <f t="shared" si="1"/>
        <v>Accepted</v>
      </c>
      <c r="V50" s="43" t="str">
        <f t="shared" si="3"/>
        <v>Unassigned</v>
      </c>
      <c r="W50" s="43">
        <f t="shared" si="4"/>
      </c>
      <c r="X50" s="15">
        <f t="shared" si="5"/>
      </c>
      <c r="Y50" s="15">
        <f t="shared" si="6"/>
      </c>
      <c r="Z50" s="15">
        <f t="shared" si="7"/>
      </c>
      <c r="AB50" s="15">
        <f t="shared" si="2"/>
      </c>
    </row>
    <row r="51" spans="1:28" ht="89.25">
      <c r="A51" s="76">
        <v>16962800023</v>
      </c>
      <c r="B51" s="76">
        <v>50</v>
      </c>
      <c r="C51" s="90" t="s">
        <v>245</v>
      </c>
      <c r="D51" s="90" t="s">
        <v>102</v>
      </c>
      <c r="E51" s="76" t="s">
        <v>72</v>
      </c>
      <c r="F51" s="76">
        <v>28</v>
      </c>
      <c r="G51" s="76" t="s">
        <v>443</v>
      </c>
      <c r="H51" s="76">
        <v>5</v>
      </c>
      <c r="I51" s="76"/>
      <c r="J51" s="76" t="s">
        <v>802</v>
      </c>
      <c r="K51" s="91" t="s">
        <v>1046</v>
      </c>
      <c r="L51" s="42" t="s">
        <v>1047</v>
      </c>
      <c r="M51" s="82" t="s">
        <v>1246</v>
      </c>
      <c r="P51" s="76" t="s">
        <v>795</v>
      </c>
      <c r="Q51" s="76" t="s">
        <v>95</v>
      </c>
      <c r="T51" s="43">
        <f t="shared" si="0"/>
      </c>
      <c r="U51" s="43" t="str">
        <f t="shared" si="1"/>
        <v>Accepted</v>
      </c>
      <c r="V51" s="43" t="str">
        <f t="shared" si="3"/>
        <v>Unassigned</v>
      </c>
      <c r="W51" s="43">
        <f t="shared" si="4"/>
      </c>
      <c r="X51" s="15">
        <f t="shared" si="5"/>
      </c>
      <c r="Y51" s="15">
        <f t="shared" si="6"/>
      </c>
      <c r="Z51" s="15">
        <f t="shared" si="7"/>
      </c>
      <c r="AB51" s="15">
        <f t="shared" si="2"/>
      </c>
    </row>
    <row r="52" spans="1:28" ht="12.75">
      <c r="A52" s="76">
        <v>16966800023</v>
      </c>
      <c r="B52" s="76">
        <v>51</v>
      </c>
      <c r="C52" s="90" t="s">
        <v>125</v>
      </c>
      <c r="D52" s="90" t="s">
        <v>126</v>
      </c>
      <c r="E52" s="76" t="s">
        <v>27</v>
      </c>
      <c r="F52" s="76">
        <v>28</v>
      </c>
      <c r="G52" s="76" t="s">
        <v>443</v>
      </c>
      <c r="H52" s="76">
        <v>15</v>
      </c>
      <c r="I52" s="76"/>
      <c r="J52" s="12" t="s">
        <v>817</v>
      </c>
      <c r="K52" s="91" t="s">
        <v>1048</v>
      </c>
      <c r="L52" s="42" t="s">
        <v>1049</v>
      </c>
      <c r="M52" s="82" t="s">
        <v>1246</v>
      </c>
      <c r="P52" s="76" t="s">
        <v>27</v>
      </c>
      <c r="Q52" s="76" t="s">
        <v>95</v>
      </c>
      <c r="T52" s="43" t="str">
        <f t="shared" si="0"/>
        <v>Accepted</v>
      </c>
      <c r="U52" s="43">
        <f t="shared" si="1"/>
      </c>
      <c r="V52" s="43">
        <f t="shared" si="3"/>
      </c>
      <c r="W52" s="43">
        <f t="shared" si="4"/>
      </c>
      <c r="X52" s="15">
        <f t="shared" si="5"/>
      </c>
      <c r="Y52" s="15">
        <f t="shared" si="6"/>
      </c>
      <c r="Z52" s="15">
        <f t="shared" si="7"/>
      </c>
      <c r="AB52" s="15">
        <f t="shared" si="2"/>
      </c>
    </row>
    <row r="53" spans="1:28" ht="12.75">
      <c r="A53" s="76">
        <v>16966900023</v>
      </c>
      <c r="B53" s="76">
        <v>52</v>
      </c>
      <c r="C53" s="90" t="s">
        <v>125</v>
      </c>
      <c r="D53" s="90" t="s">
        <v>126</v>
      </c>
      <c r="E53" s="76" t="s">
        <v>27</v>
      </c>
      <c r="F53" s="76">
        <v>28</v>
      </c>
      <c r="G53" s="76" t="s">
        <v>443</v>
      </c>
      <c r="H53" s="76">
        <v>16</v>
      </c>
      <c r="I53" s="76"/>
      <c r="J53" s="76" t="s">
        <v>817</v>
      </c>
      <c r="K53" s="91" t="s">
        <v>1048</v>
      </c>
      <c r="L53" s="42" t="s">
        <v>1049</v>
      </c>
      <c r="M53" s="82" t="s">
        <v>1246</v>
      </c>
      <c r="P53" s="76" t="s">
        <v>27</v>
      </c>
      <c r="Q53" s="76" t="s">
        <v>95</v>
      </c>
      <c r="T53" s="43" t="str">
        <f t="shared" si="0"/>
        <v>Accepted</v>
      </c>
      <c r="U53" s="43">
        <f t="shared" si="1"/>
      </c>
      <c r="V53" s="43">
        <f t="shared" si="3"/>
      </c>
      <c r="W53" s="43">
        <f t="shared" si="4"/>
      </c>
      <c r="X53" s="15">
        <f t="shared" si="5"/>
      </c>
      <c r="Y53" s="15">
        <f t="shared" si="6"/>
      </c>
      <c r="Z53" s="15">
        <f t="shared" si="7"/>
      </c>
      <c r="AB53" s="15">
        <f t="shared" si="2"/>
      </c>
    </row>
    <row r="54" spans="1:28" ht="25.5">
      <c r="A54" s="76">
        <v>16967000023</v>
      </c>
      <c r="B54" s="76">
        <v>53</v>
      </c>
      <c r="C54" s="90" t="s">
        <v>125</v>
      </c>
      <c r="D54" s="90" t="s">
        <v>126</v>
      </c>
      <c r="E54" s="76" t="s">
        <v>27</v>
      </c>
      <c r="F54" s="76">
        <v>31</v>
      </c>
      <c r="G54" s="76" t="s">
        <v>456</v>
      </c>
      <c r="H54" s="76">
        <v>21</v>
      </c>
      <c r="I54" s="76"/>
      <c r="J54" s="12" t="s">
        <v>817</v>
      </c>
      <c r="K54" s="91" t="s">
        <v>1050</v>
      </c>
      <c r="L54" s="42" t="s">
        <v>1051</v>
      </c>
      <c r="M54" s="82" t="s">
        <v>1244</v>
      </c>
      <c r="N54" s="42" t="s">
        <v>1263</v>
      </c>
      <c r="P54" s="76" t="s">
        <v>27</v>
      </c>
      <c r="Q54" s="76" t="s">
        <v>95</v>
      </c>
      <c r="T54" s="43" t="str">
        <f t="shared" si="0"/>
        <v>Revised</v>
      </c>
      <c r="U54" s="43">
        <f t="shared" si="1"/>
      </c>
      <c r="V54" s="43">
        <f t="shared" si="3"/>
      </c>
      <c r="W54" s="43">
        <f t="shared" si="4"/>
      </c>
      <c r="X54" s="15">
        <f t="shared" si="5"/>
      </c>
      <c r="Y54" s="15">
        <f t="shared" si="6"/>
      </c>
      <c r="Z54" s="15">
        <f t="shared" si="7"/>
      </c>
      <c r="AB54" s="15">
        <f t="shared" si="2"/>
      </c>
    </row>
    <row r="55" spans="1:28" ht="25.5">
      <c r="A55" s="76">
        <v>16969300023</v>
      </c>
      <c r="B55" s="76">
        <v>54</v>
      </c>
      <c r="C55" s="90" t="s">
        <v>101</v>
      </c>
      <c r="D55" s="90" t="s">
        <v>102</v>
      </c>
      <c r="E55" s="76" t="s">
        <v>27</v>
      </c>
      <c r="F55" s="76">
        <v>31</v>
      </c>
      <c r="G55" s="76" t="s">
        <v>456</v>
      </c>
      <c r="H55" s="76">
        <v>39</v>
      </c>
      <c r="I55" s="76"/>
      <c r="J55" s="76" t="s">
        <v>817</v>
      </c>
      <c r="K55" s="91" t="s">
        <v>1052</v>
      </c>
      <c r="L55" s="42" t="s">
        <v>1053</v>
      </c>
      <c r="M55" s="82" t="s">
        <v>1246</v>
      </c>
      <c r="P55" s="76" t="s">
        <v>27</v>
      </c>
      <c r="Q55" s="76" t="s">
        <v>95</v>
      </c>
      <c r="T55" s="43" t="str">
        <f t="shared" si="0"/>
        <v>Accepted</v>
      </c>
      <c r="U55" s="43">
        <f t="shared" si="1"/>
      </c>
      <c r="V55" s="43">
        <f t="shared" si="3"/>
      </c>
      <c r="W55" s="43">
        <f t="shared" si="4"/>
      </c>
      <c r="X55" s="15">
        <f t="shared" si="5"/>
      </c>
      <c r="Y55" s="15">
        <f t="shared" si="6"/>
      </c>
      <c r="Z55" s="15">
        <f t="shared" si="7"/>
      </c>
      <c r="AB55" s="15">
        <f t="shared" si="2"/>
      </c>
    </row>
    <row r="56" spans="1:28" ht="12.75">
      <c r="A56" s="76">
        <v>16967100023</v>
      </c>
      <c r="B56" s="76">
        <v>55</v>
      </c>
      <c r="C56" s="90" t="s">
        <v>125</v>
      </c>
      <c r="D56" s="90" t="s">
        <v>126</v>
      </c>
      <c r="E56" s="76" t="s">
        <v>27</v>
      </c>
      <c r="F56" s="76">
        <v>32</v>
      </c>
      <c r="G56" s="76" t="s">
        <v>456</v>
      </c>
      <c r="H56" s="76">
        <v>1</v>
      </c>
      <c r="I56" s="76"/>
      <c r="J56" s="76" t="s">
        <v>817</v>
      </c>
      <c r="K56" s="91" t="s">
        <v>378</v>
      </c>
      <c r="L56" s="42" t="s">
        <v>1054</v>
      </c>
      <c r="M56" s="82" t="s">
        <v>1246</v>
      </c>
      <c r="P56" s="76" t="s">
        <v>27</v>
      </c>
      <c r="Q56" s="76" t="s">
        <v>95</v>
      </c>
      <c r="T56" s="43" t="str">
        <f t="shared" si="0"/>
        <v>Accepted</v>
      </c>
      <c r="U56" s="43">
        <f t="shared" si="1"/>
      </c>
      <c r="V56" s="43">
        <f t="shared" si="3"/>
      </c>
      <c r="W56" s="43">
        <f t="shared" si="4"/>
      </c>
      <c r="X56" s="15">
        <f t="shared" si="5"/>
      </c>
      <c r="Y56" s="15">
        <f t="shared" si="6"/>
      </c>
      <c r="Z56" s="15">
        <f t="shared" si="7"/>
      </c>
      <c r="AB56" s="15">
        <f t="shared" si="2"/>
      </c>
    </row>
    <row r="57" spans="1:28" ht="12.75">
      <c r="A57" s="76">
        <v>16967200023</v>
      </c>
      <c r="B57" s="76">
        <v>56</v>
      </c>
      <c r="C57" s="90" t="s">
        <v>125</v>
      </c>
      <c r="D57" s="90" t="s">
        <v>126</v>
      </c>
      <c r="E57" s="76" t="s">
        <v>27</v>
      </c>
      <c r="F57" s="76">
        <v>32</v>
      </c>
      <c r="G57" s="76" t="s">
        <v>456</v>
      </c>
      <c r="H57" s="76">
        <v>2</v>
      </c>
      <c r="I57" s="76"/>
      <c r="J57" s="76" t="s">
        <v>817</v>
      </c>
      <c r="K57" s="91" t="s">
        <v>378</v>
      </c>
      <c r="L57" s="42" t="s">
        <v>1055</v>
      </c>
      <c r="M57" s="82" t="s">
        <v>1246</v>
      </c>
      <c r="P57" s="76" t="s">
        <v>27</v>
      </c>
      <c r="Q57" s="76" t="s">
        <v>95</v>
      </c>
      <c r="T57" s="43" t="str">
        <f t="shared" si="0"/>
        <v>Accepted</v>
      </c>
      <c r="U57" s="43">
        <f t="shared" si="1"/>
      </c>
      <c r="V57" s="43">
        <f t="shared" si="3"/>
      </c>
      <c r="W57" s="43">
        <f t="shared" si="4"/>
      </c>
      <c r="X57" s="15">
        <f t="shared" si="5"/>
      </c>
      <c r="Y57" s="15">
        <f t="shared" si="6"/>
      </c>
      <c r="Z57" s="15">
        <f t="shared" si="7"/>
      </c>
      <c r="AB57" s="15">
        <f t="shared" si="2"/>
      </c>
    </row>
    <row r="58" spans="1:28" ht="12.75">
      <c r="A58" s="76">
        <v>16969400023</v>
      </c>
      <c r="B58" s="76">
        <v>57</v>
      </c>
      <c r="C58" s="90" t="s">
        <v>101</v>
      </c>
      <c r="D58" s="90" t="s">
        <v>102</v>
      </c>
      <c r="E58" s="76" t="s">
        <v>27</v>
      </c>
      <c r="F58" s="76">
        <v>32</v>
      </c>
      <c r="G58" s="76" t="s">
        <v>460</v>
      </c>
      <c r="H58" s="76">
        <v>8</v>
      </c>
      <c r="I58" s="76"/>
      <c r="J58" s="76" t="s">
        <v>817</v>
      </c>
      <c r="K58" s="91" t="s">
        <v>1056</v>
      </c>
      <c r="L58" s="42" t="s">
        <v>1057</v>
      </c>
      <c r="M58" s="82" t="s">
        <v>1246</v>
      </c>
      <c r="P58" s="76" t="s">
        <v>27</v>
      </c>
      <c r="Q58" s="76" t="s">
        <v>95</v>
      </c>
      <c r="T58" s="43" t="str">
        <f t="shared" si="0"/>
        <v>Accepted</v>
      </c>
      <c r="U58" s="43">
        <f t="shared" si="1"/>
      </c>
      <c r="V58" s="43">
        <f t="shared" si="3"/>
      </c>
      <c r="W58" s="43">
        <f t="shared" si="4"/>
      </c>
      <c r="X58" s="15">
        <f t="shared" si="5"/>
      </c>
      <c r="Y58" s="15">
        <f t="shared" si="6"/>
      </c>
      <c r="Z58" s="15">
        <f t="shared" si="7"/>
      </c>
      <c r="AB58" s="15">
        <f t="shared" si="2"/>
      </c>
    </row>
    <row r="59" spans="1:28" ht="25.5">
      <c r="A59" s="76">
        <v>16969500023</v>
      </c>
      <c r="B59" s="76">
        <v>58</v>
      </c>
      <c r="C59" s="90" t="s">
        <v>101</v>
      </c>
      <c r="D59" s="90" t="s">
        <v>102</v>
      </c>
      <c r="E59" s="76" t="s">
        <v>27</v>
      </c>
      <c r="F59" s="76">
        <v>32</v>
      </c>
      <c r="G59" s="76" t="s">
        <v>460</v>
      </c>
      <c r="H59" s="76">
        <v>30</v>
      </c>
      <c r="I59" s="76"/>
      <c r="J59" s="12" t="s">
        <v>817</v>
      </c>
      <c r="K59" s="91" t="s">
        <v>1058</v>
      </c>
      <c r="L59" s="42" t="s">
        <v>1059</v>
      </c>
      <c r="M59" s="82" t="s">
        <v>1246</v>
      </c>
      <c r="P59" s="76" t="s">
        <v>27</v>
      </c>
      <c r="Q59" s="76" t="s">
        <v>95</v>
      </c>
      <c r="T59" s="43" t="str">
        <f t="shared" si="0"/>
        <v>Accepted</v>
      </c>
      <c r="U59" s="43">
        <f t="shared" si="1"/>
      </c>
      <c r="V59" s="43">
        <f t="shared" si="3"/>
      </c>
      <c r="W59" s="43">
        <f t="shared" si="4"/>
      </c>
      <c r="X59" s="15">
        <f t="shared" si="5"/>
      </c>
      <c r="Y59" s="15">
        <f t="shared" si="6"/>
      </c>
      <c r="Z59" s="15">
        <f t="shared" si="7"/>
      </c>
      <c r="AB59" s="15">
        <f t="shared" si="2"/>
      </c>
    </row>
    <row r="60" spans="1:28" ht="12.75">
      <c r="A60" s="76">
        <v>16967300023</v>
      </c>
      <c r="B60" s="76">
        <v>59</v>
      </c>
      <c r="C60" s="90" t="s">
        <v>125</v>
      </c>
      <c r="D60" s="90" t="s">
        <v>126</v>
      </c>
      <c r="E60" s="76" t="s">
        <v>27</v>
      </c>
      <c r="F60" s="76">
        <v>32</v>
      </c>
      <c r="G60" s="76" t="s">
        <v>460</v>
      </c>
      <c r="H60" s="76">
        <v>38</v>
      </c>
      <c r="I60" s="76"/>
      <c r="J60" s="76" t="s">
        <v>817</v>
      </c>
      <c r="K60" s="91" t="s">
        <v>378</v>
      </c>
      <c r="L60" s="42" t="s">
        <v>1060</v>
      </c>
      <c r="M60" s="82" t="s">
        <v>1246</v>
      </c>
      <c r="P60" s="76" t="s">
        <v>27</v>
      </c>
      <c r="Q60" s="76" t="s">
        <v>95</v>
      </c>
      <c r="T60" s="43" t="str">
        <f t="shared" si="0"/>
        <v>Accepted</v>
      </c>
      <c r="U60" s="43">
        <f t="shared" si="1"/>
      </c>
      <c r="V60" s="43">
        <f t="shared" si="3"/>
      </c>
      <c r="W60" s="43">
        <f t="shared" si="4"/>
      </c>
      <c r="X60" s="15">
        <f t="shared" si="5"/>
      </c>
      <c r="Y60" s="15">
        <f t="shared" si="6"/>
      </c>
      <c r="Z60" s="15">
        <f t="shared" si="7"/>
      </c>
      <c r="AB60" s="15">
        <f t="shared" si="2"/>
      </c>
    </row>
    <row r="61" spans="1:28" ht="51">
      <c r="A61" s="76">
        <v>16969600023</v>
      </c>
      <c r="B61" s="76">
        <v>60</v>
      </c>
      <c r="C61" s="90" t="s">
        <v>101</v>
      </c>
      <c r="D61" s="90" t="s">
        <v>102</v>
      </c>
      <c r="E61" s="76" t="s">
        <v>27</v>
      </c>
      <c r="F61" s="76">
        <v>32</v>
      </c>
      <c r="G61" s="76" t="s">
        <v>463</v>
      </c>
      <c r="H61" s="76">
        <v>50</v>
      </c>
      <c r="I61" s="76"/>
      <c r="J61" s="76" t="s">
        <v>817</v>
      </c>
      <c r="K61" s="91" t="s">
        <v>1061</v>
      </c>
      <c r="L61" s="42" t="s">
        <v>1062</v>
      </c>
      <c r="M61" s="82" t="s">
        <v>1244</v>
      </c>
      <c r="N61" s="42" t="s">
        <v>1258</v>
      </c>
      <c r="P61" s="76" t="s">
        <v>27</v>
      </c>
      <c r="Q61" s="76" t="s">
        <v>95</v>
      </c>
      <c r="T61" s="43" t="str">
        <f t="shared" si="0"/>
        <v>Revised</v>
      </c>
      <c r="U61" s="43">
        <f t="shared" si="1"/>
      </c>
      <c r="V61" s="43">
        <f t="shared" si="3"/>
      </c>
      <c r="W61" s="43">
        <f t="shared" si="4"/>
      </c>
      <c r="X61" s="15">
        <f t="shared" si="5"/>
      </c>
      <c r="Y61" s="15">
        <f t="shared" si="6"/>
      </c>
      <c r="Z61" s="15">
        <f t="shared" si="7"/>
      </c>
      <c r="AB61" s="15">
        <f t="shared" si="2"/>
      </c>
    </row>
    <row r="62" spans="1:28" ht="12.75">
      <c r="A62" s="76">
        <v>16967400023</v>
      </c>
      <c r="B62" s="76">
        <v>61</v>
      </c>
      <c r="C62" s="90" t="s">
        <v>125</v>
      </c>
      <c r="D62" s="90" t="s">
        <v>126</v>
      </c>
      <c r="E62" s="76" t="s">
        <v>27</v>
      </c>
      <c r="F62" s="76">
        <v>33</v>
      </c>
      <c r="G62" s="76" t="s">
        <v>463</v>
      </c>
      <c r="H62" s="76">
        <v>2</v>
      </c>
      <c r="I62" s="76"/>
      <c r="J62" s="12" t="s">
        <v>817</v>
      </c>
      <c r="K62" s="91" t="s">
        <v>378</v>
      </c>
      <c r="L62" s="42" t="s">
        <v>1063</v>
      </c>
      <c r="M62" s="82" t="s">
        <v>1246</v>
      </c>
      <c r="P62" s="76" t="s">
        <v>27</v>
      </c>
      <c r="Q62" s="76" t="s">
        <v>95</v>
      </c>
      <c r="T62" s="43" t="str">
        <f t="shared" si="0"/>
        <v>Accepted</v>
      </c>
      <c r="U62" s="43">
        <f t="shared" si="1"/>
      </c>
      <c r="V62" s="43">
        <f t="shared" si="3"/>
      </c>
      <c r="W62" s="43">
        <f t="shared" si="4"/>
      </c>
      <c r="X62" s="15">
        <f t="shared" si="5"/>
      </c>
      <c r="Y62" s="15">
        <f t="shared" si="6"/>
      </c>
      <c r="Z62" s="15">
        <f t="shared" si="7"/>
      </c>
      <c r="AB62" s="15">
        <f t="shared" si="2"/>
      </c>
    </row>
    <row r="63" spans="1:28" ht="12.75">
      <c r="A63" s="76">
        <v>16967500023</v>
      </c>
      <c r="B63" s="76">
        <v>62</v>
      </c>
      <c r="C63" s="90" t="s">
        <v>125</v>
      </c>
      <c r="D63" s="90" t="s">
        <v>126</v>
      </c>
      <c r="E63" s="76" t="s">
        <v>27</v>
      </c>
      <c r="F63" s="76">
        <v>33</v>
      </c>
      <c r="G63" s="76" t="s">
        <v>463</v>
      </c>
      <c r="H63" s="76">
        <v>3</v>
      </c>
      <c r="I63" s="76"/>
      <c r="J63" s="12" t="s">
        <v>817</v>
      </c>
      <c r="K63" s="91" t="s">
        <v>378</v>
      </c>
      <c r="L63" s="42" t="s">
        <v>1064</v>
      </c>
      <c r="M63" s="82" t="s">
        <v>1246</v>
      </c>
      <c r="P63" s="76" t="s">
        <v>27</v>
      </c>
      <c r="Q63" s="76" t="s">
        <v>95</v>
      </c>
      <c r="T63" s="43" t="str">
        <f t="shared" si="0"/>
        <v>Accepted</v>
      </c>
      <c r="U63" s="43">
        <f t="shared" si="1"/>
      </c>
      <c r="V63" s="43">
        <f t="shared" si="3"/>
      </c>
      <c r="W63" s="43">
        <f t="shared" si="4"/>
      </c>
      <c r="X63" s="15">
        <f t="shared" si="5"/>
      </c>
      <c r="Y63" s="15">
        <f t="shared" si="6"/>
      </c>
      <c r="Z63" s="15">
        <f t="shared" si="7"/>
      </c>
      <c r="AB63" s="15">
        <f t="shared" si="2"/>
      </c>
    </row>
    <row r="64" spans="1:28" ht="25.5">
      <c r="A64" s="76">
        <v>16969700023</v>
      </c>
      <c r="B64" s="76">
        <v>63</v>
      </c>
      <c r="C64" s="90" t="s">
        <v>101</v>
      </c>
      <c r="D64" s="90" t="s">
        <v>102</v>
      </c>
      <c r="E64" s="76" t="s">
        <v>72</v>
      </c>
      <c r="F64" s="76">
        <v>33</v>
      </c>
      <c r="G64" s="76" t="s">
        <v>463</v>
      </c>
      <c r="H64" s="76">
        <v>10</v>
      </c>
      <c r="I64" s="76"/>
      <c r="J64" s="76" t="s">
        <v>802</v>
      </c>
      <c r="K64" s="91" t="s">
        <v>1065</v>
      </c>
      <c r="L64" s="42" t="s">
        <v>1066</v>
      </c>
      <c r="N64" s="42" t="s">
        <v>1248</v>
      </c>
      <c r="P64" s="76" t="s">
        <v>795</v>
      </c>
      <c r="Q64" s="76" t="s">
        <v>95</v>
      </c>
      <c r="T64" s="43">
        <f t="shared" si="0"/>
      </c>
      <c r="U64" s="43">
        <f t="shared" si="1"/>
        <v>0</v>
      </c>
      <c r="V64" s="43">
        <f t="shared" si="3"/>
      </c>
      <c r="W64" s="43" t="str">
        <f t="shared" si="4"/>
        <v>Unassigned</v>
      </c>
      <c r="X64" s="15">
        <f t="shared" si="5"/>
      </c>
      <c r="Y64" s="15">
        <f t="shared" si="6"/>
      </c>
      <c r="Z64" s="15">
        <f t="shared" si="7"/>
      </c>
      <c r="AB64" s="15">
        <f t="shared" si="2"/>
      </c>
    </row>
    <row r="65" spans="1:28" ht="12.75">
      <c r="A65" s="76">
        <v>16969800023</v>
      </c>
      <c r="B65" s="76">
        <v>64</v>
      </c>
      <c r="C65" s="90" t="s">
        <v>101</v>
      </c>
      <c r="D65" s="90" t="s">
        <v>102</v>
      </c>
      <c r="E65" s="76" t="s">
        <v>72</v>
      </c>
      <c r="F65" s="76">
        <v>33</v>
      </c>
      <c r="G65" s="76" t="s">
        <v>463</v>
      </c>
      <c r="H65" s="76">
        <v>15</v>
      </c>
      <c r="I65" s="76"/>
      <c r="J65" s="76" t="s">
        <v>802</v>
      </c>
      <c r="K65" s="91" t="s">
        <v>1067</v>
      </c>
      <c r="L65" s="42" t="s">
        <v>1068</v>
      </c>
      <c r="M65" s="82" t="s">
        <v>1244</v>
      </c>
      <c r="N65" s="42" t="s">
        <v>1259</v>
      </c>
      <c r="P65" s="76" t="s">
        <v>795</v>
      </c>
      <c r="Q65" s="76" t="s">
        <v>95</v>
      </c>
      <c r="T65" s="43">
        <f t="shared" si="0"/>
      </c>
      <c r="U65" s="43" t="str">
        <f t="shared" si="1"/>
        <v>Revised</v>
      </c>
      <c r="V65" s="43" t="str">
        <f t="shared" si="3"/>
        <v>Unassigned</v>
      </c>
      <c r="W65" s="43">
        <f t="shared" si="4"/>
      </c>
      <c r="X65" s="15">
        <f t="shared" si="5"/>
      </c>
      <c r="Y65" s="15">
        <f t="shared" si="6"/>
      </c>
      <c r="Z65" s="15">
        <f t="shared" si="7"/>
      </c>
      <c r="AB65" s="15">
        <f t="shared" si="2"/>
      </c>
    </row>
    <row r="66" spans="1:28" ht="38.25">
      <c r="A66" s="76">
        <v>16969900023</v>
      </c>
      <c r="B66" s="76">
        <v>65</v>
      </c>
      <c r="C66" s="90" t="s">
        <v>101</v>
      </c>
      <c r="D66" s="90" t="s">
        <v>102</v>
      </c>
      <c r="E66" s="76" t="s">
        <v>72</v>
      </c>
      <c r="F66" s="76">
        <v>33</v>
      </c>
      <c r="G66" s="76" t="s">
        <v>463</v>
      </c>
      <c r="H66" s="76">
        <v>41</v>
      </c>
      <c r="I66" s="76"/>
      <c r="J66" s="76" t="s">
        <v>802</v>
      </c>
      <c r="K66" s="91" t="s">
        <v>1069</v>
      </c>
      <c r="L66" s="42" t="s">
        <v>1057</v>
      </c>
      <c r="M66" s="82" t="s">
        <v>1246</v>
      </c>
      <c r="P66" s="76" t="s">
        <v>795</v>
      </c>
      <c r="Q66" s="76" t="s">
        <v>95</v>
      </c>
      <c r="T66" s="43">
        <f aca="true" t="shared" si="8" ref="T66:T129">IF(E66="Editorial",M66,"")</f>
      </c>
      <c r="U66" s="43" t="str">
        <f aca="true" t="shared" si="9" ref="U66:U129">IF(OR(E66="Technical",E66="General"),M66,"")</f>
        <v>Accepted</v>
      </c>
      <c r="V66" s="43" t="str">
        <f t="shared" si="3"/>
        <v>Unassigned</v>
      </c>
      <c r="W66" s="43">
        <f t="shared" si="4"/>
      </c>
      <c r="X66" s="15">
        <f t="shared" si="5"/>
      </c>
      <c r="Y66" s="15">
        <f t="shared" si="6"/>
      </c>
      <c r="Z66" s="15">
        <f t="shared" si="7"/>
      </c>
      <c r="AB66" s="15">
        <f aca="true" t="shared" si="10" ref="AB66:AB129">IF(OR(U66="rdy2vote",U66="wip"),J66,"")</f>
      </c>
    </row>
    <row r="67" spans="1:28" ht="12.75">
      <c r="A67" s="76">
        <v>16967600023</v>
      </c>
      <c r="B67" s="76">
        <v>66</v>
      </c>
      <c r="C67" s="90" t="s">
        <v>125</v>
      </c>
      <c r="D67" s="90" t="s">
        <v>126</v>
      </c>
      <c r="E67" s="76" t="s">
        <v>27</v>
      </c>
      <c r="F67" s="76">
        <v>33</v>
      </c>
      <c r="G67" s="76" t="s">
        <v>463</v>
      </c>
      <c r="H67" s="76">
        <v>41</v>
      </c>
      <c r="I67" s="76"/>
      <c r="J67" s="12" t="s">
        <v>817</v>
      </c>
      <c r="K67" s="91" t="s">
        <v>1070</v>
      </c>
      <c r="L67" s="42" t="s">
        <v>1071</v>
      </c>
      <c r="M67" s="82" t="s">
        <v>1246</v>
      </c>
      <c r="P67" s="76" t="s">
        <v>27</v>
      </c>
      <c r="Q67" s="76" t="s">
        <v>95</v>
      </c>
      <c r="T67" s="43" t="str">
        <f t="shared" si="8"/>
        <v>Accepted</v>
      </c>
      <c r="U67" s="43">
        <f t="shared" si="9"/>
      </c>
      <c r="V67" s="43">
        <f aca="true" t="shared" si="11" ref="V67:V130">IF(OR(U67="Accepted",U67="Revised",U67="Rejected",U67="Withdrawn"),P67,"")</f>
      </c>
      <c r="W67" s="43">
        <f aca="true" t="shared" si="12" ref="W67:W130">IF(U67=0,P67,"")</f>
      </c>
      <c r="X67" s="15">
        <f aca="true" t="shared" si="13" ref="X67:X130">IF(U67="wip",P67,"")</f>
      </c>
      <c r="Y67" s="15">
        <f aca="true" t="shared" si="14" ref="Y67:Y130">IF(U67="rdy2vote",P67,"")</f>
      </c>
      <c r="Z67" s="15">
        <f aca="true" t="shared" si="15" ref="Z67:Z130">IF(U67="oos",P67,"")</f>
      </c>
      <c r="AB67" s="15">
        <f t="shared" si="10"/>
      </c>
    </row>
    <row r="68" spans="1:28" ht="25.5">
      <c r="A68" s="76">
        <v>16970000023</v>
      </c>
      <c r="B68" s="76">
        <v>67</v>
      </c>
      <c r="C68" s="90" t="s">
        <v>101</v>
      </c>
      <c r="D68" s="90" t="s">
        <v>102</v>
      </c>
      <c r="E68" s="76" t="s">
        <v>72</v>
      </c>
      <c r="F68" s="76">
        <v>33</v>
      </c>
      <c r="G68" s="76" t="s">
        <v>463</v>
      </c>
      <c r="H68" s="76">
        <v>47</v>
      </c>
      <c r="I68" s="76"/>
      <c r="J68" s="76" t="s">
        <v>802</v>
      </c>
      <c r="K68" s="91" t="s">
        <v>1072</v>
      </c>
      <c r="L68" s="42" t="s">
        <v>1073</v>
      </c>
      <c r="M68" s="82" t="s">
        <v>1244</v>
      </c>
      <c r="N68" s="42" t="s">
        <v>1260</v>
      </c>
      <c r="P68" s="76" t="s">
        <v>795</v>
      </c>
      <c r="Q68" s="76" t="s">
        <v>95</v>
      </c>
      <c r="T68" s="43">
        <f t="shared" si="8"/>
      </c>
      <c r="U68" s="43" t="str">
        <f t="shared" si="9"/>
        <v>Revised</v>
      </c>
      <c r="V68" s="43" t="str">
        <f t="shared" si="11"/>
        <v>Unassigned</v>
      </c>
      <c r="W68" s="43">
        <f t="shared" si="12"/>
      </c>
      <c r="X68" s="15">
        <f t="shared" si="13"/>
      </c>
      <c r="Y68" s="15">
        <f t="shared" si="14"/>
      </c>
      <c r="Z68" s="15">
        <f t="shared" si="15"/>
      </c>
      <c r="AB68" s="15">
        <f t="shared" si="10"/>
      </c>
    </row>
    <row r="69" spans="1:28" ht="25.5">
      <c r="A69" s="76">
        <v>16970100023</v>
      </c>
      <c r="B69" s="76">
        <v>68</v>
      </c>
      <c r="C69" s="90" t="s">
        <v>101</v>
      </c>
      <c r="D69" s="90" t="s">
        <v>102</v>
      </c>
      <c r="E69" s="76" t="s">
        <v>72</v>
      </c>
      <c r="F69" s="76">
        <v>33</v>
      </c>
      <c r="G69" s="76" t="s">
        <v>463</v>
      </c>
      <c r="H69" s="76">
        <v>51</v>
      </c>
      <c r="I69" s="76"/>
      <c r="J69" s="76" t="s">
        <v>802</v>
      </c>
      <c r="K69" s="91" t="s">
        <v>1074</v>
      </c>
      <c r="L69" s="42" t="s">
        <v>1075</v>
      </c>
      <c r="M69" s="82" t="s">
        <v>1246</v>
      </c>
      <c r="P69" s="76" t="s">
        <v>795</v>
      </c>
      <c r="Q69" s="76" t="s">
        <v>95</v>
      </c>
      <c r="T69" s="43">
        <f t="shared" si="8"/>
      </c>
      <c r="U69" s="43" t="str">
        <f t="shared" si="9"/>
        <v>Accepted</v>
      </c>
      <c r="V69" s="43" t="str">
        <f t="shared" si="11"/>
        <v>Unassigned</v>
      </c>
      <c r="W69" s="43">
        <f t="shared" si="12"/>
      </c>
      <c r="X69" s="15">
        <f t="shared" si="13"/>
      </c>
      <c r="Y69" s="15">
        <f t="shared" si="14"/>
      </c>
      <c r="Z69" s="15">
        <f t="shared" si="15"/>
      </c>
      <c r="AB69" s="15">
        <f t="shared" si="10"/>
      </c>
    </row>
    <row r="70" spans="1:28" ht="25.5">
      <c r="A70" s="76">
        <v>16951600023</v>
      </c>
      <c r="B70" s="76">
        <v>69</v>
      </c>
      <c r="C70" s="90" t="s">
        <v>1014</v>
      </c>
      <c r="D70" s="90" t="s">
        <v>1015</v>
      </c>
      <c r="E70" s="76" t="s">
        <v>72</v>
      </c>
      <c r="F70" s="76">
        <v>34</v>
      </c>
      <c r="G70" s="76" t="s">
        <v>477</v>
      </c>
      <c r="H70" s="76">
        <v>5</v>
      </c>
      <c r="I70" s="76"/>
      <c r="J70" s="12" t="s">
        <v>801</v>
      </c>
      <c r="K70" s="91" t="s">
        <v>1076</v>
      </c>
      <c r="L70" s="42" t="s">
        <v>1077</v>
      </c>
      <c r="P70" s="76" t="s">
        <v>795</v>
      </c>
      <c r="Q70" s="76" t="s">
        <v>18</v>
      </c>
      <c r="T70" s="43">
        <f t="shared" si="8"/>
      </c>
      <c r="U70" s="43">
        <f t="shared" si="9"/>
        <v>0</v>
      </c>
      <c r="V70" s="43">
        <f t="shared" si="11"/>
      </c>
      <c r="W70" s="43" t="str">
        <f t="shared" si="12"/>
        <v>Unassigned</v>
      </c>
      <c r="X70" s="15">
        <f t="shared" si="13"/>
      </c>
      <c r="Y70" s="15">
        <f t="shared" si="14"/>
      </c>
      <c r="Z70" s="15">
        <f t="shared" si="15"/>
      </c>
      <c r="AB70" s="15">
        <f t="shared" si="10"/>
      </c>
    </row>
    <row r="71" spans="1:28" ht="25.5">
      <c r="A71" s="76">
        <v>16967700023</v>
      </c>
      <c r="B71" s="76">
        <v>70</v>
      </c>
      <c r="C71" s="90" t="s">
        <v>125</v>
      </c>
      <c r="D71" s="90" t="s">
        <v>126</v>
      </c>
      <c r="E71" s="76" t="s">
        <v>27</v>
      </c>
      <c r="F71" s="76">
        <v>34</v>
      </c>
      <c r="G71" s="76" t="s">
        <v>495</v>
      </c>
      <c r="H71" s="76">
        <v>20</v>
      </c>
      <c r="I71" s="76"/>
      <c r="J71" s="12" t="s">
        <v>817</v>
      </c>
      <c r="K71" s="91" t="s">
        <v>1078</v>
      </c>
      <c r="L71" s="42" t="s">
        <v>1079</v>
      </c>
      <c r="M71" s="82" t="s">
        <v>1246</v>
      </c>
      <c r="P71" s="76" t="s">
        <v>27</v>
      </c>
      <c r="Q71" s="76" t="s">
        <v>95</v>
      </c>
      <c r="T71" s="43" t="str">
        <f t="shared" si="8"/>
        <v>Accepted</v>
      </c>
      <c r="U71" s="43">
        <f t="shared" si="9"/>
      </c>
      <c r="V71" s="43">
        <f t="shared" si="11"/>
      </c>
      <c r="W71" s="43">
        <f t="shared" si="12"/>
      </c>
      <c r="X71" s="15">
        <f t="shared" si="13"/>
      </c>
      <c r="Y71" s="15">
        <f t="shared" si="14"/>
      </c>
      <c r="Z71" s="15">
        <f t="shared" si="15"/>
      </c>
      <c r="AB71" s="15">
        <f t="shared" si="10"/>
      </c>
    </row>
    <row r="72" spans="1:28" ht="51">
      <c r="A72" s="76">
        <v>16951500023</v>
      </c>
      <c r="B72" s="76">
        <v>71</v>
      </c>
      <c r="C72" s="90" t="s">
        <v>1014</v>
      </c>
      <c r="D72" s="90" t="s">
        <v>1015</v>
      </c>
      <c r="E72" s="76" t="s">
        <v>72</v>
      </c>
      <c r="F72" s="76">
        <v>34</v>
      </c>
      <c r="G72" s="76" t="s">
        <v>1080</v>
      </c>
      <c r="H72" s="76">
        <v>22</v>
      </c>
      <c r="I72" s="76"/>
      <c r="J72" s="12" t="s">
        <v>801</v>
      </c>
      <c r="K72" s="91" t="s">
        <v>1035</v>
      </c>
      <c r="L72" s="42" t="s">
        <v>1081</v>
      </c>
      <c r="P72" s="76" t="s">
        <v>795</v>
      </c>
      <c r="Q72" s="76" t="s">
        <v>18</v>
      </c>
      <c r="T72" s="43">
        <f t="shared" si="8"/>
      </c>
      <c r="U72" s="43">
        <f t="shared" si="9"/>
        <v>0</v>
      </c>
      <c r="V72" s="43">
        <f t="shared" si="11"/>
      </c>
      <c r="W72" s="43" t="str">
        <f t="shared" si="12"/>
        <v>Unassigned</v>
      </c>
      <c r="X72" s="15">
        <f t="shared" si="13"/>
      </c>
      <c r="Y72" s="15">
        <f t="shared" si="14"/>
      </c>
      <c r="Z72" s="15">
        <f t="shared" si="15"/>
      </c>
      <c r="AB72" s="15">
        <f t="shared" si="10"/>
      </c>
    </row>
    <row r="73" spans="1:28" ht="25.5">
      <c r="A73" s="76">
        <v>16951700023</v>
      </c>
      <c r="B73" s="76">
        <v>72</v>
      </c>
      <c r="C73" s="90" t="s">
        <v>1014</v>
      </c>
      <c r="D73" s="90" t="s">
        <v>1015</v>
      </c>
      <c r="E73" s="76" t="s">
        <v>72</v>
      </c>
      <c r="F73" s="76">
        <v>34</v>
      </c>
      <c r="G73" s="76" t="s">
        <v>495</v>
      </c>
      <c r="H73" s="76">
        <v>32</v>
      </c>
      <c r="I73" s="76"/>
      <c r="J73" s="12" t="s">
        <v>801</v>
      </c>
      <c r="K73" s="91" t="s">
        <v>1076</v>
      </c>
      <c r="L73" s="42" t="s">
        <v>1082</v>
      </c>
      <c r="P73" s="76" t="s">
        <v>795</v>
      </c>
      <c r="Q73" s="76" t="s">
        <v>18</v>
      </c>
      <c r="T73" s="43">
        <f t="shared" si="8"/>
      </c>
      <c r="U73" s="43">
        <f t="shared" si="9"/>
        <v>0</v>
      </c>
      <c r="V73" s="43">
        <f t="shared" si="11"/>
      </c>
      <c r="W73" s="43" t="str">
        <f t="shared" si="12"/>
        <v>Unassigned</v>
      </c>
      <c r="X73" s="15">
        <f t="shared" si="13"/>
      </c>
      <c r="Y73" s="15">
        <f t="shared" si="14"/>
      </c>
      <c r="Z73" s="15">
        <f t="shared" si="15"/>
      </c>
      <c r="AB73" s="15">
        <f t="shared" si="10"/>
      </c>
    </row>
    <row r="74" spans="1:28" ht="12.75">
      <c r="A74" s="76">
        <v>16967800023</v>
      </c>
      <c r="B74" s="76">
        <v>73</v>
      </c>
      <c r="C74" s="90" t="s">
        <v>125</v>
      </c>
      <c r="D74" s="90" t="s">
        <v>126</v>
      </c>
      <c r="E74" s="76" t="s">
        <v>27</v>
      </c>
      <c r="F74" s="76">
        <v>34</v>
      </c>
      <c r="G74" s="76" t="s">
        <v>1083</v>
      </c>
      <c r="H74" s="76">
        <v>54</v>
      </c>
      <c r="I74" s="76"/>
      <c r="J74" s="12" t="s">
        <v>817</v>
      </c>
      <c r="K74" s="91" t="s">
        <v>1084</v>
      </c>
      <c r="L74" s="42" t="s">
        <v>1085</v>
      </c>
      <c r="M74" s="82" t="s">
        <v>1246</v>
      </c>
      <c r="P74" s="76" t="s">
        <v>27</v>
      </c>
      <c r="Q74" s="76" t="s">
        <v>95</v>
      </c>
      <c r="T74" s="43" t="str">
        <f t="shared" si="8"/>
        <v>Accepted</v>
      </c>
      <c r="U74" s="43">
        <f t="shared" si="9"/>
      </c>
      <c r="V74" s="43">
        <f t="shared" si="11"/>
      </c>
      <c r="W74" s="43">
        <f t="shared" si="12"/>
      </c>
      <c r="X74" s="15">
        <f t="shared" si="13"/>
      </c>
      <c r="Y74" s="15">
        <f t="shared" si="14"/>
      </c>
      <c r="Z74" s="15">
        <f t="shared" si="15"/>
      </c>
      <c r="AB74" s="15">
        <f t="shared" si="10"/>
      </c>
    </row>
    <row r="75" spans="1:28" ht="12.75">
      <c r="A75" s="76">
        <v>16967900023</v>
      </c>
      <c r="B75" s="76">
        <v>74</v>
      </c>
      <c r="C75" s="90" t="s">
        <v>125</v>
      </c>
      <c r="D75" s="90" t="s">
        <v>126</v>
      </c>
      <c r="E75" s="76" t="s">
        <v>27</v>
      </c>
      <c r="F75" s="76">
        <v>35</v>
      </c>
      <c r="G75" s="76" t="s">
        <v>1083</v>
      </c>
      <c r="H75" s="76">
        <v>8</v>
      </c>
      <c r="I75" s="76"/>
      <c r="J75" s="76" t="s">
        <v>817</v>
      </c>
      <c r="K75" s="91" t="s">
        <v>378</v>
      </c>
      <c r="L75" s="42" t="s">
        <v>1086</v>
      </c>
      <c r="M75" s="82" t="s">
        <v>1246</v>
      </c>
      <c r="P75" s="76" t="s">
        <v>27</v>
      </c>
      <c r="Q75" s="76" t="s">
        <v>95</v>
      </c>
      <c r="T75" s="43" t="str">
        <f t="shared" si="8"/>
        <v>Accepted</v>
      </c>
      <c r="U75" s="43">
        <f t="shared" si="9"/>
      </c>
      <c r="V75" s="43">
        <f t="shared" si="11"/>
      </c>
      <c r="W75" s="43">
        <f t="shared" si="12"/>
      </c>
      <c r="X75" s="15">
        <f t="shared" si="13"/>
      </c>
      <c r="Y75" s="15">
        <f t="shared" si="14"/>
      </c>
      <c r="Z75" s="15">
        <f t="shared" si="15"/>
      </c>
      <c r="AB75" s="15">
        <f t="shared" si="10"/>
      </c>
    </row>
    <row r="76" spans="1:28" ht="12.75">
      <c r="A76" s="76">
        <v>16968000023</v>
      </c>
      <c r="B76" s="76">
        <v>75</v>
      </c>
      <c r="C76" s="90" t="s">
        <v>125</v>
      </c>
      <c r="D76" s="90" t="s">
        <v>126</v>
      </c>
      <c r="E76" s="76" t="s">
        <v>27</v>
      </c>
      <c r="F76" s="76">
        <v>35</v>
      </c>
      <c r="G76" s="76" t="s">
        <v>1083</v>
      </c>
      <c r="H76" s="76">
        <v>11</v>
      </c>
      <c r="I76" s="76"/>
      <c r="J76" s="76" t="s">
        <v>817</v>
      </c>
      <c r="K76" s="91" t="s">
        <v>378</v>
      </c>
      <c r="L76" s="42" t="s">
        <v>1087</v>
      </c>
      <c r="M76" s="82" t="s">
        <v>1246</v>
      </c>
      <c r="P76" s="76" t="s">
        <v>27</v>
      </c>
      <c r="Q76" s="76" t="s">
        <v>95</v>
      </c>
      <c r="T76" s="43" t="str">
        <f t="shared" si="8"/>
        <v>Accepted</v>
      </c>
      <c r="U76" s="43">
        <f t="shared" si="9"/>
      </c>
      <c r="V76" s="43">
        <f t="shared" si="11"/>
      </c>
      <c r="W76" s="43">
        <f t="shared" si="12"/>
      </c>
      <c r="X76" s="15">
        <f t="shared" si="13"/>
      </c>
      <c r="Y76" s="15">
        <f t="shared" si="14"/>
      </c>
      <c r="Z76" s="15">
        <f t="shared" si="15"/>
      </c>
      <c r="AB76" s="15">
        <f t="shared" si="10"/>
      </c>
    </row>
    <row r="77" spans="1:28" ht="25.5">
      <c r="A77" s="76">
        <v>16968100023</v>
      </c>
      <c r="B77" s="76">
        <v>76</v>
      </c>
      <c r="C77" s="90" t="s">
        <v>125</v>
      </c>
      <c r="D77" s="90" t="s">
        <v>126</v>
      </c>
      <c r="E77" s="76" t="s">
        <v>27</v>
      </c>
      <c r="F77" s="76">
        <v>35</v>
      </c>
      <c r="G77" s="76" t="s">
        <v>1088</v>
      </c>
      <c r="H77" s="76">
        <v>24</v>
      </c>
      <c r="I77" s="76"/>
      <c r="J77" s="12" t="s">
        <v>817</v>
      </c>
      <c r="K77" s="91" t="s">
        <v>1078</v>
      </c>
      <c r="L77" s="42" t="s">
        <v>1089</v>
      </c>
      <c r="M77" s="82" t="s">
        <v>1246</v>
      </c>
      <c r="P77" s="76" t="s">
        <v>27</v>
      </c>
      <c r="Q77" s="76" t="s">
        <v>95</v>
      </c>
      <c r="T77" s="43" t="str">
        <f t="shared" si="8"/>
        <v>Accepted</v>
      </c>
      <c r="U77" s="43">
        <f t="shared" si="9"/>
      </c>
      <c r="V77" s="43">
        <f t="shared" si="11"/>
      </c>
      <c r="W77" s="43">
        <f t="shared" si="12"/>
      </c>
      <c r="X77" s="15">
        <f t="shared" si="13"/>
      </c>
      <c r="Y77" s="15">
        <f t="shared" si="14"/>
      </c>
      <c r="Z77" s="15">
        <f t="shared" si="15"/>
      </c>
      <c r="AB77" s="15">
        <f t="shared" si="10"/>
      </c>
    </row>
    <row r="78" spans="1:28" ht="89.25">
      <c r="A78" s="76">
        <v>16974000023</v>
      </c>
      <c r="B78" s="76">
        <v>77</v>
      </c>
      <c r="C78" s="90" t="s">
        <v>232</v>
      </c>
      <c r="D78" s="90" t="s">
        <v>233</v>
      </c>
      <c r="E78" s="76" t="s">
        <v>72</v>
      </c>
      <c r="F78" s="76">
        <v>35</v>
      </c>
      <c r="G78" s="76" t="s">
        <v>1088</v>
      </c>
      <c r="H78" s="76">
        <v>48</v>
      </c>
      <c r="I78" s="76"/>
      <c r="J78" s="76" t="s">
        <v>824</v>
      </c>
      <c r="K78" s="91" t="s">
        <v>1090</v>
      </c>
      <c r="L78" s="42" t="s">
        <v>1091</v>
      </c>
      <c r="M78" s="82" t="s">
        <v>1244</v>
      </c>
      <c r="N78" s="42" t="s">
        <v>1277</v>
      </c>
      <c r="P78" s="76" t="s">
        <v>795</v>
      </c>
      <c r="Q78" s="76" t="s">
        <v>95</v>
      </c>
      <c r="T78" s="43">
        <f t="shared" si="8"/>
      </c>
      <c r="U78" s="43" t="str">
        <f t="shared" si="9"/>
        <v>Revised</v>
      </c>
      <c r="V78" s="43" t="str">
        <f t="shared" si="11"/>
        <v>Unassigned</v>
      </c>
      <c r="W78" s="43">
        <f t="shared" si="12"/>
      </c>
      <c r="X78" s="15">
        <f t="shared" si="13"/>
      </c>
      <c r="Y78" s="15">
        <f t="shared" si="14"/>
      </c>
      <c r="Z78" s="15">
        <f t="shared" si="15"/>
      </c>
      <c r="AB78" s="15">
        <f t="shared" si="10"/>
      </c>
    </row>
    <row r="79" spans="1:28" ht="38.25">
      <c r="A79" s="76">
        <v>16937800023</v>
      </c>
      <c r="B79" s="76">
        <v>78</v>
      </c>
      <c r="C79" s="90" t="s">
        <v>174</v>
      </c>
      <c r="D79" s="90" t="s">
        <v>175</v>
      </c>
      <c r="E79" s="76" t="s">
        <v>72</v>
      </c>
      <c r="F79" s="76">
        <v>38</v>
      </c>
      <c r="G79" s="76" t="s">
        <v>509</v>
      </c>
      <c r="H79" s="76">
        <v>12</v>
      </c>
      <c r="I79" s="76"/>
      <c r="J79" s="76" t="s">
        <v>802</v>
      </c>
      <c r="K79" s="91" t="s">
        <v>1092</v>
      </c>
      <c r="L79" s="42" t="s">
        <v>1093</v>
      </c>
      <c r="M79" s="82" t="s">
        <v>1244</v>
      </c>
      <c r="N79" s="42" t="s">
        <v>1274</v>
      </c>
      <c r="P79" s="76" t="s">
        <v>795</v>
      </c>
      <c r="Q79" s="76" t="s">
        <v>18</v>
      </c>
      <c r="T79" s="43">
        <f t="shared" si="8"/>
      </c>
      <c r="U79" s="43" t="str">
        <f t="shared" si="9"/>
        <v>Revised</v>
      </c>
      <c r="V79" s="43" t="str">
        <f t="shared" si="11"/>
        <v>Unassigned</v>
      </c>
      <c r="W79" s="43">
        <f t="shared" si="12"/>
      </c>
      <c r="X79" s="15">
        <f t="shared" si="13"/>
      </c>
      <c r="Y79" s="15">
        <f t="shared" si="14"/>
      </c>
      <c r="Z79" s="15">
        <f t="shared" si="15"/>
      </c>
      <c r="AB79" s="15">
        <f t="shared" si="10"/>
      </c>
    </row>
    <row r="80" spans="1:28" ht="12.75">
      <c r="A80" s="76">
        <v>16970200023</v>
      </c>
      <c r="B80" s="76">
        <v>79</v>
      </c>
      <c r="C80" s="90" t="s">
        <v>101</v>
      </c>
      <c r="D80" s="90" t="s">
        <v>102</v>
      </c>
      <c r="E80" s="76" t="s">
        <v>27</v>
      </c>
      <c r="F80" s="76">
        <v>38</v>
      </c>
      <c r="G80" s="76" t="s">
        <v>509</v>
      </c>
      <c r="H80" s="76">
        <v>14</v>
      </c>
      <c r="I80" s="76"/>
      <c r="J80" s="76" t="s">
        <v>817</v>
      </c>
      <c r="K80" s="91" t="s">
        <v>1094</v>
      </c>
      <c r="L80" s="42" t="s">
        <v>1095</v>
      </c>
      <c r="M80" s="82" t="s">
        <v>1246</v>
      </c>
      <c r="P80" s="76" t="s">
        <v>27</v>
      </c>
      <c r="Q80" s="76" t="s">
        <v>95</v>
      </c>
      <c r="T80" s="43" t="str">
        <f t="shared" si="8"/>
        <v>Accepted</v>
      </c>
      <c r="U80" s="43">
        <f t="shared" si="9"/>
      </c>
      <c r="V80" s="43">
        <f t="shared" si="11"/>
      </c>
      <c r="W80" s="43">
        <f t="shared" si="12"/>
      </c>
      <c r="X80" s="15">
        <f t="shared" si="13"/>
      </c>
      <c r="Y80" s="15">
        <f t="shared" si="14"/>
      </c>
      <c r="Z80" s="15">
        <f t="shared" si="15"/>
      </c>
      <c r="AB80" s="15">
        <f t="shared" si="10"/>
      </c>
    </row>
    <row r="81" spans="1:28" ht="12.75">
      <c r="A81" s="76">
        <v>16970300023</v>
      </c>
      <c r="B81" s="76">
        <v>80</v>
      </c>
      <c r="C81" s="90" t="s">
        <v>101</v>
      </c>
      <c r="D81" s="90" t="s">
        <v>102</v>
      </c>
      <c r="E81" s="76" t="s">
        <v>27</v>
      </c>
      <c r="F81" s="76">
        <v>38</v>
      </c>
      <c r="G81" s="76" t="s">
        <v>509</v>
      </c>
      <c r="H81" s="76">
        <v>17</v>
      </c>
      <c r="I81" s="76"/>
      <c r="J81" s="12" t="s">
        <v>817</v>
      </c>
      <c r="K81" s="91" t="s">
        <v>1096</v>
      </c>
      <c r="L81" s="42" t="s">
        <v>1095</v>
      </c>
      <c r="M81" s="82" t="s">
        <v>1246</v>
      </c>
      <c r="P81" s="76" t="s">
        <v>27</v>
      </c>
      <c r="Q81" s="76" t="s">
        <v>95</v>
      </c>
      <c r="T81" s="43" t="str">
        <f t="shared" si="8"/>
        <v>Accepted</v>
      </c>
      <c r="U81" s="43">
        <f t="shared" si="9"/>
      </c>
      <c r="V81" s="43">
        <f t="shared" si="11"/>
      </c>
      <c r="W81" s="43">
        <f t="shared" si="12"/>
      </c>
      <c r="X81" s="15">
        <f t="shared" si="13"/>
      </c>
      <c r="Y81" s="15">
        <f t="shared" si="14"/>
      </c>
      <c r="Z81" s="15">
        <f t="shared" si="15"/>
      </c>
      <c r="AB81" s="15">
        <f t="shared" si="10"/>
      </c>
    </row>
    <row r="82" spans="1:28" ht="25.5">
      <c r="A82" s="76">
        <v>16968200023</v>
      </c>
      <c r="B82" s="76">
        <v>81</v>
      </c>
      <c r="C82" s="90" t="s">
        <v>125</v>
      </c>
      <c r="D82" s="90" t="s">
        <v>126</v>
      </c>
      <c r="E82" s="76" t="s">
        <v>27</v>
      </c>
      <c r="F82" s="76">
        <v>38</v>
      </c>
      <c r="G82" s="76">
        <v>5.5</v>
      </c>
      <c r="H82" s="76">
        <v>26</v>
      </c>
      <c r="I82" s="76"/>
      <c r="J82" s="76" t="s">
        <v>817</v>
      </c>
      <c r="K82" s="91" t="s">
        <v>1097</v>
      </c>
      <c r="L82" s="42" t="s">
        <v>1098</v>
      </c>
      <c r="M82" s="82" t="s">
        <v>1246</v>
      </c>
      <c r="P82" s="76" t="s">
        <v>27</v>
      </c>
      <c r="Q82" s="76" t="s">
        <v>95</v>
      </c>
      <c r="T82" s="43" t="str">
        <f t="shared" si="8"/>
        <v>Accepted</v>
      </c>
      <c r="U82" s="43">
        <f t="shared" si="9"/>
      </c>
      <c r="V82" s="43">
        <f t="shared" si="11"/>
      </c>
      <c r="W82" s="43">
        <f t="shared" si="12"/>
      </c>
      <c r="X82" s="15">
        <f t="shared" si="13"/>
      </c>
      <c r="Y82" s="15">
        <f t="shared" si="14"/>
      </c>
      <c r="Z82" s="15">
        <f t="shared" si="15"/>
      </c>
      <c r="AB82" s="15">
        <f t="shared" si="10"/>
      </c>
    </row>
    <row r="83" spans="1:28" ht="38.25">
      <c r="A83" s="76">
        <v>16968300023</v>
      </c>
      <c r="B83" s="76">
        <v>82</v>
      </c>
      <c r="C83" s="90" t="s">
        <v>125</v>
      </c>
      <c r="D83" s="90" t="s">
        <v>126</v>
      </c>
      <c r="E83" s="76" t="s">
        <v>27</v>
      </c>
      <c r="F83" s="76">
        <v>38</v>
      </c>
      <c r="G83" s="76">
        <v>5.5</v>
      </c>
      <c r="H83" s="76">
        <v>27</v>
      </c>
      <c r="I83" s="76"/>
      <c r="J83" s="76" t="s">
        <v>817</v>
      </c>
      <c r="K83" s="91" t="s">
        <v>378</v>
      </c>
      <c r="L83" s="42" t="s">
        <v>1099</v>
      </c>
      <c r="M83" s="82" t="s">
        <v>1246</v>
      </c>
      <c r="P83" s="76" t="s">
        <v>27</v>
      </c>
      <c r="Q83" s="76" t="s">
        <v>95</v>
      </c>
      <c r="T83" s="43" t="str">
        <f t="shared" si="8"/>
        <v>Accepted</v>
      </c>
      <c r="U83" s="43">
        <f t="shared" si="9"/>
      </c>
      <c r="V83" s="43">
        <f t="shared" si="11"/>
      </c>
      <c r="W83" s="43">
        <f t="shared" si="12"/>
      </c>
      <c r="X83" s="15">
        <f t="shared" si="13"/>
      </c>
      <c r="Y83" s="15">
        <f t="shared" si="14"/>
      </c>
      <c r="Z83" s="15">
        <f t="shared" si="15"/>
      </c>
      <c r="AB83" s="15">
        <f t="shared" si="10"/>
      </c>
    </row>
    <row r="84" spans="1:28" ht="38.25">
      <c r="A84" s="76">
        <v>16978300023</v>
      </c>
      <c r="B84" s="76">
        <v>83</v>
      </c>
      <c r="C84" s="90" t="s">
        <v>232</v>
      </c>
      <c r="D84" s="90" t="s">
        <v>233</v>
      </c>
      <c r="E84" s="76" t="s">
        <v>72</v>
      </c>
      <c r="F84" s="76">
        <v>39</v>
      </c>
      <c r="G84" s="76" t="s">
        <v>549</v>
      </c>
      <c r="H84" s="76">
        <v>21</v>
      </c>
      <c r="I84" s="76"/>
      <c r="J84" s="76" t="s">
        <v>802</v>
      </c>
      <c r="K84" s="91" t="s">
        <v>1100</v>
      </c>
      <c r="L84" s="42" t="s">
        <v>1101</v>
      </c>
      <c r="M84" s="82" t="s">
        <v>1246</v>
      </c>
      <c r="P84" s="76" t="s">
        <v>795</v>
      </c>
      <c r="Q84" s="76" t="s">
        <v>95</v>
      </c>
      <c r="T84" s="43">
        <f t="shared" si="8"/>
      </c>
      <c r="U84" s="43" t="str">
        <f t="shared" si="9"/>
        <v>Accepted</v>
      </c>
      <c r="V84" s="43" t="str">
        <f t="shared" si="11"/>
        <v>Unassigned</v>
      </c>
      <c r="W84" s="43">
        <f t="shared" si="12"/>
      </c>
      <c r="X84" s="15">
        <f t="shared" si="13"/>
      </c>
      <c r="Y84" s="15">
        <f t="shared" si="14"/>
      </c>
      <c r="Z84" s="15">
        <f t="shared" si="15"/>
      </c>
      <c r="AB84" s="15">
        <f t="shared" si="10"/>
      </c>
    </row>
    <row r="85" spans="1:28" ht="51">
      <c r="A85" s="76">
        <v>16974500023</v>
      </c>
      <c r="B85" s="76">
        <v>84</v>
      </c>
      <c r="C85" s="90" t="s">
        <v>232</v>
      </c>
      <c r="D85" s="90" t="s">
        <v>233</v>
      </c>
      <c r="E85" s="76" t="s">
        <v>72</v>
      </c>
      <c r="F85" s="76">
        <v>41</v>
      </c>
      <c r="G85" s="76" t="s">
        <v>552</v>
      </c>
      <c r="H85" s="76">
        <v>21</v>
      </c>
      <c r="I85" s="76"/>
      <c r="J85" s="12" t="s">
        <v>1239</v>
      </c>
      <c r="K85" s="91" t="s">
        <v>1102</v>
      </c>
      <c r="L85" s="42" t="s">
        <v>1103</v>
      </c>
      <c r="M85" s="82" t="s">
        <v>1244</v>
      </c>
      <c r="N85" s="42" t="s">
        <v>1276</v>
      </c>
      <c r="P85" s="76" t="s">
        <v>795</v>
      </c>
      <c r="Q85" s="76" t="s">
        <v>95</v>
      </c>
      <c r="T85" s="43">
        <f t="shared" si="8"/>
      </c>
      <c r="U85" s="43" t="str">
        <f t="shared" si="9"/>
        <v>Revised</v>
      </c>
      <c r="V85" s="43" t="str">
        <f t="shared" si="11"/>
        <v>Unassigned</v>
      </c>
      <c r="W85" s="43">
        <f t="shared" si="12"/>
      </c>
      <c r="X85" s="15">
        <f t="shared" si="13"/>
      </c>
      <c r="Y85" s="15">
        <f t="shared" si="14"/>
      </c>
      <c r="Z85" s="15">
        <f t="shared" si="15"/>
      </c>
      <c r="AB85" s="15">
        <f t="shared" si="10"/>
      </c>
    </row>
    <row r="86" spans="1:28" ht="38.25">
      <c r="A86" s="76">
        <v>16970400023</v>
      </c>
      <c r="B86" s="76">
        <v>85</v>
      </c>
      <c r="C86" s="90" t="s">
        <v>101</v>
      </c>
      <c r="D86" s="90" t="s">
        <v>102</v>
      </c>
      <c r="E86" s="76" t="s">
        <v>27</v>
      </c>
      <c r="F86" s="76">
        <v>41</v>
      </c>
      <c r="G86" s="76" t="s">
        <v>552</v>
      </c>
      <c r="H86" s="76">
        <v>22</v>
      </c>
      <c r="I86" s="76"/>
      <c r="J86" s="12" t="s">
        <v>817</v>
      </c>
      <c r="K86" s="91" t="s">
        <v>1104</v>
      </c>
      <c r="L86" s="42" t="s">
        <v>1105</v>
      </c>
      <c r="M86" s="82" t="s">
        <v>1246</v>
      </c>
      <c r="N86" s="83"/>
      <c r="P86" s="76" t="s">
        <v>27</v>
      </c>
      <c r="Q86" s="76" t="s">
        <v>95</v>
      </c>
      <c r="T86" s="43" t="str">
        <f t="shared" si="8"/>
        <v>Accepted</v>
      </c>
      <c r="U86" s="43">
        <f t="shared" si="9"/>
      </c>
      <c r="V86" s="43">
        <f t="shared" si="11"/>
      </c>
      <c r="W86" s="43">
        <f t="shared" si="12"/>
      </c>
      <c r="X86" s="15">
        <f t="shared" si="13"/>
      </c>
      <c r="Y86" s="15">
        <f t="shared" si="14"/>
      </c>
      <c r="Z86" s="15">
        <f t="shared" si="15"/>
      </c>
      <c r="AB86" s="15">
        <f t="shared" si="10"/>
      </c>
    </row>
    <row r="87" spans="1:28" ht="25.5">
      <c r="A87" s="76">
        <v>16970500023</v>
      </c>
      <c r="B87" s="76">
        <v>86</v>
      </c>
      <c r="C87" s="90" t="s">
        <v>101</v>
      </c>
      <c r="D87" s="90" t="s">
        <v>102</v>
      </c>
      <c r="E87" s="76" t="s">
        <v>27</v>
      </c>
      <c r="F87" s="76">
        <v>41</v>
      </c>
      <c r="G87" s="76" t="s">
        <v>552</v>
      </c>
      <c r="H87" s="76">
        <v>23</v>
      </c>
      <c r="I87" s="76"/>
      <c r="J87" s="17" t="s">
        <v>817</v>
      </c>
      <c r="K87" s="91" t="s">
        <v>1106</v>
      </c>
      <c r="L87" s="42" t="s">
        <v>1057</v>
      </c>
      <c r="M87" s="82" t="s">
        <v>1246</v>
      </c>
      <c r="N87" s="83"/>
      <c r="P87" s="76" t="s">
        <v>27</v>
      </c>
      <c r="Q87" s="76" t="s">
        <v>95</v>
      </c>
      <c r="T87" s="43" t="str">
        <f t="shared" si="8"/>
        <v>Accepted</v>
      </c>
      <c r="U87" s="43">
        <f t="shared" si="9"/>
      </c>
      <c r="V87" s="43">
        <f t="shared" si="11"/>
      </c>
      <c r="W87" s="43">
        <f t="shared" si="12"/>
      </c>
      <c r="X87" s="15">
        <f t="shared" si="13"/>
      </c>
      <c r="Y87" s="15">
        <f t="shared" si="14"/>
      </c>
      <c r="Z87" s="15">
        <f t="shared" si="15"/>
      </c>
      <c r="AB87" s="15">
        <f t="shared" si="10"/>
      </c>
    </row>
    <row r="88" spans="1:28" ht="12.75">
      <c r="A88" s="76">
        <v>16970800023</v>
      </c>
      <c r="B88" s="76">
        <v>87</v>
      </c>
      <c r="C88" s="90" t="s">
        <v>101</v>
      </c>
      <c r="D88" s="90" t="s">
        <v>102</v>
      </c>
      <c r="E88" s="76" t="s">
        <v>27</v>
      </c>
      <c r="F88" s="76">
        <v>41</v>
      </c>
      <c r="G88" s="76" t="s">
        <v>552</v>
      </c>
      <c r="H88" s="76">
        <v>39</v>
      </c>
      <c r="I88" s="76"/>
      <c r="J88" s="76" t="s">
        <v>817</v>
      </c>
      <c r="K88" s="91" t="s">
        <v>1107</v>
      </c>
      <c r="L88" s="42" t="s">
        <v>1057</v>
      </c>
      <c r="M88" s="82" t="s">
        <v>1246</v>
      </c>
      <c r="P88" s="76" t="s">
        <v>27</v>
      </c>
      <c r="Q88" s="76" t="s">
        <v>95</v>
      </c>
      <c r="T88" s="43" t="str">
        <f t="shared" si="8"/>
        <v>Accepted</v>
      </c>
      <c r="U88" s="43">
        <f t="shared" si="9"/>
      </c>
      <c r="V88" s="43">
        <f t="shared" si="11"/>
      </c>
      <c r="W88" s="43">
        <f t="shared" si="12"/>
      </c>
      <c r="X88" s="15">
        <f t="shared" si="13"/>
      </c>
      <c r="Y88" s="15">
        <f t="shared" si="14"/>
      </c>
      <c r="Z88" s="15">
        <f t="shared" si="15"/>
      </c>
      <c r="AB88" s="15">
        <f t="shared" si="10"/>
      </c>
    </row>
    <row r="89" spans="1:28" ht="114.75">
      <c r="A89" s="76">
        <v>16963500023</v>
      </c>
      <c r="B89" s="76">
        <v>88</v>
      </c>
      <c r="C89" s="90" t="s">
        <v>245</v>
      </c>
      <c r="D89" s="90" t="s">
        <v>102</v>
      </c>
      <c r="E89" s="76" t="s">
        <v>27</v>
      </c>
      <c r="F89" s="76">
        <v>41</v>
      </c>
      <c r="G89" s="76">
        <v>6.2</v>
      </c>
      <c r="H89" s="76">
        <v>47</v>
      </c>
      <c r="I89" s="76"/>
      <c r="J89" s="12" t="s">
        <v>817</v>
      </c>
      <c r="K89" s="91" t="s">
        <v>1108</v>
      </c>
      <c r="L89" s="42" t="s">
        <v>1109</v>
      </c>
      <c r="M89" s="82" t="s">
        <v>1244</v>
      </c>
      <c r="N89" s="42" t="s">
        <v>1261</v>
      </c>
      <c r="P89" s="76" t="s">
        <v>27</v>
      </c>
      <c r="Q89" s="76" t="s">
        <v>95</v>
      </c>
      <c r="T89" s="43" t="str">
        <f t="shared" si="8"/>
        <v>Revised</v>
      </c>
      <c r="U89" s="43">
        <f t="shared" si="9"/>
      </c>
      <c r="V89" s="43">
        <f t="shared" si="11"/>
      </c>
      <c r="W89" s="43">
        <f t="shared" si="12"/>
      </c>
      <c r="X89" s="15">
        <f t="shared" si="13"/>
      </c>
      <c r="Y89" s="15">
        <f t="shared" si="14"/>
      </c>
      <c r="Z89" s="15">
        <f t="shared" si="15"/>
      </c>
      <c r="AB89" s="15">
        <f t="shared" si="10"/>
      </c>
    </row>
    <row r="90" spans="1:28" ht="25.5">
      <c r="A90" s="76">
        <v>16976700023</v>
      </c>
      <c r="B90" s="76">
        <v>89</v>
      </c>
      <c r="C90" s="90" t="s">
        <v>232</v>
      </c>
      <c r="D90" s="90" t="s">
        <v>233</v>
      </c>
      <c r="E90" s="76" t="s">
        <v>72</v>
      </c>
      <c r="F90" s="76">
        <v>42</v>
      </c>
      <c r="G90" s="76" t="s">
        <v>552</v>
      </c>
      <c r="H90" s="76">
        <v>10</v>
      </c>
      <c r="I90" s="76"/>
      <c r="J90" s="12" t="s">
        <v>1239</v>
      </c>
      <c r="K90" s="91" t="s">
        <v>1110</v>
      </c>
      <c r="L90" s="42" t="s">
        <v>1111</v>
      </c>
      <c r="M90" s="82" t="s">
        <v>1244</v>
      </c>
      <c r="N90" s="42" t="s">
        <v>1276</v>
      </c>
      <c r="P90" s="76" t="s">
        <v>795</v>
      </c>
      <c r="Q90" s="76" t="s">
        <v>95</v>
      </c>
      <c r="T90" s="43">
        <f t="shared" si="8"/>
      </c>
      <c r="U90" s="43" t="str">
        <f t="shared" si="9"/>
        <v>Revised</v>
      </c>
      <c r="V90" s="43" t="str">
        <f t="shared" si="11"/>
        <v>Unassigned</v>
      </c>
      <c r="W90" s="43">
        <f t="shared" si="12"/>
      </c>
      <c r="X90" s="15">
        <f t="shared" si="13"/>
      </c>
      <c r="Y90" s="15">
        <f t="shared" si="14"/>
      </c>
      <c r="Z90" s="15">
        <f t="shared" si="15"/>
      </c>
      <c r="AB90" s="15">
        <f t="shared" si="10"/>
      </c>
    </row>
    <row r="91" spans="1:28" ht="51">
      <c r="A91" s="76">
        <v>16974900023</v>
      </c>
      <c r="B91" s="76">
        <v>90</v>
      </c>
      <c r="C91" s="90" t="s">
        <v>232</v>
      </c>
      <c r="D91" s="90" t="s">
        <v>233</v>
      </c>
      <c r="E91" s="76" t="s">
        <v>72</v>
      </c>
      <c r="F91" s="76">
        <v>42</v>
      </c>
      <c r="G91" s="76" t="s">
        <v>552</v>
      </c>
      <c r="H91" s="76">
        <v>16</v>
      </c>
      <c r="I91" s="76"/>
      <c r="J91" s="12" t="s">
        <v>1239</v>
      </c>
      <c r="K91" s="91" t="s">
        <v>1112</v>
      </c>
      <c r="L91" s="42" t="s">
        <v>1113</v>
      </c>
      <c r="M91" s="82" t="s">
        <v>1244</v>
      </c>
      <c r="N91" s="42" t="s">
        <v>1276</v>
      </c>
      <c r="P91" s="76" t="s">
        <v>795</v>
      </c>
      <c r="Q91" s="76" t="s">
        <v>95</v>
      </c>
      <c r="T91" s="43">
        <f t="shared" si="8"/>
      </c>
      <c r="U91" s="43" t="str">
        <f t="shared" si="9"/>
        <v>Revised</v>
      </c>
      <c r="V91" s="43" t="str">
        <f t="shared" si="11"/>
        <v>Unassigned</v>
      </c>
      <c r="W91" s="43">
        <f t="shared" si="12"/>
      </c>
      <c r="X91" s="15">
        <f t="shared" si="13"/>
      </c>
      <c r="Y91" s="15">
        <f t="shared" si="14"/>
      </c>
      <c r="Z91" s="15">
        <f t="shared" si="15"/>
      </c>
      <c r="AB91" s="15">
        <f t="shared" si="10"/>
      </c>
    </row>
    <row r="92" spans="1:28" ht="51">
      <c r="A92" s="76">
        <v>16975000023</v>
      </c>
      <c r="B92" s="76">
        <v>91</v>
      </c>
      <c r="C92" s="90" t="s">
        <v>232</v>
      </c>
      <c r="D92" s="90" t="s">
        <v>233</v>
      </c>
      <c r="E92" s="76" t="s">
        <v>72</v>
      </c>
      <c r="F92" s="76">
        <v>42</v>
      </c>
      <c r="G92" s="76" t="s">
        <v>552</v>
      </c>
      <c r="H92" s="76">
        <v>19</v>
      </c>
      <c r="I92" s="76"/>
      <c r="J92" s="12" t="s">
        <v>1239</v>
      </c>
      <c r="K92" s="91" t="s">
        <v>1114</v>
      </c>
      <c r="L92" s="42" t="s">
        <v>1115</v>
      </c>
      <c r="M92" s="82" t="s">
        <v>1244</v>
      </c>
      <c r="N92" s="42" t="s">
        <v>1276</v>
      </c>
      <c r="P92" s="76" t="s">
        <v>795</v>
      </c>
      <c r="Q92" s="76" t="s">
        <v>95</v>
      </c>
      <c r="T92" s="43">
        <f t="shared" si="8"/>
      </c>
      <c r="U92" s="43" t="str">
        <f t="shared" si="9"/>
        <v>Revised</v>
      </c>
      <c r="V92" s="43" t="str">
        <f t="shared" si="11"/>
        <v>Unassigned</v>
      </c>
      <c r="W92" s="43">
        <f t="shared" si="12"/>
      </c>
      <c r="X92" s="15">
        <f t="shared" si="13"/>
      </c>
      <c r="Y92" s="15">
        <f t="shared" si="14"/>
      </c>
      <c r="Z92" s="15">
        <f t="shared" si="15"/>
      </c>
      <c r="AB92" s="15">
        <f t="shared" si="10"/>
      </c>
    </row>
    <row r="93" spans="1:28" ht="25.5">
      <c r="A93" s="76">
        <v>16975100023</v>
      </c>
      <c r="B93" s="76">
        <v>92</v>
      </c>
      <c r="C93" s="90" t="s">
        <v>232</v>
      </c>
      <c r="D93" s="90" t="s">
        <v>233</v>
      </c>
      <c r="E93" s="76" t="s">
        <v>72</v>
      </c>
      <c r="F93" s="76">
        <v>42</v>
      </c>
      <c r="G93" s="76" t="s">
        <v>552</v>
      </c>
      <c r="H93" s="76">
        <v>21</v>
      </c>
      <c r="I93" s="76"/>
      <c r="J93" s="12" t="s">
        <v>1239</v>
      </c>
      <c r="K93" s="91" t="s">
        <v>1116</v>
      </c>
      <c r="L93" s="42" t="s">
        <v>1117</v>
      </c>
      <c r="M93" s="82" t="s">
        <v>1244</v>
      </c>
      <c r="N93" s="42" t="s">
        <v>1276</v>
      </c>
      <c r="P93" s="76" t="s">
        <v>795</v>
      </c>
      <c r="Q93" s="76" t="s">
        <v>95</v>
      </c>
      <c r="T93" s="43">
        <f t="shared" si="8"/>
      </c>
      <c r="U93" s="43" t="str">
        <f t="shared" si="9"/>
        <v>Revised</v>
      </c>
      <c r="V93" s="43" t="str">
        <f t="shared" si="11"/>
        <v>Unassigned</v>
      </c>
      <c r="W93" s="43">
        <f t="shared" si="12"/>
      </c>
      <c r="X93" s="15">
        <f t="shared" si="13"/>
      </c>
      <c r="Y93" s="15">
        <f t="shared" si="14"/>
      </c>
      <c r="Z93" s="15">
        <f t="shared" si="15"/>
      </c>
      <c r="AB93" s="15">
        <f t="shared" si="10"/>
      </c>
    </row>
    <row r="94" spans="1:28" ht="38.25">
      <c r="A94" s="76">
        <v>16975200023</v>
      </c>
      <c r="B94" s="76">
        <v>93</v>
      </c>
      <c r="C94" s="90" t="s">
        <v>232</v>
      </c>
      <c r="D94" s="90" t="s">
        <v>233</v>
      </c>
      <c r="E94" s="76" t="s">
        <v>72</v>
      </c>
      <c r="F94" s="76">
        <v>42</v>
      </c>
      <c r="G94" s="76" t="s">
        <v>552</v>
      </c>
      <c r="H94" s="76">
        <v>23</v>
      </c>
      <c r="I94" s="76"/>
      <c r="J94" s="12" t="s">
        <v>1239</v>
      </c>
      <c r="K94" s="91" t="s">
        <v>1118</v>
      </c>
      <c r="L94" s="42" t="s">
        <v>1119</v>
      </c>
      <c r="M94" s="82" t="s">
        <v>1244</v>
      </c>
      <c r="N94" s="42" t="s">
        <v>1276</v>
      </c>
      <c r="P94" s="76" t="s">
        <v>795</v>
      </c>
      <c r="Q94" s="76" t="s">
        <v>95</v>
      </c>
      <c r="T94" s="43">
        <f t="shared" si="8"/>
      </c>
      <c r="U94" s="43" t="str">
        <f t="shared" si="9"/>
        <v>Revised</v>
      </c>
      <c r="V94" s="43" t="str">
        <f t="shared" si="11"/>
        <v>Unassigned</v>
      </c>
      <c r="W94" s="43">
        <f t="shared" si="12"/>
      </c>
      <c r="X94" s="15">
        <f t="shared" si="13"/>
      </c>
      <c r="Y94" s="15">
        <f t="shared" si="14"/>
      </c>
      <c r="Z94" s="15">
        <f t="shared" si="15"/>
      </c>
      <c r="AB94" s="15">
        <f t="shared" si="10"/>
      </c>
    </row>
    <row r="95" spans="1:28" ht="25.5">
      <c r="A95" s="76">
        <v>16975300023</v>
      </c>
      <c r="B95" s="76">
        <v>94</v>
      </c>
      <c r="C95" s="90" t="s">
        <v>232</v>
      </c>
      <c r="D95" s="90" t="s">
        <v>233</v>
      </c>
      <c r="E95" s="76" t="s">
        <v>72</v>
      </c>
      <c r="F95" s="76">
        <v>42</v>
      </c>
      <c r="G95" s="76" t="s">
        <v>552</v>
      </c>
      <c r="H95" s="76">
        <v>25</v>
      </c>
      <c r="I95" s="76"/>
      <c r="J95" s="12" t="s">
        <v>1239</v>
      </c>
      <c r="K95" s="91" t="s">
        <v>1120</v>
      </c>
      <c r="L95" s="42" t="s">
        <v>1121</v>
      </c>
      <c r="M95" s="82" t="s">
        <v>1244</v>
      </c>
      <c r="N95" s="42" t="s">
        <v>1276</v>
      </c>
      <c r="P95" s="76" t="s">
        <v>795</v>
      </c>
      <c r="Q95" s="76" t="s">
        <v>95</v>
      </c>
      <c r="T95" s="43">
        <f t="shared" si="8"/>
      </c>
      <c r="U95" s="43" t="str">
        <f t="shared" si="9"/>
        <v>Revised</v>
      </c>
      <c r="V95" s="43" t="str">
        <f t="shared" si="11"/>
        <v>Unassigned</v>
      </c>
      <c r="W95" s="43">
        <f t="shared" si="12"/>
      </c>
      <c r="X95" s="15">
        <f t="shared" si="13"/>
      </c>
      <c r="Y95" s="15">
        <f t="shared" si="14"/>
      </c>
      <c r="Z95" s="15">
        <f t="shared" si="15"/>
      </c>
      <c r="AB95" s="15">
        <f t="shared" si="10"/>
      </c>
    </row>
    <row r="96" spans="1:28" ht="12.75">
      <c r="A96" s="76">
        <v>16970600023</v>
      </c>
      <c r="B96" s="76">
        <v>95</v>
      </c>
      <c r="C96" s="90" t="s">
        <v>101</v>
      </c>
      <c r="D96" s="90" t="s">
        <v>102</v>
      </c>
      <c r="E96" s="76" t="s">
        <v>27</v>
      </c>
      <c r="F96" s="76">
        <v>42</v>
      </c>
      <c r="G96" s="76" t="s">
        <v>552</v>
      </c>
      <c r="H96" s="76">
        <v>25</v>
      </c>
      <c r="I96" s="76"/>
      <c r="J96" s="76" t="s">
        <v>817</v>
      </c>
      <c r="K96" s="91" t="s">
        <v>1122</v>
      </c>
      <c r="L96" s="42" t="s">
        <v>1057</v>
      </c>
      <c r="M96" s="82" t="s">
        <v>1244</v>
      </c>
      <c r="N96" s="42" t="s">
        <v>1267</v>
      </c>
      <c r="P96" s="76" t="s">
        <v>27</v>
      </c>
      <c r="Q96" s="76" t="s">
        <v>95</v>
      </c>
      <c r="T96" s="43" t="str">
        <f t="shared" si="8"/>
        <v>Revised</v>
      </c>
      <c r="U96" s="43">
        <f t="shared" si="9"/>
      </c>
      <c r="V96" s="43">
        <f t="shared" si="11"/>
      </c>
      <c r="W96" s="43">
        <f t="shared" si="12"/>
      </c>
      <c r="X96" s="15">
        <f t="shared" si="13"/>
      </c>
      <c r="Y96" s="15">
        <f t="shared" si="14"/>
      </c>
      <c r="Z96" s="15">
        <f t="shared" si="15"/>
      </c>
      <c r="AB96" s="15">
        <f t="shared" si="10"/>
      </c>
    </row>
    <row r="97" spans="1:28" ht="25.5">
      <c r="A97" s="76">
        <v>16975400023</v>
      </c>
      <c r="B97" s="76">
        <v>96</v>
      </c>
      <c r="C97" s="90" t="s">
        <v>232</v>
      </c>
      <c r="D97" s="90" t="s">
        <v>233</v>
      </c>
      <c r="E97" s="76" t="s">
        <v>72</v>
      </c>
      <c r="F97" s="76">
        <v>42</v>
      </c>
      <c r="G97" s="76" t="s">
        <v>552</v>
      </c>
      <c r="H97" s="76">
        <v>27</v>
      </c>
      <c r="I97" s="76"/>
      <c r="J97" s="12" t="s">
        <v>1239</v>
      </c>
      <c r="K97" s="91" t="s">
        <v>1123</v>
      </c>
      <c r="L97" s="42" t="s">
        <v>1124</v>
      </c>
      <c r="M97" s="82" t="s">
        <v>1244</v>
      </c>
      <c r="N97" s="42" t="s">
        <v>1276</v>
      </c>
      <c r="P97" s="76" t="s">
        <v>795</v>
      </c>
      <c r="Q97" s="76" t="s">
        <v>95</v>
      </c>
      <c r="T97" s="43">
        <f t="shared" si="8"/>
      </c>
      <c r="U97" s="43" t="str">
        <f t="shared" si="9"/>
        <v>Revised</v>
      </c>
      <c r="V97" s="43" t="str">
        <f t="shared" si="11"/>
        <v>Unassigned</v>
      </c>
      <c r="W97" s="43">
        <f t="shared" si="12"/>
      </c>
      <c r="X97" s="15">
        <f t="shared" si="13"/>
      </c>
      <c r="Y97" s="15">
        <f t="shared" si="14"/>
      </c>
      <c r="Z97" s="15">
        <f t="shared" si="15"/>
      </c>
      <c r="AB97" s="15">
        <f t="shared" si="10"/>
      </c>
    </row>
    <row r="98" spans="1:28" ht="63.75">
      <c r="A98" s="76">
        <v>16975500023</v>
      </c>
      <c r="B98" s="76">
        <v>97</v>
      </c>
      <c r="C98" s="90" t="s">
        <v>232</v>
      </c>
      <c r="D98" s="90" t="s">
        <v>233</v>
      </c>
      <c r="E98" s="76" t="s">
        <v>72</v>
      </c>
      <c r="F98" s="76">
        <v>42</v>
      </c>
      <c r="G98" s="76" t="s">
        <v>552</v>
      </c>
      <c r="H98" s="76">
        <v>30</v>
      </c>
      <c r="I98" s="76"/>
      <c r="J98" s="12" t="s">
        <v>1239</v>
      </c>
      <c r="K98" s="91" t="s">
        <v>1125</v>
      </c>
      <c r="L98" s="42" t="s">
        <v>1126</v>
      </c>
      <c r="M98" s="82" t="s">
        <v>1244</v>
      </c>
      <c r="N98" s="42" t="s">
        <v>1276</v>
      </c>
      <c r="P98" s="76" t="s">
        <v>795</v>
      </c>
      <c r="Q98" s="76" t="s">
        <v>95</v>
      </c>
      <c r="T98" s="43">
        <f t="shared" si="8"/>
      </c>
      <c r="U98" s="43" t="str">
        <f t="shared" si="9"/>
        <v>Revised</v>
      </c>
      <c r="V98" s="43" t="str">
        <f t="shared" si="11"/>
        <v>Unassigned</v>
      </c>
      <c r="W98" s="43">
        <f t="shared" si="12"/>
      </c>
      <c r="X98" s="15">
        <f t="shared" si="13"/>
      </c>
      <c r="Y98" s="15">
        <f t="shared" si="14"/>
      </c>
      <c r="Z98" s="15">
        <f t="shared" si="15"/>
      </c>
      <c r="AB98" s="15">
        <f t="shared" si="10"/>
      </c>
    </row>
    <row r="99" spans="1:28" ht="38.25">
      <c r="A99" s="76">
        <v>16975600023</v>
      </c>
      <c r="B99" s="76">
        <v>98</v>
      </c>
      <c r="C99" s="90" t="s">
        <v>232</v>
      </c>
      <c r="D99" s="90" t="s">
        <v>233</v>
      </c>
      <c r="E99" s="76" t="s">
        <v>72</v>
      </c>
      <c r="F99" s="76">
        <v>42</v>
      </c>
      <c r="G99" s="76" t="s">
        <v>552</v>
      </c>
      <c r="H99" s="76">
        <v>33</v>
      </c>
      <c r="I99" s="76"/>
      <c r="J99" s="12" t="s">
        <v>1239</v>
      </c>
      <c r="K99" s="91" t="s">
        <v>1127</v>
      </c>
      <c r="L99" s="42" t="s">
        <v>1128</v>
      </c>
      <c r="M99" s="82" t="s">
        <v>1244</v>
      </c>
      <c r="N99" s="42" t="s">
        <v>1276</v>
      </c>
      <c r="P99" s="76" t="s">
        <v>795</v>
      </c>
      <c r="Q99" s="76" t="s">
        <v>95</v>
      </c>
      <c r="T99" s="43">
        <f t="shared" si="8"/>
      </c>
      <c r="U99" s="43" t="str">
        <f t="shared" si="9"/>
        <v>Revised</v>
      </c>
      <c r="V99" s="43" t="str">
        <f t="shared" si="11"/>
        <v>Unassigned</v>
      </c>
      <c r="W99" s="43">
        <f t="shared" si="12"/>
      </c>
      <c r="X99" s="15">
        <f t="shared" si="13"/>
      </c>
      <c r="Y99" s="15">
        <f t="shared" si="14"/>
      </c>
      <c r="Z99" s="15">
        <f t="shared" si="15"/>
      </c>
      <c r="AB99" s="15">
        <f t="shared" si="10"/>
      </c>
    </row>
    <row r="100" spans="1:28" ht="12.75">
      <c r="A100" s="76">
        <v>16970700023</v>
      </c>
      <c r="B100" s="76">
        <v>99</v>
      </c>
      <c r="C100" s="90" t="s">
        <v>101</v>
      </c>
      <c r="D100" s="90" t="s">
        <v>102</v>
      </c>
      <c r="E100" s="76" t="s">
        <v>27</v>
      </c>
      <c r="F100" s="76">
        <v>42</v>
      </c>
      <c r="G100" s="76" t="s">
        <v>552</v>
      </c>
      <c r="H100" s="76">
        <v>35</v>
      </c>
      <c r="I100" s="76"/>
      <c r="J100" s="76" t="s">
        <v>817</v>
      </c>
      <c r="K100" s="91" t="s">
        <v>1129</v>
      </c>
      <c r="L100" s="42" t="s">
        <v>1057</v>
      </c>
      <c r="M100" s="82" t="s">
        <v>1246</v>
      </c>
      <c r="P100" s="76" t="s">
        <v>27</v>
      </c>
      <c r="Q100" s="76" t="s">
        <v>95</v>
      </c>
      <c r="T100" s="43" t="str">
        <f t="shared" si="8"/>
        <v>Accepted</v>
      </c>
      <c r="U100" s="43">
        <f t="shared" si="9"/>
      </c>
      <c r="V100" s="43">
        <f t="shared" si="11"/>
      </c>
      <c r="W100" s="43">
        <f t="shared" si="12"/>
      </c>
      <c r="X100" s="15">
        <f t="shared" si="13"/>
      </c>
      <c r="Y100" s="15">
        <f t="shared" si="14"/>
      </c>
      <c r="Z100" s="15">
        <f t="shared" si="15"/>
      </c>
      <c r="AB100" s="15">
        <f t="shared" si="10"/>
      </c>
    </row>
    <row r="101" spans="1:28" ht="25.5">
      <c r="A101" s="76">
        <v>16975700023</v>
      </c>
      <c r="B101" s="76">
        <v>100</v>
      </c>
      <c r="C101" s="90" t="s">
        <v>232</v>
      </c>
      <c r="D101" s="90" t="s">
        <v>233</v>
      </c>
      <c r="E101" s="76" t="s">
        <v>72</v>
      </c>
      <c r="F101" s="76">
        <v>42</v>
      </c>
      <c r="G101" s="76" t="s">
        <v>552</v>
      </c>
      <c r="H101" s="76">
        <v>36</v>
      </c>
      <c r="I101" s="76"/>
      <c r="J101" s="12" t="s">
        <v>1239</v>
      </c>
      <c r="K101" s="91" t="s">
        <v>1130</v>
      </c>
      <c r="L101" s="42" t="s">
        <v>1131</v>
      </c>
      <c r="M101" s="82" t="s">
        <v>1244</v>
      </c>
      <c r="N101" s="42" t="s">
        <v>1276</v>
      </c>
      <c r="P101" s="76" t="s">
        <v>795</v>
      </c>
      <c r="Q101" s="76" t="s">
        <v>95</v>
      </c>
      <c r="T101" s="43">
        <f t="shared" si="8"/>
      </c>
      <c r="U101" s="43" t="str">
        <f t="shared" si="9"/>
        <v>Revised</v>
      </c>
      <c r="V101" s="43" t="str">
        <f t="shared" si="11"/>
        <v>Unassigned</v>
      </c>
      <c r="W101" s="43">
        <f t="shared" si="12"/>
      </c>
      <c r="X101" s="15">
        <f t="shared" si="13"/>
      </c>
      <c r="Y101" s="15">
        <f t="shared" si="14"/>
      </c>
      <c r="Z101" s="15">
        <f t="shared" si="15"/>
      </c>
      <c r="AB101" s="15">
        <f t="shared" si="10"/>
      </c>
    </row>
    <row r="102" spans="1:28" ht="38.25">
      <c r="A102" s="76">
        <v>16975800023</v>
      </c>
      <c r="B102" s="76">
        <v>101</v>
      </c>
      <c r="C102" s="90" t="s">
        <v>232</v>
      </c>
      <c r="D102" s="90" t="s">
        <v>233</v>
      </c>
      <c r="E102" s="76" t="s">
        <v>72</v>
      </c>
      <c r="F102" s="76">
        <v>42</v>
      </c>
      <c r="G102" s="76" t="s">
        <v>552</v>
      </c>
      <c r="H102" s="76">
        <v>38</v>
      </c>
      <c r="I102" s="76"/>
      <c r="J102" s="12" t="s">
        <v>1239</v>
      </c>
      <c r="K102" s="91" t="s">
        <v>1132</v>
      </c>
      <c r="L102" s="42" t="s">
        <v>1133</v>
      </c>
      <c r="M102" s="82" t="s">
        <v>1244</v>
      </c>
      <c r="N102" s="42" t="s">
        <v>1276</v>
      </c>
      <c r="P102" s="76" t="s">
        <v>795</v>
      </c>
      <c r="Q102" s="76" t="s">
        <v>95</v>
      </c>
      <c r="T102" s="43">
        <f t="shared" si="8"/>
      </c>
      <c r="U102" s="43" t="str">
        <f t="shared" si="9"/>
        <v>Revised</v>
      </c>
      <c r="V102" s="43" t="str">
        <f t="shared" si="11"/>
        <v>Unassigned</v>
      </c>
      <c r="W102" s="43">
        <f t="shared" si="12"/>
      </c>
      <c r="X102" s="15">
        <f t="shared" si="13"/>
      </c>
      <c r="Y102" s="15">
        <f t="shared" si="14"/>
      </c>
      <c r="Z102" s="15">
        <f t="shared" si="15"/>
      </c>
      <c r="AB102" s="15">
        <f t="shared" si="10"/>
      </c>
    </row>
    <row r="103" spans="1:28" ht="38.25">
      <c r="A103" s="76">
        <v>16975900023</v>
      </c>
      <c r="B103" s="76">
        <v>102</v>
      </c>
      <c r="C103" s="90" t="s">
        <v>232</v>
      </c>
      <c r="D103" s="90" t="s">
        <v>233</v>
      </c>
      <c r="E103" s="76" t="s">
        <v>72</v>
      </c>
      <c r="F103" s="76">
        <v>42</v>
      </c>
      <c r="G103" s="76" t="s">
        <v>552</v>
      </c>
      <c r="H103" s="76">
        <v>40</v>
      </c>
      <c r="I103" s="76"/>
      <c r="J103" s="12" t="s">
        <v>1239</v>
      </c>
      <c r="K103" s="91" t="s">
        <v>1134</v>
      </c>
      <c r="L103" s="42" t="s">
        <v>1135</v>
      </c>
      <c r="M103" s="82" t="s">
        <v>1244</v>
      </c>
      <c r="N103" s="42" t="s">
        <v>1276</v>
      </c>
      <c r="P103" s="76" t="s">
        <v>795</v>
      </c>
      <c r="Q103" s="76" t="s">
        <v>95</v>
      </c>
      <c r="T103" s="43">
        <f t="shared" si="8"/>
      </c>
      <c r="U103" s="43" t="str">
        <f t="shared" si="9"/>
        <v>Revised</v>
      </c>
      <c r="V103" s="43" t="str">
        <f t="shared" si="11"/>
        <v>Unassigned</v>
      </c>
      <c r="W103" s="43">
        <f t="shared" si="12"/>
      </c>
      <c r="X103" s="15">
        <f t="shared" si="13"/>
      </c>
      <c r="Y103" s="15">
        <f t="shared" si="14"/>
      </c>
      <c r="Z103" s="15">
        <f t="shared" si="15"/>
      </c>
      <c r="AB103" s="15">
        <f t="shared" si="10"/>
      </c>
    </row>
    <row r="104" spans="1:28" ht="63.75">
      <c r="A104" s="76">
        <v>16976000023</v>
      </c>
      <c r="B104" s="76">
        <v>103</v>
      </c>
      <c r="C104" s="90" t="s">
        <v>232</v>
      </c>
      <c r="D104" s="90" t="s">
        <v>233</v>
      </c>
      <c r="E104" s="76" t="s">
        <v>72</v>
      </c>
      <c r="F104" s="76">
        <v>42</v>
      </c>
      <c r="G104" s="76" t="s">
        <v>552</v>
      </c>
      <c r="H104" s="76">
        <v>42</v>
      </c>
      <c r="I104" s="76"/>
      <c r="J104" s="12" t="s">
        <v>1239</v>
      </c>
      <c r="K104" s="91" t="s">
        <v>1136</v>
      </c>
      <c r="L104" s="42" t="s">
        <v>1137</v>
      </c>
      <c r="M104" s="82" t="s">
        <v>1244</v>
      </c>
      <c r="N104" s="42" t="s">
        <v>1276</v>
      </c>
      <c r="P104" s="76" t="s">
        <v>795</v>
      </c>
      <c r="Q104" s="76" t="s">
        <v>95</v>
      </c>
      <c r="T104" s="43">
        <f t="shared" si="8"/>
      </c>
      <c r="U104" s="43" t="str">
        <f t="shared" si="9"/>
        <v>Revised</v>
      </c>
      <c r="V104" s="43" t="str">
        <f t="shared" si="11"/>
        <v>Unassigned</v>
      </c>
      <c r="W104" s="43">
        <f t="shared" si="12"/>
      </c>
      <c r="X104" s="15">
        <f t="shared" si="13"/>
      </c>
      <c r="Y104" s="15">
        <f t="shared" si="14"/>
      </c>
      <c r="Z104" s="15">
        <f t="shared" si="15"/>
      </c>
      <c r="AB104" s="15">
        <f t="shared" si="10"/>
      </c>
    </row>
    <row r="105" spans="1:28" ht="63.75">
      <c r="A105" s="76">
        <v>16976100023</v>
      </c>
      <c r="B105" s="76">
        <v>104</v>
      </c>
      <c r="C105" s="90" t="s">
        <v>232</v>
      </c>
      <c r="D105" s="90" t="s">
        <v>233</v>
      </c>
      <c r="E105" s="76" t="s">
        <v>72</v>
      </c>
      <c r="F105" s="76">
        <v>42</v>
      </c>
      <c r="G105" s="76" t="s">
        <v>552</v>
      </c>
      <c r="H105" s="76">
        <v>44</v>
      </c>
      <c r="I105" s="76"/>
      <c r="J105" s="12" t="s">
        <v>1239</v>
      </c>
      <c r="K105" s="91" t="s">
        <v>1138</v>
      </c>
      <c r="L105" s="42" t="s">
        <v>1139</v>
      </c>
      <c r="M105" s="82" t="s">
        <v>1244</v>
      </c>
      <c r="N105" s="42" t="s">
        <v>1276</v>
      </c>
      <c r="P105" s="76" t="s">
        <v>795</v>
      </c>
      <c r="Q105" s="76" t="s">
        <v>95</v>
      </c>
      <c r="T105" s="43">
        <f t="shared" si="8"/>
      </c>
      <c r="U105" s="43" t="str">
        <f t="shared" si="9"/>
        <v>Revised</v>
      </c>
      <c r="V105" s="43" t="str">
        <f t="shared" si="11"/>
        <v>Unassigned</v>
      </c>
      <c r="W105" s="43">
        <f t="shared" si="12"/>
      </c>
      <c r="X105" s="15">
        <f t="shared" si="13"/>
      </c>
      <c r="Y105" s="15">
        <f t="shared" si="14"/>
      </c>
      <c r="Z105" s="15">
        <f t="shared" si="15"/>
      </c>
      <c r="AB105" s="15">
        <f t="shared" si="10"/>
      </c>
    </row>
    <row r="106" spans="1:28" ht="25.5">
      <c r="A106" s="76">
        <v>16970900023</v>
      </c>
      <c r="B106" s="76">
        <v>105</v>
      </c>
      <c r="C106" s="90" t="s">
        <v>101</v>
      </c>
      <c r="D106" s="90" t="s">
        <v>102</v>
      </c>
      <c r="E106" s="76" t="s">
        <v>27</v>
      </c>
      <c r="F106" s="76">
        <v>42</v>
      </c>
      <c r="G106" s="76" t="s">
        <v>552</v>
      </c>
      <c r="H106" s="76">
        <v>44</v>
      </c>
      <c r="I106" s="76"/>
      <c r="J106" s="17" t="s">
        <v>817</v>
      </c>
      <c r="K106" s="91" t="s">
        <v>1140</v>
      </c>
      <c r="L106" s="42" t="s">
        <v>1057</v>
      </c>
      <c r="M106" s="82" t="s">
        <v>1246</v>
      </c>
      <c r="P106" s="76" t="s">
        <v>27</v>
      </c>
      <c r="Q106" s="76" t="s">
        <v>95</v>
      </c>
      <c r="T106" s="43" t="str">
        <f t="shared" si="8"/>
        <v>Accepted</v>
      </c>
      <c r="U106" s="43">
        <f t="shared" si="9"/>
      </c>
      <c r="V106" s="43">
        <f t="shared" si="11"/>
      </c>
      <c r="W106" s="43">
        <f t="shared" si="12"/>
      </c>
      <c r="X106" s="15">
        <f t="shared" si="13"/>
      </c>
      <c r="Y106" s="15">
        <f t="shared" si="14"/>
      </c>
      <c r="Z106" s="15">
        <f t="shared" si="15"/>
      </c>
      <c r="AB106" s="15">
        <f t="shared" si="10"/>
      </c>
    </row>
    <row r="107" spans="1:28" ht="25.5">
      <c r="A107" s="76">
        <v>16976200023</v>
      </c>
      <c r="B107" s="76">
        <v>106</v>
      </c>
      <c r="C107" s="90" t="s">
        <v>232</v>
      </c>
      <c r="D107" s="90" t="s">
        <v>233</v>
      </c>
      <c r="E107" s="76" t="s">
        <v>72</v>
      </c>
      <c r="F107" s="76">
        <v>42</v>
      </c>
      <c r="G107" s="76" t="s">
        <v>552</v>
      </c>
      <c r="H107" s="76">
        <v>46</v>
      </c>
      <c r="I107" s="76"/>
      <c r="J107" s="12" t="s">
        <v>1239</v>
      </c>
      <c r="K107" s="91" t="s">
        <v>1141</v>
      </c>
      <c r="L107" s="42" t="s">
        <v>1142</v>
      </c>
      <c r="M107" s="82" t="s">
        <v>1244</v>
      </c>
      <c r="N107" s="42" t="s">
        <v>1276</v>
      </c>
      <c r="P107" s="76" t="s">
        <v>795</v>
      </c>
      <c r="Q107" s="76" t="s">
        <v>95</v>
      </c>
      <c r="T107" s="43">
        <f t="shared" si="8"/>
      </c>
      <c r="U107" s="43" t="str">
        <f t="shared" si="9"/>
        <v>Revised</v>
      </c>
      <c r="V107" s="43" t="str">
        <f t="shared" si="11"/>
        <v>Unassigned</v>
      </c>
      <c r="W107" s="43">
        <f t="shared" si="12"/>
      </c>
      <c r="X107" s="15">
        <f t="shared" si="13"/>
      </c>
      <c r="Y107" s="15">
        <f t="shared" si="14"/>
      </c>
      <c r="Z107" s="15">
        <f t="shared" si="15"/>
      </c>
      <c r="AB107" s="15">
        <f t="shared" si="10"/>
      </c>
    </row>
    <row r="108" spans="1:28" ht="12.75">
      <c r="A108" s="76">
        <v>16971000023</v>
      </c>
      <c r="B108" s="76">
        <v>107</v>
      </c>
      <c r="C108" s="90" t="s">
        <v>101</v>
      </c>
      <c r="D108" s="90" t="s">
        <v>102</v>
      </c>
      <c r="E108" s="76" t="s">
        <v>27</v>
      </c>
      <c r="F108" s="76">
        <v>42</v>
      </c>
      <c r="G108" s="76" t="s">
        <v>552</v>
      </c>
      <c r="H108" s="76">
        <v>47</v>
      </c>
      <c r="I108" s="76"/>
      <c r="J108" s="76" t="s">
        <v>817</v>
      </c>
      <c r="K108" s="91" t="s">
        <v>1143</v>
      </c>
      <c r="L108" s="42" t="s">
        <v>1057</v>
      </c>
      <c r="M108" s="82" t="s">
        <v>1246</v>
      </c>
      <c r="P108" s="76" t="s">
        <v>27</v>
      </c>
      <c r="Q108" s="76" t="s">
        <v>95</v>
      </c>
      <c r="T108" s="43" t="str">
        <f t="shared" si="8"/>
        <v>Accepted</v>
      </c>
      <c r="U108" s="43">
        <f t="shared" si="9"/>
      </c>
      <c r="V108" s="43">
        <f t="shared" si="11"/>
      </c>
      <c r="W108" s="43">
        <f t="shared" si="12"/>
      </c>
      <c r="X108" s="15">
        <f t="shared" si="13"/>
      </c>
      <c r="Y108" s="15">
        <f t="shared" si="14"/>
      </c>
      <c r="Z108" s="15">
        <f t="shared" si="15"/>
      </c>
      <c r="AB108" s="15">
        <f t="shared" si="10"/>
      </c>
    </row>
    <row r="109" spans="1:28" ht="38.25">
      <c r="A109" s="76">
        <v>16976400023</v>
      </c>
      <c r="B109" s="76">
        <v>108</v>
      </c>
      <c r="C109" s="90" t="s">
        <v>232</v>
      </c>
      <c r="D109" s="90" t="s">
        <v>233</v>
      </c>
      <c r="E109" s="76" t="s">
        <v>72</v>
      </c>
      <c r="F109" s="76">
        <v>42</v>
      </c>
      <c r="G109" s="76" t="s">
        <v>552</v>
      </c>
      <c r="H109" s="76">
        <v>49</v>
      </c>
      <c r="I109" s="76"/>
      <c r="J109" s="12" t="s">
        <v>1239</v>
      </c>
      <c r="K109" s="91" t="s">
        <v>1144</v>
      </c>
      <c r="L109" s="42" t="s">
        <v>1145</v>
      </c>
      <c r="M109" s="82" t="s">
        <v>1244</v>
      </c>
      <c r="N109" s="42" t="s">
        <v>1276</v>
      </c>
      <c r="P109" s="76" t="s">
        <v>795</v>
      </c>
      <c r="Q109" s="76" t="s">
        <v>95</v>
      </c>
      <c r="T109" s="43">
        <f t="shared" si="8"/>
      </c>
      <c r="U109" s="43" t="str">
        <f t="shared" si="9"/>
        <v>Revised</v>
      </c>
      <c r="V109" s="43" t="str">
        <f t="shared" si="11"/>
        <v>Unassigned</v>
      </c>
      <c r="W109" s="43">
        <f t="shared" si="12"/>
      </c>
      <c r="X109" s="15">
        <f t="shared" si="13"/>
      </c>
      <c r="Y109" s="15">
        <f t="shared" si="14"/>
      </c>
      <c r="Z109" s="15">
        <f t="shared" si="15"/>
      </c>
      <c r="AB109" s="15">
        <f t="shared" si="10"/>
      </c>
    </row>
    <row r="110" spans="1:28" ht="25.5">
      <c r="A110" s="76">
        <v>16976300023</v>
      </c>
      <c r="B110" s="76">
        <v>109</v>
      </c>
      <c r="C110" s="90" t="s">
        <v>232</v>
      </c>
      <c r="D110" s="90" t="s">
        <v>233</v>
      </c>
      <c r="E110" s="76" t="s">
        <v>72</v>
      </c>
      <c r="F110" s="76">
        <v>42</v>
      </c>
      <c r="G110" s="76" t="s">
        <v>552</v>
      </c>
      <c r="H110" s="76">
        <v>49</v>
      </c>
      <c r="I110" s="76"/>
      <c r="J110" s="12" t="s">
        <v>1239</v>
      </c>
      <c r="K110" s="91" t="s">
        <v>1146</v>
      </c>
      <c r="L110" s="42" t="s">
        <v>1147</v>
      </c>
      <c r="M110" s="82" t="s">
        <v>1244</v>
      </c>
      <c r="N110" s="42" t="s">
        <v>1276</v>
      </c>
      <c r="P110" s="76" t="s">
        <v>795</v>
      </c>
      <c r="Q110" s="76" t="s">
        <v>95</v>
      </c>
      <c r="T110" s="43">
        <f t="shared" si="8"/>
      </c>
      <c r="U110" s="43" t="str">
        <f t="shared" si="9"/>
        <v>Revised</v>
      </c>
      <c r="V110" s="43" t="str">
        <f t="shared" si="11"/>
        <v>Unassigned</v>
      </c>
      <c r="W110" s="43">
        <f t="shared" si="12"/>
      </c>
      <c r="X110" s="15">
        <f t="shared" si="13"/>
      </c>
      <c r="Y110" s="15">
        <f t="shared" si="14"/>
      </c>
      <c r="Z110" s="15">
        <f t="shared" si="15"/>
      </c>
      <c r="AB110" s="15">
        <f t="shared" si="10"/>
      </c>
    </row>
    <row r="111" spans="1:28" ht="12.75">
      <c r="A111" s="76">
        <v>16971100023</v>
      </c>
      <c r="B111" s="76">
        <v>110</v>
      </c>
      <c r="C111" s="90" t="s">
        <v>101</v>
      </c>
      <c r="D111" s="90" t="s">
        <v>102</v>
      </c>
      <c r="E111" s="76" t="s">
        <v>27</v>
      </c>
      <c r="F111" s="76">
        <v>42</v>
      </c>
      <c r="G111" s="76" t="s">
        <v>552</v>
      </c>
      <c r="H111" s="76">
        <v>49</v>
      </c>
      <c r="I111" s="76"/>
      <c r="J111" s="76" t="s">
        <v>817</v>
      </c>
      <c r="K111" s="91" t="s">
        <v>1148</v>
      </c>
      <c r="L111" s="42" t="s">
        <v>1057</v>
      </c>
      <c r="M111" s="82" t="s">
        <v>1246</v>
      </c>
      <c r="P111" s="76" t="s">
        <v>27</v>
      </c>
      <c r="Q111" s="76" t="s">
        <v>95</v>
      </c>
      <c r="T111" s="43" t="str">
        <f t="shared" si="8"/>
        <v>Accepted</v>
      </c>
      <c r="U111" s="43">
        <f t="shared" si="9"/>
      </c>
      <c r="V111" s="43">
        <f t="shared" si="11"/>
      </c>
      <c r="W111" s="43">
        <f t="shared" si="12"/>
      </c>
      <c r="X111" s="15">
        <f t="shared" si="13"/>
      </c>
      <c r="Y111" s="15">
        <f t="shared" si="14"/>
      </c>
      <c r="Z111" s="15">
        <f t="shared" si="15"/>
      </c>
      <c r="AB111" s="15">
        <f t="shared" si="10"/>
      </c>
    </row>
    <row r="112" spans="1:28" ht="12.75">
      <c r="A112" s="76">
        <v>16971200023</v>
      </c>
      <c r="B112" s="76">
        <v>111</v>
      </c>
      <c r="C112" s="90" t="s">
        <v>101</v>
      </c>
      <c r="D112" s="90" t="s">
        <v>102</v>
      </c>
      <c r="E112" s="76" t="s">
        <v>27</v>
      </c>
      <c r="F112" s="76">
        <v>42</v>
      </c>
      <c r="G112" s="76" t="s">
        <v>552</v>
      </c>
      <c r="H112" s="76">
        <v>51</v>
      </c>
      <c r="I112" s="76"/>
      <c r="J112" s="76" t="s">
        <v>817</v>
      </c>
      <c r="K112" s="91" t="s">
        <v>1149</v>
      </c>
      <c r="L112" s="42" t="s">
        <v>1150</v>
      </c>
      <c r="M112" s="82" t="s">
        <v>1246</v>
      </c>
      <c r="P112" s="76" t="s">
        <v>27</v>
      </c>
      <c r="Q112" s="76" t="s">
        <v>95</v>
      </c>
      <c r="T112" s="43" t="str">
        <f t="shared" si="8"/>
        <v>Accepted</v>
      </c>
      <c r="U112" s="43">
        <f t="shared" si="9"/>
      </c>
      <c r="V112" s="43">
        <f t="shared" si="11"/>
      </c>
      <c r="W112" s="43">
        <f t="shared" si="12"/>
      </c>
      <c r="X112" s="15">
        <f t="shared" si="13"/>
      </c>
      <c r="Y112" s="15">
        <f t="shared" si="14"/>
      </c>
      <c r="Z112" s="15">
        <f t="shared" si="15"/>
      </c>
      <c r="AB112" s="15">
        <f t="shared" si="10"/>
      </c>
    </row>
    <row r="113" spans="1:28" ht="25.5">
      <c r="A113" s="76">
        <v>16976600023</v>
      </c>
      <c r="B113" s="76">
        <v>112</v>
      </c>
      <c r="C113" s="90" t="s">
        <v>232</v>
      </c>
      <c r="D113" s="90" t="s">
        <v>233</v>
      </c>
      <c r="E113" s="76" t="s">
        <v>72</v>
      </c>
      <c r="F113" s="76">
        <v>43</v>
      </c>
      <c r="G113" s="76" t="s">
        <v>552</v>
      </c>
      <c r="H113" s="76">
        <v>6</v>
      </c>
      <c r="I113" s="76"/>
      <c r="J113" s="12" t="s">
        <v>1239</v>
      </c>
      <c r="K113" s="91" t="s">
        <v>1151</v>
      </c>
      <c r="L113" s="42" t="s">
        <v>1152</v>
      </c>
      <c r="M113" s="82" t="s">
        <v>1244</v>
      </c>
      <c r="N113" s="42" t="s">
        <v>1276</v>
      </c>
      <c r="P113" s="76" t="s">
        <v>795</v>
      </c>
      <c r="Q113" s="76" t="s">
        <v>95</v>
      </c>
      <c r="T113" s="43">
        <f t="shared" si="8"/>
      </c>
      <c r="U113" s="43" t="str">
        <f t="shared" si="9"/>
        <v>Revised</v>
      </c>
      <c r="V113" s="43" t="str">
        <f t="shared" si="11"/>
        <v>Unassigned</v>
      </c>
      <c r="W113" s="43">
        <f t="shared" si="12"/>
      </c>
      <c r="X113" s="15">
        <f t="shared" si="13"/>
      </c>
      <c r="Y113" s="15">
        <f t="shared" si="14"/>
      </c>
      <c r="Z113" s="15">
        <f t="shared" si="15"/>
      </c>
      <c r="AB113" s="15">
        <f t="shared" si="10"/>
      </c>
    </row>
    <row r="114" spans="1:28" ht="76.5">
      <c r="A114" s="76">
        <v>16971700023</v>
      </c>
      <c r="B114" s="76">
        <v>113</v>
      </c>
      <c r="C114" s="90" t="s">
        <v>101</v>
      </c>
      <c r="D114" s="90" t="s">
        <v>102</v>
      </c>
      <c r="E114" s="76" t="s">
        <v>72</v>
      </c>
      <c r="F114" s="76">
        <v>43</v>
      </c>
      <c r="G114" s="76" t="s">
        <v>552</v>
      </c>
      <c r="H114" s="76">
        <v>14</v>
      </c>
      <c r="I114" s="76"/>
      <c r="J114" s="12" t="s">
        <v>1239</v>
      </c>
      <c r="K114" s="91" t="s">
        <v>1153</v>
      </c>
      <c r="L114" s="42" t="s">
        <v>1154</v>
      </c>
      <c r="M114" s="82" t="s">
        <v>1244</v>
      </c>
      <c r="N114" s="42" t="s">
        <v>1276</v>
      </c>
      <c r="P114" s="76" t="s">
        <v>795</v>
      </c>
      <c r="Q114" s="76" t="s">
        <v>95</v>
      </c>
      <c r="T114" s="43">
        <f t="shared" si="8"/>
      </c>
      <c r="U114" s="43" t="str">
        <f t="shared" si="9"/>
        <v>Revised</v>
      </c>
      <c r="V114" s="43" t="str">
        <f t="shared" si="11"/>
        <v>Unassigned</v>
      </c>
      <c r="W114" s="43">
        <f t="shared" si="12"/>
      </c>
      <c r="X114" s="15">
        <f t="shared" si="13"/>
      </c>
      <c r="Y114" s="15">
        <f t="shared" si="14"/>
      </c>
      <c r="Z114" s="15">
        <f t="shared" si="15"/>
      </c>
      <c r="AB114" s="15">
        <f t="shared" si="10"/>
      </c>
    </row>
    <row r="115" spans="1:28" ht="63.75">
      <c r="A115" s="76">
        <v>16971600023</v>
      </c>
      <c r="B115" s="76">
        <v>114</v>
      </c>
      <c r="C115" s="90" t="s">
        <v>101</v>
      </c>
      <c r="D115" s="90" t="s">
        <v>102</v>
      </c>
      <c r="E115" s="76" t="s">
        <v>72</v>
      </c>
      <c r="F115" s="76">
        <v>43</v>
      </c>
      <c r="G115" s="76" t="s">
        <v>552</v>
      </c>
      <c r="H115" s="76">
        <v>14</v>
      </c>
      <c r="I115" s="76"/>
      <c r="J115" s="12" t="s">
        <v>1239</v>
      </c>
      <c r="K115" s="91" t="s">
        <v>1155</v>
      </c>
      <c r="L115" s="42" t="s">
        <v>1154</v>
      </c>
      <c r="M115" s="82" t="s">
        <v>1244</v>
      </c>
      <c r="N115" s="42" t="s">
        <v>1276</v>
      </c>
      <c r="P115" s="76" t="s">
        <v>795</v>
      </c>
      <c r="Q115" s="76" t="s">
        <v>95</v>
      </c>
      <c r="T115" s="43">
        <f t="shared" si="8"/>
      </c>
      <c r="U115" s="43" t="str">
        <f t="shared" si="9"/>
        <v>Revised</v>
      </c>
      <c r="V115" s="43" t="str">
        <f t="shared" si="11"/>
        <v>Unassigned</v>
      </c>
      <c r="W115" s="43">
        <f t="shared" si="12"/>
      </c>
      <c r="X115" s="15">
        <f t="shared" si="13"/>
      </c>
      <c r="Y115" s="15">
        <f t="shared" si="14"/>
      </c>
      <c r="Z115" s="15">
        <f t="shared" si="15"/>
      </c>
      <c r="AB115" s="15">
        <f t="shared" si="10"/>
      </c>
    </row>
    <row r="116" spans="1:28" ht="63.75">
      <c r="A116" s="76">
        <v>16971500023</v>
      </c>
      <c r="B116" s="76">
        <v>115</v>
      </c>
      <c r="C116" s="90" t="s">
        <v>101</v>
      </c>
      <c r="D116" s="90" t="s">
        <v>102</v>
      </c>
      <c r="E116" s="76" t="s">
        <v>72</v>
      </c>
      <c r="F116" s="76">
        <v>43</v>
      </c>
      <c r="G116" s="76" t="s">
        <v>552</v>
      </c>
      <c r="H116" s="76">
        <v>14</v>
      </c>
      <c r="I116" s="76"/>
      <c r="J116" s="12" t="s">
        <v>1239</v>
      </c>
      <c r="K116" s="91" t="s">
        <v>1156</v>
      </c>
      <c r="L116" s="42" t="s">
        <v>1154</v>
      </c>
      <c r="M116" s="82" t="s">
        <v>1244</v>
      </c>
      <c r="N116" s="42" t="s">
        <v>1276</v>
      </c>
      <c r="P116" s="76" t="s">
        <v>795</v>
      </c>
      <c r="Q116" s="76" t="s">
        <v>95</v>
      </c>
      <c r="T116" s="43">
        <f t="shared" si="8"/>
      </c>
      <c r="U116" s="43" t="str">
        <f t="shared" si="9"/>
        <v>Revised</v>
      </c>
      <c r="V116" s="43" t="str">
        <f t="shared" si="11"/>
        <v>Unassigned</v>
      </c>
      <c r="W116" s="43">
        <f t="shared" si="12"/>
      </c>
      <c r="X116" s="15">
        <f t="shared" si="13"/>
      </c>
      <c r="Y116" s="15">
        <f t="shared" si="14"/>
      </c>
      <c r="Z116" s="15">
        <f t="shared" si="15"/>
      </c>
      <c r="AB116" s="15">
        <f t="shared" si="10"/>
      </c>
    </row>
    <row r="117" spans="1:28" ht="76.5">
      <c r="A117" s="76">
        <v>16971400023</v>
      </c>
      <c r="B117" s="76">
        <v>116</v>
      </c>
      <c r="C117" s="90" t="s">
        <v>101</v>
      </c>
      <c r="D117" s="90" t="s">
        <v>102</v>
      </c>
      <c r="E117" s="76" t="s">
        <v>72</v>
      </c>
      <c r="F117" s="76">
        <v>43</v>
      </c>
      <c r="G117" s="76" t="s">
        <v>552</v>
      </c>
      <c r="H117" s="76">
        <v>14</v>
      </c>
      <c r="I117" s="76"/>
      <c r="J117" s="12" t="s">
        <v>1239</v>
      </c>
      <c r="K117" s="91" t="s">
        <v>1157</v>
      </c>
      <c r="L117" s="42" t="s">
        <v>1154</v>
      </c>
      <c r="M117" s="82" t="s">
        <v>1244</v>
      </c>
      <c r="N117" s="42" t="s">
        <v>1276</v>
      </c>
      <c r="P117" s="76" t="s">
        <v>795</v>
      </c>
      <c r="Q117" s="76" t="s">
        <v>95</v>
      </c>
      <c r="T117" s="43">
        <f t="shared" si="8"/>
      </c>
      <c r="U117" s="43" t="str">
        <f t="shared" si="9"/>
        <v>Revised</v>
      </c>
      <c r="V117" s="43" t="str">
        <f t="shared" si="11"/>
        <v>Unassigned</v>
      </c>
      <c r="W117" s="43">
        <f t="shared" si="12"/>
      </c>
      <c r="X117" s="15">
        <f t="shared" si="13"/>
      </c>
      <c r="Y117" s="15">
        <f t="shared" si="14"/>
      </c>
      <c r="Z117" s="15">
        <f t="shared" si="15"/>
      </c>
      <c r="AB117" s="15">
        <f t="shared" si="10"/>
      </c>
    </row>
    <row r="118" spans="1:28" ht="51">
      <c r="A118" s="76">
        <v>16971300023</v>
      </c>
      <c r="B118" s="76">
        <v>117</v>
      </c>
      <c r="C118" s="90" t="s">
        <v>101</v>
      </c>
      <c r="D118" s="90" t="s">
        <v>102</v>
      </c>
      <c r="E118" s="76" t="s">
        <v>72</v>
      </c>
      <c r="F118" s="76">
        <v>43</v>
      </c>
      <c r="G118" s="76" t="s">
        <v>552</v>
      </c>
      <c r="H118" s="76">
        <v>14</v>
      </c>
      <c r="I118" s="76"/>
      <c r="J118" s="12" t="s">
        <v>1239</v>
      </c>
      <c r="K118" s="91" t="s">
        <v>1158</v>
      </c>
      <c r="L118" s="42" t="s">
        <v>1154</v>
      </c>
      <c r="M118" s="82" t="s">
        <v>1244</v>
      </c>
      <c r="N118" s="42" t="s">
        <v>1276</v>
      </c>
      <c r="P118" s="76" t="s">
        <v>795</v>
      </c>
      <c r="Q118" s="76" t="s">
        <v>95</v>
      </c>
      <c r="T118" s="43">
        <f t="shared" si="8"/>
      </c>
      <c r="U118" s="43" t="str">
        <f t="shared" si="9"/>
        <v>Revised</v>
      </c>
      <c r="V118" s="43" t="str">
        <f t="shared" si="11"/>
        <v>Unassigned</v>
      </c>
      <c r="W118" s="43">
        <f t="shared" si="12"/>
      </c>
      <c r="X118" s="15">
        <f t="shared" si="13"/>
      </c>
      <c r="Y118" s="15">
        <f t="shared" si="14"/>
      </c>
      <c r="Z118" s="15">
        <f t="shared" si="15"/>
      </c>
      <c r="AB118" s="15">
        <f t="shared" si="10"/>
      </c>
    </row>
    <row r="119" spans="1:28" ht="51">
      <c r="A119" s="76">
        <v>16974600023</v>
      </c>
      <c r="B119" s="76">
        <v>118</v>
      </c>
      <c r="C119" s="90" t="s">
        <v>232</v>
      </c>
      <c r="D119" s="90" t="s">
        <v>233</v>
      </c>
      <c r="E119" s="76" t="s">
        <v>72</v>
      </c>
      <c r="F119" s="76">
        <v>43</v>
      </c>
      <c r="G119" s="76" t="s">
        <v>1159</v>
      </c>
      <c r="H119" s="76">
        <v>18</v>
      </c>
      <c r="I119" s="76"/>
      <c r="J119" s="12" t="s">
        <v>1239</v>
      </c>
      <c r="K119" s="91" t="s">
        <v>1102</v>
      </c>
      <c r="L119" s="42" t="s">
        <v>1103</v>
      </c>
      <c r="M119" s="82" t="s">
        <v>1244</v>
      </c>
      <c r="N119" s="42" t="s">
        <v>1276</v>
      </c>
      <c r="P119" s="76" t="s">
        <v>795</v>
      </c>
      <c r="Q119" s="76" t="s">
        <v>95</v>
      </c>
      <c r="T119" s="43">
        <f t="shared" si="8"/>
      </c>
      <c r="U119" s="43" t="str">
        <f t="shared" si="9"/>
        <v>Revised</v>
      </c>
      <c r="V119" s="43" t="str">
        <f t="shared" si="11"/>
        <v>Unassigned</v>
      </c>
      <c r="W119" s="43">
        <f t="shared" si="12"/>
      </c>
      <c r="X119" s="15">
        <f t="shared" si="13"/>
      </c>
      <c r="Y119" s="15">
        <f t="shared" si="14"/>
      </c>
      <c r="Z119" s="15">
        <f t="shared" si="15"/>
      </c>
      <c r="AB119" s="15">
        <f t="shared" si="10"/>
      </c>
    </row>
    <row r="120" spans="1:28" ht="25.5">
      <c r="A120" s="76">
        <v>16971800023</v>
      </c>
      <c r="B120" s="76">
        <v>119</v>
      </c>
      <c r="C120" s="90" t="s">
        <v>101</v>
      </c>
      <c r="D120" s="90" t="s">
        <v>102</v>
      </c>
      <c r="E120" s="76" t="s">
        <v>27</v>
      </c>
      <c r="F120" s="76">
        <v>43</v>
      </c>
      <c r="G120" s="76" t="s">
        <v>1159</v>
      </c>
      <c r="H120" s="76">
        <v>18</v>
      </c>
      <c r="I120" s="76"/>
      <c r="J120" s="76" t="s">
        <v>817</v>
      </c>
      <c r="K120" s="91" t="s">
        <v>1160</v>
      </c>
      <c r="L120" s="42" t="s">
        <v>1160</v>
      </c>
      <c r="M120" s="82" t="s">
        <v>1246</v>
      </c>
      <c r="P120" s="76" t="s">
        <v>27</v>
      </c>
      <c r="Q120" s="76" t="s">
        <v>95</v>
      </c>
      <c r="T120" s="43" t="str">
        <f t="shared" si="8"/>
        <v>Accepted</v>
      </c>
      <c r="U120" s="43">
        <f t="shared" si="9"/>
      </c>
      <c r="V120" s="43">
        <f t="shared" si="11"/>
      </c>
      <c r="W120" s="43">
        <f t="shared" si="12"/>
      </c>
      <c r="X120" s="15">
        <f t="shared" si="13"/>
      </c>
      <c r="Y120" s="15">
        <f t="shared" si="14"/>
      </c>
      <c r="Z120" s="15">
        <f t="shared" si="15"/>
      </c>
      <c r="AB120" s="15">
        <f t="shared" si="10"/>
      </c>
    </row>
    <row r="121" spans="1:28" ht="12.75">
      <c r="A121" s="76">
        <v>16971900023</v>
      </c>
      <c r="B121" s="76">
        <v>120</v>
      </c>
      <c r="C121" s="90" t="s">
        <v>101</v>
      </c>
      <c r="D121" s="90" t="s">
        <v>102</v>
      </c>
      <c r="E121" s="76" t="s">
        <v>27</v>
      </c>
      <c r="F121" s="76">
        <v>43</v>
      </c>
      <c r="G121" s="76" t="s">
        <v>1159</v>
      </c>
      <c r="H121" s="76">
        <v>39</v>
      </c>
      <c r="I121" s="76"/>
      <c r="J121" s="76" t="s">
        <v>817</v>
      </c>
      <c r="K121" s="91" t="s">
        <v>1107</v>
      </c>
      <c r="L121" s="42" t="s">
        <v>1057</v>
      </c>
      <c r="M121" s="82" t="s">
        <v>1246</v>
      </c>
      <c r="P121" s="76" t="s">
        <v>27</v>
      </c>
      <c r="Q121" s="76" t="s">
        <v>95</v>
      </c>
      <c r="T121" s="43" t="str">
        <f t="shared" si="8"/>
        <v>Accepted</v>
      </c>
      <c r="U121" s="43">
        <f t="shared" si="9"/>
      </c>
      <c r="V121" s="43">
        <f t="shared" si="11"/>
      </c>
      <c r="W121" s="43">
        <f t="shared" si="12"/>
      </c>
      <c r="X121" s="15">
        <f t="shared" si="13"/>
      </c>
      <c r="Y121" s="15">
        <f t="shared" si="14"/>
      </c>
      <c r="Z121" s="15">
        <f t="shared" si="15"/>
      </c>
      <c r="AB121" s="15">
        <f t="shared" si="10"/>
      </c>
    </row>
    <row r="122" spans="1:28" ht="12.75">
      <c r="A122" s="76">
        <v>16972000023</v>
      </c>
      <c r="B122" s="76">
        <v>121</v>
      </c>
      <c r="C122" s="90" t="s">
        <v>101</v>
      </c>
      <c r="D122" s="90" t="s">
        <v>102</v>
      </c>
      <c r="E122" s="76" t="s">
        <v>27</v>
      </c>
      <c r="F122" s="76">
        <v>43</v>
      </c>
      <c r="G122" s="76" t="s">
        <v>1159</v>
      </c>
      <c r="H122" s="76">
        <v>41</v>
      </c>
      <c r="I122" s="76"/>
      <c r="J122" s="12" t="s">
        <v>817</v>
      </c>
      <c r="K122" s="91" t="s">
        <v>1161</v>
      </c>
      <c r="L122" s="42" t="s">
        <v>1161</v>
      </c>
      <c r="M122" s="82" t="s">
        <v>1246</v>
      </c>
      <c r="P122" s="76" t="s">
        <v>27</v>
      </c>
      <c r="Q122" s="76" t="s">
        <v>95</v>
      </c>
      <c r="T122" s="43" t="str">
        <f t="shared" si="8"/>
        <v>Accepted</v>
      </c>
      <c r="U122" s="43">
        <f t="shared" si="9"/>
      </c>
      <c r="V122" s="43">
        <f t="shared" si="11"/>
      </c>
      <c r="W122" s="43">
        <f t="shared" si="12"/>
      </c>
      <c r="X122" s="15">
        <f t="shared" si="13"/>
      </c>
      <c r="Y122" s="15">
        <f t="shared" si="14"/>
      </c>
      <c r="Z122" s="15">
        <f t="shared" si="15"/>
      </c>
      <c r="AB122" s="15">
        <f t="shared" si="10"/>
      </c>
    </row>
    <row r="123" spans="1:28" ht="25.5">
      <c r="A123" s="76">
        <v>16951800023</v>
      </c>
      <c r="B123" s="76">
        <v>122</v>
      </c>
      <c r="C123" s="90" t="s">
        <v>1014</v>
      </c>
      <c r="D123" s="90" t="s">
        <v>1015</v>
      </c>
      <c r="E123" s="76" t="s">
        <v>72</v>
      </c>
      <c r="F123" s="76">
        <v>43</v>
      </c>
      <c r="G123" s="76" t="s">
        <v>1162</v>
      </c>
      <c r="H123" s="76">
        <v>47</v>
      </c>
      <c r="I123" s="76"/>
      <c r="J123" s="12" t="s">
        <v>801</v>
      </c>
      <c r="K123" s="91" t="s">
        <v>1163</v>
      </c>
      <c r="L123" s="42" t="s">
        <v>1164</v>
      </c>
      <c r="P123" s="76" t="s">
        <v>795</v>
      </c>
      <c r="Q123" s="76" t="s">
        <v>18</v>
      </c>
      <c r="T123" s="43">
        <f t="shared" si="8"/>
      </c>
      <c r="U123" s="43">
        <f t="shared" si="9"/>
        <v>0</v>
      </c>
      <c r="V123" s="43">
        <f t="shared" si="11"/>
      </c>
      <c r="W123" s="43" t="str">
        <f t="shared" si="12"/>
        <v>Unassigned</v>
      </c>
      <c r="X123" s="15">
        <f t="shared" si="13"/>
      </c>
      <c r="Y123" s="15">
        <f t="shared" si="14"/>
      </c>
      <c r="Z123" s="15">
        <f t="shared" si="15"/>
      </c>
      <c r="AB123" s="15">
        <f t="shared" si="10"/>
      </c>
    </row>
    <row r="124" spans="1:28" ht="25.5">
      <c r="A124" s="76">
        <v>16976800023</v>
      </c>
      <c r="B124" s="76">
        <v>123</v>
      </c>
      <c r="C124" s="90" t="s">
        <v>232</v>
      </c>
      <c r="D124" s="90" t="s">
        <v>233</v>
      </c>
      <c r="E124" s="76" t="s">
        <v>72</v>
      </c>
      <c r="F124" s="76">
        <v>44</v>
      </c>
      <c r="G124" s="76" t="s">
        <v>1159</v>
      </c>
      <c r="H124" s="76">
        <v>1</v>
      </c>
      <c r="I124" s="76"/>
      <c r="J124" s="12" t="s">
        <v>1239</v>
      </c>
      <c r="K124" s="91" t="s">
        <v>1165</v>
      </c>
      <c r="L124" s="42" t="s">
        <v>1166</v>
      </c>
      <c r="M124" s="82" t="s">
        <v>1244</v>
      </c>
      <c r="N124" s="42" t="s">
        <v>1276</v>
      </c>
      <c r="P124" s="76" t="s">
        <v>795</v>
      </c>
      <c r="Q124" s="76" t="s">
        <v>95</v>
      </c>
      <c r="T124" s="43">
        <f t="shared" si="8"/>
      </c>
      <c r="U124" s="43" t="str">
        <f t="shared" si="9"/>
        <v>Revised</v>
      </c>
      <c r="V124" s="43" t="str">
        <f t="shared" si="11"/>
        <v>Unassigned</v>
      </c>
      <c r="W124" s="43">
        <f t="shared" si="12"/>
      </c>
      <c r="X124" s="15">
        <f t="shared" si="13"/>
      </c>
      <c r="Y124" s="15">
        <f t="shared" si="14"/>
      </c>
      <c r="Z124" s="15">
        <f t="shared" si="15"/>
      </c>
      <c r="AB124" s="15">
        <f t="shared" si="10"/>
      </c>
    </row>
    <row r="125" spans="1:28" ht="25.5">
      <c r="A125" s="76">
        <v>16976500023</v>
      </c>
      <c r="B125" s="76">
        <v>124</v>
      </c>
      <c r="C125" s="90" t="s">
        <v>232</v>
      </c>
      <c r="D125" s="90" t="s">
        <v>233</v>
      </c>
      <c r="E125" s="76" t="s">
        <v>72</v>
      </c>
      <c r="F125" s="76">
        <v>44</v>
      </c>
      <c r="G125" s="76" t="s">
        <v>1159</v>
      </c>
      <c r="H125" s="76">
        <v>1</v>
      </c>
      <c r="I125" s="76"/>
      <c r="J125" s="12" t="s">
        <v>1239</v>
      </c>
      <c r="K125" s="91" t="s">
        <v>1167</v>
      </c>
      <c r="L125" s="42" t="s">
        <v>1168</v>
      </c>
      <c r="M125" s="82" t="s">
        <v>1244</v>
      </c>
      <c r="N125" s="42" t="s">
        <v>1276</v>
      </c>
      <c r="P125" s="76" t="s">
        <v>795</v>
      </c>
      <c r="Q125" s="76" t="s">
        <v>95</v>
      </c>
      <c r="T125" s="43">
        <f t="shared" si="8"/>
      </c>
      <c r="U125" s="43" t="str">
        <f t="shared" si="9"/>
        <v>Revised</v>
      </c>
      <c r="V125" s="43" t="str">
        <f t="shared" si="11"/>
        <v>Unassigned</v>
      </c>
      <c r="W125" s="43">
        <f t="shared" si="12"/>
      </c>
      <c r="X125" s="15">
        <f t="shared" si="13"/>
      </c>
      <c r="Y125" s="15">
        <f t="shared" si="14"/>
      </c>
      <c r="Z125" s="15">
        <f t="shared" si="15"/>
      </c>
      <c r="AB125" s="15">
        <f t="shared" si="10"/>
      </c>
    </row>
    <row r="126" spans="1:28" ht="25.5">
      <c r="A126" s="76">
        <v>16976900023</v>
      </c>
      <c r="B126" s="76">
        <v>125</v>
      </c>
      <c r="C126" s="90" t="s">
        <v>232</v>
      </c>
      <c r="D126" s="90" t="s">
        <v>233</v>
      </c>
      <c r="E126" s="76" t="s">
        <v>72</v>
      </c>
      <c r="F126" s="76">
        <v>44</v>
      </c>
      <c r="G126" s="76" t="s">
        <v>1159</v>
      </c>
      <c r="H126" s="76">
        <v>5</v>
      </c>
      <c r="I126" s="76"/>
      <c r="J126" s="12" t="s">
        <v>1239</v>
      </c>
      <c r="K126" s="91" t="s">
        <v>1169</v>
      </c>
      <c r="L126" s="42" t="s">
        <v>1166</v>
      </c>
      <c r="M126" s="82" t="s">
        <v>1244</v>
      </c>
      <c r="N126" s="42" t="s">
        <v>1276</v>
      </c>
      <c r="P126" s="76" t="s">
        <v>795</v>
      </c>
      <c r="Q126" s="76" t="s">
        <v>95</v>
      </c>
      <c r="T126" s="43">
        <f t="shared" si="8"/>
      </c>
      <c r="U126" s="43" t="str">
        <f t="shared" si="9"/>
        <v>Revised</v>
      </c>
      <c r="V126" s="43" t="str">
        <f t="shared" si="11"/>
        <v>Unassigned</v>
      </c>
      <c r="W126" s="43">
        <f t="shared" si="12"/>
      </c>
      <c r="X126" s="15">
        <f t="shared" si="13"/>
      </c>
      <c r="Y126" s="15">
        <f t="shared" si="14"/>
      </c>
      <c r="Z126" s="15">
        <f t="shared" si="15"/>
      </c>
      <c r="AB126" s="15">
        <f t="shared" si="10"/>
      </c>
    </row>
    <row r="127" spans="1:28" ht="25.5">
      <c r="A127" s="76">
        <v>16977000023</v>
      </c>
      <c r="B127" s="76">
        <v>126</v>
      </c>
      <c r="C127" s="90" t="s">
        <v>232</v>
      </c>
      <c r="D127" s="90" t="s">
        <v>233</v>
      </c>
      <c r="E127" s="76" t="s">
        <v>72</v>
      </c>
      <c r="F127" s="76">
        <v>44</v>
      </c>
      <c r="G127" s="76" t="s">
        <v>1159</v>
      </c>
      <c r="H127" s="76">
        <v>7</v>
      </c>
      <c r="I127" s="76"/>
      <c r="J127" s="12" t="s">
        <v>1239</v>
      </c>
      <c r="K127" s="91" t="s">
        <v>1170</v>
      </c>
      <c r="L127" s="42" t="s">
        <v>1166</v>
      </c>
      <c r="M127" s="82" t="s">
        <v>1244</v>
      </c>
      <c r="N127" s="42" t="s">
        <v>1276</v>
      </c>
      <c r="P127" s="76" t="s">
        <v>795</v>
      </c>
      <c r="Q127" s="76" t="s">
        <v>95</v>
      </c>
      <c r="T127" s="43">
        <f t="shared" si="8"/>
      </c>
      <c r="U127" s="43" t="str">
        <f t="shared" si="9"/>
        <v>Revised</v>
      </c>
      <c r="V127" s="43" t="str">
        <f t="shared" si="11"/>
        <v>Unassigned</v>
      </c>
      <c r="W127" s="43">
        <f t="shared" si="12"/>
      </c>
      <c r="X127" s="15">
        <f t="shared" si="13"/>
      </c>
      <c r="Y127" s="15">
        <f t="shared" si="14"/>
      </c>
      <c r="Z127" s="15">
        <f t="shared" si="15"/>
      </c>
      <c r="AB127" s="15">
        <f t="shared" si="10"/>
      </c>
    </row>
    <row r="128" spans="1:28" ht="25.5">
      <c r="A128" s="76">
        <v>16977100023</v>
      </c>
      <c r="B128" s="76">
        <v>127</v>
      </c>
      <c r="C128" s="90" t="s">
        <v>232</v>
      </c>
      <c r="D128" s="90" t="s">
        <v>233</v>
      </c>
      <c r="E128" s="76" t="s">
        <v>72</v>
      </c>
      <c r="F128" s="76">
        <v>44</v>
      </c>
      <c r="G128" s="76" t="s">
        <v>1159</v>
      </c>
      <c r="H128" s="76">
        <v>12</v>
      </c>
      <c r="I128" s="76"/>
      <c r="J128" s="12" t="s">
        <v>1239</v>
      </c>
      <c r="K128" s="91" t="s">
        <v>1171</v>
      </c>
      <c r="L128" s="42" t="s">
        <v>1166</v>
      </c>
      <c r="M128" s="82" t="s">
        <v>1244</v>
      </c>
      <c r="N128" s="42" t="s">
        <v>1276</v>
      </c>
      <c r="P128" s="76" t="s">
        <v>795</v>
      </c>
      <c r="Q128" s="76" t="s">
        <v>95</v>
      </c>
      <c r="T128" s="43">
        <f t="shared" si="8"/>
      </c>
      <c r="U128" s="43" t="str">
        <f t="shared" si="9"/>
        <v>Revised</v>
      </c>
      <c r="V128" s="43" t="str">
        <f t="shared" si="11"/>
        <v>Unassigned</v>
      </c>
      <c r="W128" s="43">
        <f t="shared" si="12"/>
      </c>
      <c r="X128" s="15">
        <f t="shared" si="13"/>
      </c>
      <c r="Y128" s="15">
        <f t="shared" si="14"/>
      </c>
      <c r="Z128" s="15">
        <f t="shared" si="15"/>
      </c>
      <c r="AB128" s="15">
        <f t="shared" si="10"/>
      </c>
    </row>
    <row r="129" spans="1:28" ht="25.5">
      <c r="A129" s="76">
        <v>16977200023</v>
      </c>
      <c r="B129" s="76">
        <v>128</v>
      </c>
      <c r="C129" s="90" t="s">
        <v>232</v>
      </c>
      <c r="D129" s="90" t="s">
        <v>233</v>
      </c>
      <c r="E129" s="76" t="s">
        <v>72</v>
      </c>
      <c r="F129" s="76">
        <v>44</v>
      </c>
      <c r="G129" s="76" t="s">
        <v>1159</v>
      </c>
      <c r="H129" s="76">
        <v>13</v>
      </c>
      <c r="I129" s="76"/>
      <c r="J129" s="12" t="s">
        <v>1239</v>
      </c>
      <c r="K129" s="91" t="s">
        <v>1172</v>
      </c>
      <c r="L129" s="42" t="s">
        <v>1166</v>
      </c>
      <c r="M129" s="82" t="s">
        <v>1244</v>
      </c>
      <c r="N129" s="42" t="s">
        <v>1276</v>
      </c>
      <c r="P129" s="76" t="s">
        <v>795</v>
      </c>
      <c r="Q129" s="76" t="s">
        <v>95</v>
      </c>
      <c r="T129" s="43">
        <f t="shared" si="8"/>
      </c>
      <c r="U129" s="43" t="str">
        <f t="shared" si="9"/>
        <v>Revised</v>
      </c>
      <c r="V129" s="43" t="str">
        <f t="shared" si="11"/>
        <v>Unassigned</v>
      </c>
      <c r="W129" s="43">
        <f t="shared" si="12"/>
      </c>
      <c r="X129" s="15">
        <f t="shared" si="13"/>
      </c>
      <c r="Y129" s="15">
        <f t="shared" si="14"/>
      </c>
      <c r="Z129" s="15">
        <f t="shared" si="15"/>
      </c>
      <c r="AB129" s="15">
        <f t="shared" si="10"/>
      </c>
    </row>
    <row r="130" spans="1:28" ht="25.5">
      <c r="A130" s="76">
        <v>16978200023</v>
      </c>
      <c r="B130" s="76">
        <v>129</v>
      </c>
      <c r="C130" s="90" t="s">
        <v>232</v>
      </c>
      <c r="D130" s="90" t="s">
        <v>233</v>
      </c>
      <c r="E130" s="76" t="s">
        <v>72</v>
      </c>
      <c r="F130" s="76">
        <v>44</v>
      </c>
      <c r="G130" s="76" t="s">
        <v>1159</v>
      </c>
      <c r="H130" s="76">
        <v>17</v>
      </c>
      <c r="I130" s="76"/>
      <c r="J130" s="12" t="s">
        <v>1239</v>
      </c>
      <c r="K130" s="91" t="s">
        <v>1173</v>
      </c>
      <c r="L130" s="42" t="s">
        <v>1166</v>
      </c>
      <c r="M130" s="82" t="s">
        <v>1244</v>
      </c>
      <c r="N130" s="42" t="s">
        <v>1276</v>
      </c>
      <c r="P130" s="76" t="s">
        <v>795</v>
      </c>
      <c r="Q130" s="76" t="s">
        <v>95</v>
      </c>
      <c r="T130" s="43">
        <f aca="true" t="shared" si="16" ref="T130:T193">IF(E130="Editorial",M130,"")</f>
      </c>
      <c r="U130" s="43" t="str">
        <f aca="true" t="shared" si="17" ref="U130:U193">IF(OR(E130="Technical",E130="General"),M130,"")</f>
        <v>Revised</v>
      </c>
      <c r="V130" s="43" t="str">
        <f t="shared" si="11"/>
        <v>Unassigned</v>
      </c>
      <c r="W130" s="43">
        <f t="shared" si="12"/>
      </c>
      <c r="X130" s="15">
        <f t="shared" si="13"/>
      </c>
      <c r="Y130" s="15">
        <f t="shared" si="14"/>
      </c>
      <c r="Z130" s="15">
        <f t="shared" si="15"/>
      </c>
      <c r="AB130" s="15">
        <f aca="true" t="shared" si="18" ref="AB130:AB193">IF(OR(U130="rdy2vote",U130="wip"),J130,"")</f>
      </c>
    </row>
    <row r="131" spans="1:28" ht="25.5">
      <c r="A131" s="76">
        <v>16978100023</v>
      </c>
      <c r="B131" s="76">
        <v>130</v>
      </c>
      <c r="C131" s="90" t="s">
        <v>232</v>
      </c>
      <c r="D131" s="90" t="s">
        <v>233</v>
      </c>
      <c r="E131" s="76" t="s">
        <v>72</v>
      </c>
      <c r="F131" s="76">
        <v>44</v>
      </c>
      <c r="G131" s="76" t="s">
        <v>1159</v>
      </c>
      <c r="H131" s="76">
        <v>17</v>
      </c>
      <c r="I131" s="76"/>
      <c r="J131" s="12" t="s">
        <v>1239</v>
      </c>
      <c r="K131" s="91" t="s">
        <v>1174</v>
      </c>
      <c r="L131" s="42" t="s">
        <v>1166</v>
      </c>
      <c r="M131" s="82" t="s">
        <v>1244</v>
      </c>
      <c r="N131" s="42" t="s">
        <v>1276</v>
      </c>
      <c r="P131" s="76" t="s">
        <v>795</v>
      </c>
      <c r="Q131" s="76" t="s">
        <v>95</v>
      </c>
      <c r="T131" s="43">
        <f t="shared" si="16"/>
      </c>
      <c r="U131" s="43" t="str">
        <f t="shared" si="17"/>
        <v>Revised</v>
      </c>
      <c r="V131" s="43" t="str">
        <f aca="true" t="shared" si="19" ref="V131:V167">IF(OR(U131="Accepted",U131="Revised",U131="Rejected",U131="Withdrawn"),P131,"")</f>
        <v>Unassigned</v>
      </c>
      <c r="W131" s="43">
        <f aca="true" t="shared" si="20" ref="W131:W194">IF(U131=0,P131,"")</f>
      </c>
      <c r="X131" s="15">
        <f aca="true" t="shared" si="21" ref="X131:X194">IF(U131="wip",P131,"")</f>
      </c>
      <c r="Y131" s="15">
        <f aca="true" t="shared" si="22" ref="Y131:Y194">IF(U131="rdy2vote",P131,"")</f>
      </c>
      <c r="Z131" s="15">
        <f aca="true" t="shared" si="23" ref="Z131:Z194">IF(U131="oos",P131,"")</f>
      </c>
      <c r="AB131" s="15">
        <f t="shared" si="18"/>
      </c>
    </row>
    <row r="132" spans="1:28" ht="25.5">
      <c r="A132" s="76">
        <v>16978000023</v>
      </c>
      <c r="B132" s="76">
        <v>131</v>
      </c>
      <c r="C132" s="90" t="s">
        <v>232</v>
      </c>
      <c r="D132" s="90" t="s">
        <v>233</v>
      </c>
      <c r="E132" s="76" t="s">
        <v>72</v>
      </c>
      <c r="F132" s="76">
        <v>44</v>
      </c>
      <c r="G132" s="76" t="s">
        <v>1159</v>
      </c>
      <c r="H132" s="76">
        <v>17</v>
      </c>
      <c r="I132" s="76"/>
      <c r="J132" s="12" t="s">
        <v>1239</v>
      </c>
      <c r="K132" s="91" t="s">
        <v>1175</v>
      </c>
      <c r="L132" s="42" t="s">
        <v>1166</v>
      </c>
      <c r="M132" s="82" t="s">
        <v>1244</v>
      </c>
      <c r="N132" s="42" t="s">
        <v>1276</v>
      </c>
      <c r="P132" s="76" t="s">
        <v>795</v>
      </c>
      <c r="Q132" s="76" t="s">
        <v>95</v>
      </c>
      <c r="T132" s="43">
        <f t="shared" si="16"/>
      </c>
      <c r="U132" s="43" t="str">
        <f t="shared" si="17"/>
        <v>Revised</v>
      </c>
      <c r="V132" s="43" t="str">
        <f t="shared" si="19"/>
        <v>Unassigned</v>
      </c>
      <c r="W132" s="43">
        <f t="shared" si="20"/>
      </c>
      <c r="X132" s="15">
        <f t="shared" si="21"/>
      </c>
      <c r="Y132" s="15">
        <f t="shared" si="22"/>
      </c>
      <c r="Z132" s="15">
        <f t="shared" si="23"/>
      </c>
      <c r="AB132" s="15">
        <f t="shared" si="18"/>
      </c>
    </row>
    <row r="133" spans="1:28" ht="25.5">
      <c r="A133" s="76">
        <v>16977900023</v>
      </c>
      <c r="B133" s="76">
        <v>132</v>
      </c>
      <c r="C133" s="90" t="s">
        <v>232</v>
      </c>
      <c r="D133" s="90" t="s">
        <v>233</v>
      </c>
      <c r="E133" s="76" t="s">
        <v>72</v>
      </c>
      <c r="F133" s="76">
        <v>44</v>
      </c>
      <c r="G133" s="76" t="s">
        <v>1159</v>
      </c>
      <c r="H133" s="76">
        <v>17</v>
      </c>
      <c r="I133" s="76"/>
      <c r="J133" s="12" t="s">
        <v>1239</v>
      </c>
      <c r="K133" s="91" t="s">
        <v>1176</v>
      </c>
      <c r="L133" s="42" t="s">
        <v>1166</v>
      </c>
      <c r="M133" s="82" t="s">
        <v>1244</v>
      </c>
      <c r="N133" s="42" t="s">
        <v>1276</v>
      </c>
      <c r="P133" s="76" t="s">
        <v>795</v>
      </c>
      <c r="Q133" s="76" t="s">
        <v>95</v>
      </c>
      <c r="T133" s="43">
        <f t="shared" si="16"/>
      </c>
      <c r="U133" s="43" t="str">
        <f t="shared" si="17"/>
        <v>Revised</v>
      </c>
      <c r="V133" s="43" t="str">
        <f t="shared" si="19"/>
        <v>Unassigned</v>
      </c>
      <c r="W133" s="43">
        <f t="shared" si="20"/>
      </c>
      <c r="X133" s="15">
        <f t="shared" si="21"/>
      </c>
      <c r="Y133" s="15">
        <f t="shared" si="22"/>
      </c>
      <c r="Z133" s="15">
        <f t="shared" si="23"/>
      </c>
      <c r="AB133" s="15">
        <f t="shared" si="18"/>
      </c>
    </row>
    <row r="134" spans="1:28" ht="25.5">
      <c r="A134" s="76">
        <v>16977800023</v>
      </c>
      <c r="B134" s="76">
        <v>133</v>
      </c>
      <c r="C134" s="90" t="s">
        <v>232</v>
      </c>
      <c r="D134" s="90" t="s">
        <v>233</v>
      </c>
      <c r="E134" s="76" t="s">
        <v>72</v>
      </c>
      <c r="F134" s="76">
        <v>44</v>
      </c>
      <c r="G134" s="76" t="s">
        <v>1159</v>
      </c>
      <c r="H134" s="76">
        <v>17</v>
      </c>
      <c r="I134" s="76"/>
      <c r="J134" s="12" t="s">
        <v>1239</v>
      </c>
      <c r="K134" s="91" t="s">
        <v>1177</v>
      </c>
      <c r="L134" s="42" t="s">
        <v>1166</v>
      </c>
      <c r="M134" s="82" t="s">
        <v>1244</v>
      </c>
      <c r="N134" s="42" t="s">
        <v>1276</v>
      </c>
      <c r="P134" s="76" t="s">
        <v>795</v>
      </c>
      <c r="Q134" s="76" t="s">
        <v>95</v>
      </c>
      <c r="T134" s="43">
        <f t="shared" si="16"/>
      </c>
      <c r="U134" s="43" t="str">
        <f t="shared" si="17"/>
        <v>Revised</v>
      </c>
      <c r="V134" s="43" t="str">
        <f t="shared" si="19"/>
        <v>Unassigned</v>
      </c>
      <c r="W134" s="43">
        <f t="shared" si="20"/>
      </c>
      <c r="X134" s="15">
        <f t="shared" si="21"/>
      </c>
      <c r="Y134" s="15">
        <f t="shared" si="22"/>
      </c>
      <c r="Z134" s="15">
        <f t="shared" si="23"/>
      </c>
      <c r="AB134" s="15">
        <f t="shared" si="18"/>
      </c>
    </row>
    <row r="135" spans="1:28" ht="25.5">
      <c r="A135" s="76">
        <v>16977700023</v>
      </c>
      <c r="B135" s="76">
        <v>134</v>
      </c>
      <c r="C135" s="90" t="s">
        <v>232</v>
      </c>
      <c r="D135" s="90" t="s">
        <v>233</v>
      </c>
      <c r="E135" s="76" t="s">
        <v>72</v>
      </c>
      <c r="F135" s="76">
        <v>44</v>
      </c>
      <c r="G135" s="76" t="s">
        <v>1159</v>
      </c>
      <c r="H135" s="76">
        <v>17</v>
      </c>
      <c r="I135" s="76"/>
      <c r="J135" s="12" t="s">
        <v>1239</v>
      </c>
      <c r="K135" s="91" t="s">
        <v>1178</v>
      </c>
      <c r="L135" s="42" t="s">
        <v>1166</v>
      </c>
      <c r="M135" s="82" t="s">
        <v>1244</v>
      </c>
      <c r="N135" s="42" t="s">
        <v>1276</v>
      </c>
      <c r="P135" s="76" t="s">
        <v>795</v>
      </c>
      <c r="Q135" s="76" t="s">
        <v>95</v>
      </c>
      <c r="T135" s="43">
        <f t="shared" si="16"/>
      </c>
      <c r="U135" s="43" t="str">
        <f t="shared" si="17"/>
        <v>Revised</v>
      </c>
      <c r="V135" s="43" t="str">
        <f t="shared" si="19"/>
        <v>Unassigned</v>
      </c>
      <c r="W135" s="43">
        <f t="shared" si="20"/>
      </c>
      <c r="X135" s="15">
        <f t="shared" si="21"/>
      </c>
      <c r="Y135" s="15">
        <f t="shared" si="22"/>
      </c>
      <c r="Z135" s="15">
        <f t="shared" si="23"/>
      </c>
      <c r="AB135" s="15">
        <f t="shared" si="18"/>
      </c>
    </row>
    <row r="136" spans="1:28" ht="25.5">
      <c r="A136" s="76">
        <v>16977600023</v>
      </c>
      <c r="B136" s="76">
        <v>135</v>
      </c>
      <c r="C136" s="90" t="s">
        <v>232</v>
      </c>
      <c r="D136" s="90" t="s">
        <v>233</v>
      </c>
      <c r="E136" s="76" t="s">
        <v>72</v>
      </c>
      <c r="F136" s="76">
        <v>44</v>
      </c>
      <c r="G136" s="76" t="s">
        <v>1159</v>
      </c>
      <c r="H136" s="76">
        <v>17</v>
      </c>
      <c r="I136" s="76"/>
      <c r="J136" s="12" t="s">
        <v>1239</v>
      </c>
      <c r="K136" s="91" t="s">
        <v>1179</v>
      </c>
      <c r="L136" s="42" t="s">
        <v>1166</v>
      </c>
      <c r="M136" s="82" t="s">
        <v>1244</v>
      </c>
      <c r="N136" s="42" t="s">
        <v>1276</v>
      </c>
      <c r="P136" s="76" t="s">
        <v>795</v>
      </c>
      <c r="Q136" s="76" t="s">
        <v>95</v>
      </c>
      <c r="T136" s="43">
        <f t="shared" si="16"/>
      </c>
      <c r="U136" s="43" t="str">
        <f t="shared" si="17"/>
        <v>Revised</v>
      </c>
      <c r="V136" s="43" t="str">
        <f t="shared" si="19"/>
        <v>Unassigned</v>
      </c>
      <c r="W136" s="43">
        <f t="shared" si="20"/>
      </c>
      <c r="X136" s="15">
        <f t="shared" si="21"/>
      </c>
      <c r="Y136" s="15">
        <f t="shared" si="22"/>
      </c>
      <c r="Z136" s="15">
        <f t="shared" si="23"/>
      </c>
      <c r="AB136" s="15">
        <f t="shared" si="18"/>
      </c>
    </row>
    <row r="137" spans="1:28" ht="25.5">
      <c r="A137" s="76">
        <v>16977500023</v>
      </c>
      <c r="B137" s="76">
        <v>136</v>
      </c>
      <c r="C137" s="90" t="s">
        <v>232</v>
      </c>
      <c r="D137" s="90" t="s">
        <v>233</v>
      </c>
      <c r="E137" s="76" t="s">
        <v>72</v>
      </c>
      <c r="F137" s="76">
        <v>44</v>
      </c>
      <c r="G137" s="76" t="s">
        <v>1159</v>
      </c>
      <c r="H137" s="76">
        <v>17</v>
      </c>
      <c r="I137" s="76"/>
      <c r="J137" s="12" t="s">
        <v>1239</v>
      </c>
      <c r="K137" s="91" t="s">
        <v>1180</v>
      </c>
      <c r="L137" s="42" t="s">
        <v>1166</v>
      </c>
      <c r="M137" s="82" t="s">
        <v>1244</v>
      </c>
      <c r="N137" s="42" t="s">
        <v>1276</v>
      </c>
      <c r="P137" s="76" t="s">
        <v>795</v>
      </c>
      <c r="Q137" s="76" t="s">
        <v>95</v>
      </c>
      <c r="T137" s="43">
        <f t="shared" si="16"/>
      </c>
      <c r="U137" s="43" t="str">
        <f t="shared" si="17"/>
        <v>Revised</v>
      </c>
      <c r="V137" s="43" t="str">
        <f t="shared" si="19"/>
        <v>Unassigned</v>
      </c>
      <c r="W137" s="43">
        <f t="shared" si="20"/>
      </c>
      <c r="X137" s="15">
        <f t="shared" si="21"/>
      </c>
      <c r="Y137" s="15">
        <f t="shared" si="22"/>
      </c>
      <c r="Z137" s="15">
        <f t="shared" si="23"/>
      </c>
      <c r="AB137" s="15">
        <f t="shared" si="18"/>
      </c>
    </row>
    <row r="138" spans="1:28" ht="25.5">
      <c r="A138" s="76">
        <v>16977400023</v>
      </c>
      <c r="B138" s="76">
        <v>137</v>
      </c>
      <c r="C138" s="90" t="s">
        <v>232</v>
      </c>
      <c r="D138" s="90" t="s">
        <v>233</v>
      </c>
      <c r="E138" s="76" t="s">
        <v>72</v>
      </c>
      <c r="F138" s="76">
        <v>44</v>
      </c>
      <c r="G138" s="76" t="s">
        <v>1159</v>
      </c>
      <c r="H138" s="76">
        <v>17</v>
      </c>
      <c r="I138" s="76"/>
      <c r="J138" s="12" t="s">
        <v>1239</v>
      </c>
      <c r="K138" s="91" t="s">
        <v>1181</v>
      </c>
      <c r="L138" s="42" t="s">
        <v>1166</v>
      </c>
      <c r="M138" s="82" t="s">
        <v>1244</v>
      </c>
      <c r="N138" s="42" t="s">
        <v>1276</v>
      </c>
      <c r="P138" s="76" t="s">
        <v>795</v>
      </c>
      <c r="Q138" s="76" t="s">
        <v>95</v>
      </c>
      <c r="T138" s="43">
        <f t="shared" si="16"/>
      </c>
      <c r="U138" s="43" t="str">
        <f t="shared" si="17"/>
        <v>Revised</v>
      </c>
      <c r="V138" s="43" t="str">
        <f t="shared" si="19"/>
        <v>Unassigned</v>
      </c>
      <c r="W138" s="43">
        <f t="shared" si="20"/>
      </c>
      <c r="X138" s="15">
        <f t="shared" si="21"/>
      </c>
      <c r="Y138" s="15">
        <f t="shared" si="22"/>
      </c>
      <c r="Z138" s="15">
        <f t="shared" si="23"/>
      </c>
      <c r="AB138" s="15">
        <f t="shared" si="18"/>
      </c>
    </row>
    <row r="139" spans="1:28" ht="25.5">
      <c r="A139" s="76">
        <v>16977300023</v>
      </c>
      <c r="B139" s="76">
        <v>138</v>
      </c>
      <c r="C139" s="90" t="s">
        <v>232</v>
      </c>
      <c r="D139" s="90" t="s">
        <v>233</v>
      </c>
      <c r="E139" s="76" t="s">
        <v>72</v>
      </c>
      <c r="F139" s="76">
        <v>44</v>
      </c>
      <c r="G139" s="76" t="s">
        <v>1159</v>
      </c>
      <c r="H139" s="76">
        <v>17</v>
      </c>
      <c r="I139" s="76"/>
      <c r="J139" s="12" t="s">
        <v>1239</v>
      </c>
      <c r="K139" s="91" t="s">
        <v>1182</v>
      </c>
      <c r="L139" s="42" t="s">
        <v>1166</v>
      </c>
      <c r="M139" s="82" t="s">
        <v>1244</v>
      </c>
      <c r="N139" s="42" t="s">
        <v>1276</v>
      </c>
      <c r="P139" s="76" t="s">
        <v>795</v>
      </c>
      <c r="Q139" s="76" t="s">
        <v>95</v>
      </c>
      <c r="T139" s="43">
        <f t="shared" si="16"/>
      </c>
      <c r="U139" s="43" t="str">
        <f t="shared" si="17"/>
        <v>Revised</v>
      </c>
      <c r="V139" s="43" t="str">
        <f t="shared" si="19"/>
        <v>Unassigned</v>
      </c>
      <c r="W139" s="43">
        <f t="shared" si="20"/>
      </c>
      <c r="X139" s="15">
        <f t="shared" si="21"/>
      </c>
      <c r="Y139" s="15">
        <f t="shared" si="22"/>
      </c>
      <c r="Z139" s="15">
        <f t="shared" si="23"/>
      </c>
      <c r="AB139" s="15">
        <f t="shared" si="18"/>
      </c>
    </row>
    <row r="140" spans="1:28" ht="25.5">
      <c r="A140" s="76">
        <v>16937900023</v>
      </c>
      <c r="B140" s="76">
        <v>139</v>
      </c>
      <c r="C140" s="90" t="s">
        <v>174</v>
      </c>
      <c r="D140" s="90" t="s">
        <v>175</v>
      </c>
      <c r="E140" s="76" t="s">
        <v>72</v>
      </c>
      <c r="F140" s="76">
        <v>50</v>
      </c>
      <c r="G140" s="76" t="s">
        <v>1183</v>
      </c>
      <c r="H140" s="76">
        <v>16</v>
      </c>
      <c r="I140" s="76"/>
      <c r="J140" s="12" t="s">
        <v>1239</v>
      </c>
      <c r="K140" s="91" t="s">
        <v>1184</v>
      </c>
      <c r="L140" s="42" t="s">
        <v>1185</v>
      </c>
      <c r="M140" s="82" t="s">
        <v>1244</v>
      </c>
      <c r="N140" s="42" t="s">
        <v>1272</v>
      </c>
      <c r="P140" s="76" t="s">
        <v>795</v>
      </c>
      <c r="Q140" s="76" t="s">
        <v>18</v>
      </c>
      <c r="T140" s="43">
        <f t="shared" si="16"/>
      </c>
      <c r="U140" s="43" t="str">
        <f t="shared" si="17"/>
        <v>Revised</v>
      </c>
      <c r="V140" s="43" t="str">
        <f t="shared" si="19"/>
        <v>Unassigned</v>
      </c>
      <c r="W140" s="43">
        <f t="shared" si="20"/>
      </c>
      <c r="X140" s="15">
        <f t="shared" si="21"/>
      </c>
      <c r="Y140" s="15">
        <f t="shared" si="22"/>
      </c>
      <c r="Z140" s="15">
        <f t="shared" si="23"/>
      </c>
      <c r="AB140" s="15">
        <f t="shared" si="18"/>
      </c>
    </row>
    <row r="141" spans="1:28" ht="63.75">
      <c r="A141" s="76">
        <v>16951900023</v>
      </c>
      <c r="B141" s="76">
        <v>140</v>
      </c>
      <c r="C141" s="90" t="s">
        <v>1014</v>
      </c>
      <c r="D141" s="90" t="s">
        <v>1015</v>
      </c>
      <c r="E141" s="76" t="s">
        <v>72</v>
      </c>
      <c r="F141" s="76">
        <v>52</v>
      </c>
      <c r="G141" s="76" t="s">
        <v>1186</v>
      </c>
      <c r="H141" s="76">
        <v>22</v>
      </c>
      <c r="I141" s="76"/>
      <c r="J141" s="12" t="s">
        <v>801</v>
      </c>
      <c r="K141" s="91" t="s">
        <v>1187</v>
      </c>
      <c r="L141" s="42" t="s">
        <v>1188</v>
      </c>
      <c r="P141" s="76" t="s">
        <v>795</v>
      </c>
      <c r="Q141" s="76" t="s">
        <v>18</v>
      </c>
      <c r="T141" s="43">
        <f t="shared" si="16"/>
      </c>
      <c r="U141" s="43">
        <f t="shared" si="17"/>
        <v>0</v>
      </c>
      <c r="V141" s="43">
        <f t="shared" si="19"/>
      </c>
      <c r="W141" s="43" t="str">
        <f t="shared" si="20"/>
        <v>Unassigned</v>
      </c>
      <c r="X141" s="15">
        <f t="shared" si="21"/>
      </c>
      <c r="Y141" s="15">
        <f t="shared" si="22"/>
      </c>
      <c r="Z141" s="15">
        <f t="shared" si="23"/>
      </c>
      <c r="AB141" s="15">
        <f t="shared" si="18"/>
      </c>
    </row>
    <row r="142" spans="1:28" ht="38.25">
      <c r="A142" s="76">
        <v>16963400023</v>
      </c>
      <c r="B142" s="76">
        <v>141</v>
      </c>
      <c r="C142" s="90" t="s">
        <v>245</v>
      </c>
      <c r="D142" s="90" t="s">
        <v>102</v>
      </c>
      <c r="E142" s="76" t="s">
        <v>27</v>
      </c>
      <c r="F142" s="76">
        <v>52</v>
      </c>
      <c r="G142" s="76" t="s">
        <v>1186</v>
      </c>
      <c r="H142" s="76">
        <v>24</v>
      </c>
      <c r="I142" s="76"/>
      <c r="J142" s="12" t="s">
        <v>817</v>
      </c>
      <c r="K142" s="91" t="s">
        <v>1189</v>
      </c>
      <c r="L142" s="42" t="s">
        <v>1190</v>
      </c>
      <c r="M142" s="82" t="s">
        <v>1246</v>
      </c>
      <c r="P142" s="76" t="s">
        <v>27</v>
      </c>
      <c r="Q142" s="76" t="s">
        <v>95</v>
      </c>
      <c r="T142" s="43" t="str">
        <f t="shared" si="16"/>
        <v>Accepted</v>
      </c>
      <c r="U142" s="43">
        <f t="shared" si="17"/>
      </c>
      <c r="V142" s="43">
        <f t="shared" si="19"/>
      </c>
      <c r="W142" s="43">
        <f t="shared" si="20"/>
      </c>
      <c r="X142" s="15">
        <f t="shared" si="21"/>
      </c>
      <c r="Y142" s="15">
        <f t="shared" si="22"/>
      </c>
      <c r="Z142" s="15">
        <f t="shared" si="23"/>
      </c>
      <c r="AB142" s="15">
        <f t="shared" si="18"/>
      </c>
    </row>
    <row r="143" spans="1:28" ht="63.75">
      <c r="A143" s="76">
        <v>16952000023</v>
      </c>
      <c r="B143" s="76">
        <v>142</v>
      </c>
      <c r="C143" s="90" t="s">
        <v>1014</v>
      </c>
      <c r="D143" s="90" t="s">
        <v>1015</v>
      </c>
      <c r="E143" s="76" t="s">
        <v>72</v>
      </c>
      <c r="F143" s="76">
        <v>52</v>
      </c>
      <c r="G143" s="76" t="s">
        <v>1186</v>
      </c>
      <c r="H143" s="76">
        <v>30</v>
      </c>
      <c r="I143" s="76"/>
      <c r="J143" s="12" t="s">
        <v>801</v>
      </c>
      <c r="K143" s="91" t="s">
        <v>1187</v>
      </c>
      <c r="L143" s="42" t="s">
        <v>1188</v>
      </c>
      <c r="P143" s="76" t="s">
        <v>795</v>
      </c>
      <c r="Q143" s="76" t="s">
        <v>18</v>
      </c>
      <c r="T143" s="43">
        <f t="shared" si="16"/>
      </c>
      <c r="U143" s="43">
        <f t="shared" si="17"/>
        <v>0</v>
      </c>
      <c r="V143" s="43">
        <f t="shared" si="19"/>
      </c>
      <c r="W143" s="43" t="str">
        <f t="shared" si="20"/>
        <v>Unassigned</v>
      </c>
      <c r="X143" s="15">
        <f t="shared" si="21"/>
      </c>
      <c r="Y143" s="15">
        <f t="shared" si="22"/>
      </c>
      <c r="Z143" s="15">
        <f t="shared" si="23"/>
      </c>
      <c r="AB143" s="15">
        <f t="shared" si="18"/>
      </c>
    </row>
    <row r="144" spans="1:28" ht="12.75">
      <c r="A144" s="76">
        <v>16963300023</v>
      </c>
      <c r="B144" s="76">
        <v>143</v>
      </c>
      <c r="C144" s="90" t="s">
        <v>245</v>
      </c>
      <c r="D144" s="90" t="s">
        <v>102</v>
      </c>
      <c r="E144" s="76" t="s">
        <v>27</v>
      </c>
      <c r="F144" s="76">
        <v>52</v>
      </c>
      <c r="G144" s="76" t="s">
        <v>1186</v>
      </c>
      <c r="H144" s="76">
        <v>32</v>
      </c>
      <c r="I144" s="76"/>
      <c r="J144" s="76" t="s">
        <v>817</v>
      </c>
      <c r="K144" s="91" t="s">
        <v>1191</v>
      </c>
      <c r="L144" s="42" t="s">
        <v>1192</v>
      </c>
      <c r="M144" s="82" t="s">
        <v>1246</v>
      </c>
      <c r="P144" s="76" t="s">
        <v>27</v>
      </c>
      <c r="Q144" s="76" t="s">
        <v>95</v>
      </c>
      <c r="T144" s="43" t="str">
        <f t="shared" si="16"/>
        <v>Accepted</v>
      </c>
      <c r="U144" s="43">
        <f t="shared" si="17"/>
      </c>
      <c r="V144" s="43">
        <f t="shared" si="19"/>
      </c>
      <c r="W144" s="43">
        <f t="shared" si="20"/>
      </c>
      <c r="X144" s="15">
        <f t="shared" si="21"/>
      </c>
      <c r="Y144" s="15">
        <f t="shared" si="22"/>
      </c>
      <c r="Z144" s="15">
        <f t="shared" si="23"/>
      </c>
      <c r="AB144" s="15">
        <f t="shared" si="18"/>
      </c>
    </row>
    <row r="145" spans="1:28" ht="51">
      <c r="A145" s="76">
        <v>16952100023</v>
      </c>
      <c r="B145" s="76">
        <v>144</v>
      </c>
      <c r="C145" s="90" t="s">
        <v>1014</v>
      </c>
      <c r="D145" s="90" t="s">
        <v>1015</v>
      </c>
      <c r="E145" s="76" t="s">
        <v>72</v>
      </c>
      <c r="F145" s="76">
        <v>60</v>
      </c>
      <c r="G145" s="76">
        <v>9.3</v>
      </c>
      <c r="H145" s="76">
        <v>37</v>
      </c>
      <c r="I145" s="76"/>
      <c r="J145" s="12" t="s">
        <v>801</v>
      </c>
      <c r="K145" s="91" t="s">
        <v>1193</v>
      </c>
      <c r="L145" s="42" t="s">
        <v>1194</v>
      </c>
      <c r="P145" s="76" t="s">
        <v>795</v>
      </c>
      <c r="Q145" s="76" t="s">
        <v>18</v>
      </c>
      <c r="T145" s="43">
        <f t="shared" si="16"/>
      </c>
      <c r="U145" s="43">
        <f t="shared" si="17"/>
        <v>0</v>
      </c>
      <c r="V145" s="43">
        <f t="shared" si="19"/>
      </c>
      <c r="W145" s="43" t="str">
        <f t="shared" si="20"/>
        <v>Unassigned</v>
      </c>
      <c r="X145" s="15">
        <f t="shared" si="21"/>
      </c>
      <c r="Y145" s="15">
        <f t="shared" si="22"/>
      </c>
      <c r="Z145" s="15">
        <f t="shared" si="23"/>
      </c>
      <c r="AB145" s="15">
        <f t="shared" si="18"/>
      </c>
    </row>
    <row r="146" spans="1:28" ht="25.5">
      <c r="A146" s="76">
        <v>16974100023</v>
      </c>
      <c r="B146" s="76">
        <v>145</v>
      </c>
      <c r="C146" s="90" t="s">
        <v>232</v>
      </c>
      <c r="D146" s="90" t="s">
        <v>233</v>
      </c>
      <c r="E146" s="76" t="s">
        <v>72</v>
      </c>
      <c r="F146" s="76">
        <v>63</v>
      </c>
      <c r="G146" s="76">
        <v>20</v>
      </c>
      <c r="H146" s="76">
        <v>1</v>
      </c>
      <c r="I146" s="76"/>
      <c r="J146" s="12" t="s">
        <v>826</v>
      </c>
      <c r="K146" s="91" t="s">
        <v>1195</v>
      </c>
      <c r="L146" s="42" t="s">
        <v>1196</v>
      </c>
      <c r="M146" s="82" t="s">
        <v>1244</v>
      </c>
      <c r="N146" s="42" t="s">
        <v>1275</v>
      </c>
      <c r="P146" s="76" t="s">
        <v>795</v>
      </c>
      <c r="Q146" s="76" t="s">
        <v>95</v>
      </c>
      <c r="T146" s="43">
        <f t="shared" si="16"/>
      </c>
      <c r="U146" s="43" t="str">
        <f t="shared" si="17"/>
        <v>Revised</v>
      </c>
      <c r="V146" s="43" t="str">
        <f t="shared" si="19"/>
        <v>Unassigned</v>
      </c>
      <c r="W146" s="43">
        <f t="shared" si="20"/>
      </c>
      <c r="X146" s="15">
        <f t="shared" si="21"/>
      </c>
      <c r="Y146" s="15">
        <f t="shared" si="22"/>
      </c>
      <c r="Z146" s="15">
        <f t="shared" si="23"/>
      </c>
      <c r="AB146" s="15">
        <f t="shared" si="18"/>
      </c>
    </row>
    <row r="147" spans="1:28" ht="12.75">
      <c r="A147" s="76">
        <v>16968400023</v>
      </c>
      <c r="B147" s="76">
        <v>146</v>
      </c>
      <c r="C147" s="90" t="s">
        <v>125</v>
      </c>
      <c r="D147" s="90" t="s">
        <v>126</v>
      </c>
      <c r="E147" s="76" t="s">
        <v>27</v>
      </c>
      <c r="F147" s="76">
        <v>63</v>
      </c>
      <c r="G147" s="76">
        <v>20</v>
      </c>
      <c r="H147" s="76">
        <v>1</v>
      </c>
      <c r="I147" s="76"/>
      <c r="J147" s="76" t="s">
        <v>817</v>
      </c>
      <c r="K147" s="91" t="s">
        <v>331</v>
      </c>
      <c r="L147" s="42" t="s">
        <v>1197</v>
      </c>
      <c r="M147" s="82" t="s">
        <v>1246</v>
      </c>
      <c r="P147" s="76" t="s">
        <v>27</v>
      </c>
      <c r="Q147" s="76" t="s">
        <v>95</v>
      </c>
      <c r="T147" s="43" t="str">
        <f t="shared" si="16"/>
        <v>Accepted</v>
      </c>
      <c r="U147" s="43">
        <f t="shared" si="17"/>
      </c>
      <c r="V147" s="43">
        <f t="shared" si="19"/>
      </c>
      <c r="W147" s="43">
        <f t="shared" si="20"/>
      </c>
      <c r="X147" s="15">
        <f t="shared" si="21"/>
      </c>
      <c r="Y147" s="15">
        <f t="shared" si="22"/>
      </c>
      <c r="Z147" s="15">
        <f t="shared" si="23"/>
      </c>
      <c r="AB147" s="15">
        <f t="shared" si="18"/>
      </c>
    </row>
    <row r="148" spans="1:28" ht="63.75">
      <c r="A148" s="76">
        <v>16952200023</v>
      </c>
      <c r="B148" s="76">
        <v>147</v>
      </c>
      <c r="C148" s="90" t="s">
        <v>1014</v>
      </c>
      <c r="D148" s="90" t="s">
        <v>1015</v>
      </c>
      <c r="E148" s="76" t="s">
        <v>72</v>
      </c>
      <c r="F148" s="76">
        <v>63</v>
      </c>
      <c r="G148" s="76" t="s">
        <v>603</v>
      </c>
      <c r="H148" s="76">
        <v>53</v>
      </c>
      <c r="I148" s="76"/>
      <c r="J148" s="76" t="s">
        <v>1240</v>
      </c>
      <c r="K148" s="91" t="s">
        <v>1198</v>
      </c>
      <c r="L148" s="42" t="s">
        <v>1199</v>
      </c>
      <c r="P148" s="76" t="s">
        <v>795</v>
      </c>
      <c r="Q148" s="76" t="s">
        <v>18</v>
      </c>
      <c r="T148" s="43">
        <f t="shared" si="16"/>
      </c>
      <c r="U148" s="43">
        <f t="shared" si="17"/>
        <v>0</v>
      </c>
      <c r="V148" s="43">
        <f t="shared" si="19"/>
      </c>
      <c r="W148" s="43" t="str">
        <f t="shared" si="20"/>
        <v>Unassigned</v>
      </c>
      <c r="X148" s="15">
        <f t="shared" si="21"/>
      </c>
      <c r="Y148" s="15">
        <f t="shared" si="22"/>
      </c>
      <c r="Z148" s="15">
        <f t="shared" si="23"/>
      </c>
      <c r="AB148" s="15">
        <f t="shared" si="18"/>
      </c>
    </row>
    <row r="149" spans="1:28" ht="25.5">
      <c r="A149" s="76">
        <v>16968500023</v>
      </c>
      <c r="B149" s="76">
        <v>148</v>
      </c>
      <c r="C149" s="90" t="s">
        <v>125</v>
      </c>
      <c r="D149" s="90" t="s">
        <v>126</v>
      </c>
      <c r="E149" s="76" t="s">
        <v>27</v>
      </c>
      <c r="F149" s="76">
        <v>65</v>
      </c>
      <c r="G149" s="76" t="s">
        <v>621</v>
      </c>
      <c r="H149" s="76">
        <v>50</v>
      </c>
      <c r="I149" s="76"/>
      <c r="J149" s="12" t="s">
        <v>817</v>
      </c>
      <c r="K149" s="91" t="s">
        <v>1078</v>
      </c>
      <c r="L149" s="42" t="s">
        <v>1200</v>
      </c>
      <c r="M149" s="82" t="s">
        <v>1246</v>
      </c>
      <c r="P149" s="76" t="s">
        <v>27</v>
      </c>
      <c r="Q149" s="76" t="s">
        <v>95</v>
      </c>
      <c r="T149" s="43" t="str">
        <f t="shared" si="16"/>
        <v>Accepted</v>
      </c>
      <c r="U149" s="43">
        <f t="shared" si="17"/>
      </c>
      <c r="V149" s="43">
        <f t="shared" si="19"/>
      </c>
      <c r="W149" s="43">
        <f t="shared" si="20"/>
      </c>
      <c r="X149" s="15">
        <f t="shared" si="21"/>
      </c>
      <c r="Y149" s="15">
        <f t="shared" si="22"/>
      </c>
      <c r="Z149" s="15">
        <f t="shared" si="23"/>
      </c>
      <c r="AB149" s="15">
        <f t="shared" si="18"/>
      </c>
    </row>
    <row r="150" spans="1:28" ht="12.75">
      <c r="A150" s="76">
        <v>16968600023</v>
      </c>
      <c r="B150" s="76">
        <v>149</v>
      </c>
      <c r="C150" s="90" t="s">
        <v>125</v>
      </c>
      <c r="D150" s="90" t="s">
        <v>126</v>
      </c>
      <c r="E150" s="76" t="s">
        <v>27</v>
      </c>
      <c r="F150" s="76">
        <v>68</v>
      </c>
      <c r="G150" s="76">
        <v>20.2</v>
      </c>
      <c r="H150" s="76">
        <v>6</v>
      </c>
      <c r="I150" s="76"/>
      <c r="J150" s="12" t="s">
        <v>817</v>
      </c>
      <c r="K150" s="91" t="s">
        <v>1201</v>
      </c>
      <c r="L150" s="42" t="s">
        <v>1202</v>
      </c>
      <c r="M150" s="82" t="s">
        <v>1246</v>
      </c>
      <c r="P150" s="76" t="s">
        <v>27</v>
      </c>
      <c r="Q150" s="76" t="s">
        <v>95</v>
      </c>
      <c r="T150" s="43" t="str">
        <f t="shared" si="16"/>
        <v>Accepted</v>
      </c>
      <c r="U150" s="43">
        <f t="shared" si="17"/>
      </c>
      <c r="V150" s="43">
        <f t="shared" si="19"/>
      </c>
      <c r="W150" s="43">
        <f t="shared" si="20"/>
      </c>
      <c r="X150" s="15">
        <f t="shared" si="21"/>
      </c>
      <c r="Y150" s="15">
        <f t="shared" si="22"/>
      </c>
      <c r="Z150" s="15">
        <f t="shared" si="23"/>
      </c>
      <c r="AB150" s="15">
        <f t="shared" si="18"/>
      </c>
    </row>
    <row r="151" spans="1:28" ht="79.5" customHeight="1">
      <c r="A151" s="76">
        <v>16952900023</v>
      </c>
      <c r="B151" s="76">
        <v>150</v>
      </c>
      <c r="C151" s="90" t="s">
        <v>1014</v>
      </c>
      <c r="D151" s="90" t="s">
        <v>1015</v>
      </c>
      <c r="E151" s="76" t="s">
        <v>72</v>
      </c>
      <c r="F151" s="76">
        <v>68</v>
      </c>
      <c r="G151" s="76" t="s">
        <v>1203</v>
      </c>
      <c r="H151" s="76">
        <v>17</v>
      </c>
      <c r="I151" s="76"/>
      <c r="J151" s="76" t="s">
        <v>1241</v>
      </c>
      <c r="K151" s="91" t="s">
        <v>1204</v>
      </c>
      <c r="L151" s="42" t="s">
        <v>1205</v>
      </c>
      <c r="M151" s="82" t="s">
        <v>1247</v>
      </c>
      <c r="N151" s="42" t="s">
        <v>1271</v>
      </c>
      <c r="P151" s="76" t="s">
        <v>795</v>
      </c>
      <c r="Q151" s="76" t="s">
        <v>18</v>
      </c>
      <c r="T151" s="43">
        <f t="shared" si="16"/>
      </c>
      <c r="U151" s="43" t="str">
        <f t="shared" si="17"/>
        <v>Rejected</v>
      </c>
      <c r="V151" s="43" t="str">
        <f t="shared" si="19"/>
        <v>Unassigned</v>
      </c>
      <c r="W151" s="43">
        <f t="shared" si="20"/>
      </c>
      <c r="X151" s="15">
        <f t="shared" si="21"/>
      </c>
      <c r="Y151" s="15">
        <f t="shared" si="22"/>
      </c>
      <c r="Z151" s="15">
        <f t="shared" si="23"/>
      </c>
      <c r="AB151" s="15">
        <f t="shared" si="18"/>
      </c>
    </row>
    <row r="152" spans="1:28" ht="67.5" customHeight="1">
      <c r="A152" s="76">
        <v>16952300023</v>
      </c>
      <c r="B152" s="76">
        <v>151</v>
      </c>
      <c r="C152" s="90" t="s">
        <v>1014</v>
      </c>
      <c r="D152" s="90" t="s">
        <v>1015</v>
      </c>
      <c r="E152" s="76" t="s">
        <v>72</v>
      </c>
      <c r="F152" s="76">
        <v>72</v>
      </c>
      <c r="G152" s="76" t="s">
        <v>649</v>
      </c>
      <c r="H152" s="76">
        <v>41</v>
      </c>
      <c r="I152" s="76"/>
      <c r="J152" s="76" t="s">
        <v>1242</v>
      </c>
      <c r="K152" s="91" t="s">
        <v>1198</v>
      </c>
      <c r="L152" s="42" t="s">
        <v>1199</v>
      </c>
      <c r="M152" s="82" t="s">
        <v>1247</v>
      </c>
      <c r="N152" s="42" t="s">
        <v>1252</v>
      </c>
      <c r="P152" s="76" t="s">
        <v>795</v>
      </c>
      <c r="Q152" s="76" t="s">
        <v>18</v>
      </c>
      <c r="T152" s="43">
        <f t="shared" si="16"/>
      </c>
      <c r="U152" s="43" t="str">
        <f t="shared" si="17"/>
        <v>Rejected</v>
      </c>
      <c r="V152" s="43" t="str">
        <f t="shared" si="19"/>
        <v>Unassigned</v>
      </c>
      <c r="W152" s="43">
        <f t="shared" si="20"/>
      </c>
      <c r="X152" s="15">
        <f t="shared" si="21"/>
      </c>
      <c r="Y152" s="15">
        <f t="shared" si="22"/>
      </c>
      <c r="Z152" s="15">
        <f t="shared" si="23"/>
      </c>
      <c r="AB152" s="15">
        <f t="shared" si="18"/>
      </c>
    </row>
    <row r="153" spans="1:28" ht="82.5" customHeight="1">
      <c r="A153" s="76">
        <v>16953000023</v>
      </c>
      <c r="B153" s="76">
        <v>152</v>
      </c>
      <c r="C153" s="90" t="s">
        <v>1014</v>
      </c>
      <c r="D153" s="90" t="s">
        <v>1015</v>
      </c>
      <c r="E153" s="76" t="s">
        <v>72</v>
      </c>
      <c r="F153" s="76">
        <v>73</v>
      </c>
      <c r="G153" s="76" t="s">
        <v>1206</v>
      </c>
      <c r="H153" s="76">
        <v>45</v>
      </c>
      <c r="I153" s="76"/>
      <c r="J153" s="76" t="s">
        <v>1241</v>
      </c>
      <c r="K153" s="91" t="s">
        <v>1207</v>
      </c>
      <c r="L153" s="42" t="s">
        <v>1208</v>
      </c>
      <c r="M153" s="82" t="s">
        <v>1247</v>
      </c>
      <c r="N153" s="42" t="s">
        <v>1271</v>
      </c>
      <c r="P153" s="76" t="s">
        <v>795</v>
      </c>
      <c r="Q153" s="76" t="s">
        <v>18</v>
      </c>
      <c r="T153" s="43">
        <f t="shared" si="16"/>
      </c>
      <c r="U153" s="43" t="str">
        <f t="shared" si="17"/>
        <v>Rejected</v>
      </c>
      <c r="V153" s="43" t="str">
        <f t="shared" si="19"/>
        <v>Unassigned</v>
      </c>
      <c r="W153" s="43">
        <f t="shared" si="20"/>
      </c>
      <c r="X153" s="15">
        <f t="shared" si="21"/>
      </c>
      <c r="Y153" s="15">
        <f t="shared" si="22"/>
      </c>
      <c r="Z153" s="15">
        <f t="shared" si="23"/>
      </c>
      <c r="AB153" s="15">
        <f t="shared" si="18"/>
      </c>
    </row>
    <row r="154" spans="1:28" ht="51">
      <c r="A154" s="76">
        <v>16968700023</v>
      </c>
      <c r="B154" s="76">
        <v>153</v>
      </c>
      <c r="C154" s="90" t="s">
        <v>125</v>
      </c>
      <c r="D154" s="90" t="s">
        <v>126</v>
      </c>
      <c r="E154" s="76" t="s">
        <v>72</v>
      </c>
      <c r="F154" s="76">
        <v>80</v>
      </c>
      <c r="G154" s="76" t="s">
        <v>671</v>
      </c>
      <c r="H154" s="76">
        <v>46</v>
      </c>
      <c r="I154" s="76"/>
      <c r="J154" s="76" t="s">
        <v>800</v>
      </c>
      <c r="K154" s="91" t="s">
        <v>1209</v>
      </c>
      <c r="L154" s="42" t="s">
        <v>1210</v>
      </c>
      <c r="M154" s="82" t="s">
        <v>1246</v>
      </c>
      <c r="P154" s="76" t="s">
        <v>795</v>
      </c>
      <c r="Q154" s="76" t="s">
        <v>95</v>
      </c>
      <c r="T154" s="43">
        <f t="shared" si="16"/>
      </c>
      <c r="U154" s="43" t="str">
        <f t="shared" si="17"/>
        <v>Accepted</v>
      </c>
      <c r="V154" s="43" t="str">
        <f t="shared" si="19"/>
        <v>Unassigned</v>
      </c>
      <c r="W154" s="43">
        <f t="shared" si="20"/>
      </c>
      <c r="X154" s="15">
        <f t="shared" si="21"/>
      </c>
      <c r="Y154" s="15">
        <f t="shared" si="22"/>
      </c>
      <c r="Z154" s="15">
        <f t="shared" si="23"/>
      </c>
      <c r="AB154" s="15">
        <f t="shared" si="18"/>
      </c>
    </row>
    <row r="155" spans="1:28" ht="94.5" customHeight="1">
      <c r="A155" s="76">
        <v>16953100023</v>
      </c>
      <c r="B155" s="76">
        <v>154</v>
      </c>
      <c r="C155" s="90" t="s">
        <v>1014</v>
      </c>
      <c r="D155" s="90" t="s">
        <v>1015</v>
      </c>
      <c r="E155" s="76" t="s">
        <v>72</v>
      </c>
      <c r="F155" s="76">
        <v>81</v>
      </c>
      <c r="G155" s="76" t="s">
        <v>1211</v>
      </c>
      <c r="H155" s="76">
        <v>3</v>
      </c>
      <c r="I155" s="76"/>
      <c r="J155" s="76" t="s">
        <v>1241</v>
      </c>
      <c r="K155" s="91" t="s">
        <v>1212</v>
      </c>
      <c r="L155" s="42" t="s">
        <v>1213</v>
      </c>
      <c r="M155" s="82" t="s">
        <v>1247</v>
      </c>
      <c r="N155" s="42" t="s">
        <v>1271</v>
      </c>
      <c r="P155" s="76" t="s">
        <v>795</v>
      </c>
      <c r="Q155" s="76" t="s">
        <v>18</v>
      </c>
      <c r="T155" s="43">
        <f t="shared" si="16"/>
      </c>
      <c r="U155" s="43" t="str">
        <f t="shared" si="17"/>
        <v>Rejected</v>
      </c>
      <c r="V155" s="43" t="str">
        <f t="shared" si="19"/>
        <v>Unassigned</v>
      </c>
      <c r="W155" s="43">
        <f t="shared" si="20"/>
      </c>
      <c r="X155" s="15">
        <f t="shared" si="21"/>
      </c>
      <c r="Y155" s="15">
        <f t="shared" si="22"/>
      </c>
      <c r="Z155" s="15">
        <f t="shared" si="23"/>
      </c>
      <c r="AB155" s="15">
        <f t="shared" si="18"/>
      </c>
    </row>
    <row r="156" spans="1:28" ht="63.75">
      <c r="A156" s="76">
        <v>16963000023</v>
      </c>
      <c r="B156" s="76">
        <v>155</v>
      </c>
      <c r="C156" s="90" t="s">
        <v>245</v>
      </c>
      <c r="D156" s="90" t="s">
        <v>102</v>
      </c>
      <c r="E156" s="76" t="s">
        <v>72</v>
      </c>
      <c r="F156" s="76">
        <v>82</v>
      </c>
      <c r="G156" s="76" t="s">
        <v>680</v>
      </c>
      <c r="H156" s="76">
        <v>32</v>
      </c>
      <c r="I156" s="76"/>
      <c r="J156" s="76" t="s">
        <v>800</v>
      </c>
      <c r="K156" s="91" t="s">
        <v>1214</v>
      </c>
      <c r="L156" s="42" t="s">
        <v>1002</v>
      </c>
      <c r="M156" s="82" t="s">
        <v>1246</v>
      </c>
      <c r="P156" s="76" t="s">
        <v>795</v>
      </c>
      <c r="Q156" s="76" t="s">
        <v>95</v>
      </c>
      <c r="T156" s="43">
        <f t="shared" si="16"/>
      </c>
      <c r="U156" s="43" t="str">
        <f t="shared" si="17"/>
        <v>Accepted</v>
      </c>
      <c r="V156" s="43" t="str">
        <f t="shared" si="19"/>
        <v>Unassigned</v>
      </c>
      <c r="W156" s="43">
        <f t="shared" si="20"/>
      </c>
      <c r="X156" s="15">
        <f t="shared" si="21"/>
      </c>
      <c r="Y156" s="15">
        <f t="shared" si="22"/>
      </c>
      <c r="Z156" s="15">
        <f t="shared" si="23"/>
      </c>
      <c r="AB156" s="15">
        <f t="shared" si="18"/>
      </c>
    </row>
    <row r="157" spans="1:28" ht="25.5">
      <c r="A157" s="76">
        <v>16963200023</v>
      </c>
      <c r="B157" s="76">
        <v>156</v>
      </c>
      <c r="C157" s="90" t="s">
        <v>245</v>
      </c>
      <c r="D157" s="90" t="s">
        <v>102</v>
      </c>
      <c r="E157" s="76" t="s">
        <v>27</v>
      </c>
      <c r="F157" s="76">
        <v>93</v>
      </c>
      <c r="G157" s="76" t="s">
        <v>708</v>
      </c>
      <c r="H157" s="76">
        <v>41</v>
      </c>
      <c r="I157" s="76"/>
      <c r="J157" s="12" t="s">
        <v>1243</v>
      </c>
      <c r="K157" s="91" t="s">
        <v>1215</v>
      </c>
      <c r="L157" s="42" t="s">
        <v>502</v>
      </c>
      <c r="M157" s="82" t="s">
        <v>1244</v>
      </c>
      <c r="N157" s="42" t="s">
        <v>1262</v>
      </c>
      <c r="P157" s="76" t="s">
        <v>27</v>
      </c>
      <c r="Q157" s="76" t="s">
        <v>95</v>
      </c>
      <c r="T157" s="43" t="str">
        <f t="shared" si="16"/>
        <v>Revised</v>
      </c>
      <c r="U157" s="43">
        <f t="shared" si="17"/>
      </c>
      <c r="V157" s="43">
        <f t="shared" si="19"/>
      </c>
      <c r="W157" s="43">
        <f t="shared" si="20"/>
      </c>
      <c r="X157" s="15">
        <f t="shared" si="21"/>
      </c>
      <c r="Y157" s="15">
        <f t="shared" si="22"/>
      </c>
      <c r="Z157" s="15">
        <f t="shared" si="23"/>
      </c>
      <c r="AB157" s="15">
        <f t="shared" si="18"/>
      </c>
    </row>
    <row r="158" spans="1:28" ht="25.5">
      <c r="A158" s="76">
        <v>16963100023</v>
      </c>
      <c r="B158" s="76">
        <v>157</v>
      </c>
      <c r="C158" s="90" t="s">
        <v>245</v>
      </c>
      <c r="D158" s="90" t="s">
        <v>102</v>
      </c>
      <c r="E158" s="76" t="s">
        <v>72</v>
      </c>
      <c r="F158" s="76">
        <v>107</v>
      </c>
      <c r="G158" s="76" t="s">
        <v>774</v>
      </c>
      <c r="H158" s="76">
        <v>37</v>
      </c>
      <c r="I158" s="76"/>
      <c r="J158" s="12" t="s">
        <v>826</v>
      </c>
      <c r="K158" s="91" t="s">
        <v>1216</v>
      </c>
      <c r="L158" s="42" t="s">
        <v>1002</v>
      </c>
      <c r="M158" s="82" t="s">
        <v>1244</v>
      </c>
      <c r="N158" s="42" t="s">
        <v>1273</v>
      </c>
      <c r="P158" s="76" t="s">
        <v>795</v>
      </c>
      <c r="Q158" s="76" t="s">
        <v>95</v>
      </c>
      <c r="T158" s="43">
        <f t="shared" si="16"/>
      </c>
      <c r="U158" s="43" t="str">
        <f t="shared" si="17"/>
        <v>Revised</v>
      </c>
      <c r="V158" s="43" t="str">
        <f t="shared" si="19"/>
        <v>Unassigned</v>
      </c>
      <c r="W158" s="43">
        <f t="shared" si="20"/>
      </c>
      <c r="X158" s="15">
        <f t="shared" si="21"/>
      </c>
      <c r="Y158" s="15">
        <f t="shared" si="22"/>
      </c>
      <c r="Z158" s="15">
        <f t="shared" si="23"/>
      </c>
      <c r="AB158" s="15">
        <f t="shared" si="18"/>
      </c>
    </row>
    <row r="159" spans="1:28" ht="38.25">
      <c r="A159" s="76">
        <v>16974200023</v>
      </c>
      <c r="B159" s="76">
        <v>158</v>
      </c>
      <c r="C159" s="90" t="s">
        <v>232</v>
      </c>
      <c r="D159" s="90" t="s">
        <v>233</v>
      </c>
      <c r="E159" s="76" t="s">
        <v>72</v>
      </c>
      <c r="F159" s="76">
        <v>111</v>
      </c>
      <c r="G159" s="76" t="s">
        <v>777</v>
      </c>
      <c r="H159" s="76">
        <v>13</v>
      </c>
      <c r="I159" s="76"/>
      <c r="J159" s="12" t="s">
        <v>826</v>
      </c>
      <c r="K159" s="91" t="s">
        <v>1217</v>
      </c>
      <c r="L159" s="42" t="s">
        <v>1196</v>
      </c>
      <c r="M159" s="82" t="s">
        <v>1244</v>
      </c>
      <c r="N159" s="42" t="s">
        <v>1275</v>
      </c>
      <c r="P159" s="76" t="s">
        <v>795</v>
      </c>
      <c r="Q159" s="76" t="s">
        <v>95</v>
      </c>
      <c r="T159" s="43">
        <f t="shared" si="16"/>
      </c>
      <c r="U159" s="43" t="str">
        <f t="shared" si="17"/>
        <v>Revised</v>
      </c>
      <c r="V159" s="43" t="str">
        <f t="shared" si="19"/>
        <v>Unassigned</v>
      </c>
      <c r="W159" s="43">
        <f t="shared" si="20"/>
      </c>
      <c r="X159" s="15">
        <f t="shared" si="21"/>
      </c>
      <c r="Y159" s="15">
        <f t="shared" si="22"/>
      </c>
      <c r="Z159" s="15">
        <f t="shared" si="23"/>
      </c>
      <c r="AB159" s="15">
        <f t="shared" si="18"/>
      </c>
    </row>
    <row r="160" spans="1:28" ht="63.75">
      <c r="A160" s="76">
        <v>16952400023</v>
      </c>
      <c r="B160" s="76">
        <v>159</v>
      </c>
      <c r="C160" s="90" t="s">
        <v>1014</v>
      </c>
      <c r="D160" s="90" t="s">
        <v>1015</v>
      </c>
      <c r="E160" s="76" t="s">
        <v>72</v>
      </c>
      <c r="F160" s="76">
        <v>114</v>
      </c>
      <c r="G160" s="76" t="s">
        <v>1218</v>
      </c>
      <c r="H160" s="76">
        <v>24</v>
      </c>
      <c r="I160" s="76"/>
      <c r="J160" s="76" t="s">
        <v>801</v>
      </c>
      <c r="K160" s="91" t="s">
        <v>1198</v>
      </c>
      <c r="L160" s="42" t="s">
        <v>1199</v>
      </c>
      <c r="P160" s="76" t="s">
        <v>795</v>
      </c>
      <c r="Q160" s="76" t="s">
        <v>18</v>
      </c>
      <c r="T160" s="43">
        <f t="shared" si="16"/>
      </c>
      <c r="U160" s="43">
        <f t="shared" si="17"/>
        <v>0</v>
      </c>
      <c r="V160" s="43">
        <f t="shared" si="19"/>
      </c>
      <c r="W160" s="43" t="str">
        <f t="shared" si="20"/>
        <v>Unassigned</v>
      </c>
      <c r="X160" s="15">
        <f t="shared" si="21"/>
      </c>
      <c r="Y160" s="15">
        <f t="shared" si="22"/>
      </c>
      <c r="Z160" s="15">
        <f t="shared" si="23"/>
      </c>
      <c r="AB160" s="15">
        <f t="shared" si="18"/>
      </c>
    </row>
    <row r="161" spans="1:28" ht="12.75">
      <c r="A161" s="76">
        <v>16972100023</v>
      </c>
      <c r="B161" s="76">
        <v>160</v>
      </c>
      <c r="C161" s="90" t="s">
        <v>101</v>
      </c>
      <c r="D161" s="90" t="s">
        <v>102</v>
      </c>
      <c r="E161" s="76" t="s">
        <v>27</v>
      </c>
      <c r="F161" s="76">
        <v>115</v>
      </c>
      <c r="G161" s="76" t="s">
        <v>1219</v>
      </c>
      <c r="H161" s="76">
        <v>15</v>
      </c>
      <c r="I161" s="76"/>
      <c r="J161" s="76" t="s">
        <v>817</v>
      </c>
      <c r="K161" s="91" t="s">
        <v>1220</v>
      </c>
      <c r="L161" s="42" t="s">
        <v>1221</v>
      </c>
      <c r="M161" s="82" t="s">
        <v>1246</v>
      </c>
      <c r="P161" s="76" t="s">
        <v>27</v>
      </c>
      <c r="Q161" s="76" t="s">
        <v>95</v>
      </c>
      <c r="T161" s="43" t="str">
        <f t="shared" si="16"/>
        <v>Accepted</v>
      </c>
      <c r="U161" s="43">
        <f t="shared" si="17"/>
      </c>
      <c r="V161" s="43">
        <f t="shared" si="19"/>
      </c>
      <c r="W161" s="43">
        <f t="shared" si="20"/>
      </c>
      <c r="X161" s="15">
        <f t="shared" si="21"/>
      </c>
      <c r="Y161" s="15">
        <f t="shared" si="22"/>
      </c>
      <c r="Z161" s="15">
        <f t="shared" si="23"/>
      </c>
      <c r="AB161" s="15">
        <f t="shared" si="18"/>
      </c>
    </row>
    <row r="162" spans="1:28" ht="63.75">
      <c r="A162" s="76">
        <v>16952500023</v>
      </c>
      <c r="B162" s="76">
        <v>161</v>
      </c>
      <c r="C162" s="90" t="s">
        <v>1014</v>
      </c>
      <c r="D162" s="90" t="s">
        <v>1015</v>
      </c>
      <c r="E162" s="76" t="s">
        <v>72</v>
      </c>
      <c r="F162" s="76">
        <v>115</v>
      </c>
      <c r="G162" s="76" t="s">
        <v>1219</v>
      </c>
      <c r="H162" s="76">
        <v>15</v>
      </c>
      <c r="I162" s="76"/>
      <c r="J162" s="76" t="s">
        <v>801</v>
      </c>
      <c r="K162" s="91" t="s">
        <v>1198</v>
      </c>
      <c r="L162" s="42" t="s">
        <v>1222</v>
      </c>
      <c r="P162" s="76" t="s">
        <v>795</v>
      </c>
      <c r="Q162" s="76" t="s">
        <v>18</v>
      </c>
      <c r="T162" s="43">
        <f t="shared" si="16"/>
      </c>
      <c r="U162" s="43">
        <f t="shared" si="17"/>
        <v>0</v>
      </c>
      <c r="V162" s="43">
        <f t="shared" si="19"/>
      </c>
      <c r="W162" s="43" t="str">
        <f t="shared" si="20"/>
        <v>Unassigned</v>
      </c>
      <c r="X162" s="15">
        <f t="shared" si="21"/>
      </c>
      <c r="Y162" s="15">
        <f t="shared" si="22"/>
      </c>
      <c r="Z162" s="15">
        <f t="shared" si="23"/>
      </c>
      <c r="AB162" s="15">
        <f t="shared" si="18"/>
      </c>
    </row>
    <row r="163" spans="1:28" ht="76.5">
      <c r="A163" s="76">
        <v>16952600023</v>
      </c>
      <c r="B163" s="76">
        <v>162</v>
      </c>
      <c r="C163" s="90" t="s">
        <v>1014</v>
      </c>
      <c r="D163" s="90" t="s">
        <v>1015</v>
      </c>
      <c r="E163" s="76" t="s">
        <v>72</v>
      </c>
      <c r="F163" s="76">
        <v>117</v>
      </c>
      <c r="G163" s="76" t="s">
        <v>789</v>
      </c>
      <c r="H163" s="76">
        <v>9</v>
      </c>
      <c r="I163" s="76"/>
      <c r="J163" s="76" t="s">
        <v>801</v>
      </c>
      <c r="K163" s="91" t="s">
        <v>1223</v>
      </c>
      <c r="L163" s="42" t="s">
        <v>1224</v>
      </c>
      <c r="P163" s="76" t="s">
        <v>795</v>
      </c>
      <c r="Q163" s="76" t="s">
        <v>18</v>
      </c>
      <c r="T163" s="43">
        <f t="shared" si="16"/>
      </c>
      <c r="U163" s="43">
        <f t="shared" si="17"/>
        <v>0</v>
      </c>
      <c r="V163" s="43">
        <f t="shared" si="19"/>
      </c>
      <c r="W163" s="43" t="str">
        <f t="shared" si="20"/>
        <v>Unassigned</v>
      </c>
      <c r="X163" s="15">
        <f t="shared" si="21"/>
      </c>
      <c r="Y163" s="15">
        <f t="shared" si="22"/>
      </c>
      <c r="Z163" s="15">
        <f t="shared" si="23"/>
      </c>
      <c r="AB163" s="15">
        <f t="shared" si="18"/>
      </c>
    </row>
    <row r="164" spans="1:28" ht="25.5">
      <c r="A164" s="76">
        <v>16974300023</v>
      </c>
      <c r="B164" s="76">
        <v>163</v>
      </c>
      <c r="C164" s="90" t="s">
        <v>232</v>
      </c>
      <c r="D164" s="90" t="s">
        <v>233</v>
      </c>
      <c r="E164" s="76" t="s">
        <v>27</v>
      </c>
      <c r="F164" s="76">
        <v>117</v>
      </c>
      <c r="G164" s="76" t="s">
        <v>1225</v>
      </c>
      <c r="H164" s="76">
        <v>28</v>
      </c>
      <c r="I164" s="76"/>
      <c r="J164" s="76" t="s">
        <v>817</v>
      </c>
      <c r="K164" s="91" t="s">
        <v>1226</v>
      </c>
      <c r="L164" s="42" t="s">
        <v>1227</v>
      </c>
      <c r="M164" s="82" t="s">
        <v>1246</v>
      </c>
      <c r="P164" s="76" t="s">
        <v>27</v>
      </c>
      <c r="Q164" s="76" t="s">
        <v>95</v>
      </c>
      <c r="T164" s="43" t="str">
        <f t="shared" si="16"/>
        <v>Accepted</v>
      </c>
      <c r="U164" s="43">
        <f t="shared" si="17"/>
      </c>
      <c r="V164" s="43">
        <f t="shared" si="19"/>
      </c>
      <c r="W164" s="43">
        <f t="shared" si="20"/>
      </c>
      <c r="X164" s="15">
        <f t="shared" si="21"/>
      </c>
      <c r="Y164" s="15">
        <f t="shared" si="22"/>
      </c>
      <c r="Z164" s="15">
        <f t="shared" si="23"/>
      </c>
      <c r="AB164" s="15">
        <f t="shared" si="18"/>
      </c>
    </row>
    <row r="165" spans="1:28" ht="51">
      <c r="A165" s="76">
        <v>16952700023</v>
      </c>
      <c r="B165" s="76">
        <v>164</v>
      </c>
      <c r="C165" s="90" t="s">
        <v>1014</v>
      </c>
      <c r="D165" s="90" t="s">
        <v>1015</v>
      </c>
      <c r="E165" s="76" t="s">
        <v>72</v>
      </c>
      <c r="F165" s="76">
        <v>117</v>
      </c>
      <c r="G165" s="76" t="s">
        <v>1228</v>
      </c>
      <c r="H165" s="76">
        <v>45</v>
      </c>
      <c r="I165" s="76"/>
      <c r="J165" s="76" t="s">
        <v>801</v>
      </c>
      <c r="K165" s="91" t="s">
        <v>1229</v>
      </c>
      <c r="L165" s="42" t="s">
        <v>1194</v>
      </c>
      <c r="P165" s="76" t="s">
        <v>795</v>
      </c>
      <c r="Q165" s="76" t="s">
        <v>18</v>
      </c>
      <c r="T165" s="43">
        <f t="shared" si="16"/>
      </c>
      <c r="U165" s="43">
        <f t="shared" si="17"/>
        <v>0</v>
      </c>
      <c r="V165" s="43">
        <f t="shared" si="19"/>
      </c>
      <c r="W165" s="43" t="str">
        <f t="shared" si="20"/>
        <v>Unassigned</v>
      </c>
      <c r="X165" s="15">
        <f t="shared" si="21"/>
      </c>
      <c r="Y165" s="15">
        <f t="shared" si="22"/>
      </c>
      <c r="Z165" s="15">
        <f t="shared" si="23"/>
      </c>
      <c r="AB165" s="15">
        <f t="shared" si="18"/>
      </c>
    </row>
    <row r="166" spans="1:28" ht="12.75">
      <c r="A166" s="76">
        <v>16968800023</v>
      </c>
      <c r="B166" s="76">
        <v>165</v>
      </c>
      <c r="C166" s="90" t="s">
        <v>125</v>
      </c>
      <c r="D166" s="90" t="s">
        <v>126</v>
      </c>
      <c r="E166" s="76" t="s">
        <v>27</v>
      </c>
      <c r="F166" s="76">
        <v>118</v>
      </c>
      <c r="G166" s="76" t="s">
        <v>1230</v>
      </c>
      <c r="H166" s="76">
        <v>9</v>
      </c>
      <c r="I166" s="76"/>
      <c r="J166" s="17" t="s">
        <v>817</v>
      </c>
      <c r="K166" s="91" t="s">
        <v>1231</v>
      </c>
      <c r="L166" s="42" t="s">
        <v>1232</v>
      </c>
      <c r="M166" s="82" t="s">
        <v>1246</v>
      </c>
      <c r="P166" s="76" t="s">
        <v>27</v>
      </c>
      <c r="Q166" s="76" t="s">
        <v>95</v>
      </c>
      <c r="T166" s="43" t="str">
        <f t="shared" si="16"/>
        <v>Accepted</v>
      </c>
      <c r="U166" s="43">
        <f t="shared" si="17"/>
      </c>
      <c r="V166" s="43">
        <f t="shared" si="19"/>
      </c>
      <c r="W166" s="43">
        <f t="shared" si="20"/>
      </c>
      <c r="X166" s="15">
        <f t="shared" si="21"/>
      </c>
      <c r="Y166" s="15">
        <f t="shared" si="22"/>
      </c>
      <c r="Z166" s="15">
        <f t="shared" si="23"/>
      </c>
      <c r="AB166" s="15">
        <f t="shared" si="18"/>
      </c>
    </row>
    <row r="167" spans="1:28" ht="95.25" customHeight="1">
      <c r="A167" s="76">
        <v>16952800023</v>
      </c>
      <c r="B167" s="76">
        <v>166</v>
      </c>
      <c r="C167" s="90" t="s">
        <v>1014</v>
      </c>
      <c r="D167" s="90" t="s">
        <v>1015</v>
      </c>
      <c r="E167" s="76" t="s">
        <v>72</v>
      </c>
      <c r="F167" s="76">
        <v>118</v>
      </c>
      <c r="G167" s="76" t="s">
        <v>1230</v>
      </c>
      <c r="H167" s="76">
        <v>9</v>
      </c>
      <c r="I167" s="76"/>
      <c r="J167" s="76" t="s">
        <v>1241</v>
      </c>
      <c r="K167" s="91" t="s">
        <v>1233</v>
      </c>
      <c r="L167" s="42" t="s">
        <v>1234</v>
      </c>
      <c r="M167" s="82" t="s">
        <v>1247</v>
      </c>
      <c r="N167" s="42" t="s">
        <v>1253</v>
      </c>
      <c r="P167" s="76" t="s">
        <v>795</v>
      </c>
      <c r="Q167" s="76" t="s">
        <v>18</v>
      </c>
      <c r="T167" s="43">
        <f t="shared" si="16"/>
      </c>
      <c r="U167" s="43" t="str">
        <f t="shared" si="17"/>
        <v>Rejected</v>
      </c>
      <c r="V167" s="43" t="str">
        <f t="shared" si="19"/>
        <v>Unassigned</v>
      </c>
      <c r="W167" s="43">
        <f t="shared" si="20"/>
      </c>
      <c r="X167" s="15">
        <f t="shared" si="21"/>
      </c>
      <c r="Y167" s="15">
        <f t="shared" si="22"/>
      </c>
      <c r="Z167" s="15">
        <f t="shared" si="23"/>
      </c>
      <c r="AB167" s="15">
        <f t="shared" si="18"/>
      </c>
    </row>
    <row r="168" spans="16:28" ht="12.75">
      <c r="P168" s="76"/>
      <c r="T168" s="43">
        <f t="shared" si="16"/>
      </c>
      <c r="U168" s="43">
        <f t="shared" si="17"/>
      </c>
      <c r="V168" s="43">
        <f aca="true" t="shared" si="24" ref="V168:V194">IF(OR(U168="A",U168="AP",U168="R",U168="Z"),P168,"")</f>
      </c>
      <c r="W168" s="43">
        <f t="shared" si="20"/>
      </c>
      <c r="X168" s="15">
        <f t="shared" si="21"/>
      </c>
      <c r="Y168" s="15">
        <f t="shared" si="22"/>
      </c>
      <c r="Z168" s="15">
        <f t="shared" si="23"/>
      </c>
      <c r="AB168" s="15">
        <f t="shared" si="18"/>
      </c>
    </row>
    <row r="169" spans="16:28" ht="12.75">
      <c r="P169" s="76"/>
      <c r="T169" s="43">
        <f t="shared" si="16"/>
      </c>
      <c r="U169" s="43">
        <f t="shared" si="17"/>
      </c>
      <c r="V169" s="43">
        <f t="shared" si="24"/>
      </c>
      <c r="W169" s="43">
        <f t="shared" si="20"/>
      </c>
      <c r="X169" s="15">
        <f t="shared" si="21"/>
      </c>
      <c r="Y169" s="15">
        <f t="shared" si="22"/>
      </c>
      <c r="Z169" s="15">
        <f t="shared" si="23"/>
      </c>
      <c r="AB169" s="15">
        <f t="shared" si="18"/>
      </c>
    </row>
    <row r="170" spans="10:28" ht="12.75">
      <c r="J170" s="76"/>
      <c r="P170" s="76"/>
      <c r="T170" s="43">
        <f t="shared" si="16"/>
      </c>
      <c r="U170" s="43">
        <f t="shared" si="17"/>
      </c>
      <c r="V170" s="43">
        <f t="shared" si="24"/>
      </c>
      <c r="W170" s="43">
        <f t="shared" si="20"/>
      </c>
      <c r="X170" s="15">
        <f t="shared" si="21"/>
      </c>
      <c r="Y170" s="15">
        <f t="shared" si="22"/>
      </c>
      <c r="Z170" s="15">
        <f t="shared" si="23"/>
      </c>
      <c r="AB170" s="15">
        <f t="shared" si="18"/>
      </c>
    </row>
    <row r="171" spans="16:28" ht="12.75">
      <c r="P171" s="76"/>
      <c r="T171" s="43">
        <f t="shared" si="16"/>
      </c>
      <c r="U171" s="43">
        <f t="shared" si="17"/>
      </c>
      <c r="V171" s="43">
        <f t="shared" si="24"/>
      </c>
      <c r="W171" s="43">
        <f t="shared" si="20"/>
      </c>
      <c r="X171" s="15">
        <f t="shared" si="21"/>
      </c>
      <c r="Y171" s="15">
        <f t="shared" si="22"/>
      </c>
      <c r="Z171" s="15">
        <f t="shared" si="23"/>
      </c>
      <c r="AB171" s="15">
        <f t="shared" si="18"/>
      </c>
    </row>
    <row r="172" spans="10:28" ht="12.75">
      <c r="J172" s="76"/>
      <c r="P172" s="76"/>
      <c r="T172" s="43">
        <f t="shared" si="16"/>
      </c>
      <c r="U172" s="43">
        <f t="shared" si="17"/>
      </c>
      <c r="V172" s="43">
        <f t="shared" si="24"/>
      </c>
      <c r="W172" s="43">
        <f t="shared" si="20"/>
      </c>
      <c r="X172" s="15">
        <f t="shared" si="21"/>
      </c>
      <c r="Y172" s="15">
        <f t="shared" si="22"/>
      </c>
      <c r="Z172" s="15">
        <f t="shared" si="23"/>
      </c>
      <c r="AB172" s="15">
        <f t="shared" si="18"/>
      </c>
    </row>
    <row r="173" spans="10:28" ht="12.75">
      <c r="J173" s="76"/>
      <c r="P173" s="76"/>
      <c r="T173" s="43">
        <f t="shared" si="16"/>
      </c>
      <c r="U173" s="43">
        <f t="shared" si="17"/>
      </c>
      <c r="V173" s="43">
        <f t="shared" si="24"/>
      </c>
      <c r="W173" s="43">
        <f t="shared" si="20"/>
      </c>
      <c r="X173" s="15">
        <f t="shared" si="21"/>
      </c>
      <c r="Y173" s="15">
        <f t="shared" si="22"/>
      </c>
      <c r="Z173" s="15">
        <f t="shared" si="23"/>
      </c>
      <c r="AB173" s="15">
        <f t="shared" si="18"/>
      </c>
    </row>
    <row r="174" spans="16:28" ht="12.75">
      <c r="P174" s="76"/>
      <c r="T174" s="43">
        <f t="shared" si="16"/>
      </c>
      <c r="U174" s="43">
        <f t="shared" si="17"/>
      </c>
      <c r="V174" s="43">
        <f t="shared" si="24"/>
      </c>
      <c r="W174" s="43">
        <f t="shared" si="20"/>
      </c>
      <c r="X174" s="15">
        <f t="shared" si="21"/>
      </c>
      <c r="Y174" s="15">
        <f t="shared" si="22"/>
      </c>
      <c r="Z174" s="15">
        <f t="shared" si="23"/>
      </c>
      <c r="AB174" s="15">
        <f t="shared" si="18"/>
      </c>
    </row>
    <row r="175" spans="10:28" ht="12.75">
      <c r="J175" s="76"/>
      <c r="P175" s="76"/>
      <c r="T175" s="43">
        <f t="shared" si="16"/>
      </c>
      <c r="U175" s="43">
        <f t="shared" si="17"/>
      </c>
      <c r="V175" s="43">
        <f t="shared" si="24"/>
      </c>
      <c r="W175" s="43">
        <f t="shared" si="20"/>
      </c>
      <c r="X175" s="15">
        <f t="shared" si="21"/>
      </c>
      <c r="Y175" s="15">
        <f t="shared" si="22"/>
      </c>
      <c r="Z175" s="15">
        <f t="shared" si="23"/>
      </c>
      <c r="AB175" s="15">
        <f t="shared" si="18"/>
      </c>
    </row>
    <row r="176" spans="16:28" ht="12.75">
      <c r="P176" s="76"/>
      <c r="T176" s="43">
        <f t="shared" si="16"/>
      </c>
      <c r="U176" s="43">
        <f t="shared" si="17"/>
      </c>
      <c r="V176" s="43">
        <f t="shared" si="24"/>
      </c>
      <c r="W176" s="43">
        <f t="shared" si="20"/>
      </c>
      <c r="X176" s="15">
        <f t="shared" si="21"/>
      </c>
      <c r="Y176" s="15">
        <f t="shared" si="22"/>
      </c>
      <c r="Z176" s="15">
        <f t="shared" si="23"/>
      </c>
      <c r="AB176" s="15">
        <f t="shared" si="18"/>
      </c>
    </row>
    <row r="177" spans="10:28" ht="12.75">
      <c r="J177" s="76"/>
      <c r="P177" s="76"/>
      <c r="T177" s="43">
        <f t="shared" si="16"/>
      </c>
      <c r="U177" s="43">
        <f t="shared" si="17"/>
      </c>
      <c r="V177" s="43">
        <f t="shared" si="24"/>
      </c>
      <c r="W177" s="43">
        <f t="shared" si="20"/>
      </c>
      <c r="X177" s="15">
        <f t="shared" si="21"/>
      </c>
      <c r="Y177" s="15">
        <f t="shared" si="22"/>
      </c>
      <c r="Z177" s="15">
        <f t="shared" si="23"/>
      </c>
      <c r="AB177" s="15">
        <f t="shared" si="18"/>
      </c>
    </row>
    <row r="178" spans="10:28" ht="12.75">
      <c r="J178" s="76"/>
      <c r="P178" s="76"/>
      <c r="T178" s="43">
        <f t="shared" si="16"/>
      </c>
      <c r="U178" s="43">
        <f t="shared" si="17"/>
      </c>
      <c r="V178" s="43">
        <f t="shared" si="24"/>
      </c>
      <c r="W178" s="43">
        <f t="shared" si="20"/>
      </c>
      <c r="X178" s="15">
        <f t="shared" si="21"/>
      </c>
      <c r="Y178" s="15">
        <f t="shared" si="22"/>
      </c>
      <c r="Z178" s="15">
        <f t="shared" si="23"/>
      </c>
      <c r="AB178" s="15">
        <f t="shared" si="18"/>
      </c>
    </row>
    <row r="179" spans="10:28" ht="12.75">
      <c r="J179" s="76"/>
      <c r="P179" s="76"/>
      <c r="T179" s="43">
        <f t="shared" si="16"/>
      </c>
      <c r="U179" s="43">
        <f t="shared" si="17"/>
      </c>
      <c r="V179" s="43">
        <f t="shared" si="24"/>
      </c>
      <c r="W179" s="43">
        <f t="shared" si="20"/>
      </c>
      <c r="X179" s="15">
        <f t="shared" si="21"/>
      </c>
      <c r="Y179" s="15">
        <f t="shared" si="22"/>
      </c>
      <c r="Z179" s="15">
        <f t="shared" si="23"/>
      </c>
      <c r="AB179" s="15">
        <f t="shared" si="18"/>
      </c>
    </row>
    <row r="180" spans="10:28" ht="12.75">
      <c r="J180" s="76"/>
      <c r="P180" s="76"/>
      <c r="T180" s="43">
        <f t="shared" si="16"/>
      </c>
      <c r="U180" s="43">
        <f t="shared" si="17"/>
      </c>
      <c r="V180" s="43">
        <f t="shared" si="24"/>
      </c>
      <c r="W180" s="43">
        <f t="shared" si="20"/>
      </c>
      <c r="X180" s="15">
        <f t="shared" si="21"/>
      </c>
      <c r="Y180" s="15">
        <f t="shared" si="22"/>
      </c>
      <c r="Z180" s="15">
        <f t="shared" si="23"/>
      </c>
      <c r="AB180" s="15">
        <f t="shared" si="18"/>
      </c>
    </row>
    <row r="181" spans="10:28" ht="12.75">
      <c r="J181" s="76"/>
      <c r="P181" s="76"/>
      <c r="T181" s="43">
        <f t="shared" si="16"/>
      </c>
      <c r="U181" s="43">
        <f t="shared" si="17"/>
      </c>
      <c r="V181" s="43">
        <f t="shared" si="24"/>
      </c>
      <c r="W181" s="43">
        <f t="shared" si="20"/>
      </c>
      <c r="X181" s="15">
        <f t="shared" si="21"/>
      </c>
      <c r="Y181" s="15">
        <f t="shared" si="22"/>
      </c>
      <c r="Z181" s="15">
        <f t="shared" si="23"/>
      </c>
      <c r="AB181" s="15">
        <f t="shared" si="18"/>
      </c>
    </row>
    <row r="182" spans="10:28" ht="12.75">
      <c r="J182" s="76"/>
      <c r="P182" s="76"/>
      <c r="T182" s="43">
        <f t="shared" si="16"/>
      </c>
      <c r="U182" s="43">
        <f t="shared" si="17"/>
      </c>
      <c r="V182" s="43">
        <f t="shared" si="24"/>
      </c>
      <c r="W182" s="43">
        <f t="shared" si="20"/>
      </c>
      <c r="X182" s="15">
        <f t="shared" si="21"/>
      </c>
      <c r="Y182" s="15">
        <f t="shared" si="22"/>
      </c>
      <c r="Z182" s="15">
        <f t="shared" si="23"/>
      </c>
      <c r="AB182" s="15">
        <f t="shared" si="18"/>
      </c>
    </row>
    <row r="183" spans="10:28" ht="12.75">
      <c r="J183" s="76"/>
      <c r="P183" s="76"/>
      <c r="T183" s="43">
        <f t="shared" si="16"/>
      </c>
      <c r="U183" s="43">
        <f t="shared" si="17"/>
      </c>
      <c r="V183" s="43">
        <f t="shared" si="24"/>
      </c>
      <c r="W183" s="43">
        <f t="shared" si="20"/>
      </c>
      <c r="X183" s="15">
        <f t="shared" si="21"/>
      </c>
      <c r="Y183" s="15">
        <f t="shared" si="22"/>
      </c>
      <c r="Z183" s="15">
        <f t="shared" si="23"/>
      </c>
      <c r="AB183" s="15">
        <f t="shared" si="18"/>
      </c>
    </row>
    <row r="184" spans="16:28" ht="12.75">
      <c r="P184" s="76"/>
      <c r="T184" s="43">
        <f t="shared" si="16"/>
      </c>
      <c r="U184" s="43">
        <f t="shared" si="17"/>
      </c>
      <c r="V184" s="43">
        <f t="shared" si="24"/>
      </c>
      <c r="W184" s="43">
        <f t="shared" si="20"/>
      </c>
      <c r="X184" s="15">
        <f t="shared" si="21"/>
      </c>
      <c r="Y184" s="15">
        <f t="shared" si="22"/>
      </c>
      <c r="Z184" s="15">
        <f t="shared" si="23"/>
      </c>
      <c r="AB184" s="15">
        <f t="shared" si="18"/>
      </c>
    </row>
    <row r="185" spans="10:28" ht="12.75">
      <c r="J185" s="76"/>
      <c r="P185" s="76"/>
      <c r="T185" s="43">
        <f t="shared" si="16"/>
      </c>
      <c r="U185" s="43">
        <f t="shared" si="17"/>
      </c>
      <c r="V185" s="43">
        <f t="shared" si="24"/>
      </c>
      <c r="W185" s="43">
        <f t="shared" si="20"/>
      </c>
      <c r="X185" s="15">
        <f t="shared" si="21"/>
      </c>
      <c r="Y185" s="15">
        <f t="shared" si="22"/>
      </c>
      <c r="Z185" s="15">
        <f t="shared" si="23"/>
      </c>
      <c r="AB185" s="15">
        <f t="shared" si="18"/>
      </c>
    </row>
    <row r="186" spans="10:28" ht="12.75">
      <c r="J186" s="76"/>
      <c r="P186" s="76"/>
      <c r="T186" s="43">
        <f t="shared" si="16"/>
      </c>
      <c r="U186" s="43">
        <f t="shared" si="17"/>
      </c>
      <c r="V186" s="43">
        <f t="shared" si="24"/>
      </c>
      <c r="W186" s="43">
        <f t="shared" si="20"/>
      </c>
      <c r="X186" s="15">
        <f t="shared" si="21"/>
      </c>
      <c r="Y186" s="15">
        <f t="shared" si="22"/>
      </c>
      <c r="Z186" s="15">
        <f t="shared" si="23"/>
      </c>
      <c r="AB186" s="15">
        <f t="shared" si="18"/>
      </c>
    </row>
    <row r="187" spans="10:28" ht="12.75">
      <c r="J187" s="76"/>
      <c r="P187" s="76"/>
      <c r="T187" s="43">
        <f t="shared" si="16"/>
      </c>
      <c r="U187" s="43">
        <f t="shared" si="17"/>
      </c>
      <c r="V187" s="43">
        <f t="shared" si="24"/>
      </c>
      <c r="W187" s="43">
        <f t="shared" si="20"/>
      </c>
      <c r="X187" s="15">
        <f t="shared" si="21"/>
      </c>
      <c r="Y187" s="15">
        <f t="shared" si="22"/>
      </c>
      <c r="Z187" s="15">
        <f t="shared" si="23"/>
      </c>
      <c r="AB187" s="15">
        <f t="shared" si="18"/>
      </c>
    </row>
    <row r="188" spans="10:28" ht="12.75">
      <c r="J188" s="76"/>
      <c r="P188" s="76"/>
      <c r="T188" s="43">
        <f t="shared" si="16"/>
      </c>
      <c r="U188" s="43">
        <f t="shared" si="17"/>
      </c>
      <c r="V188" s="43">
        <f t="shared" si="24"/>
      </c>
      <c r="W188" s="43">
        <f t="shared" si="20"/>
      </c>
      <c r="X188" s="15">
        <f t="shared" si="21"/>
      </c>
      <c r="Y188" s="15">
        <f t="shared" si="22"/>
      </c>
      <c r="Z188" s="15">
        <f t="shared" si="23"/>
      </c>
      <c r="AB188" s="15">
        <f t="shared" si="18"/>
      </c>
    </row>
    <row r="189" spans="10:28" ht="12.75">
      <c r="J189" s="76"/>
      <c r="P189" s="76"/>
      <c r="T189" s="43">
        <f t="shared" si="16"/>
      </c>
      <c r="U189" s="43">
        <f t="shared" si="17"/>
      </c>
      <c r="V189" s="43">
        <f t="shared" si="24"/>
      </c>
      <c r="W189" s="43">
        <f t="shared" si="20"/>
      </c>
      <c r="X189" s="15">
        <f t="shared" si="21"/>
      </c>
      <c r="Y189" s="15">
        <f t="shared" si="22"/>
      </c>
      <c r="Z189" s="15">
        <f t="shared" si="23"/>
      </c>
      <c r="AB189" s="15">
        <f t="shared" si="18"/>
      </c>
    </row>
    <row r="190" spans="10:28" ht="12.75">
      <c r="J190" s="76"/>
      <c r="P190" s="76"/>
      <c r="T190" s="43">
        <f t="shared" si="16"/>
      </c>
      <c r="U190" s="43">
        <f t="shared" si="17"/>
      </c>
      <c r="V190" s="43">
        <f t="shared" si="24"/>
      </c>
      <c r="W190" s="43">
        <f t="shared" si="20"/>
      </c>
      <c r="X190" s="15">
        <f t="shared" si="21"/>
      </c>
      <c r="Y190" s="15">
        <f t="shared" si="22"/>
      </c>
      <c r="Z190" s="15">
        <f t="shared" si="23"/>
      </c>
      <c r="AB190" s="15">
        <f t="shared" si="18"/>
      </c>
    </row>
    <row r="191" spans="10:28" ht="12.75">
      <c r="J191" s="76"/>
      <c r="P191" s="76"/>
      <c r="T191" s="43">
        <f t="shared" si="16"/>
      </c>
      <c r="U191" s="43">
        <f t="shared" si="17"/>
      </c>
      <c r="V191" s="43">
        <f t="shared" si="24"/>
      </c>
      <c r="W191" s="43">
        <f t="shared" si="20"/>
      </c>
      <c r="X191" s="15">
        <f t="shared" si="21"/>
      </c>
      <c r="Y191" s="15">
        <f t="shared" si="22"/>
      </c>
      <c r="Z191" s="15">
        <f t="shared" si="23"/>
      </c>
      <c r="AB191" s="15">
        <f t="shared" si="18"/>
      </c>
    </row>
    <row r="192" spans="10:28" ht="12.75">
      <c r="J192" s="76"/>
      <c r="P192" s="76"/>
      <c r="T192" s="43">
        <f t="shared" si="16"/>
      </c>
      <c r="U192" s="43">
        <f t="shared" si="17"/>
      </c>
      <c r="V192" s="43">
        <f t="shared" si="24"/>
      </c>
      <c r="W192" s="43">
        <f t="shared" si="20"/>
      </c>
      <c r="X192" s="15">
        <f t="shared" si="21"/>
      </c>
      <c r="Y192" s="15">
        <f t="shared" si="22"/>
      </c>
      <c r="Z192" s="15">
        <f t="shared" si="23"/>
      </c>
      <c r="AB192" s="15">
        <f t="shared" si="18"/>
      </c>
    </row>
    <row r="193" spans="10:28" ht="12.75">
      <c r="J193" s="76"/>
      <c r="P193" s="76"/>
      <c r="T193" s="43">
        <f t="shared" si="16"/>
      </c>
      <c r="U193" s="43">
        <f t="shared" si="17"/>
      </c>
      <c r="V193" s="43">
        <f t="shared" si="24"/>
      </c>
      <c r="W193" s="43">
        <f t="shared" si="20"/>
      </c>
      <c r="X193" s="15">
        <f t="shared" si="21"/>
      </c>
      <c r="Y193" s="15">
        <f t="shared" si="22"/>
      </c>
      <c r="Z193" s="15">
        <f t="shared" si="23"/>
      </c>
      <c r="AB193" s="15">
        <f t="shared" si="18"/>
      </c>
    </row>
    <row r="194" spans="10:28" ht="12.75">
      <c r="J194" s="17"/>
      <c r="P194" s="76"/>
      <c r="T194" s="43">
        <f aca="true" t="shared" si="25" ref="T194:T257">IF(E194="Editorial",M194,"")</f>
      </c>
      <c r="U194" s="43">
        <f aca="true" t="shared" si="26" ref="U194:U257">IF(OR(E194="Technical",E194="General"),M194,"")</f>
      </c>
      <c r="V194" s="43">
        <f t="shared" si="24"/>
      </c>
      <c r="W194" s="43">
        <f t="shared" si="20"/>
      </c>
      <c r="X194" s="15">
        <f t="shared" si="21"/>
      </c>
      <c r="Y194" s="15">
        <f t="shared" si="22"/>
      </c>
      <c r="Z194" s="15">
        <f t="shared" si="23"/>
      </c>
      <c r="AB194" s="15">
        <f aca="true" t="shared" si="27" ref="AB194:AB257">IF(OR(U194="rdy2vote",U194="wip"),J194,"")</f>
      </c>
    </row>
    <row r="195" spans="10:28" ht="12.75">
      <c r="J195" s="76"/>
      <c r="P195" s="76"/>
      <c r="T195" s="43">
        <f t="shared" si="25"/>
      </c>
      <c r="U195" s="43">
        <f t="shared" si="26"/>
      </c>
      <c r="V195" s="43">
        <f aca="true" t="shared" si="28" ref="V195:V258">IF(OR(U195="A",U195="AP",U195="R",U195="Z"),P195,"")</f>
      </c>
      <c r="W195" s="43">
        <f aca="true" t="shared" si="29" ref="W195:W258">IF(U195=0,P195,"")</f>
      </c>
      <c r="X195" s="15">
        <f aca="true" t="shared" si="30" ref="X195:X258">IF(U195="wip",P195,"")</f>
      </c>
      <c r="Y195" s="15">
        <f aca="true" t="shared" si="31" ref="Y195:Y258">IF(U195="rdy2vote",P195,"")</f>
      </c>
      <c r="Z195" s="15">
        <f aca="true" t="shared" si="32" ref="Z195:Z258">IF(U195="oos",P195,"")</f>
      </c>
      <c r="AB195" s="15">
        <f t="shared" si="27"/>
      </c>
    </row>
    <row r="196" spans="16:28" ht="12.75">
      <c r="P196" s="76"/>
      <c r="T196" s="43">
        <f t="shared" si="25"/>
      </c>
      <c r="U196" s="43">
        <f t="shared" si="26"/>
      </c>
      <c r="V196" s="43">
        <f t="shared" si="28"/>
      </c>
      <c r="W196" s="43">
        <f t="shared" si="29"/>
      </c>
      <c r="X196" s="15">
        <f t="shared" si="30"/>
      </c>
      <c r="Y196" s="15">
        <f t="shared" si="31"/>
      </c>
      <c r="Z196" s="15">
        <f t="shared" si="32"/>
      </c>
      <c r="AB196" s="15">
        <f t="shared" si="27"/>
      </c>
    </row>
    <row r="197" spans="10:28" ht="12.75">
      <c r="J197" s="76"/>
      <c r="P197" s="76"/>
      <c r="T197" s="43">
        <f t="shared" si="25"/>
      </c>
      <c r="U197" s="43">
        <f t="shared" si="26"/>
      </c>
      <c r="V197" s="43">
        <f t="shared" si="28"/>
      </c>
      <c r="W197" s="43">
        <f t="shared" si="29"/>
      </c>
      <c r="X197" s="15">
        <f t="shared" si="30"/>
      </c>
      <c r="Y197" s="15">
        <f t="shared" si="31"/>
      </c>
      <c r="Z197" s="15">
        <f t="shared" si="32"/>
      </c>
      <c r="AB197" s="15">
        <f t="shared" si="27"/>
      </c>
    </row>
    <row r="198" spans="16:28" ht="12.75">
      <c r="P198" s="76"/>
      <c r="T198" s="43">
        <f t="shared" si="25"/>
      </c>
      <c r="U198" s="43">
        <f t="shared" si="26"/>
      </c>
      <c r="V198" s="43">
        <f t="shared" si="28"/>
      </c>
      <c r="W198" s="43">
        <f t="shared" si="29"/>
      </c>
      <c r="X198" s="15">
        <f t="shared" si="30"/>
      </c>
      <c r="Y198" s="15">
        <f t="shared" si="31"/>
      </c>
      <c r="Z198" s="15">
        <f t="shared" si="32"/>
      </c>
      <c r="AB198" s="15">
        <f t="shared" si="27"/>
      </c>
    </row>
    <row r="199" spans="10:28" ht="12.75">
      <c r="J199" s="17"/>
      <c r="P199" s="76"/>
      <c r="T199" s="43">
        <f t="shared" si="25"/>
      </c>
      <c r="U199" s="43">
        <f t="shared" si="26"/>
      </c>
      <c r="V199" s="43">
        <f t="shared" si="28"/>
      </c>
      <c r="W199" s="43">
        <f t="shared" si="29"/>
      </c>
      <c r="X199" s="15">
        <f t="shared" si="30"/>
      </c>
      <c r="Y199" s="15">
        <f t="shared" si="31"/>
      </c>
      <c r="Z199" s="15">
        <f t="shared" si="32"/>
      </c>
      <c r="AB199" s="15">
        <f t="shared" si="27"/>
      </c>
    </row>
    <row r="200" spans="10:28" ht="12.75">
      <c r="J200" s="17"/>
      <c r="P200" s="76"/>
      <c r="T200" s="43">
        <f t="shared" si="25"/>
      </c>
      <c r="U200" s="43">
        <f t="shared" si="26"/>
      </c>
      <c r="V200" s="43">
        <f t="shared" si="28"/>
      </c>
      <c r="W200" s="43">
        <f t="shared" si="29"/>
      </c>
      <c r="X200" s="15">
        <f t="shared" si="30"/>
      </c>
      <c r="Y200" s="15">
        <f t="shared" si="31"/>
      </c>
      <c r="Z200" s="15">
        <f t="shared" si="32"/>
      </c>
      <c r="AB200" s="15">
        <f t="shared" si="27"/>
      </c>
    </row>
    <row r="201" spans="10:28" ht="12.75">
      <c r="J201" s="17"/>
      <c r="P201" s="76"/>
      <c r="T201" s="43">
        <f t="shared" si="25"/>
      </c>
      <c r="U201" s="43">
        <f t="shared" si="26"/>
      </c>
      <c r="V201" s="43">
        <f t="shared" si="28"/>
      </c>
      <c r="W201" s="43">
        <f t="shared" si="29"/>
      </c>
      <c r="X201" s="15">
        <f t="shared" si="30"/>
      </c>
      <c r="Y201" s="15">
        <f t="shared" si="31"/>
      </c>
      <c r="Z201" s="15">
        <f t="shared" si="32"/>
      </c>
      <c r="AB201" s="15">
        <f t="shared" si="27"/>
      </c>
    </row>
    <row r="202" spans="10:28" ht="12.75">
      <c r="J202" s="76"/>
      <c r="M202" s="86"/>
      <c r="P202" s="76"/>
      <c r="T202" s="43">
        <f t="shared" si="25"/>
      </c>
      <c r="U202" s="43">
        <f t="shared" si="26"/>
      </c>
      <c r="V202" s="43">
        <f t="shared" si="28"/>
      </c>
      <c r="W202" s="43">
        <f t="shared" si="29"/>
      </c>
      <c r="X202" s="15">
        <f t="shared" si="30"/>
      </c>
      <c r="Y202" s="15">
        <f t="shared" si="31"/>
      </c>
      <c r="Z202" s="15">
        <f t="shared" si="32"/>
      </c>
      <c r="AB202" s="15">
        <f t="shared" si="27"/>
      </c>
    </row>
    <row r="203" spans="16:28" ht="12.75">
      <c r="P203" s="76"/>
      <c r="T203" s="43">
        <f t="shared" si="25"/>
      </c>
      <c r="U203" s="43">
        <f t="shared" si="26"/>
      </c>
      <c r="V203" s="43">
        <f t="shared" si="28"/>
      </c>
      <c r="W203" s="43">
        <f t="shared" si="29"/>
      </c>
      <c r="X203" s="15">
        <f t="shared" si="30"/>
      </c>
      <c r="Y203" s="15">
        <f t="shared" si="31"/>
      </c>
      <c r="Z203" s="15">
        <f t="shared" si="32"/>
      </c>
      <c r="AB203" s="15">
        <f t="shared" si="27"/>
      </c>
    </row>
    <row r="204" spans="10:28" ht="12.75">
      <c r="J204" s="76"/>
      <c r="P204" s="76"/>
      <c r="T204" s="43">
        <f t="shared" si="25"/>
      </c>
      <c r="U204" s="43">
        <f t="shared" si="26"/>
      </c>
      <c r="V204" s="43">
        <f t="shared" si="28"/>
      </c>
      <c r="W204" s="43">
        <f t="shared" si="29"/>
      </c>
      <c r="X204" s="15">
        <f t="shared" si="30"/>
      </c>
      <c r="Y204" s="15">
        <f t="shared" si="31"/>
      </c>
      <c r="Z204" s="15">
        <f t="shared" si="32"/>
      </c>
      <c r="AB204" s="15">
        <f t="shared" si="27"/>
      </c>
    </row>
    <row r="205" spans="10:28" ht="12.75">
      <c r="J205" s="76"/>
      <c r="P205" s="76"/>
      <c r="T205" s="43">
        <f t="shared" si="25"/>
      </c>
      <c r="U205" s="43">
        <f t="shared" si="26"/>
      </c>
      <c r="V205" s="43">
        <f t="shared" si="28"/>
      </c>
      <c r="W205" s="43">
        <f t="shared" si="29"/>
      </c>
      <c r="X205" s="15">
        <f t="shared" si="30"/>
      </c>
      <c r="Y205" s="15">
        <f t="shared" si="31"/>
      </c>
      <c r="Z205" s="15">
        <f t="shared" si="32"/>
      </c>
      <c r="AB205" s="15">
        <f t="shared" si="27"/>
      </c>
    </row>
    <row r="206" spans="10:28" ht="12.75">
      <c r="J206" s="76"/>
      <c r="P206" s="76"/>
      <c r="T206" s="43">
        <f t="shared" si="25"/>
      </c>
      <c r="U206" s="43">
        <f t="shared" si="26"/>
      </c>
      <c r="V206" s="43">
        <f t="shared" si="28"/>
      </c>
      <c r="W206" s="43">
        <f t="shared" si="29"/>
      </c>
      <c r="X206" s="15">
        <f t="shared" si="30"/>
      </c>
      <c r="Y206" s="15">
        <f t="shared" si="31"/>
      </c>
      <c r="Z206" s="15">
        <f t="shared" si="32"/>
      </c>
      <c r="AB206" s="15">
        <f t="shared" si="27"/>
      </c>
    </row>
    <row r="207" spans="10:28" ht="12.75">
      <c r="J207" s="76"/>
      <c r="P207" s="76"/>
      <c r="T207" s="43">
        <f t="shared" si="25"/>
      </c>
      <c r="U207" s="43">
        <f t="shared" si="26"/>
      </c>
      <c r="V207" s="43">
        <f t="shared" si="28"/>
      </c>
      <c r="W207" s="43">
        <f t="shared" si="29"/>
      </c>
      <c r="X207" s="15">
        <f t="shared" si="30"/>
      </c>
      <c r="Y207" s="15">
        <f t="shared" si="31"/>
      </c>
      <c r="Z207" s="15">
        <f t="shared" si="32"/>
      </c>
      <c r="AB207" s="15">
        <f t="shared" si="27"/>
      </c>
    </row>
    <row r="208" spans="10:28" ht="12.75">
      <c r="J208" s="76"/>
      <c r="P208" s="76"/>
      <c r="T208" s="43">
        <f t="shared" si="25"/>
      </c>
      <c r="U208" s="43">
        <f t="shared" si="26"/>
      </c>
      <c r="V208" s="43">
        <f t="shared" si="28"/>
      </c>
      <c r="W208" s="43">
        <f t="shared" si="29"/>
      </c>
      <c r="X208" s="15">
        <f t="shared" si="30"/>
      </c>
      <c r="Y208" s="15">
        <f t="shared" si="31"/>
      </c>
      <c r="Z208" s="15">
        <f t="shared" si="32"/>
      </c>
      <c r="AB208" s="15">
        <f t="shared" si="27"/>
      </c>
    </row>
    <row r="209" spans="10:28" ht="12.75">
      <c r="J209" s="76"/>
      <c r="P209" s="76"/>
      <c r="T209" s="43">
        <f t="shared" si="25"/>
      </c>
      <c r="U209" s="43">
        <f t="shared" si="26"/>
      </c>
      <c r="V209" s="43">
        <f t="shared" si="28"/>
      </c>
      <c r="W209" s="43">
        <f t="shared" si="29"/>
      </c>
      <c r="X209" s="15">
        <f t="shared" si="30"/>
      </c>
      <c r="Y209" s="15">
        <f t="shared" si="31"/>
      </c>
      <c r="Z209" s="15">
        <f t="shared" si="32"/>
      </c>
      <c r="AB209" s="15">
        <f t="shared" si="27"/>
      </c>
    </row>
    <row r="210" spans="10:28" ht="12.75">
      <c r="J210" s="76"/>
      <c r="P210" s="76"/>
      <c r="T210" s="43">
        <f t="shared" si="25"/>
      </c>
      <c r="U210" s="43">
        <f t="shared" si="26"/>
      </c>
      <c r="V210" s="43">
        <f t="shared" si="28"/>
      </c>
      <c r="W210" s="43">
        <f t="shared" si="29"/>
      </c>
      <c r="X210" s="15">
        <f t="shared" si="30"/>
      </c>
      <c r="Y210" s="15">
        <f t="shared" si="31"/>
      </c>
      <c r="Z210" s="15">
        <f t="shared" si="32"/>
      </c>
      <c r="AB210" s="15">
        <f t="shared" si="27"/>
      </c>
    </row>
    <row r="211" spans="10:28" ht="12.75">
      <c r="J211" s="76"/>
      <c r="P211" s="76"/>
      <c r="T211" s="43">
        <f t="shared" si="25"/>
      </c>
      <c r="U211" s="43">
        <f t="shared" si="26"/>
      </c>
      <c r="V211" s="43">
        <f t="shared" si="28"/>
      </c>
      <c r="W211" s="43">
        <f t="shared" si="29"/>
      </c>
      <c r="X211" s="15">
        <f t="shared" si="30"/>
      </c>
      <c r="Y211" s="15">
        <f t="shared" si="31"/>
      </c>
      <c r="Z211" s="15">
        <f t="shared" si="32"/>
      </c>
      <c r="AB211" s="15">
        <f t="shared" si="27"/>
      </c>
    </row>
    <row r="212" spans="10:28" ht="12.75">
      <c r="J212" s="17"/>
      <c r="P212" s="76"/>
      <c r="T212" s="43">
        <f t="shared" si="25"/>
      </c>
      <c r="U212" s="43">
        <f t="shared" si="26"/>
      </c>
      <c r="V212" s="43">
        <f t="shared" si="28"/>
      </c>
      <c r="W212" s="43">
        <f t="shared" si="29"/>
      </c>
      <c r="X212" s="15">
        <f t="shared" si="30"/>
      </c>
      <c r="Y212" s="15">
        <f t="shared" si="31"/>
      </c>
      <c r="Z212" s="15">
        <f t="shared" si="32"/>
      </c>
      <c r="AB212" s="15">
        <f t="shared" si="27"/>
      </c>
    </row>
    <row r="213" spans="10:28" ht="12.75">
      <c r="J213" s="76"/>
      <c r="P213" s="76"/>
      <c r="T213" s="43">
        <f t="shared" si="25"/>
      </c>
      <c r="U213" s="43">
        <f t="shared" si="26"/>
      </c>
      <c r="V213" s="43">
        <f t="shared" si="28"/>
      </c>
      <c r="W213" s="43">
        <f t="shared" si="29"/>
      </c>
      <c r="X213" s="15">
        <f t="shared" si="30"/>
      </c>
      <c r="Y213" s="15">
        <f t="shared" si="31"/>
      </c>
      <c r="Z213" s="15">
        <f t="shared" si="32"/>
      </c>
      <c r="AB213" s="15">
        <f t="shared" si="27"/>
      </c>
    </row>
    <row r="214" spans="10:28" ht="12.75">
      <c r="J214" s="76"/>
      <c r="P214" s="76"/>
      <c r="T214" s="43">
        <f t="shared" si="25"/>
      </c>
      <c r="U214" s="43">
        <f t="shared" si="26"/>
      </c>
      <c r="V214" s="43">
        <f t="shared" si="28"/>
      </c>
      <c r="W214" s="43">
        <f t="shared" si="29"/>
      </c>
      <c r="X214" s="15">
        <f t="shared" si="30"/>
      </c>
      <c r="Y214" s="15">
        <f t="shared" si="31"/>
      </c>
      <c r="Z214" s="15">
        <f t="shared" si="32"/>
      </c>
      <c r="AB214" s="15">
        <f t="shared" si="27"/>
      </c>
    </row>
    <row r="215" spans="10:28" ht="12.75">
      <c r="J215" s="76"/>
      <c r="P215" s="76"/>
      <c r="T215" s="43">
        <f t="shared" si="25"/>
      </c>
      <c r="U215" s="43">
        <f t="shared" si="26"/>
      </c>
      <c r="V215" s="43">
        <f t="shared" si="28"/>
      </c>
      <c r="W215" s="43">
        <f t="shared" si="29"/>
      </c>
      <c r="X215" s="15">
        <f t="shared" si="30"/>
      </c>
      <c r="Y215" s="15">
        <f t="shared" si="31"/>
      </c>
      <c r="Z215" s="15">
        <f t="shared" si="32"/>
      </c>
      <c r="AB215" s="15">
        <f t="shared" si="27"/>
      </c>
    </row>
    <row r="216" spans="10:28" ht="12.75">
      <c r="J216" s="76"/>
      <c r="P216" s="76"/>
      <c r="T216" s="43">
        <f t="shared" si="25"/>
      </c>
      <c r="U216" s="43">
        <f t="shared" si="26"/>
      </c>
      <c r="V216" s="43">
        <f t="shared" si="28"/>
      </c>
      <c r="W216" s="43">
        <f t="shared" si="29"/>
      </c>
      <c r="X216" s="15">
        <f t="shared" si="30"/>
      </c>
      <c r="Y216" s="15">
        <f t="shared" si="31"/>
      </c>
      <c r="Z216" s="15">
        <f t="shared" si="32"/>
      </c>
      <c r="AB216" s="15">
        <f t="shared" si="27"/>
      </c>
    </row>
    <row r="217" spans="10:28" ht="12.75">
      <c r="J217" s="76"/>
      <c r="P217" s="76"/>
      <c r="T217" s="43">
        <f t="shared" si="25"/>
      </c>
      <c r="U217" s="43">
        <f t="shared" si="26"/>
      </c>
      <c r="V217" s="43">
        <f t="shared" si="28"/>
      </c>
      <c r="W217" s="43">
        <f t="shared" si="29"/>
      </c>
      <c r="X217" s="15">
        <f t="shared" si="30"/>
      </c>
      <c r="Y217" s="15">
        <f t="shared" si="31"/>
      </c>
      <c r="Z217" s="15">
        <f t="shared" si="32"/>
      </c>
      <c r="AB217" s="15">
        <f t="shared" si="27"/>
      </c>
    </row>
    <row r="218" spans="10:28" ht="12.75">
      <c r="J218" s="76"/>
      <c r="P218" s="76"/>
      <c r="T218" s="43">
        <f t="shared" si="25"/>
      </c>
      <c r="U218" s="43">
        <f t="shared" si="26"/>
      </c>
      <c r="V218" s="43">
        <f t="shared" si="28"/>
      </c>
      <c r="W218" s="43">
        <f t="shared" si="29"/>
      </c>
      <c r="X218" s="15">
        <f t="shared" si="30"/>
      </c>
      <c r="Y218" s="15">
        <f t="shared" si="31"/>
      </c>
      <c r="Z218" s="15">
        <f t="shared" si="32"/>
      </c>
      <c r="AB218" s="15">
        <f t="shared" si="27"/>
      </c>
    </row>
    <row r="219" spans="10:28" ht="12.75">
      <c r="J219" s="76"/>
      <c r="P219" s="76"/>
      <c r="T219" s="43">
        <f t="shared" si="25"/>
      </c>
      <c r="U219" s="43">
        <f t="shared" si="26"/>
      </c>
      <c r="V219" s="43">
        <f t="shared" si="28"/>
      </c>
      <c r="W219" s="43">
        <f t="shared" si="29"/>
      </c>
      <c r="X219" s="15">
        <f t="shared" si="30"/>
      </c>
      <c r="Y219" s="15">
        <f t="shared" si="31"/>
      </c>
      <c r="Z219" s="15">
        <f t="shared" si="32"/>
      </c>
      <c r="AB219" s="15">
        <f t="shared" si="27"/>
      </c>
    </row>
    <row r="220" spans="10:28" ht="12.75">
      <c r="J220" s="76"/>
      <c r="P220" s="76"/>
      <c r="T220" s="43">
        <f t="shared" si="25"/>
      </c>
      <c r="U220" s="43">
        <f t="shared" si="26"/>
      </c>
      <c r="V220" s="43">
        <f t="shared" si="28"/>
      </c>
      <c r="W220" s="43">
        <f t="shared" si="29"/>
      </c>
      <c r="X220" s="15">
        <f t="shared" si="30"/>
      </c>
      <c r="Y220" s="15">
        <f t="shared" si="31"/>
      </c>
      <c r="Z220" s="15">
        <f t="shared" si="32"/>
      </c>
      <c r="AB220" s="15">
        <f t="shared" si="27"/>
      </c>
    </row>
    <row r="221" spans="10:28" ht="12.75">
      <c r="J221" s="76"/>
      <c r="P221" s="76"/>
      <c r="T221" s="43">
        <f t="shared" si="25"/>
      </c>
      <c r="U221" s="43">
        <f t="shared" si="26"/>
      </c>
      <c r="V221" s="43">
        <f t="shared" si="28"/>
      </c>
      <c r="W221" s="43">
        <f t="shared" si="29"/>
      </c>
      <c r="X221" s="15">
        <f t="shared" si="30"/>
      </c>
      <c r="Y221" s="15">
        <f t="shared" si="31"/>
      </c>
      <c r="Z221" s="15">
        <f t="shared" si="32"/>
      </c>
      <c r="AB221" s="15">
        <f t="shared" si="27"/>
      </c>
    </row>
    <row r="222" spans="10:28" ht="12.75">
      <c r="J222" s="17"/>
      <c r="P222" s="76"/>
      <c r="T222" s="43">
        <f t="shared" si="25"/>
      </c>
      <c r="U222" s="43">
        <f t="shared" si="26"/>
      </c>
      <c r="V222" s="43">
        <f t="shared" si="28"/>
      </c>
      <c r="W222" s="43">
        <f t="shared" si="29"/>
      </c>
      <c r="X222" s="15">
        <f t="shared" si="30"/>
      </c>
      <c r="Y222" s="15">
        <f t="shared" si="31"/>
      </c>
      <c r="Z222" s="15">
        <f t="shared" si="32"/>
      </c>
      <c r="AB222" s="15">
        <f t="shared" si="27"/>
      </c>
    </row>
    <row r="223" spans="10:28" ht="12.75">
      <c r="J223" s="76"/>
      <c r="P223" s="76"/>
      <c r="T223" s="43">
        <f t="shared" si="25"/>
      </c>
      <c r="U223" s="43">
        <f t="shared" si="26"/>
      </c>
      <c r="V223" s="43">
        <f t="shared" si="28"/>
      </c>
      <c r="W223" s="43">
        <f t="shared" si="29"/>
      </c>
      <c r="X223" s="15">
        <f t="shared" si="30"/>
      </c>
      <c r="Y223" s="15">
        <f t="shared" si="31"/>
      </c>
      <c r="Z223" s="15">
        <f t="shared" si="32"/>
      </c>
      <c r="AB223" s="15">
        <f t="shared" si="27"/>
      </c>
    </row>
    <row r="224" spans="10:28" ht="12.75">
      <c r="J224" s="76"/>
      <c r="P224" s="76"/>
      <c r="T224" s="43">
        <f t="shared" si="25"/>
      </c>
      <c r="U224" s="43">
        <f t="shared" si="26"/>
      </c>
      <c r="V224" s="43">
        <f t="shared" si="28"/>
      </c>
      <c r="W224" s="43">
        <f t="shared" si="29"/>
      </c>
      <c r="X224" s="15">
        <f t="shared" si="30"/>
      </c>
      <c r="Y224" s="15">
        <f t="shared" si="31"/>
      </c>
      <c r="Z224" s="15">
        <f t="shared" si="32"/>
      </c>
      <c r="AB224" s="15">
        <f t="shared" si="27"/>
      </c>
    </row>
    <row r="225" spans="10:28" ht="12.75">
      <c r="J225" s="76"/>
      <c r="P225" s="76"/>
      <c r="T225" s="43">
        <f t="shared" si="25"/>
      </c>
      <c r="U225" s="43">
        <f t="shared" si="26"/>
      </c>
      <c r="V225" s="43">
        <f t="shared" si="28"/>
      </c>
      <c r="W225" s="43">
        <f t="shared" si="29"/>
      </c>
      <c r="X225" s="15">
        <f t="shared" si="30"/>
      </c>
      <c r="Y225" s="15">
        <f t="shared" si="31"/>
      </c>
      <c r="Z225" s="15">
        <f t="shared" si="32"/>
      </c>
      <c r="AB225" s="15">
        <f t="shared" si="27"/>
      </c>
    </row>
    <row r="226" spans="10:28" ht="12.75">
      <c r="J226" s="17"/>
      <c r="P226" s="76"/>
      <c r="T226" s="43">
        <f t="shared" si="25"/>
      </c>
      <c r="U226" s="43">
        <f t="shared" si="26"/>
      </c>
      <c r="V226" s="43">
        <f t="shared" si="28"/>
      </c>
      <c r="W226" s="43">
        <f t="shared" si="29"/>
      </c>
      <c r="X226" s="15">
        <f t="shared" si="30"/>
      </c>
      <c r="Y226" s="15">
        <f t="shared" si="31"/>
      </c>
      <c r="Z226" s="15">
        <f t="shared" si="32"/>
      </c>
      <c r="AB226" s="15">
        <f t="shared" si="27"/>
      </c>
    </row>
    <row r="227" spans="10:28" ht="12.75">
      <c r="J227" s="17"/>
      <c r="P227" s="76"/>
      <c r="T227" s="43">
        <f t="shared" si="25"/>
      </c>
      <c r="U227" s="43">
        <f t="shared" si="26"/>
      </c>
      <c r="V227" s="43">
        <f t="shared" si="28"/>
      </c>
      <c r="W227" s="43">
        <f t="shared" si="29"/>
      </c>
      <c r="X227" s="15">
        <f t="shared" si="30"/>
      </c>
      <c r="Y227" s="15">
        <f t="shared" si="31"/>
      </c>
      <c r="Z227" s="15">
        <f t="shared" si="32"/>
      </c>
      <c r="AB227" s="15">
        <f t="shared" si="27"/>
      </c>
    </row>
    <row r="228" spans="10:28" ht="12.75">
      <c r="J228" s="17"/>
      <c r="P228" s="76"/>
      <c r="T228" s="43">
        <f t="shared" si="25"/>
      </c>
      <c r="U228" s="43">
        <f t="shared" si="26"/>
      </c>
      <c r="V228" s="43">
        <f t="shared" si="28"/>
      </c>
      <c r="W228" s="43">
        <f t="shared" si="29"/>
      </c>
      <c r="X228" s="15">
        <f t="shared" si="30"/>
      </c>
      <c r="Y228" s="15">
        <f t="shared" si="31"/>
      </c>
      <c r="Z228" s="15">
        <f t="shared" si="32"/>
      </c>
      <c r="AB228" s="15">
        <f t="shared" si="27"/>
      </c>
    </row>
    <row r="229" spans="16:28" ht="12.75">
      <c r="P229" s="76"/>
      <c r="T229" s="43">
        <f t="shared" si="25"/>
      </c>
      <c r="U229" s="43">
        <f t="shared" si="26"/>
      </c>
      <c r="V229" s="43">
        <f t="shared" si="28"/>
      </c>
      <c r="W229" s="43">
        <f t="shared" si="29"/>
      </c>
      <c r="X229" s="15">
        <f t="shared" si="30"/>
      </c>
      <c r="Y229" s="15">
        <f t="shared" si="31"/>
      </c>
      <c r="Z229" s="15">
        <f t="shared" si="32"/>
      </c>
      <c r="AB229" s="15">
        <f t="shared" si="27"/>
      </c>
    </row>
    <row r="230" spans="10:28" ht="12.75">
      <c r="J230" s="76"/>
      <c r="P230" s="76"/>
      <c r="T230" s="43">
        <f t="shared" si="25"/>
      </c>
      <c r="U230" s="43">
        <f t="shared" si="26"/>
      </c>
      <c r="V230" s="43">
        <f t="shared" si="28"/>
      </c>
      <c r="W230" s="43">
        <f t="shared" si="29"/>
      </c>
      <c r="X230" s="15">
        <f t="shared" si="30"/>
      </c>
      <c r="Y230" s="15">
        <f t="shared" si="31"/>
      </c>
      <c r="Z230" s="15">
        <f t="shared" si="32"/>
      </c>
      <c r="AB230" s="15">
        <f t="shared" si="27"/>
      </c>
    </row>
    <row r="231" spans="10:28" ht="12.75">
      <c r="J231" s="76"/>
      <c r="P231" s="76"/>
      <c r="T231" s="43">
        <f t="shared" si="25"/>
      </c>
      <c r="U231" s="43">
        <f t="shared" si="26"/>
      </c>
      <c r="V231" s="43">
        <f t="shared" si="28"/>
      </c>
      <c r="W231" s="43">
        <f t="shared" si="29"/>
      </c>
      <c r="X231" s="15">
        <f t="shared" si="30"/>
      </c>
      <c r="Y231" s="15">
        <f t="shared" si="31"/>
      </c>
      <c r="Z231" s="15">
        <f t="shared" si="32"/>
      </c>
      <c r="AB231" s="15">
        <f t="shared" si="27"/>
      </c>
    </row>
    <row r="232" spans="16:28" ht="12.75">
      <c r="P232" s="76"/>
      <c r="T232" s="43">
        <f t="shared" si="25"/>
      </c>
      <c r="U232" s="43">
        <f t="shared" si="26"/>
      </c>
      <c r="V232" s="43">
        <f t="shared" si="28"/>
      </c>
      <c r="W232" s="43">
        <f t="shared" si="29"/>
      </c>
      <c r="X232" s="15">
        <f t="shared" si="30"/>
      </c>
      <c r="Y232" s="15">
        <f t="shared" si="31"/>
      </c>
      <c r="Z232" s="15">
        <f t="shared" si="32"/>
      </c>
      <c r="AB232" s="15">
        <f t="shared" si="27"/>
      </c>
    </row>
    <row r="233" spans="16:28" ht="12.75">
      <c r="P233" s="76"/>
      <c r="T233" s="43">
        <f t="shared" si="25"/>
      </c>
      <c r="U233" s="43">
        <f t="shared" si="26"/>
      </c>
      <c r="V233" s="43">
        <f t="shared" si="28"/>
      </c>
      <c r="W233" s="43">
        <f t="shared" si="29"/>
      </c>
      <c r="X233" s="15">
        <f t="shared" si="30"/>
      </c>
      <c r="Y233" s="15">
        <f t="shared" si="31"/>
      </c>
      <c r="Z233" s="15">
        <f t="shared" si="32"/>
      </c>
      <c r="AB233" s="15">
        <f t="shared" si="27"/>
      </c>
    </row>
    <row r="234" spans="16:28" ht="12.75">
      <c r="P234" s="76"/>
      <c r="T234" s="43">
        <f t="shared" si="25"/>
      </c>
      <c r="U234" s="43">
        <f t="shared" si="26"/>
      </c>
      <c r="V234" s="43">
        <f t="shared" si="28"/>
      </c>
      <c r="W234" s="43">
        <f t="shared" si="29"/>
      </c>
      <c r="X234" s="15">
        <f t="shared" si="30"/>
      </c>
      <c r="Y234" s="15">
        <f t="shared" si="31"/>
      </c>
      <c r="Z234" s="15">
        <f t="shared" si="32"/>
      </c>
      <c r="AB234" s="15">
        <f t="shared" si="27"/>
      </c>
    </row>
    <row r="235" spans="10:28" ht="12.75">
      <c r="J235" s="76"/>
      <c r="P235" s="76"/>
      <c r="T235" s="43">
        <f t="shared" si="25"/>
      </c>
      <c r="U235" s="43">
        <f t="shared" si="26"/>
      </c>
      <c r="V235" s="43">
        <f t="shared" si="28"/>
      </c>
      <c r="W235" s="43">
        <f t="shared" si="29"/>
      </c>
      <c r="X235" s="15">
        <f t="shared" si="30"/>
      </c>
      <c r="Y235" s="15">
        <f t="shared" si="31"/>
      </c>
      <c r="Z235" s="15">
        <f t="shared" si="32"/>
      </c>
      <c r="AB235" s="15">
        <f t="shared" si="27"/>
      </c>
    </row>
    <row r="236" spans="16:28" ht="12.75">
      <c r="P236" s="76"/>
      <c r="T236" s="43">
        <f t="shared" si="25"/>
      </c>
      <c r="U236" s="43">
        <f t="shared" si="26"/>
      </c>
      <c r="V236" s="43">
        <f t="shared" si="28"/>
      </c>
      <c r="W236" s="43">
        <f t="shared" si="29"/>
      </c>
      <c r="X236" s="15">
        <f t="shared" si="30"/>
      </c>
      <c r="Y236" s="15">
        <f t="shared" si="31"/>
      </c>
      <c r="Z236" s="15">
        <f t="shared" si="32"/>
      </c>
      <c r="AB236" s="15">
        <f t="shared" si="27"/>
      </c>
    </row>
    <row r="237" spans="16:28" ht="12.75">
      <c r="P237" s="76"/>
      <c r="T237" s="43">
        <f t="shared" si="25"/>
      </c>
      <c r="U237" s="43">
        <f t="shared" si="26"/>
      </c>
      <c r="V237" s="43">
        <f t="shared" si="28"/>
      </c>
      <c r="W237" s="43">
        <f t="shared" si="29"/>
      </c>
      <c r="X237" s="15">
        <f t="shared" si="30"/>
      </c>
      <c r="Y237" s="15">
        <f t="shared" si="31"/>
      </c>
      <c r="Z237" s="15">
        <f t="shared" si="32"/>
      </c>
      <c r="AB237" s="15">
        <f t="shared" si="27"/>
      </c>
    </row>
    <row r="238" spans="16:28" ht="12.75">
      <c r="P238" s="76"/>
      <c r="T238" s="43">
        <f t="shared" si="25"/>
      </c>
      <c r="U238" s="43">
        <f t="shared" si="26"/>
      </c>
      <c r="V238" s="43">
        <f t="shared" si="28"/>
      </c>
      <c r="W238" s="43">
        <f t="shared" si="29"/>
      </c>
      <c r="X238" s="15">
        <f t="shared" si="30"/>
      </c>
      <c r="Y238" s="15">
        <f t="shared" si="31"/>
      </c>
      <c r="Z238" s="15">
        <f t="shared" si="32"/>
      </c>
      <c r="AB238" s="15">
        <f t="shared" si="27"/>
      </c>
    </row>
    <row r="239" spans="16:28" ht="12.75">
      <c r="P239" s="76"/>
      <c r="T239" s="43">
        <f t="shared" si="25"/>
      </c>
      <c r="U239" s="43">
        <f t="shared" si="26"/>
      </c>
      <c r="V239" s="43">
        <f t="shared" si="28"/>
      </c>
      <c r="W239" s="43">
        <f t="shared" si="29"/>
      </c>
      <c r="X239" s="15">
        <f t="shared" si="30"/>
      </c>
      <c r="Y239" s="15">
        <f t="shared" si="31"/>
      </c>
      <c r="Z239" s="15">
        <f t="shared" si="32"/>
      </c>
      <c r="AB239" s="15">
        <f t="shared" si="27"/>
      </c>
    </row>
    <row r="240" spans="16:28" ht="12.75">
      <c r="P240" s="76"/>
      <c r="T240" s="43">
        <f t="shared" si="25"/>
      </c>
      <c r="U240" s="43">
        <f t="shared" si="26"/>
      </c>
      <c r="V240" s="43">
        <f t="shared" si="28"/>
      </c>
      <c r="W240" s="43">
        <f t="shared" si="29"/>
      </c>
      <c r="X240" s="15">
        <f t="shared" si="30"/>
      </c>
      <c r="Y240" s="15">
        <f t="shared" si="31"/>
      </c>
      <c r="Z240" s="15">
        <f t="shared" si="32"/>
      </c>
      <c r="AB240" s="15">
        <f t="shared" si="27"/>
      </c>
    </row>
    <row r="241" spans="16:28" ht="12.75">
      <c r="P241" s="76"/>
      <c r="T241" s="43">
        <f t="shared" si="25"/>
      </c>
      <c r="U241" s="43">
        <f t="shared" si="26"/>
      </c>
      <c r="V241" s="43">
        <f t="shared" si="28"/>
      </c>
      <c r="W241" s="43">
        <f t="shared" si="29"/>
      </c>
      <c r="X241" s="15">
        <f t="shared" si="30"/>
      </c>
      <c r="Y241" s="15">
        <f t="shared" si="31"/>
      </c>
      <c r="Z241" s="15">
        <f t="shared" si="32"/>
      </c>
      <c r="AB241" s="15">
        <f t="shared" si="27"/>
      </c>
    </row>
    <row r="242" spans="10:28" ht="12.75">
      <c r="J242" s="76"/>
      <c r="P242" s="76"/>
      <c r="T242" s="43">
        <f t="shared" si="25"/>
      </c>
      <c r="U242" s="43">
        <f t="shared" si="26"/>
      </c>
      <c r="V242" s="43">
        <f t="shared" si="28"/>
      </c>
      <c r="W242" s="43">
        <f t="shared" si="29"/>
      </c>
      <c r="X242" s="15">
        <f t="shared" si="30"/>
      </c>
      <c r="Y242" s="15">
        <f t="shared" si="31"/>
      </c>
      <c r="Z242" s="15">
        <f t="shared" si="32"/>
      </c>
      <c r="AB242" s="15">
        <f t="shared" si="27"/>
      </c>
    </row>
    <row r="243" spans="16:28" ht="12.75">
      <c r="P243" s="76"/>
      <c r="T243" s="43">
        <f t="shared" si="25"/>
      </c>
      <c r="U243" s="43">
        <f t="shared" si="26"/>
      </c>
      <c r="V243" s="43">
        <f t="shared" si="28"/>
      </c>
      <c r="W243" s="43">
        <f t="shared" si="29"/>
      </c>
      <c r="X243" s="15">
        <f t="shared" si="30"/>
      </c>
      <c r="Y243" s="15">
        <f t="shared" si="31"/>
      </c>
      <c r="Z243" s="15">
        <f t="shared" si="32"/>
      </c>
      <c r="AB243" s="15">
        <f t="shared" si="27"/>
      </c>
    </row>
    <row r="244" spans="10:28" ht="12.75">
      <c r="J244" s="76"/>
      <c r="P244" s="76"/>
      <c r="T244" s="43">
        <f t="shared" si="25"/>
      </c>
      <c r="U244" s="43">
        <f t="shared" si="26"/>
      </c>
      <c r="V244" s="43">
        <f t="shared" si="28"/>
      </c>
      <c r="W244" s="43">
        <f t="shared" si="29"/>
      </c>
      <c r="X244" s="15">
        <f t="shared" si="30"/>
      </c>
      <c r="Y244" s="15">
        <f t="shared" si="31"/>
      </c>
      <c r="Z244" s="15">
        <f t="shared" si="32"/>
      </c>
      <c r="AB244" s="15">
        <f t="shared" si="27"/>
      </c>
    </row>
    <row r="245" spans="10:28" ht="12.75">
      <c r="J245" s="76"/>
      <c r="P245" s="76"/>
      <c r="T245" s="43">
        <f t="shared" si="25"/>
      </c>
      <c r="U245" s="43">
        <f t="shared" si="26"/>
      </c>
      <c r="V245" s="43">
        <f t="shared" si="28"/>
      </c>
      <c r="W245" s="43">
        <f t="shared" si="29"/>
      </c>
      <c r="X245" s="15">
        <f t="shared" si="30"/>
      </c>
      <c r="Y245" s="15">
        <f t="shared" si="31"/>
      </c>
      <c r="Z245" s="15">
        <f t="shared" si="32"/>
      </c>
      <c r="AB245" s="15">
        <f t="shared" si="27"/>
      </c>
    </row>
    <row r="246" spans="10:28" ht="12.75">
      <c r="J246" s="76"/>
      <c r="P246" s="76"/>
      <c r="T246" s="43">
        <f t="shared" si="25"/>
      </c>
      <c r="U246" s="43">
        <f t="shared" si="26"/>
      </c>
      <c r="V246" s="43">
        <f t="shared" si="28"/>
      </c>
      <c r="W246" s="43">
        <f t="shared" si="29"/>
      </c>
      <c r="X246" s="15">
        <f t="shared" si="30"/>
      </c>
      <c r="Y246" s="15">
        <f t="shared" si="31"/>
      </c>
      <c r="Z246" s="15">
        <f t="shared" si="32"/>
      </c>
      <c r="AB246" s="15">
        <f t="shared" si="27"/>
      </c>
    </row>
    <row r="247" spans="10:28" ht="12.75">
      <c r="J247" s="76"/>
      <c r="P247" s="76"/>
      <c r="T247" s="43">
        <f t="shared" si="25"/>
      </c>
      <c r="U247" s="43">
        <f t="shared" si="26"/>
      </c>
      <c r="V247" s="43">
        <f t="shared" si="28"/>
      </c>
      <c r="W247" s="43">
        <f t="shared" si="29"/>
      </c>
      <c r="X247" s="15">
        <f t="shared" si="30"/>
      </c>
      <c r="Y247" s="15">
        <f t="shared" si="31"/>
      </c>
      <c r="Z247" s="15">
        <f t="shared" si="32"/>
      </c>
      <c r="AB247" s="15">
        <f t="shared" si="27"/>
      </c>
    </row>
    <row r="248" spans="10:28" ht="12.75">
      <c r="J248" s="76"/>
      <c r="P248" s="76"/>
      <c r="T248" s="43">
        <f t="shared" si="25"/>
      </c>
      <c r="U248" s="43">
        <f t="shared" si="26"/>
      </c>
      <c r="V248" s="43">
        <f t="shared" si="28"/>
      </c>
      <c r="W248" s="43">
        <f t="shared" si="29"/>
      </c>
      <c r="X248" s="15">
        <f t="shared" si="30"/>
      </c>
      <c r="Y248" s="15">
        <f t="shared" si="31"/>
      </c>
      <c r="Z248" s="15">
        <f t="shared" si="32"/>
      </c>
      <c r="AB248" s="15">
        <f t="shared" si="27"/>
      </c>
    </row>
    <row r="249" spans="10:28" ht="12.75">
      <c r="J249" s="76"/>
      <c r="P249" s="76"/>
      <c r="T249" s="43">
        <f t="shared" si="25"/>
      </c>
      <c r="U249" s="43">
        <f t="shared" si="26"/>
      </c>
      <c r="V249" s="43">
        <f t="shared" si="28"/>
      </c>
      <c r="W249" s="43">
        <f t="shared" si="29"/>
      </c>
      <c r="X249" s="15">
        <f t="shared" si="30"/>
      </c>
      <c r="Y249" s="15">
        <f t="shared" si="31"/>
      </c>
      <c r="Z249" s="15">
        <f t="shared" si="32"/>
      </c>
      <c r="AB249" s="15">
        <f t="shared" si="27"/>
      </c>
    </row>
    <row r="250" spans="10:28" ht="12.75">
      <c r="J250" s="76"/>
      <c r="P250" s="76"/>
      <c r="T250" s="43">
        <f t="shared" si="25"/>
      </c>
      <c r="U250" s="43">
        <f t="shared" si="26"/>
      </c>
      <c r="V250" s="43">
        <f t="shared" si="28"/>
      </c>
      <c r="W250" s="43">
        <f t="shared" si="29"/>
      </c>
      <c r="X250" s="15">
        <f t="shared" si="30"/>
      </c>
      <c r="Y250" s="15">
        <f t="shared" si="31"/>
      </c>
      <c r="Z250" s="15">
        <f t="shared" si="32"/>
      </c>
      <c r="AB250" s="15">
        <f t="shared" si="27"/>
      </c>
    </row>
    <row r="251" spans="10:28" ht="12.75">
      <c r="J251" s="76"/>
      <c r="P251" s="76"/>
      <c r="T251" s="43">
        <f t="shared" si="25"/>
      </c>
      <c r="U251" s="43">
        <f t="shared" si="26"/>
      </c>
      <c r="V251" s="43">
        <f t="shared" si="28"/>
      </c>
      <c r="W251" s="43">
        <f t="shared" si="29"/>
      </c>
      <c r="X251" s="15">
        <f t="shared" si="30"/>
      </c>
      <c r="Y251" s="15">
        <f t="shared" si="31"/>
      </c>
      <c r="Z251" s="15">
        <f t="shared" si="32"/>
      </c>
      <c r="AB251" s="15">
        <f t="shared" si="27"/>
      </c>
    </row>
    <row r="252" spans="10:28" ht="12.75">
      <c r="J252" s="76"/>
      <c r="P252" s="76"/>
      <c r="T252" s="43">
        <f t="shared" si="25"/>
      </c>
      <c r="U252" s="43">
        <f t="shared" si="26"/>
      </c>
      <c r="V252" s="43">
        <f t="shared" si="28"/>
      </c>
      <c r="W252" s="43">
        <f t="shared" si="29"/>
      </c>
      <c r="X252" s="15">
        <f t="shared" si="30"/>
      </c>
      <c r="Y252" s="15">
        <f t="shared" si="31"/>
      </c>
      <c r="Z252" s="15">
        <f t="shared" si="32"/>
      </c>
      <c r="AB252" s="15">
        <f t="shared" si="27"/>
      </c>
    </row>
    <row r="253" spans="16:28" ht="12.75">
      <c r="P253" s="76"/>
      <c r="T253" s="43">
        <f t="shared" si="25"/>
      </c>
      <c r="U253" s="43">
        <f t="shared" si="26"/>
      </c>
      <c r="V253" s="43">
        <f t="shared" si="28"/>
      </c>
      <c r="W253" s="43">
        <f t="shared" si="29"/>
      </c>
      <c r="X253" s="15">
        <f t="shared" si="30"/>
      </c>
      <c r="Y253" s="15">
        <f t="shared" si="31"/>
      </c>
      <c r="Z253" s="15">
        <f t="shared" si="32"/>
      </c>
      <c r="AB253" s="15">
        <f t="shared" si="27"/>
      </c>
    </row>
    <row r="254" spans="10:28" ht="12.75">
      <c r="J254" s="76"/>
      <c r="P254" s="76"/>
      <c r="T254" s="43">
        <f t="shared" si="25"/>
      </c>
      <c r="U254" s="43">
        <f t="shared" si="26"/>
      </c>
      <c r="V254" s="43">
        <f t="shared" si="28"/>
      </c>
      <c r="W254" s="43">
        <f t="shared" si="29"/>
      </c>
      <c r="X254" s="15">
        <f t="shared" si="30"/>
      </c>
      <c r="Y254" s="15">
        <f t="shared" si="31"/>
      </c>
      <c r="Z254" s="15">
        <f t="shared" si="32"/>
      </c>
      <c r="AB254" s="15">
        <f t="shared" si="27"/>
      </c>
    </row>
    <row r="255" spans="10:28" ht="12.75">
      <c r="J255" s="76"/>
      <c r="P255" s="76"/>
      <c r="T255" s="43">
        <f t="shared" si="25"/>
      </c>
      <c r="U255" s="43">
        <f t="shared" si="26"/>
      </c>
      <c r="V255" s="43">
        <f t="shared" si="28"/>
      </c>
      <c r="W255" s="43">
        <f t="shared" si="29"/>
      </c>
      <c r="X255" s="15">
        <f t="shared" si="30"/>
      </c>
      <c r="Y255" s="15">
        <f t="shared" si="31"/>
      </c>
      <c r="Z255" s="15">
        <f t="shared" si="32"/>
      </c>
      <c r="AB255" s="15">
        <f t="shared" si="27"/>
      </c>
    </row>
    <row r="256" spans="10:28" ht="12.75">
      <c r="J256" s="76"/>
      <c r="P256" s="76"/>
      <c r="T256" s="43">
        <f t="shared" si="25"/>
      </c>
      <c r="U256" s="43">
        <f t="shared" si="26"/>
      </c>
      <c r="V256" s="43">
        <f t="shared" si="28"/>
      </c>
      <c r="W256" s="43">
        <f t="shared" si="29"/>
      </c>
      <c r="X256" s="15">
        <f t="shared" si="30"/>
      </c>
      <c r="Y256" s="15">
        <f t="shared" si="31"/>
      </c>
      <c r="Z256" s="15">
        <f t="shared" si="32"/>
      </c>
      <c r="AB256" s="15">
        <f t="shared" si="27"/>
      </c>
    </row>
    <row r="257" spans="10:28" ht="12.75">
      <c r="J257" s="76"/>
      <c r="P257" s="76"/>
      <c r="T257" s="43">
        <f t="shared" si="25"/>
      </c>
      <c r="U257" s="43">
        <f t="shared" si="26"/>
      </c>
      <c r="V257" s="43">
        <f t="shared" si="28"/>
      </c>
      <c r="W257" s="43">
        <f t="shared" si="29"/>
      </c>
      <c r="X257" s="15">
        <f t="shared" si="30"/>
      </c>
      <c r="Y257" s="15">
        <f t="shared" si="31"/>
      </c>
      <c r="Z257" s="15">
        <f t="shared" si="32"/>
      </c>
      <c r="AB257" s="15">
        <f t="shared" si="27"/>
      </c>
    </row>
    <row r="258" spans="16:28" ht="12.75">
      <c r="P258" s="76"/>
      <c r="T258" s="43">
        <f aca="true" t="shared" si="33" ref="T258:T321">IF(E258="Editorial",M258,"")</f>
      </c>
      <c r="U258" s="43">
        <f aca="true" t="shared" si="34" ref="U258:U321">IF(OR(E258="Technical",E258="General"),M258,"")</f>
      </c>
      <c r="V258" s="43">
        <f t="shared" si="28"/>
      </c>
      <c r="W258" s="43">
        <f t="shared" si="29"/>
      </c>
      <c r="X258" s="15">
        <f t="shared" si="30"/>
      </c>
      <c r="Y258" s="15">
        <f t="shared" si="31"/>
      </c>
      <c r="Z258" s="15">
        <f t="shared" si="32"/>
      </c>
      <c r="AB258" s="15">
        <f aca="true" t="shared" si="35" ref="AB258:AB321">IF(OR(U258="rdy2vote",U258="wip"),J258,"")</f>
      </c>
    </row>
    <row r="259" spans="10:28" ht="12.75">
      <c r="J259" s="76"/>
      <c r="P259" s="76"/>
      <c r="T259" s="43">
        <f t="shared" si="33"/>
      </c>
      <c r="U259" s="43">
        <f t="shared" si="34"/>
      </c>
      <c r="V259" s="43">
        <f aca="true" t="shared" si="36" ref="V259:V322">IF(OR(U259="A",U259="AP",U259="R",U259="Z"),P259,"")</f>
      </c>
      <c r="W259" s="43">
        <f aca="true" t="shared" si="37" ref="W259:W322">IF(U259=0,P259,"")</f>
      </c>
      <c r="X259" s="15">
        <f aca="true" t="shared" si="38" ref="X259:X322">IF(U259="wip",P259,"")</f>
      </c>
      <c r="Y259" s="15">
        <f aca="true" t="shared" si="39" ref="Y259:Y322">IF(U259="rdy2vote",P259,"")</f>
      </c>
      <c r="Z259" s="15">
        <f aca="true" t="shared" si="40" ref="Z259:Z322">IF(U259="oos",P259,"")</f>
      </c>
      <c r="AB259" s="15">
        <f t="shared" si="35"/>
      </c>
    </row>
    <row r="260" spans="10:28" ht="12.75">
      <c r="J260" s="76"/>
      <c r="P260" s="76"/>
      <c r="T260" s="43">
        <f t="shared" si="33"/>
      </c>
      <c r="U260" s="43">
        <f t="shared" si="34"/>
      </c>
      <c r="V260" s="43">
        <f t="shared" si="36"/>
      </c>
      <c r="W260" s="43">
        <f t="shared" si="37"/>
      </c>
      <c r="X260" s="15">
        <f t="shared" si="38"/>
      </c>
      <c r="Y260" s="15">
        <f t="shared" si="39"/>
      </c>
      <c r="Z260" s="15">
        <f t="shared" si="40"/>
      </c>
      <c r="AB260" s="15">
        <f t="shared" si="35"/>
      </c>
    </row>
    <row r="261" spans="10:28" ht="12.75">
      <c r="J261" s="76"/>
      <c r="P261" s="76"/>
      <c r="T261" s="43">
        <f t="shared" si="33"/>
      </c>
      <c r="U261" s="43">
        <f t="shared" si="34"/>
      </c>
      <c r="V261" s="43">
        <f t="shared" si="36"/>
      </c>
      <c r="W261" s="43">
        <f t="shared" si="37"/>
      </c>
      <c r="X261" s="15">
        <f t="shared" si="38"/>
      </c>
      <c r="Y261" s="15">
        <f t="shared" si="39"/>
      </c>
      <c r="Z261" s="15">
        <f t="shared" si="40"/>
      </c>
      <c r="AB261" s="15">
        <f t="shared" si="35"/>
      </c>
    </row>
    <row r="262" spans="16:28" ht="12.75">
      <c r="P262" s="76"/>
      <c r="T262" s="43">
        <f t="shared" si="33"/>
      </c>
      <c r="U262" s="43">
        <f t="shared" si="34"/>
      </c>
      <c r="V262" s="43">
        <f t="shared" si="36"/>
      </c>
      <c r="W262" s="43">
        <f t="shared" si="37"/>
      </c>
      <c r="X262" s="15">
        <f t="shared" si="38"/>
      </c>
      <c r="Y262" s="15">
        <f t="shared" si="39"/>
      </c>
      <c r="Z262" s="15">
        <f t="shared" si="40"/>
      </c>
      <c r="AB262" s="15">
        <f t="shared" si="35"/>
      </c>
    </row>
    <row r="263" spans="10:28" ht="12.75">
      <c r="J263" s="76"/>
      <c r="P263" s="76"/>
      <c r="T263" s="43">
        <f t="shared" si="33"/>
      </c>
      <c r="U263" s="43">
        <f t="shared" si="34"/>
      </c>
      <c r="V263" s="43">
        <f t="shared" si="36"/>
      </c>
      <c r="W263" s="43">
        <f t="shared" si="37"/>
      </c>
      <c r="X263" s="15">
        <f t="shared" si="38"/>
      </c>
      <c r="Y263" s="15">
        <f t="shared" si="39"/>
      </c>
      <c r="Z263" s="15">
        <f t="shared" si="40"/>
      </c>
      <c r="AB263" s="15">
        <f t="shared" si="35"/>
      </c>
    </row>
    <row r="264" spans="10:28" ht="12.75">
      <c r="J264" s="76"/>
      <c r="P264" s="76"/>
      <c r="T264" s="43">
        <f t="shared" si="33"/>
      </c>
      <c r="U264" s="43">
        <f t="shared" si="34"/>
      </c>
      <c r="V264" s="43">
        <f t="shared" si="36"/>
      </c>
      <c r="W264" s="43">
        <f t="shared" si="37"/>
      </c>
      <c r="X264" s="15">
        <f t="shared" si="38"/>
      </c>
      <c r="Y264" s="15">
        <f t="shared" si="39"/>
      </c>
      <c r="Z264" s="15">
        <f t="shared" si="40"/>
      </c>
      <c r="AB264" s="15">
        <f t="shared" si="35"/>
      </c>
    </row>
    <row r="265" spans="16:28" ht="12.75">
      <c r="P265" s="76"/>
      <c r="T265" s="43">
        <f t="shared" si="33"/>
      </c>
      <c r="U265" s="43">
        <f t="shared" si="34"/>
      </c>
      <c r="V265" s="43">
        <f t="shared" si="36"/>
      </c>
      <c r="W265" s="43">
        <f t="shared" si="37"/>
      </c>
      <c r="X265" s="15">
        <f t="shared" si="38"/>
      </c>
      <c r="Y265" s="15">
        <f t="shared" si="39"/>
      </c>
      <c r="Z265" s="15">
        <f t="shared" si="40"/>
      </c>
      <c r="AB265" s="15">
        <f t="shared" si="35"/>
      </c>
    </row>
    <row r="266" spans="10:28" ht="12.75">
      <c r="J266" s="76"/>
      <c r="P266" s="76"/>
      <c r="T266" s="43">
        <f t="shared" si="33"/>
      </c>
      <c r="U266" s="43">
        <f t="shared" si="34"/>
      </c>
      <c r="V266" s="43">
        <f t="shared" si="36"/>
      </c>
      <c r="W266" s="43">
        <f t="shared" si="37"/>
      </c>
      <c r="X266" s="15">
        <f t="shared" si="38"/>
      </c>
      <c r="Y266" s="15">
        <f t="shared" si="39"/>
      </c>
      <c r="Z266" s="15">
        <f t="shared" si="40"/>
      </c>
      <c r="AB266" s="15">
        <f t="shared" si="35"/>
      </c>
    </row>
    <row r="267" spans="16:28" ht="12.75">
      <c r="P267" s="76"/>
      <c r="T267" s="43">
        <f t="shared" si="33"/>
      </c>
      <c r="U267" s="43">
        <f t="shared" si="34"/>
      </c>
      <c r="V267" s="43">
        <f t="shared" si="36"/>
      </c>
      <c r="W267" s="43">
        <f t="shared" si="37"/>
      </c>
      <c r="X267" s="15">
        <f t="shared" si="38"/>
      </c>
      <c r="Y267" s="15">
        <f t="shared" si="39"/>
      </c>
      <c r="Z267" s="15">
        <f t="shared" si="40"/>
      </c>
      <c r="AB267" s="15">
        <f t="shared" si="35"/>
      </c>
    </row>
    <row r="268" spans="10:28" ht="12.75">
      <c r="J268" s="76"/>
      <c r="P268" s="76"/>
      <c r="T268" s="43">
        <f t="shared" si="33"/>
      </c>
      <c r="U268" s="43">
        <f t="shared" si="34"/>
      </c>
      <c r="V268" s="43">
        <f t="shared" si="36"/>
      </c>
      <c r="W268" s="43">
        <f t="shared" si="37"/>
      </c>
      <c r="X268" s="15">
        <f t="shared" si="38"/>
      </c>
      <c r="Y268" s="15">
        <f t="shared" si="39"/>
      </c>
      <c r="Z268" s="15">
        <f t="shared" si="40"/>
      </c>
      <c r="AB268" s="15">
        <f t="shared" si="35"/>
      </c>
    </row>
    <row r="269" spans="10:28" ht="12.75">
      <c r="J269" s="76"/>
      <c r="P269" s="76"/>
      <c r="T269" s="43">
        <f t="shared" si="33"/>
      </c>
      <c r="U269" s="43">
        <f t="shared" si="34"/>
      </c>
      <c r="V269" s="43">
        <f t="shared" si="36"/>
      </c>
      <c r="W269" s="43">
        <f t="shared" si="37"/>
      </c>
      <c r="X269" s="15">
        <f t="shared" si="38"/>
      </c>
      <c r="Y269" s="15">
        <f t="shared" si="39"/>
      </c>
      <c r="Z269" s="15">
        <f t="shared" si="40"/>
      </c>
      <c r="AB269" s="15">
        <f t="shared" si="35"/>
      </c>
    </row>
    <row r="270" spans="10:28" ht="12.75">
      <c r="J270" s="76"/>
      <c r="P270" s="76"/>
      <c r="T270" s="43">
        <f t="shared" si="33"/>
      </c>
      <c r="U270" s="43">
        <f t="shared" si="34"/>
      </c>
      <c r="V270" s="43">
        <f t="shared" si="36"/>
      </c>
      <c r="W270" s="43">
        <f t="shared" si="37"/>
      </c>
      <c r="X270" s="15">
        <f t="shared" si="38"/>
      </c>
      <c r="Y270" s="15">
        <f t="shared" si="39"/>
      </c>
      <c r="Z270" s="15">
        <f t="shared" si="40"/>
      </c>
      <c r="AB270" s="15">
        <f t="shared" si="35"/>
      </c>
    </row>
    <row r="271" spans="10:28" ht="12.75">
      <c r="J271" s="76"/>
      <c r="P271" s="76"/>
      <c r="T271" s="43">
        <f t="shared" si="33"/>
      </c>
      <c r="U271" s="43">
        <f t="shared" si="34"/>
      </c>
      <c r="V271" s="43">
        <f t="shared" si="36"/>
      </c>
      <c r="W271" s="43">
        <f t="shared" si="37"/>
      </c>
      <c r="X271" s="15">
        <f t="shared" si="38"/>
      </c>
      <c r="Y271" s="15">
        <f t="shared" si="39"/>
      </c>
      <c r="Z271" s="15">
        <f t="shared" si="40"/>
      </c>
      <c r="AB271" s="15">
        <f t="shared" si="35"/>
      </c>
    </row>
    <row r="272" spans="10:28" ht="12.75">
      <c r="J272" s="76"/>
      <c r="P272" s="76"/>
      <c r="T272" s="43">
        <f t="shared" si="33"/>
      </c>
      <c r="U272" s="43">
        <f t="shared" si="34"/>
      </c>
      <c r="V272" s="43">
        <f t="shared" si="36"/>
      </c>
      <c r="W272" s="43">
        <f t="shared" si="37"/>
      </c>
      <c r="X272" s="15">
        <f t="shared" si="38"/>
      </c>
      <c r="Y272" s="15">
        <f t="shared" si="39"/>
      </c>
      <c r="Z272" s="15">
        <f t="shared" si="40"/>
      </c>
      <c r="AB272" s="15">
        <f t="shared" si="35"/>
      </c>
    </row>
    <row r="273" spans="16:28" ht="12.75">
      <c r="P273" s="76"/>
      <c r="T273" s="43">
        <f t="shared" si="33"/>
      </c>
      <c r="U273" s="43">
        <f t="shared" si="34"/>
      </c>
      <c r="V273" s="43">
        <f t="shared" si="36"/>
      </c>
      <c r="W273" s="43">
        <f t="shared" si="37"/>
      </c>
      <c r="X273" s="15">
        <f t="shared" si="38"/>
      </c>
      <c r="Y273" s="15">
        <f t="shared" si="39"/>
      </c>
      <c r="Z273" s="15">
        <f t="shared" si="40"/>
      </c>
      <c r="AB273" s="15">
        <f t="shared" si="35"/>
      </c>
    </row>
    <row r="274" spans="10:28" ht="12.75">
      <c r="J274" s="76"/>
      <c r="P274" s="76"/>
      <c r="T274" s="43">
        <f t="shared" si="33"/>
      </c>
      <c r="U274" s="43">
        <f t="shared" si="34"/>
      </c>
      <c r="V274" s="43">
        <f t="shared" si="36"/>
      </c>
      <c r="W274" s="43">
        <f t="shared" si="37"/>
      </c>
      <c r="X274" s="15">
        <f t="shared" si="38"/>
      </c>
      <c r="Y274" s="15">
        <f t="shared" si="39"/>
      </c>
      <c r="Z274" s="15">
        <f t="shared" si="40"/>
      </c>
      <c r="AB274" s="15">
        <f t="shared" si="35"/>
      </c>
    </row>
    <row r="275" spans="10:28" ht="12.75">
      <c r="J275" s="76"/>
      <c r="P275" s="76"/>
      <c r="T275" s="43">
        <f t="shared" si="33"/>
      </c>
      <c r="U275" s="43">
        <f t="shared" si="34"/>
      </c>
      <c r="V275" s="43">
        <f t="shared" si="36"/>
      </c>
      <c r="W275" s="43">
        <f t="shared" si="37"/>
      </c>
      <c r="X275" s="15">
        <f t="shared" si="38"/>
      </c>
      <c r="Y275" s="15">
        <f t="shared" si="39"/>
      </c>
      <c r="Z275" s="15">
        <f t="shared" si="40"/>
      </c>
      <c r="AB275" s="15">
        <f t="shared" si="35"/>
      </c>
    </row>
    <row r="276" spans="10:28" ht="12.75">
      <c r="J276" s="76"/>
      <c r="P276" s="76"/>
      <c r="T276" s="43">
        <f t="shared" si="33"/>
      </c>
      <c r="U276" s="43">
        <f t="shared" si="34"/>
      </c>
      <c r="V276" s="43">
        <f t="shared" si="36"/>
      </c>
      <c r="W276" s="43">
        <f t="shared" si="37"/>
      </c>
      <c r="X276" s="15">
        <f t="shared" si="38"/>
      </c>
      <c r="Y276" s="15">
        <f t="shared" si="39"/>
      </c>
      <c r="Z276" s="15">
        <f t="shared" si="40"/>
      </c>
      <c r="AB276" s="15">
        <f t="shared" si="35"/>
      </c>
    </row>
    <row r="277" spans="10:28" ht="12.75">
      <c r="J277" s="76"/>
      <c r="P277" s="76"/>
      <c r="T277" s="43">
        <f t="shared" si="33"/>
      </c>
      <c r="U277" s="43">
        <f t="shared" si="34"/>
      </c>
      <c r="V277" s="43">
        <f t="shared" si="36"/>
      </c>
      <c r="W277" s="43">
        <f t="shared" si="37"/>
      </c>
      <c r="X277" s="15">
        <f t="shared" si="38"/>
      </c>
      <c r="Y277" s="15">
        <f t="shared" si="39"/>
      </c>
      <c r="Z277" s="15">
        <f t="shared" si="40"/>
      </c>
      <c r="AB277" s="15">
        <f t="shared" si="35"/>
      </c>
    </row>
    <row r="278" spans="16:28" ht="12.75">
      <c r="P278" s="76"/>
      <c r="T278" s="43">
        <f t="shared" si="33"/>
      </c>
      <c r="U278" s="43">
        <f t="shared" si="34"/>
      </c>
      <c r="V278" s="43">
        <f t="shared" si="36"/>
      </c>
      <c r="W278" s="43">
        <f t="shared" si="37"/>
      </c>
      <c r="X278" s="15">
        <f t="shared" si="38"/>
      </c>
      <c r="Y278" s="15">
        <f t="shared" si="39"/>
      </c>
      <c r="Z278" s="15">
        <f t="shared" si="40"/>
      </c>
      <c r="AB278" s="15">
        <f t="shared" si="35"/>
      </c>
    </row>
    <row r="279" spans="10:28" ht="12.75">
      <c r="J279" s="76"/>
      <c r="P279" s="76"/>
      <c r="T279" s="43">
        <f t="shared" si="33"/>
      </c>
      <c r="U279" s="43">
        <f t="shared" si="34"/>
      </c>
      <c r="V279" s="43">
        <f t="shared" si="36"/>
      </c>
      <c r="W279" s="43">
        <f t="shared" si="37"/>
      </c>
      <c r="X279" s="15">
        <f t="shared" si="38"/>
      </c>
      <c r="Y279" s="15">
        <f t="shared" si="39"/>
      </c>
      <c r="Z279" s="15">
        <f t="shared" si="40"/>
      </c>
      <c r="AB279" s="15">
        <f t="shared" si="35"/>
      </c>
    </row>
    <row r="280" spans="10:28" ht="12.75">
      <c r="J280" s="76"/>
      <c r="P280" s="76"/>
      <c r="T280" s="43">
        <f t="shared" si="33"/>
      </c>
      <c r="U280" s="43">
        <f t="shared" si="34"/>
      </c>
      <c r="V280" s="43">
        <f t="shared" si="36"/>
      </c>
      <c r="W280" s="43">
        <f t="shared" si="37"/>
      </c>
      <c r="X280" s="15">
        <f t="shared" si="38"/>
      </c>
      <c r="Y280" s="15">
        <f t="shared" si="39"/>
      </c>
      <c r="Z280" s="15">
        <f t="shared" si="40"/>
      </c>
      <c r="AB280" s="15">
        <f t="shared" si="35"/>
      </c>
    </row>
    <row r="281" spans="10:28" ht="12.75">
      <c r="J281" s="76"/>
      <c r="P281" s="76"/>
      <c r="T281" s="43">
        <f t="shared" si="33"/>
      </c>
      <c r="U281" s="43">
        <f t="shared" si="34"/>
      </c>
      <c r="V281" s="43">
        <f t="shared" si="36"/>
      </c>
      <c r="W281" s="43">
        <f t="shared" si="37"/>
      </c>
      <c r="X281" s="15">
        <f t="shared" si="38"/>
      </c>
      <c r="Y281" s="15">
        <f t="shared" si="39"/>
      </c>
      <c r="Z281" s="15">
        <f t="shared" si="40"/>
      </c>
      <c r="AB281" s="15">
        <f t="shared" si="35"/>
      </c>
    </row>
    <row r="282" spans="16:28" ht="12.75">
      <c r="P282" s="76"/>
      <c r="T282" s="43">
        <f t="shared" si="33"/>
      </c>
      <c r="U282" s="43">
        <f t="shared" si="34"/>
      </c>
      <c r="V282" s="43">
        <f t="shared" si="36"/>
      </c>
      <c r="W282" s="43">
        <f t="shared" si="37"/>
      </c>
      <c r="X282" s="15">
        <f t="shared" si="38"/>
      </c>
      <c r="Y282" s="15">
        <f t="shared" si="39"/>
      </c>
      <c r="Z282" s="15">
        <f t="shared" si="40"/>
      </c>
      <c r="AB282" s="15">
        <f t="shared" si="35"/>
      </c>
    </row>
    <row r="283" spans="10:28" ht="12.75">
      <c r="J283" s="76"/>
      <c r="P283" s="76"/>
      <c r="T283" s="43">
        <f t="shared" si="33"/>
      </c>
      <c r="U283" s="43">
        <f t="shared" si="34"/>
      </c>
      <c r="V283" s="43">
        <f t="shared" si="36"/>
      </c>
      <c r="W283" s="43">
        <f t="shared" si="37"/>
      </c>
      <c r="X283" s="15">
        <f t="shared" si="38"/>
      </c>
      <c r="Y283" s="15">
        <f t="shared" si="39"/>
      </c>
      <c r="Z283" s="15">
        <f t="shared" si="40"/>
      </c>
      <c r="AB283" s="15">
        <f t="shared" si="35"/>
      </c>
    </row>
    <row r="284" spans="10:28" ht="12.75">
      <c r="J284" s="76"/>
      <c r="P284" s="76"/>
      <c r="T284" s="43">
        <f t="shared" si="33"/>
      </c>
      <c r="U284" s="43">
        <f t="shared" si="34"/>
      </c>
      <c r="V284" s="43">
        <f t="shared" si="36"/>
      </c>
      <c r="W284" s="43">
        <f t="shared" si="37"/>
      </c>
      <c r="X284" s="15">
        <f t="shared" si="38"/>
      </c>
      <c r="Y284" s="15">
        <f t="shared" si="39"/>
      </c>
      <c r="Z284" s="15">
        <f t="shared" si="40"/>
      </c>
      <c r="AB284" s="15">
        <f t="shared" si="35"/>
      </c>
    </row>
    <row r="285" spans="16:28" ht="12.75">
      <c r="P285" s="76"/>
      <c r="T285" s="43">
        <f t="shared" si="33"/>
      </c>
      <c r="U285" s="43">
        <f t="shared" si="34"/>
      </c>
      <c r="V285" s="43">
        <f t="shared" si="36"/>
      </c>
      <c r="W285" s="43">
        <f t="shared" si="37"/>
      </c>
      <c r="X285" s="15">
        <f t="shared" si="38"/>
      </c>
      <c r="Y285" s="15">
        <f t="shared" si="39"/>
      </c>
      <c r="Z285" s="15">
        <f t="shared" si="40"/>
      </c>
      <c r="AB285" s="15">
        <f t="shared" si="35"/>
      </c>
    </row>
    <row r="286" spans="10:28" ht="12.75">
      <c r="J286" s="76"/>
      <c r="P286" s="76"/>
      <c r="T286" s="43">
        <f t="shared" si="33"/>
      </c>
      <c r="U286" s="43">
        <f t="shared" si="34"/>
      </c>
      <c r="V286" s="43">
        <f t="shared" si="36"/>
      </c>
      <c r="W286" s="43">
        <f t="shared" si="37"/>
      </c>
      <c r="X286" s="15">
        <f t="shared" si="38"/>
      </c>
      <c r="Y286" s="15">
        <f t="shared" si="39"/>
      </c>
      <c r="Z286" s="15">
        <f t="shared" si="40"/>
      </c>
      <c r="AB286" s="15">
        <f t="shared" si="35"/>
      </c>
    </row>
    <row r="287" spans="16:28" ht="12.75">
      <c r="P287" s="76"/>
      <c r="T287" s="43">
        <f t="shared" si="33"/>
      </c>
      <c r="U287" s="43">
        <f t="shared" si="34"/>
      </c>
      <c r="V287" s="43">
        <f t="shared" si="36"/>
      </c>
      <c r="W287" s="43">
        <f t="shared" si="37"/>
      </c>
      <c r="X287" s="15">
        <f t="shared" si="38"/>
      </c>
      <c r="Y287" s="15">
        <f t="shared" si="39"/>
      </c>
      <c r="Z287" s="15">
        <f t="shared" si="40"/>
      </c>
      <c r="AB287" s="15">
        <f t="shared" si="35"/>
      </c>
    </row>
    <row r="288" spans="10:28" ht="12.75">
      <c r="J288" s="76"/>
      <c r="P288" s="76"/>
      <c r="T288" s="43">
        <f t="shared" si="33"/>
      </c>
      <c r="U288" s="43">
        <f t="shared" si="34"/>
      </c>
      <c r="V288" s="43">
        <f t="shared" si="36"/>
      </c>
      <c r="W288" s="43">
        <f t="shared" si="37"/>
      </c>
      <c r="X288" s="15">
        <f t="shared" si="38"/>
      </c>
      <c r="Y288" s="15">
        <f t="shared" si="39"/>
      </c>
      <c r="Z288" s="15">
        <f t="shared" si="40"/>
      </c>
      <c r="AB288" s="15">
        <f t="shared" si="35"/>
      </c>
    </row>
    <row r="289" spans="16:28" ht="12.75">
      <c r="P289" s="76"/>
      <c r="T289" s="43">
        <f t="shared" si="33"/>
      </c>
      <c r="U289" s="43">
        <f t="shared" si="34"/>
      </c>
      <c r="V289" s="43">
        <f t="shared" si="36"/>
      </c>
      <c r="W289" s="43">
        <f t="shared" si="37"/>
      </c>
      <c r="X289" s="15">
        <f t="shared" si="38"/>
      </c>
      <c r="Y289" s="15">
        <f t="shared" si="39"/>
      </c>
      <c r="Z289" s="15">
        <f t="shared" si="40"/>
      </c>
      <c r="AB289" s="15">
        <f t="shared" si="35"/>
      </c>
    </row>
    <row r="290" spans="10:28" ht="12.75">
      <c r="J290" s="76"/>
      <c r="P290" s="76"/>
      <c r="T290" s="43">
        <f t="shared" si="33"/>
      </c>
      <c r="U290" s="43">
        <f t="shared" si="34"/>
      </c>
      <c r="V290" s="43">
        <f t="shared" si="36"/>
      </c>
      <c r="W290" s="43">
        <f t="shared" si="37"/>
      </c>
      <c r="X290" s="15">
        <f t="shared" si="38"/>
      </c>
      <c r="Y290" s="15">
        <f t="shared" si="39"/>
      </c>
      <c r="Z290" s="15">
        <f t="shared" si="40"/>
      </c>
      <c r="AB290" s="15">
        <f t="shared" si="35"/>
      </c>
    </row>
    <row r="291" spans="10:28" ht="12.75">
      <c r="J291" s="76"/>
      <c r="P291" s="76"/>
      <c r="T291" s="43">
        <f t="shared" si="33"/>
      </c>
      <c r="U291" s="43">
        <f t="shared" si="34"/>
      </c>
      <c r="V291" s="43">
        <f t="shared" si="36"/>
      </c>
      <c r="W291" s="43">
        <f t="shared" si="37"/>
      </c>
      <c r="X291" s="15">
        <f t="shared" si="38"/>
      </c>
      <c r="Y291" s="15">
        <f t="shared" si="39"/>
      </c>
      <c r="Z291" s="15">
        <f t="shared" si="40"/>
      </c>
      <c r="AB291" s="15">
        <f t="shared" si="35"/>
      </c>
    </row>
    <row r="292" spans="10:28" ht="12.75">
      <c r="J292" s="76"/>
      <c r="P292" s="76"/>
      <c r="T292" s="43">
        <f t="shared" si="33"/>
      </c>
      <c r="U292" s="43">
        <f t="shared" si="34"/>
      </c>
      <c r="V292" s="43">
        <f t="shared" si="36"/>
      </c>
      <c r="W292" s="43">
        <f t="shared" si="37"/>
      </c>
      <c r="X292" s="15">
        <f t="shared" si="38"/>
      </c>
      <c r="Y292" s="15">
        <f t="shared" si="39"/>
      </c>
      <c r="Z292" s="15">
        <f t="shared" si="40"/>
      </c>
      <c r="AB292" s="15">
        <f t="shared" si="35"/>
      </c>
    </row>
    <row r="293" spans="10:28" ht="12.75">
      <c r="J293" s="76"/>
      <c r="P293" s="76"/>
      <c r="T293" s="43">
        <f t="shared" si="33"/>
      </c>
      <c r="U293" s="43">
        <f t="shared" si="34"/>
      </c>
      <c r="V293" s="43">
        <f t="shared" si="36"/>
      </c>
      <c r="W293" s="43">
        <f t="shared" si="37"/>
      </c>
      <c r="X293" s="15">
        <f t="shared" si="38"/>
      </c>
      <c r="Y293" s="15">
        <f t="shared" si="39"/>
      </c>
      <c r="Z293" s="15">
        <f t="shared" si="40"/>
      </c>
      <c r="AB293" s="15">
        <f t="shared" si="35"/>
      </c>
    </row>
    <row r="294" spans="10:28" ht="12.75">
      <c r="J294" s="76"/>
      <c r="P294" s="76"/>
      <c r="T294" s="43">
        <f t="shared" si="33"/>
      </c>
      <c r="U294" s="43">
        <f t="shared" si="34"/>
      </c>
      <c r="V294" s="43">
        <f t="shared" si="36"/>
      </c>
      <c r="W294" s="43">
        <f t="shared" si="37"/>
      </c>
      <c r="X294" s="15">
        <f t="shared" si="38"/>
      </c>
      <c r="Y294" s="15">
        <f t="shared" si="39"/>
      </c>
      <c r="Z294" s="15">
        <f t="shared" si="40"/>
      </c>
      <c r="AB294" s="15">
        <f t="shared" si="35"/>
      </c>
    </row>
    <row r="295" spans="10:28" ht="12.75">
      <c r="J295" s="76"/>
      <c r="P295" s="76"/>
      <c r="T295" s="43">
        <f t="shared" si="33"/>
      </c>
      <c r="U295" s="43">
        <f t="shared" si="34"/>
      </c>
      <c r="V295" s="43">
        <f t="shared" si="36"/>
      </c>
      <c r="W295" s="43">
        <f t="shared" si="37"/>
      </c>
      <c r="X295" s="15">
        <f t="shared" si="38"/>
      </c>
      <c r="Y295" s="15">
        <f t="shared" si="39"/>
      </c>
      <c r="Z295" s="15">
        <f t="shared" si="40"/>
      </c>
      <c r="AB295" s="15">
        <f t="shared" si="35"/>
      </c>
    </row>
    <row r="296" spans="10:28" ht="12.75">
      <c r="J296" s="76"/>
      <c r="P296" s="76"/>
      <c r="T296" s="43">
        <f t="shared" si="33"/>
      </c>
      <c r="U296" s="43">
        <f t="shared" si="34"/>
      </c>
      <c r="V296" s="43">
        <f t="shared" si="36"/>
      </c>
      <c r="W296" s="43">
        <f t="shared" si="37"/>
      </c>
      <c r="X296" s="15">
        <f t="shared" si="38"/>
      </c>
      <c r="Y296" s="15">
        <f t="shared" si="39"/>
      </c>
      <c r="Z296" s="15">
        <f t="shared" si="40"/>
      </c>
      <c r="AB296" s="15">
        <f t="shared" si="35"/>
      </c>
    </row>
    <row r="297" spans="10:28" ht="12.75">
      <c r="J297" s="76"/>
      <c r="P297" s="76"/>
      <c r="T297" s="43">
        <f t="shared" si="33"/>
      </c>
      <c r="U297" s="43">
        <f t="shared" si="34"/>
      </c>
      <c r="V297" s="43">
        <f t="shared" si="36"/>
      </c>
      <c r="W297" s="43">
        <f t="shared" si="37"/>
      </c>
      <c r="X297" s="15">
        <f t="shared" si="38"/>
      </c>
      <c r="Y297" s="15">
        <f t="shared" si="39"/>
      </c>
      <c r="Z297" s="15">
        <f t="shared" si="40"/>
      </c>
      <c r="AB297" s="15">
        <f t="shared" si="35"/>
      </c>
    </row>
    <row r="298" spans="16:28" ht="12.75">
      <c r="P298" s="76"/>
      <c r="T298" s="43">
        <f t="shared" si="33"/>
      </c>
      <c r="U298" s="43">
        <f t="shared" si="34"/>
      </c>
      <c r="V298" s="43">
        <f t="shared" si="36"/>
      </c>
      <c r="W298" s="43">
        <f t="shared" si="37"/>
      </c>
      <c r="X298" s="15">
        <f t="shared" si="38"/>
      </c>
      <c r="Y298" s="15">
        <f t="shared" si="39"/>
      </c>
      <c r="Z298" s="15">
        <f t="shared" si="40"/>
      </c>
      <c r="AB298" s="15">
        <f t="shared" si="35"/>
      </c>
    </row>
    <row r="299" spans="16:28" ht="12.75">
      <c r="P299" s="76"/>
      <c r="T299" s="43">
        <f t="shared" si="33"/>
      </c>
      <c r="U299" s="43">
        <f t="shared" si="34"/>
      </c>
      <c r="V299" s="43">
        <f t="shared" si="36"/>
      </c>
      <c r="W299" s="43">
        <f t="shared" si="37"/>
      </c>
      <c r="X299" s="15">
        <f t="shared" si="38"/>
      </c>
      <c r="Y299" s="15">
        <f t="shared" si="39"/>
      </c>
      <c r="Z299" s="15">
        <f t="shared" si="40"/>
      </c>
      <c r="AB299" s="15">
        <f t="shared" si="35"/>
      </c>
    </row>
    <row r="300" spans="16:28" ht="12.75">
      <c r="P300" s="76"/>
      <c r="T300" s="43">
        <f t="shared" si="33"/>
      </c>
      <c r="U300" s="43">
        <f t="shared" si="34"/>
      </c>
      <c r="V300" s="43">
        <f t="shared" si="36"/>
      </c>
      <c r="W300" s="43">
        <f t="shared" si="37"/>
      </c>
      <c r="X300" s="15">
        <f t="shared" si="38"/>
      </c>
      <c r="Y300" s="15">
        <f t="shared" si="39"/>
      </c>
      <c r="Z300" s="15">
        <f t="shared" si="40"/>
      </c>
      <c r="AB300" s="15">
        <f t="shared" si="35"/>
      </c>
    </row>
    <row r="301" spans="16:28" ht="12.75">
      <c r="P301" s="76"/>
      <c r="T301" s="43">
        <f t="shared" si="33"/>
      </c>
      <c r="U301" s="43">
        <f t="shared" si="34"/>
      </c>
      <c r="V301" s="43">
        <f t="shared" si="36"/>
      </c>
      <c r="W301" s="43">
        <f t="shared" si="37"/>
      </c>
      <c r="X301" s="15">
        <f t="shared" si="38"/>
      </c>
      <c r="Y301" s="15">
        <f t="shared" si="39"/>
      </c>
      <c r="Z301" s="15">
        <f t="shared" si="40"/>
      </c>
      <c r="AB301" s="15">
        <f t="shared" si="35"/>
      </c>
    </row>
    <row r="302" spans="16:28" ht="12.75">
      <c r="P302" s="76"/>
      <c r="T302" s="43">
        <f t="shared" si="33"/>
      </c>
      <c r="U302" s="43">
        <f t="shared" si="34"/>
      </c>
      <c r="V302" s="43">
        <f t="shared" si="36"/>
      </c>
      <c r="W302" s="43">
        <f t="shared" si="37"/>
      </c>
      <c r="X302" s="15">
        <f t="shared" si="38"/>
      </c>
      <c r="Y302" s="15">
        <f t="shared" si="39"/>
      </c>
      <c r="Z302" s="15">
        <f t="shared" si="40"/>
      </c>
      <c r="AB302" s="15">
        <f t="shared" si="35"/>
      </c>
    </row>
    <row r="303" spans="10:28" ht="12.75">
      <c r="J303" s="76"/>
      <c r="P303" s="76"/>
      <c r="T303" s="43">
        <f t="shared" si="33"/>
      </c>
      <c r="U303" s="43">
        <f t="shared" si="34"/>
      </c>
      <c r="V303" s="43">
        <f t="shared" si="36"/>
      </c>
      <c r="W303" s="43">
        <f t="shared" si="37"/>
      </c>
      <c r="X303" s="15">
        <f t="shared" si="38"/>
      </c>
      <c r="Y303" s="15">
        <f t="shared" si="39"/>
      </c>
      <c r="Z303" s="15">
        <f t="shared" si="40"/>
      </c>
      <c r="AB303" s="15">
        <f t="shared" si="35"/>
      </c>
    </row>
    <row r="304" spans="16:28" ht="12.75">
      <c r="P304" s="76"/>
      <c r="T304" s="43">
        <f t="shared" si="33"/>
      </c>
      <c r="U304" s="43">
        <f t="shared" si="34"/>
      </c>
      <c r="V304" s="43">
        <f t="shared" si="36"/>
      </c>
      <c r="W304" s="43">
        <f t="shared" si="37"/>
      </c>
      <c r="X304" s="15">
        <f t="shared" si="38"/>
      </c>
      <c r="Y304" s="15">
        <f t="shared" si="39"/>
      </c>
      <c r="Z304" s="15">
        <f t="shared" si="40"/>
      </c>
      <c r="AB304" s="15">
        <f t="shared" si="35"/>
      </c>
    </row>
    <row r="305" spans="10:28" ht="12.75">
      <c r="J305" s="76"/>
      <c r="P305" s="76"/>
      <c r="T305" s="43">
        <f t="shared" si="33"/>
      </c>
      <c r="U305" s="43">
        <f t="shared" si="34"/>
      </c>
      <c r="V305" s="43">
        <f t="shared" si="36"/>
      </c>
      <c r="W305" s="43">
        <f t="shared" si="37"/>
      </c>
      <c r="X305" s="15">
        <f t="shared" si="38"/>
      </c>
      <c r="Y305" s="15">
        <f t="shared" si="39"/>
      </c>
      <c r="Z305" s="15">
        <f t="shared" si="40"/>
      </c>
      <c r="AB305" s="15">
        <f t="shared" si="35"/>
      </c>
    </row>
    <row r="306" spans="10:28" ht="12.75">
      <c r="J306" s="76"/>
      <c r="P306" s="76"/>
      <c r="T306" s="43">
        <f t="shared" si="33"/>
      </c>
      <c r="U306" s="43">
        <f t="shared" si="34"/>
      </c>
      <c r="V306" s="43">
        <f t="shared" si="36"/>
      </c>
      <c r="W306" s="43">
        <f t="shared" si="37"/>
      </c>
      <c r="X306" s="15">
        <f t="shared" si="38"/>
      </c>
      <c r="Y306" s="15">
        <f t="shared" si="39"/>
      </c>
      <c r="Z306" s="15">
        <f t="shared" si="40"/>
      </c>
      <c r="AB306" s="15">
        <f t="shared" si="35"/>
      </c>
    </row>
    <row r="307" spans="10:28" ht="12.75">
      <c r="J307" s="76"/>
      <c r="P307" s="76"/>
      <c r="T307" s="43">
        <f t="shared" si="33"/>
      </c>
      <c r="U307" s="43">
        <f t="shared" si="34"/>
      </c>
      <c r="V307" s="43">
        <f t="shared" si="36"/>
      </c>
      <c r="W307" s="43">
        <f t="shared" si="37"/>
      </c>
      <c r="X307" s="15">
        <f t="shared" si="38"/>
      </c>
      <c r="Y307" s="15">
        <f t="shared" si="39"/>
      </c>
      <c r="Z307" s="15">
        <f t="shared" si="40"/>
      </c>
      <c r="AB307" s="15">
        <f t="shared" si="35"/>
      </c>
    </row>
    <row r="308" spans="16:28" ht="12.75">
      <c r="P308" s="76"/>
      <c r="T308" s="43">
        <f t="shared" si="33"/>
      </c>
      <c r="U308" s="43">
        <f t="shared" si="34"/>
      </c>
      <c r="V308" s="43">
        <f t="shared" si="36"/>
      </c>
      <c r="W308" s="43">
        <f t="shared" si="37"/>
      </c>
      <c r="X308" s="15">
        <f t="shared" si="38"/>
      </c>
      <c r="Y308" s="15">
        <f t="shared" si="39"/>
      </c>
      <c r="Z308" s="15">
        <f t="shared" si="40"/>
      </c>
      <c r="AB308" s="15">
        <f t="shared" si="35"/>
      </c>
    </row>
    <row r="309" spans="10:28" ht="12.75">
      <c r="J309" s="76"/>
      <c r="P309" s="76"/>
      <c r="T309" s="43">
        <f t="shared" si="33"/>
      </c>
      <c r="U309" s="43">
        <f t="shared" si="34"/>
      </c>
      <c r="V309" s="43">
        <f t="shared" si="36"/>
      </c>
      <c r="W309" s="43">
        <f t="shared" si="37"/>
      </c>
      <c r="X309" s="15">
        <f t="shared" si="38"/>
      </c>
      <c r="Y309" s="15">
        <f t="shared" si="39"/>
      </c>
      <c r="Z309" s="15">
        <f t="shared" si="40"/>
      </c>
      <c r="AB309" s="15">
        <f t="shared" si="35"/>
      </c>
    </row>
    <row r="310" spans="10:28" ht="12.75">
      <c r="J310" s="76"/>
      <c r="P310" s="76"/>
      <c r="T310" s="43">
        <f t="shared" si="33"/>
      </c>
      <c r="U310" s="43">
        <f t="shared" si="34"/>
      </c>
      <c r="V310" s="43">
        <f t="shared" si="36"/>
      </c>
      <c r="W310" s="43">
        <f t="shared" si="37"/>
      </c>
      <c r="X310" s="15">
        <f t="shared" si="38"/>
      </c>
      <c r="Y310" s="15">
        <f t="shared" si="39"/>
      </c>
      <c r="Z310" s="15">
        <f t="shared" si="40"/>
      </c>
      <c r="AB310" s="15">
        <f t="shared" si="35"/>
      </c>
    </row>
    <row r="311" spans="10:28" ht="12.75">
      <c r="J311" s="76"/>
      <c r="P311" s="76"/>
      <c r="T311" s="43">
        <f t="shared" si="33"/>
      </c>
      <c r="U311" s="43">
        <f t="shared" si="34"/>
      </c>
      <c r="V311" s="43">
        <f t="shared" si="36"/>
      </c>
      <c r="W311" s="43">
        <f t="shared" si="37"/>
      </c>
      <c r="X311" s="15">
        <f t="shared" si="38"/>
      </c>
      <c r="Y311" s="15">
        <f t="shared" si="39"/>
      </c>
      <c r="Z311" s="15">
        <f t="shared" si="40"/>
      </c>
      <c r="AB311" s="15">
        <f t="shared" si="35"/>
      </c>
    </row>
    <row r="312" spans="10:28" ht="12.75">
      <c r="J312" s="76"/>
      <c r="P312" s="76"/>
      <c r="T312" s="43">
        <f t="shared" si="33"/>
      </c>
      <c r="U312" s="43">
        <f t="shared" si="34"/>
      </c>
      <c r="V312" s="43">
        <f t="shared" si="36"/>
      </c>
      <c r="W312" s="43">
        <f t="shared" si="37"/>
      </c>
      <c r="X312" s="15">
        <f t="shared" si="38"/>
      </c>
      <c r="Y312" s="15">
        <f t="shared" si="39"/>
      </c>
      <c r="Z312" s="15">
        <f t="shared" si="40"/>
      </c>
      <c r="AB312" s="15">
        <f t="shared" si="35"/>
      </c>
    </row>
    <row r="313" spans="10:28" ht="12.75">
      <c r="J313" s="76"/>
      <c r="P313" s="76"/>
      <c r="T313" s="43">
        <f t="shared" si="33"/>
      </c>
      <c r="U313" s="43">
        <f t="shared" si="34"/>
      </c>
      <c r="V313" s="43">
        <f t="shared" si="36"/>
      </c>
      <c r="W313" s="43">
        <f t="shared" si="37"/>
      </c>
      <c r="X313" s="15">
        <f t="shared" si="38"/>
      </c>
      <c r="Y313" s="15">
        <f t="shared" si="39"/>
      </c>
      <c r="Z313" s="15">
        <f t="shared" si="40"/>
      </c>
      <c r="AB313" s="15">
        <f t="shared" si="35"/>
      </c>
    </row>
    <row r="314" spans="16:28" ht="12.75">
      <c r="P314" s="76"/>
      <c r="T314" s="43">
        <f t="shared" si="33"/>
      </c>
      <c r="U314" s="43">
        <f t="shared" si="34"/>
      </c>
      <c r="V314" s="43">
        <f t="shared" si="36"/>
      </c>
      <c r="W314" s="43">
        <f t="shared" si="37"/>
      </c>
      <c r="X314" s="15">
        <f t="shared" si="38"/>
      </c>
      <c r="Y314" s="15">
        <f t="shared" si="39"/>
      </c>
      <c r="Z314" s="15">
        <f t="shared" si="40"/>
      </c>
      <c r="AB314" s="15">
        <f t="shared" si="35"/>
      </c>
    </row>
    <row r="315" spans="10:28" ht="12.75">
      <c r="J315" s="76"/>
      <c r="P315" s="76"/>
      <c r="T315" s="43">
        <f t="shared" si="33"/>
      </c>
      <c r="U315" s="43">
        <f t="shared" si="34"/>
      </c>
      <c r="V315" s="43">
        <f t="shared" si="36"/>
      </c>
      <c r="W315" s="43">
        <f t="shared" si="37"/>
      </c>
      <c r="X315" s="15">
        <f t="shared" si="38"/>
      </c>
      <c r="Y315" s="15">
        <f t="shared" si="39"/>
      </c>
      <c r="Z315" s="15">
        <f t="shared" si="40"/>
      </c>
      <c r="AB315" s="15">
        <f t="shared" si="35"/>
      </c>
    </row>
    <row r="316" spans="10:28" ht="12.75">
      <c r="J316" s="76"/>
      <c r="P316" s="76"/>
      <c r="T316" s="43">
        <f t="shared" si="33"/>
      </c>
      <c r="U316" s="43">
        <f t="shared" si="34"/>
      </c>
      <c r="V316" s="43">
        <f t="shared" si="36"/>
      </c>
      <c r="W316" s="43">
        <f t="shared" si="37"/>
      </c>
      <c r="X316" s="15">
        <f t="shared" si="38"/>
      </c>
      <c r="Y316" s="15">
        <f t="shared" si="39"/>
      </c>
      <c r="Z316" s="15">
        <f t="shared" si="40"/>
      </c>
      <c r="AB316" s="15">
        <f t="shared" si="35"/>
      </c>
    </row>
    <row r="317" spans="10:28" ht="12.75">
      <c r="J317" s="76"/>
      <c r="P317" s="76"/>
      <c r="T317" s="43">
        <f t="shared" si="33"/>
      </c>
      <c r="U317" s="43">
        <f t="shared" si="34"/>
      </c>
      <c r="V317" s="43">
        <f t="shared" si="36"/>
      </c>
      <c r="W317" s="43">
        <f t="shared" si="37"/>
      </c>
      <c r="X317" s="15">
        <f t="shared" si="38"/>
      </c>
      <c r="Y317" s="15">
        <f t="shared" si="39"/>
      </c>
      <c r="Z317" s="15">
        <f t="shared" si="40"/>
      </c>
      <c r="AB317" s="15">
        <f t="shared" si="35"/>
      </c>
    </row>
    <row r="318" spans="16:28" ht="12.75">
      <c r="P318" s="76"/>
      <c r="T318" s="43">
        <f t="shared" si="33"/>
      </c>
      <c r="U318" s="43">
        <f t="shared" si="34"/>
      </c>
      <c r="V318" s="43">
        <f t="shared" si="36"/>
      </c>
      <c r="W318" s="43">
        <f t="shared" si="37"/>
      </c>
      <c r="X318" s="15">
        <f t="shared" si="38"/>
      </c>
      <c r="Y318" s="15">
        <f t="shared" si="39"/>
      </c>
      <c r="Z318" s="15">
        <f t="shared" si="40"/>
      </c>
      <c r="AB318" s="15">
        <f t="shared" si="35"/>
      </c>
    </row>
    <row r="319" spans="16:28" ht="12.75">
      <c r="P319" s="76"/>
      <c r="T319" s="43">
        <f t="shared" si="33"/>
      </c>
      <c r="U319" s="43">
        <f t="shared" si="34"/>
      </c>
      <c r="V319" s="43">
        <f t="shared" si="36"/>
      </c>
      <c r="W319" s="43">
        <f t="shared" si="37"/>
      </c>
      <c r="X319" s="15">
        <f t="shared" si="38"/>
      </c>
      <c r="Y319" s="15">
        <f t="shared" si="39"/>
      </c>
      <c r="Z319" s="15">
        <f t="shared" si="40"/>
      </c>
      <c r="AB319" s="15">
        <f t="shared" si="35"/>
      </c>
    </row>
    <row r="320" spans="10:28" ht="12.75">
      <c r="J320" s="76"/>
      <c r="P320" s="76"/>
      <c r="T320" s="43">
        <f t="shared" si="33"/>
      </c>
      <c r="U320" s="43">
        <f t="shared" si="34"/>
      </c>
      <c r="V320" s="43">
        <f t="shared" si="36"/>
      </c>
      <c r="W320" s="43">
        <f t="shared" si="37"/>
      </c>
      <c r="X320" s="15">
        <f t="shared" si="38"/>
      </c>
      <c r="Y320" s="15">
        <f t="shared" si="39"/>
      </c>
      <c r="Z320" s="15">
        <f t="shared" si="40"/>
      </c>
      <c r="AB320" s="15">
        <f t="shared" si="35"/>
      </c>
    </row>
    <row r="321" spans="10:28" ht="12.75">
      <c r="J321" s="76"/>
      <c r="P321" s="76"/>
      <c r="T321" s="43">
        <f t="shared" si="33"/>
      </c>
      <c r="U321" s="43">
        <f t="shared" si="34"/>
      </c>
      <c r="V321" s="43">
        <f t="shared" si="36"/>
      </c>
      <c r="W321" s="43">
        <f t="shared" si="37"/>
      </c>
      <c r="X321" s="15">
        <f t="shared" si="38"/>
      </c>
      <c r="Y321" s="15">
        <f t="shared" si="39"/>
      </c>
      <c r="Z321" s="15">
        <f t="shared" si="40"/>
      </c>
      <c r="AB321" s="15">
        <f t="shared" si="35"/>
      </c>
    </row>
    <row r="322" spans="16:28" ht="12.75">
      <c r="P322" s="76"/>
      <c r="T322" s="43">
        <f aca="true" t="shared" si="41" ref="T322:T389">IF(E322="Editorial",M322,"")</f>
      </c>
      <c r="U322" s="43">
        <f aca="true" t="shared" si="42" ref="U322:U389">IF(OR(E322="Technical",E322="General"),M322,"")</f>
      </c>
      <c r="V322" s="43">
        <f t="shared" si="36"/>
      </c>
      <c r="W322" s="43">
        <f t="shared" si="37"/>
      </c>
      <c r="X322" s="15">
        <f t="shared" si="38"/>
      </c>
      <c r="Y322" s="15">
        <f t="shared" si="39"/>
      </c>
      <c r="Z322" s="15">
        <f t="shared" si="40"/>
      </c>
      <c r="AB322" s="15">
        <f aca="true" t="shared" si="43" ref="AB322:AB389">IF(OR(U322="rdy2vote",U322="wip"),J322,"")</f>
      </c>
    </row>
    <row r="323" spans="10:28" ht="12.75">
      <c r="J323" s="76"/>
      <c r="P323" s="76"/>
      <c r="T323" s="43">
        <f t="shared" si="41"/>
      </c>
      <c r="U323" s="43">
        <f t="shared" si="42"/>
      </c>
      <c r="V323" s="43">
        <f aca="true" t="shared" si="44" ref="V323:V386">IF(OR(U323="A",U323="AP",U323="R",U323="Z"),P323,"")</f>
      </c>
      <c r="W323" s="43">
        <f aca="true" t="shared" si="45" ref="W323:W386">IF(U323=0,P323,"")</f>
      </c>
      <c r="X323" s="15">
        <f aca="true" t="shared" si="46" ref="X323:X386">IF(U323="wip",P323,"")</f>
      </c>
      <c r="Y323" s="15">
        <f aca="true" t="shared" si="47" ref="Y323:Y386">IF(U323="rdy2vote",P323,"")</f>
      </c>
      <c r="Z323" s="15">
        <f aca="true" t="shared" si="48" ref="Z323:Z386">IF(U323="oos",P323,"")</f>
      </c>
      <c r="AB323" s="15">
        <f t="shared" si="43"/>
      </c>
    </row>
    <row r="324" spans="10:28" ht="12.75">
      <c r="J324" s="76"/>
      <c r="P324" s="76"/>
      <c r="T324" s="43">
        <f t="shared" si="41"/>
      </c>
      <c r="U324" s="43">
        <f t="shared" si="42"/>
      </c>
      <c r="V324" s="43">
        <f t="shared" si="44"/>
      </c>
      <c r="W324" s="43">
        <f t="shared" si="45"/>
      </c>
      <c r="X324" s="15">
        <f t="shared" si="46"/>
      </c>
      <c r="Y324" s="15">
        <f t="shared" si="47"/>
      </c>
      <c r="Z324" s="15">
        <f t="shared" si="48"/>
      </c>
      <c r="AB324" s="15">
        <f t="shared" si="43"/>
      </c>
    </row>
    <row r="325" spans="10:28" ht="12.75">
      <c r="J325" s="76"/>
      <c r="P325" s="76"/>
      <c r="T325" s="43">
        <f t="shared" si="41"/>
      </c>
      <c r="U325" s="43">
        <f t="shared" si="42"/>
      </c>
      <c r="V325" s="43">
        <f t="shared" si="44"/>
      </c>
      <c r="W325" s="43">
        <f t="shared" si="45"/>
      </c>
      <c r="X325" s="15">
        <f t="shared" si="46"/>
      </c>
      <c r="Y325" s="15">
        <f t="shared" si="47"/>
      </c>
      <c r="Z325" s="15">
        <f t="shared" si="48"/>
      </c>
      <c r="AB325" s="15">
        <f t="shared" si="43"/>
      </c>
    </row>
    <row r="326" spans="10:28" ht="12.75">
      <c r="J326" s="76"/>
      <c r="P326" s="76"/>
      <c r="T326" s="43">
        <f t="shared" si="41"/>
      </c>
      <c r="U326" s="43">
        <f t="shared" si="42"/>
      </c>
      <c r="V326" s="43">
        <f t="shared" si="44"/>
      </c>
      <c r="W326" s="43">
        <f t="shared" si="45"/>
      </c>
      <c r="X326" s="15">
        <f t="shared" si="46"/>
      </c>
      <c r="Y326" s="15">
        <f t="shared" si="47"/>
      </c>
      <c r="Z326" s="15">
        <f t="shared" si="48"/>
      </c>
      <c r="AB326" s="15">
        <f t="shared" si="43"/>
      </c>
    </row>
    <row r="327" spans="10:28" ht="12.75">
      <c r="J327" s="76"/>
      <c r="P327" s="76"/>
      <c r="T327" s="43">
        <f t="shared" si="41"/>
      </c>
      <c r="U327" s="43">
        <f t="shared" si="42"/>
      </c>
      <c r="V327" s="43">
        <f t="shared" si="44"/>
      </c>
      <c r="W327" s="43">
        <f t="shared" si="45"/>
      </c>
      <c r="X327" s="15">
        <f t="shared" si="46"/>
      </c>
      <c r="Y327" s="15">
        <f t="shared" si="47"/>
      </c>
      <c r="Z327" s="15">
        <f t="shared" si="48"/>
      </c>
      <c r="AB327" s="15">
        <f t="shared" si="43"/>
      </c>
    </row>
    <row r="328" spans="16:28" ht="12.75">
      <c r="P328" s="76"/>
      <c r="T328" s="43">
        <f t="shared" si="41"/>
      </c>
      <c r="U328" s="43">
        <f t="shared" si="42"/>
      </c>
      <c r="V328" s="43">
        <f t="shared" si="44"/>
      </c>
      <c r="W328" s="43">
        <f t="shared" si="45"/>
      </c>
      <c r="X328" s="15">
        <f t="shared" si="46"/>
      </c>
      <c r="Y328" s="15">
        <f t="shared" si="47"/>
      </c>
      <c r="Z328" s="15">
        <f t="shared" si="48"/>
      </c>
      <c r="AB328" s="15">
        <f t="shared" si="43"/>
      </c>
    </row>
    <row r="329" spans="10:28" ht="12.75">
      <c r="J329" s="76"/>
      <c r="P329" s="76"/>
      <c r="T329" s="43">
        <f t="shared" si="41"/>
      </c>
      <c r="U329" s="43">
        <f t="shared" si="42"/>
      </c>
      <c r="V329" s="43">
        <f t="shared" si="44"/>
      </c>
      <c r="W329" s="43">
        <f t="shared" si="45"/>
      </c>
      <c r="X329" s="15">
        <f t="shared" si="46"/>
      </c>
      <c r="Y329" s="15">
        <f t="shared" si="47"/>
      </c>
      <c r="Z329" s="15">
        <f t="shared" si="48"/>
      </c>
      <c r="AB329" s="15">
        <f t="shared" si="43"/>
      </c>
    </row>
    <row r="330" spans="10:28" ht="12.75">
      <c r="J330" s="76"/>
      <c r="P330" s="76"/>
      <c r="T330" s="43">
        <f t="shared" si="41"/>
      </c>
      <c r="U330" s="43">
        <f t="shared" si="42"/>
      </c>
      <c r="V330" s="43">
        <f t="shared" si="44"/>
      </c>
      <c r="W330" s="43">
        <f t="shared" si="45"/>
      </c>
      <c r="X330" s="15">
        <f t="shared" si="46"/>
      </c>
      <c r="Y330" s="15">
        <f t="shared" si="47"/>
      </c>
      <c r="Z330" s="15">
        <f t="shared" si="48"/>
      </c>
      <c r="AB330" s="15">
        <f t="shared" si="43"/>
      </c>
    </row>
    <row r="331" spans="10:28" ht="12.75">
      <c r="J331" s="76"/>
      <c r="P331" s="76"/>
      <c r="T331" s="43">
        <f t="shared" si="41"/>
      </c>
      <c r="U331" s="43">
        <f t="shared" si="42"/>
      </c>
      <c r="V331" s="43">
        <f t="shared" si="44"/>
      </c>
      <c r="W331" s="43">
        <f t="shared" si="45"/>
      </c>
      <c r="X331" s="15">
        <f t="shared" si="46"/>
      </c>
      <c r="Y331" s="15">
        <f t="shared" si="47"/>
      </c>
      <c r="Z331" s="15">
        <f t="shared" si="48"/>
      </c>
      <c r="AB331" s="15">
        <f t="shared" si="43"/>
      </c>
    </row>
    <row r="332" spans="16:28" ht="12.75">
      <c r="P332" s="76"/>
      <c r="T332" s="43">
        <f t="shared" si="41"/>
      </c>
      <c r="U332" s="43">
        <f t="shared" si="42"/>
      </c>
      <c r="V332" s="43">
        <f t="shared" si="44"/>
      </c>
      <c r="W332" s="43">
        <f t="shared" si="45"/>
      </c>
      <c r="X332" s="15">
        <f t="shared" si="46"/>
      </c>
      <c r="Y332" s="15">
        <f t="shared" si="47"/>
      </c>
      <c r="Z332" s="15">
        <f t="shared" si="48"/>
      </c>
      <c r="AB332" s="15">
        <f t="shared" si="43"/>
      </c>
    </row>
    <row r="333" spans="16:28" ht="12.75">
      <c r="P333" s="76"/>
      <c r="T333" s="43">
        <f t="shared" si="41"/>
      </c>
      <c r="U333" s="43">
        <f t="shared" si="42"/>
      </c>
      <c r="V333" s="43">
        <f t="shared" si="44"/>
      </c>
      <c r="W333" s="43">
        <f t="shared" si="45"/>
      </c>
      <c r="X333" s="15">
        <f t="shared" si="46"/>
      </c>
      <c r="Y333" s="15">
        <f t="shared" si="47"/>
      </c>
      <c r="Z333" s="15">
        <f t="shared" si="48"/>
      </c>
      <c r="AB333" s="15">
        <f t="shared" si="43"/>
      </c>
    </row>
    <row r="334" spans="16:28" ht="12.75">
      <c r="P334" s="76"/>
      <c r="T334" s="43">
        <f t="shared" si="41"/>
      </c>
      <c r="U334" s="43">
        <f t="shared" si="42"/>
      </c>
      <c r="V334" s="43">
        <f t="shared" si="44"/>
      </c>
      <c r="W334" s="43">
        <f t="shared" si="45"/>
      </c>
      <c r="X334" s="15">
        <f t="shared" si="46"/>
      </c>
      <c r="Y334" s="15">
        <f t="shared" si="47"/>
      </c>
      <c r="Z334" s="15">
        <f t="shared" si="48"/>
      </c>
      <c r="AB334" s="15">
        <f t="shared" si="43"/>
      </c>
    </row>
    <row r="335" spans="10:28" ht="12.75">
      <c r="J335" s="76"/>
      <c r="P335" s="76"/>
      <c r="T335" s="43">
        <f t="shared" si="41"/>
      </c>
      <c r="U335" s="43">
        <f t="shared" si="42"/>
      </c>
      <c r="V335" s="43">
        <f t="shared" si="44"/>
      </c>
      <c r="W335" s="43">
        <f t="shared" si="45"/>
      </c>
      <c r="X335" s="15">
        <f t="shared" si="46"/>
      </c>
      <c r="Y335" s="15">
        <f t="shared" si="47"/>
      </c>
      <c r="Z335" s="15">
        <f t="shared" si="48"/>
      </c>
      <c r="AB335" s="15">
        <f t="shared" si="43"/>
      </c>
    </row>
    <row r="336" spans="10:28" ht="12.75">
      <c r="J336" s="76"/>
      <c r="P336" s="76"/>
      <c r="T336" s="43">
        <f t="shared" si="41"/>
      </c>
      <c r="U336" s="43">
        <f t="shared" si="42"/>
      </c>
      <c r="V336" s="43">
        <f t="shared" si="44"/>
      </c>
      <c r="W336" s="43">
        <f t="shared" si="45"/>
      </c>
      <c r="X336" s="15">
        <f t="shared" si="46"/>
      </c>
      <c r="Y336" s="15">
        <f t="shared" si="47"/>
      </c>
      <c r="Z336" s="15">
        <f t="shared" si="48"/>
      </c>
      <c r="AB336" s="15">
        <f t="shared" si="43"/>
      </c>
    </row>
    <row r="337" spans="10:28" ht="12.75">
      <c r="J337" s="76"/>
      <c r="P337" s="76"/>
      <c r="T337" s="43">
        <f t="shared" si="41"/>
      </c>
      <c r="U337" s="43">
        <f t="shared" si="42"/>
      </c>
      <c r="V337" s="43">
        <f t="shared" si="44"/>
      </c>
      <c r="W337" s="43">
        <f t="shared" si="45"/>
      </c>
      <c r="X337" s="15">
        <f t="shared" si="46"/>
      </c>
      <c r="Y337" s="15">
        <f t="shared" si="47"/>
      </c>
      <c r="Z337" s="15">
        <f t="shared" si="48"/>
      </c>
      <c r="AB337" s="15">
        <f t="shared" si="43"/>
      </c>
    </row>
    <row r="338" spans="10:28" ht="12.75">
      <c r="J338" s="76"/>
      <c r="P338" s="76"/>
      <c r="T338" s="43">
        <f t="shared" si="41"/>
      </c>
      <c r="U338" s="43">
        <f t="shared" si="42"/>
      </c>
      <c r="V338" s="43">
        <f t="shared" si="44"/>
      </c>
      <c r="W338" s="43">
        <f t="shared" si="45"/>
      </c>
      <c r="X338" s="15">
        <f t="shared" si="46"/>
      </c>
      <c r="Y338" s="15">
        <f t="shared" si="47"/>
      </c>
      <c r="Z338" s="15">
        <f t="shared" si="48"/>
      </c>
      <c r="AB338" s="15">
        <f t="shared" si="43"/>
      </c>
    </row>
    <row r="339" spans="16:28" ht="12.75">
      <c r="P339" s="76"/>
      <c r="T339" s="43">
        <f t="shared" si="41"/>
      </c>
      <c r="U339" s="43">
        <f t="shared" si="42"/>
      </c>
      <c r="V339" s="43">
        <f t="shared" si="44"/>
      </c>
      <c r="W339" s="43">
        <f t="shared" si="45"/>
      </c>
      <c r="X339" s="15">
        <f t="shared" si="46"/>
      </c>
      <c r="Y339" s="15">
        <f t="shared" si="47"/>
      </c>
      <c r="Z339" s="15">
        <f t="shared" si="48"/>
      </c>
      <c r="AB339" s="15">
        <f t="shared" si="43"/>
      </c>
    </row>
    <row r="340" spans="10:28" ht="12.75">
      <c r="J340" s="76"/>
      <c r="P340" s="76"/>
      <c r="T340" s="43">
        <f t="shared" si="41"/>
      </c>
      <c r="U340" s="43">
        <f t="shared" si="42"/>
      </c>
      <c r="V340" s="43">
        <f t="shared" si="44"/>
      </c>
      <c r="W340" s="43">
        <f t="shared" si="45"/>
      </c>
      <c r="X340" s="15">
        <f t="shared" si="46"/>
      </c>
      <c r="Y340" s="15">
        <f t="shared" si="47"/>
      </c>
      <c r="Z340" s="15">
        <f t="shared" si="48"/>
      </c>
      <c r="AB340" s="15">
        <f t="shared" si="43"/>
      </c>
    </row>
    <row r="341" spans="10:28" ht="12.75">
      <c r="J341" s="76"/>
      <c r="P341" s="76"/>
      <c r="T341" s="43">
        <f t="shared" si="41"/>
      </c>
      <c r="U341" s="43">
        <f t="shared" si="42"/>
      </c>
      <c r="V341" s="43">
        <f t="shared" si="44"/>
      </c>
      <c r="W341" s="43">
        <f t="shared" si="45"/>
      </c>
      <c r="X341" s="15">
        <f t="shared" si="46"/>
      </c>
      <c r="Y341" s="15">
        <f t="shared" si="47"/>
      </c>
      <c r="Z341" s="15">
        <f t="shared" si="48"/>
      </c>
      <c r="AB341" s="15">
        <f t="shared" si="43"/>
      </c>
    </row>
    <row r="342" spans="10:28" ht="12.75">
      <c r="J342" s="76"/>
      <c r="P342" s="76"/>
      <c r="T342" s="43">
        <f t="shared" si="41"/>
      </c>
      <c r="U342" s="43">
        <f t="shared" si="42"/>
      </c>
      <c r="V342" s="43">
        <f t="shared" si="44"/>
      </c>
      <c r="W342" s="43">
        <f t="shared" si="45"/>
      </c>
      <c r="X342" s="15">
        <f t="shared" si="46"/>
      </c>
      <c r="Y342" s="15">
        <f t="shared" si="47"/>
      </c>
      <c r="Z342" s="15">
        <f t="shared" si="48"/>
      </c>
      <c r="AB342" s="15">
        <f t="shared" si="43"/>
      </c>
    </row>
    <row r="343" spans="10:28" ht="12.75">
      <c r="J343" s="76"/>
      <c r="P343" s="76"/>
      <c r="T343" s="43">
        <f t="shared" si="41"/>
      </c>
      <c r="U343" s="43">
        <f t="shared" si="42"/>
      </c>
      <c r="V343" s="43">
        <f t="shared" si="44"/>
      </c>
      <c r="W343" s="43">
        <f t="shared" si="45"/>
      </c>
      <c r="X343" s="15">
        <f t="shared" si="46"/>
      </c>
      <c r="Y343" s="15">
        <f t="shared" si="47"/>
      </c>
      <c r="Z343" s="15">
        <f t="shared" si="48"/>
      </c>
      <c r="AB343" s="15">
        <f t="shared" si="43"/>
      </c>
    </row>
    <row r="344" spans="10:28" ht="12.75">
      <c r="J344" s="76"/>
      <c r="P344" s="76"/>
      <c r="T344" s="43">
        <f t="shared" si="41"/>
      </c>
      <c r="U344" s="43">
        <f t="shared" si="42"/>
      </c>
      <c r="V344" s="43">
        <f t="shared" si="44"/>
      </c>
      <c r="W344" s="43">
        <f t="shared" si="45"/>
      </c>
      <c r="X344" s="15">
        <f t="shared" si="46"/>
      </c>
      <c r="Y344" s="15">
        <f t="shared" si="47"/>
      </c>
      <c r="Z344" s="15">
        <f t="shared" si="48"/>
      </c>
      <c r="AB344" s="15">
        <f t="shared" si="43"/>
      </c>
    </row>
    <row r="345" spans="10:28" ht="12.75">
      <c r="J345" s="76"/>
      <c r="P345" s="76"/>
      <c r="T345" s="43">
        <f t="shared" si="41"/>
      </c>
      <c r="U345" s="43">
        <f t="shared" si="42"/>
      </c>
      <c r="V345" s="43">
        <f t="shared" si="44"/>
      </c>
      <c r="W345" s="43">
        <f t="shared" si="45"/>
      </c>
      <c r="X345" s="15">
        <f t="shared" si="46"/>
      </c>
      <c r="Y345" s="15">
        <f t="shared" si="47"/>
      </c>
      <c r="Z345" s="15">
        <f t="shared" si="48"/>
      </c>
      <c r="AB345" s="15">
        <f t="shared" si="43"/>
      </c>
    </row>
    <row r="346" spans="10:28" ht="12.75">
      <c r="J346" s="76"/>
      <c r="P346" s="76"/>
      <c r="T346" s="43">
        <f t="shared" si="41"/>
      </c>
      <c r="U346" s="43">
        <f t="shared" si="42"/>
      </c>
      <c r="V346" s="43">
        <f t="shared" si="44"/>
      </c>
      <c r="W346" s="43">
        <f t="shared" si="45"/>
      </c>
      <c r="X346" s="15">
        <f t="shared" si="46"/>
      </c>
      <c r="Y346" s="15">
        <f t="shared" si="47"/>
      </c>
      <c r="Z346" s="15">
        <f t="shared" si="48"/>
      </c>
      <c r="AB346" s="15">
        <f t="shared" si="43"/>
      </c>
    </row>
    <row r="347" spans="16:28" ht="12.75">
      <c r="P347" s="76"/>
      <c r="T347" s="43">
        <f t="shared" si="41"/>
      </c>
      <c r="U347" s="43">
        <f t="shared" si="42"/>
      </c>
      <c r="V347" s="43">
        <f t="shared" si="44"/>
      </c>
      <c r="W347" s="43">
        <f t="shared" si="45"/>
      </c>
      <c r="X347" s="15">
        <f t="shared" si="46"/>
      </c>
      <c r="Y347" s="15">
        <f t="shared" si="47"/>
      </c>
      <c r="Z347" s="15">
        <f t="shared" si="48"/>
      </c>
      <c r="AB347" s="15">
        <f t="shared" si="43"/>
      </c>
    </row>
    <row r="348" spans="16:28" ht="12.75">
      <c r="P348" s="76"/>
      <c r="T348" s="43">
        <f t="shared" si="41"/>
      </c>
      <c r="U348" s="43">
        <f t="shared" si="42"/>
      </c>
      <c r="V348" s="43">
        <f t="shared" si="44"/>
      </c>
      <c r="W348" s="43">
        <f t="shared" si="45"/>
      </c>
      <c r="X348" s="15">
        <f t="shared" si="46"/>
      </c>
      <c r="Y348" s="15">
        <f t="shared" si="47"/>
      </c>
      <c r="Z348" s="15">
        <f t="shared" si="48"/>
      </c>
      <c r="AB348" s="15">
        <f t="shared" si="43"/>
      </c>
    </row>
    <row r="349" spans="16:28" ht="12.75">
      <c r="P349" s="76"/>
      <c r="T349" s="43">
        <f t="shared" si="41"/>
      </c>
      <c r="U349" s="43">
        <f t="shared" si="42"/>
      </c>
      <c r="V349" s="43">
        <f t="shared" si="44"/>
      </c>
      <c r="W349" s="43">
        <f t="shared" si="45"/>
      </c>
      <c r="X349" s="15">
        <f t="shared" si="46"/>
      </c>
      <c r="Y349" s="15">
        <f t="shared" si="47"/>
      </c>
      <c r="Z349" s="15">
        <f t="shared" si="48"/>
      </c>
      <c r="AB349" s="15">
        <f t="shared" si="43"/>
      </c>
    </row>
    <row r="350" spans="16:28" ht="12.75">
      <c r="P350" s="76"/>
      <c r="T350" s="43">
        <f t="shared" si="41"/>
      </c>
      <c r="U350" s="43">
        <f t="shared" si="42"/>
      </c>
      <c r="V350" s="43">
        <f t="shared" si="44"/>
      </c>
      <c r="W350" s="43">
        <f t="shared" si="45"/>
      </c>
      <c r="X350" s="15">
        <f t="shared" si="46"/>
      </c>
      <c r="Y350" s="15">
        <f t="shared" si="47"/>
      </c>
      <c r="Z350" s="15">
        <f t="shared" si="48"/>
      </c>
      <c r="AB350" s="15">
        <f t="shared" si="43"/>
      </c>
    </row>
    <row r="351" spans="10:28" ht="12.75">
      <c r="J351" s="76"/>
      <c r="P351" s="76"/>
      <c r="T351" s="43">
        <f t="shared" si="41"/>
      </c>
      <c r="U351" s="43">
        <f t="shared" si="42"/>
      </c>
      <c r="V351" s="43">
        <f t="shared" si="44"/>
      </c>
      <c r="W351" s="43">
        <f t="shared" si="45"/>
      </c>
      <c r="X351" s="15">
        <f t="shared" si="46"/>
      </c>
      <c r="Y351" s="15">
        <f t="shared" si="47"/>
      </c>
      <c r="Z351" s="15">
        <f t="shared" si="48"/>
      </c>
      <c r="AB351" s="15">
        <f t="shared" si="43"/>
      </c>
    </row>
    <row r="352" spans="10:28" ht="12.75">
      <c r="J352" s="76"/>
      <c r="P352" s="76"/>
      <c r="T352" s="43">
        <f t="shared" si="41"/>
      </c>
      <c r="U352" s="43">
        <f t="shared" si="42"/>
      </c>
      <c r="V352" s="43">
        <f t="shared" si="44"/>
      </c>
      <c r="W352" s="43">
        <f t="shared" si="45"/>
      </c>
      <c r="X352" s="15">
        <f t="shared" si="46"/>
      </c>
      <c r="Y352" s="15">
        <f t="shared" si="47"/>
      </c>
      <c r="Z352" s="15">
        <f t="shared" si="48"/>
      </c>
      <c r="AB352" s="15">
        <f t="shared" si="43"/>
      </c>
    </row>
    <row r="353" spans="10:28" ht="12.75">
      <c r="J353" s="76"/>
      <c r="P353" s="76"/>
      <c r="T353" s="43">
        <f t="shared" si="41"/>
      </c>
      <c r="U353" s="43">
        <f t="shared" si="42"/>
      </c>
      <c r="V353" s="43">
        <f t="shared" si="44"/>
      </c>
      <c r="W353" s="43">
        <f t="shared" si="45"/>
      </c>
      <c r="X353" s="15">
        <f t="shared" si="46"/>
      </c>
      <c r="Y353" s="15">
        <f t="shared" si="47"/>
      </c>
      <c r="Z353" s="15">
        <f t="shared" si="48"/>
      </c>
      <c r="AB353" s="15">
        <f t="shared" si="43"/>
      </c>
    </row>
    <row r="354" spans="10:28" ht="12.75">
      <c r="J354" s="76"/>
      <c r="P354" s="76"/>
      <c r="T354" s="43">
        <f t="shared" si="41"/>
      </c>
      <c r="U354" s="43">
        <f t="shared" si="42"/>
      </c>
      <c r="V354" s="43">
        <f t="shared" si="44"/>
      </c>
      <c r="W354" s="43">
        <f t="shared" si="45"/>
      </c>
      <c r="X354" s="15">
        <f t="shared" si="46"/>
      </c>
      <c r="Y354" s="15">
        <f t="shared" si="47"/>
      </c>
      <c r="Z354" s="15">
        <f t="shared" si="48"/>
      </c>
      <c r="AB354" s="15">
        <f t="shared" si="43"/>
      </c>
    </row>
    <row r="355" spans="10:28" ht="12.75">
      <c r="J355" s="76"/>
      <c r="P355" s="76"/>
      <c r="T355" s="43">
        <f t="shared" si="41"/>
      </c>
      <c r="U355" s="43">
        <f t="shared" si="42"/>
      </c>
      <c r="V355" s="43">
        <f t="shared" si="44"/>
      </c>
      <c r="W355" s="43">
        <f t="shared" si="45"/>
      </c>
      <c r="X355" s="15">
        <f t="shared" si="46"/>
      </c>
      <c r="Y355" s="15">
        <f t="shared" si="47"/>
      </c>
      <c r="Z355" s="15">
        <f t="shared" si="48"/>
      </c>
      <c r="AB355" s="15">
        <f t="shared" si="43"/>
      </c>
    </row>
    <row r="356" spans="10:28" ht="12.75">
      <c r="J356" s="76"/>
      <c r="P356" s="76"/>
      <c r="T356" s="43">
        <f t="shared" si="41"/>
      </c>
      <c r="U356" s="43">
        <f t="shared" si="42"/>
      </c>
      <c r="V356" s="43">
        <f t="shared" si="44"/>
      </c>
      <c r="W356" s="43">
        <f t="shared" si="45"/>
      </c>
      <c r="X356" s="15">
        <f t="shared" si="46"/>
      </c>
      <c r="Y356" s="15">
        <f t="shared" si="47"/>
      </c>
      <c r="Z356" s="15">
        <f t="shared" si="48"/>
      </c>
      <c r="AB356" s="15">
        <f t="shared" si="43"/>
      </c>
    </row>
    <row r="357" spans="16:28" ht="12.75">
      <c r="P357" s="76"/>
      <c r="T357" s="43">
        <f t="shared" si="41"/>
      </c>
      <c r="U357" s="43">
        <f t="shared" si="42"/>
      </c>
      <c r="V357" s="43">
        <f t="shared" si="44"/>
      </c>
      <c r="W357" s="43">
        <f t="shared" si="45"/>
      </c>
      <c r="X357" s="15">
        <f t="shared" si="46"/>
      </c>
      <c r="Y357" s="15">
        <f t="shared" si="47"/>
      </c>
      <c r="Z357" s="15">
        <f t="shared" si="48"/>
      </c>
      <c r="AB357" s="15">
        <f t="shared" si="43"/>
      </c>
    </row>
    <row r="358" spans="16:28" ht="12.75">
      <c r="P358" s="76"/>
      <c r="T358" s="43">
        <f t="shared" si="41"/>
      </c>
      <c r="U358" s="43">
        <f t="shared" si="42"/>
      </c>
      <c r="V358" s="43">
        <f t="shared" si="44"/>
      </c>
      <c r="W358" s="43">
        <f t="shared" si="45"/>
      </c>
      <c r="X358" s="15">
        <f t="shared" si="46"/>
      </c>
      <c r="Y358" s="15">
        <f t="shared" si="47"/>
      </c>
      <c r="Z358" s="15">
        <f t="shared" si="48"/>
      </c>
      <c r="AB358" s="15">
        <f t="shared" si="43"/>
      </c>
    </row>
    <row r="359" spans="10:28" ht="12.75">
      <c r="J359" s="76"/>
      <c r="P359" s="76"/>
      <c r="T359" s="43">
        <f t="shared" si="41"/>
      </c>
      <c r="U359" s="43">
        <f t="shared" si="42"/>
      </c>
      <c r="V359" s="43">
        <f t="shared" si="44"/>
      </c>
      <c r="W359" s="43">
        <f t="shared" si="45"/>
      </c>
      <c r="X359" s="15">
        <f t="shared" si="46"/>
      </c>
      <c r="Y359" s="15">
        <f t="shared" si="47"/>
      </c>
      <c r="Z359" s="15">
        <f t="shared" si="48"/>
      </c>
      <c r="AB359" s="15">
        <f t="shared" si="43"/>
      </c>
    </row>
    <row r="360" spans="10:28" ht="12.75">
      <c r="J360" s="76"/>
      <c r="P360" s="76"/>
      <c r="T360" s="43">
        <f t="shared" si="41"/>
      </c>
      <c r="U360" s="43">
        <f t="shared" si="42"/>
      </c>
      <c r="V360" s="43">
        <f t="shared" si="44"/>
      </c>
      <c r="W360" s="43">
        <f t="shared" si="45"/>
      </c>
      <c r="X360" s="15">
        <f t="shared" si="46"/>
      </c>
      <c r="Y360" s="15">
        <f t="shared" si="47"/>
      </c>
      <c r="Z360" s="15">
        <f t="shared" si="48"/>
      </c>
      <c r="AB360" s="15">
        <f t="shared" si="43"/>
      </c>
    </row>
    <row r="361" spans="10:28" ht="12.75">
      <c r="J361" s="76"/>
      <c r="P361" s="76"/>
      <c r="T361" s="43">
        <f t="shared" si="41"/>
      </c>
      <c r="U361" s="43">
        <f t="shared" si="42"/>
      </c>
      <c r="V361" s="43">
        <f t="shared" si="44"/>
      </c>
      <c r="W361" s="43">
        <f t="shared" si="45"/>
      </c>
      <c r="X361" s="15">
        <f t="shared" si="46"/>
      </c>
      <c r="Y361" s="15">
        <f t="shared" si="47"/>
      </c>
      <c r="Z361" s="15">
        <f t="shared" si="48"/>
      </c>
      <c r="AB361" s="15">
        <f t="shared" si="43"/>
      </c>
    </row>
    <row r="362" spans="16:28" ht="12.75">
      <c r="P362" s="76"/>
      <c r="T362" s="43">
        <f t="shared" si="41"/>
      </c>
      <c r="U362" s="43">
        <f t="shared" si="42"/>
      </c>
      <c r="V362" s="43">
        <f t="shared" si="44"/>
      </c>
      <c r="W362" s="43">
        <f t="shared" si="45"/>
      </c>
      <c r="X362" s="15">
        <f t="shared" si="46"/>
      </c>
      <c r="Y362" s="15">
        <f t="shared" si="47"/>
      </c>
      <c r="Z362" s="15">
        <f t="shared" si="48"/>
      </c>
      <c r="AB362" s="15">
        <f t="shared" si="43"/>
      </c>
    </row>
    <row r="363" spans="10:28" ht="12.75">
      <c r="J363" s="76"/>
      <c r="P363" s="76"/>
      <c r="T363" s="43">
        <f t="shared" si="41"/>
      </c>
      <c r="U363" s="43">
        <f t="shared" si="42"/>
      </c>
      <c r="V363" s="43">
        <f t="shared" si="44"/>
      </c>
      <c r="W363" s="43">
        <f t="shared" si="45"/>
      </c>
      <c r="X363" s="15">
        <f t="shared" si="46"/>
      </c>
      <c r="Y363" s="15">
        <f t="shared" si="47"/>
      </c>
      <c r="Z363" s="15">
        <f t="shared" si="48"/>
      </c>
      <c r="AB363" s="15">
        <f t="shared" si="43"/>
      </c>
    </row>
    <row r="364" spans="10:28" ht="12.75">
      <c r="J364" s="76"/>
      <c r="P364" s="76"/>
      <c r="T364" s="43">
        <f t="shared" si="41"/>
      </c>
      <c r="U364" s="43">
        <f t="shared" si="42"/>
      </c>
      <c r="V364" s="43">
        <f t="shared" si="44"/>
      </c>
      <c r="W364" s="43">
        <f t="shared" si="45"/>
      </c>
      <c r="X364" s="15">
        <f t="shared" si="46"/>
      </c>
      <c r="Y364" s="15">
        <f t="shared" si="47"/>
      </c>
      <c r="Z364" s="15">
        <f t="shared" si="48"/>
      </c>
      <c r="AB364" s="15">
        <f t="shared" si="43"/>
      </c>
    </row>
    <row r="365" spans="10:28" ht="12.75">
      <c r="J365" s="76"/>
      <c r="P365" s="76"/>
      <c r="T365" s="43">
        <f t="shared" si="41"/>
      </c>
      <c r="U365" s="43">
        <f t="shared" si="42"/>
      </c>
      <c r="V365" s="43">
        <f t="shared" si="44"/>
      </c>
      <c r="W365" s="43">
        <f t="shared" si="45"/>
      </c>
      <c r="X365" s="15">
        <f t="shared" si="46"/>
      </c>
      <c r="Y365" s="15">
        <f t="shared" si="47"/>
      </c>
      <c r="Z365" s="15">
        <f t="shared" si="48"/>
      </c>
      <c r="AB365" s="15">
        <f t="shared" si="43"/>
      </c>
    </row>
    <row r="366" spans="10:28" ht="12.75">
      <c r="J366" s="76"/>
      <c r="P366" s="76"/>
      <c r="T366" s="43">
        <f t="shared" si="41"/>
      </c>
      <c r="U366" s="43">
        <f t="shared" si="42"/>
      </c>
      <c r="V366" s="43">
        <f t="shared" si="44"/>
      </c>
      <c r="W366" s="43">
        <f t="shared" si="45"/>
      </c>
      <c r="X366" s="15">
        <f t="shared" si="46"/>
      </c>
      <c r="Y366" s="15">
        <f t="shared" si="47"/>
      </c>
      <c r="Z366" s="15">
        <f t="shared" si="48"/>
      </c>
      <c r="AB366" s="15">
        <f t="shared" si="43"/>
      </c>
    </row>
    <row r="367" spans="10:28" ht="12.75">
      <c r="J367" s="76"/>
      <c r="P367" s="76"/>
      <c r="T367" s="43">
        <f t="shared" si="41"/>
      </c>
      <c r="U367" s="43">
        <f t="shared" si="42"/>
      </c>
      <c r="V367" s="43">
        <f t="shared" si="44"/>
      </c>
      <c r="W367" s="43">
        <f t="shared" si="45"/>
      </c>
      <c r="X367" s="15">
        <f t="shared" si="46"/>
      </c>
      <c r="Y367" s="15">
        <f t="shared" si="47"/>
      </c>
      <c r="Z367" s="15">
        <f t="shared" si="48"/>
      </c>
      <c r="AB367" s="15">
        <f t="shared" si="43"/>
      </c>
    </row>
    <row r="368" spans="10:28" ht="12.75">
      <c r="J368" s="76"/>
      <c r="P368" s="76"/>
      <c r="T368" s="43">
        <f t="shared" si="41"/>
      </c>
      <c r="U368" s="43">
        <f t="shared" si="42"/>
      </c>
      <c r="V368" s="43">
        <f t="shared" si="44"/>
      </c>
      <c r="W368" s="43">
        <f t="shared" si="45"/>
      </c>
      <c r="X368" s="15">
        <f t="shared" si="46"/>
      </c>
      <c r="Y368" s="15">
        <f t="shared" si="47"/>
      </c>
      <c r="Z368" s="15">
        <f t="shared" si="48"/>
      </c>
      <c r="AB368" s="15">
        <f t="shared" si="43"/>
      </c>
    </row>
    <row r="369" spans="10:28" ht="12.75">
      <c r="J369" s="76"/>
      <c r="P369" s="76"/>
      <c r="T369" s="43">
        <f t="shared" si="41"/>
      </c>
      <c r="U369" s="43">
        <f t="shared" si="42"/>
      </c>
      <c r="V369" s="43">
        <f t="shared" si="44"/>
      </c>
      <c r="W369" s="43">
        <f t="shared" si="45"/>
      </c>
      <c r="X369" s="15">
        <f t="shared" si="46"/>
      </c>
      <c r="Y369" s="15">
        <f t="shared" si="47"/>
      </c>
      <c r="Z369" s="15">
        <f t="shared" si="48"/>
      </c>
      <c r="AB369" s="15">
        <f t="shared" si="43"/>
      </c>
    </row>
    <row r="370" spans="10:28" ht="12.75">
      <c r="J370" s="76"/>
      <c r="P370" s="76"/>
      <c r="T370" s="43">
        <f t="shared" si="41"/>
      </c>
      <c r="U370" s="43">
        <f t="shared" si="42"/>
      </c>
      <c r="V370" s="43">
        <f t="shared" si="44"/>
      </c>
      <c r="W370" s="43">
        <f t="shared" si="45"/>
      </c>
      <c r="X370" s="15">
        <f t="shared" si="46"/>
      </c>
      <c r="Y370" s="15">
        <f t="shared" si="47"/>
      </c>
      <c r="Z370" s="15">
        <f t="shared" si="48"/>
      </c>
      <c r="AB370" s="15">
        <f t="shared" si="43"/>
      </c>
    </row>
    <row r="371" spans="10:28" ht="12.75">
      <c r="J371" s="76"/>
      <c r="P371" s="76"/>
      <c r="T371" s="43">
        <f t="shared" si="41"/>
      </c>
      <c r="U371" s="43">
        <f t="shared" si="42"/>
      </c>
      <c r="V371" s="43">
        <f t="shared" si="44"/>
      </c>
      <c r="W371" s="43">
        <f t="shared" si="45"/>
      </c>
      <c r="X371" s="15">
        <f t="shared" si="46"/>
      </c>
      <c r="Y371" s="15">
        <f t="shared" si="47"/>
      </c>
      <c r="Z371" s="15">
        <f t="shared" si="48"/>
      </c>
      <c r="AB371" s="15">
        <f t="shared" si="43"/>
      </c>
    </row>
    <row r="372" spans="10:28" ht="12.75">
      <c r="J372" s="76"/>
      <c r="P372" s="76"/>
      <c r="T372" s="43">
        <f t="shared" si="41"/>
      </c>
      <c r="U372" s="43">
        <f t="shared" si="42"/>
      </c>
      <c r="V372" s="43">
        <f t="shared" si="44"/>
      </c>
      <c r="W372" s="43">
        <f t="shared" si="45"/>
      </c>
      <c r="X372" s="15">
        <f t="shared" si="46"/>
      </c>
      <c r="Y372" s="15">
        <f t="shared" si="47"/>
      </c>
      <c r="Z372" s="15">
        <f t="shared" si="48"/>
      </c>
      <c r="AB372" s="15">
        <f t="shared" si="43"/>
      </c>
    </row>
    <row r="373" spans="10:28" ht="12.75">
      <c r="J373" s="76"/>
      <c r="P373" s="76"/>
      <c r="T373" s="43">
        <f t="shared" si="41"/>
      </c>
      <c r="U373" s="43">
        <f t="shared" si="42"/>
      </c>
      <c r="V373" s="43">
        <f t="shared" si="44"/>
      </c>
      <c r="W373" s="43">
        <f t="shared" si="45"/>
      </c>
      <c r="X373" s="15">
        <f t="shared" si="46"/>
      </c>
      <c r="Y373" s="15">
        <f t="shared" si="47"/>
      </c>
      <c r="Z373" s="15">
        <f t="shared" si="48"/>
      </c>
      <c r="AB373" s="15">
        <f t="shared" si="43"/>
      </c>
    </row>
    <row r="374" spans="10:28" ht="12.75">
      <c r="J374" s="76"/>
      <c r="P374" s="76"/>
      <c r="T374" s="43">
        <f t="shared" si="41"/>
      </c>
      <c r="U374" s="43">
        <f t="shared" si="42"/>
      </c>
      <c r="V374" s="43">
        <f t="shared" si="44"/>
      </c>
      <c r="W374" s="43">
        <f t="shared" si="45"/>
      </c>
      <c r="X374" s="15">
        <f t="shared" si="46"/>
      </c>
      <c r="Y374" s="15">
        <f t="shared" si="47"/>
      </c>
      <c r="Z374" s="15">
        <f t="shared" si="48"/>
      </c>
      <c r="AB374" s="15">
        <f t="shared" si="43"/>
      </c>
    </row>
    <row r="375" spans="10:28" ht="12.75">
      <c r="J375" s="76"/>
      <c r="P375" s="76"/>
      <c r="T375" s="43">
        <f t="shared" si="41"/>
      </c>
      <c r="U375" s="43">
        <f t="shared" si="42"/>
      </c>
      <c r="V375" s="43">
        <f t="shared" si="44"/>
      </c>
      <c r="W375" s="43">
        <f t="shared" si="45"/>
      </c>
      <c r="X375" s="15">
        <f t="shared" si="46"/>
      </c>
      <c r="Y375" s="15">
        <f t="shared" si="47"/>
      </c>
      <c r="Z375" s="15">
        <f t="shared" si="48"/>
      </c>
      <c r="AB375" s="15">
        <f t="shared" si="43"/>
      </c>
    </row>
    <row r="376" spans="10:28" ht="12.75">
      <c r="J376" s="76"/>
      <c r="P376" s="76"/>
      <c r="T376" s="43">
        <f t="shared" si="41"/>
      </c>
      <c r="U376" s="43">
        <f t="shared" si="42"/>
      </c>
      <c r="V376" s="43">
        <f t="shared" si="44"/>
      </c>
      <c r="W376" s="43">
        <f t="shared" si="45"/>
      </c>
      <c r="X376" s="15">
        <f t="shared" si="46"/>
      </c>
      <c r="Y376" s="15">
        <f t="shared" si="47"/>
      </c>
      <c r="Z376" s="15">
        <f t="shared" si="48"/>
      </c>
      <c r="AB376" s="15">
        <f t="shared" si="43"/>
      </c>
    </row>
    <row r="377" spans="10:28" ht="12.75">
      <c r="J377" s="76"/>
      <c r="P377" s="76"/>
      <c r="T377" s="43">
        <f t="shared" si="41"/>
      </c>
      <c r="U377" s="43">
        <f t="shared" si="42"/>
      </c>
      <c r="V377" s="43">
        <f t="shared" si="44"/>
      </c>
      <c r="W377" s="43">
        <f t="shared" si="45"/>
      </c>
      <c r="X377" s="15">
        <f t="shared" si="46"/>
      </c>
      <c r="Y377" s="15">
        <f t="shared" si="47"/>
      </c>
      <c r="Z377" s="15">
        <f t="shared" si="48"/>
      </c>
      <c r="AB377" s="15">
        <f t="shared" si="43"/>
      </c>
    </row>
    <row r="378" spans="10:28" ht="12.75">
      <c r="J378" s="76"/>
      <c r="P378" s="76"/>
      <c r="T378" s="43">
        <f t="shared" si="41"/>
      </c>
      <c r="U378" s="43">
        <f t="shared" si="42"/>
      </c>
      <c r="V378" s="43">
        <f t="shared" si="44"/>
      </c>
      <c r="W378" s="43">
        <f t="shared" si="45"/>
      </c>
      <c r="X378" s="15">
        <f t="shared" si="46"/>
      </c>
      <c r="Y378" s="15">
        <f t="shared" si="47"/>
      </c>
      <c r="Z378" s="15">
        <f t="shared" si="48"/>
      </c>
      <c r="AB378" s="15">
        <f t="shared" si="43"/>
      </c>
    </row>
    <row r="379" spans="10:28" ht="12.75">
      <c r="J379" s="76"/>
      <c r="P379" s="76"/>
      <c r="T379" s="43">
        <f t="shared" si="41"/>
      </c>
      <c r="U379" s="43">
        <f t="shared" si="42"/>
      </c>
      <c r="V379" s="43">
        <f t="shared" si="44"/>
      </c>
      <c r="W379" s="43">
        <f t="shared" si="45"/>
      </c>
      <c r="X379" s="15">
        <f t="shared" si="46"/>
      </c>
      <c r="Y379" s="15">
        <f t="shared" si="47"/>
      </c>
      <c r="Z379" s="15">
        <f t="shared" si="48"/>
      </c>
      <c r="AB379" s="15">
        <f t="shared" si="43"/>
      </c>
    </row>
    <row r="380" spans="10:28" ht="12.75">
      <c r="J380" s="76"/>
      <c r="P380" s="76"/>
      <c r="T380" s="43">
        <f t="shared" si="41"/>
      </c>
      <c r="U380" s="43">
        <f t="shared" si="42"/>
      </c>
      <c r="V380" s="43">
        <f t="shared" si="44"/>
      </c>
      <c r="W380" s="43">
        <f t="shared" si="45"/>
      </c>
      <c r="X380" s="15">
        <f t="shared" si="46"/>
      </c>
      <c r="Y380" s="15">
        <f t="shared" si="47"/>
      </c>
      <c r="Z380" s="15">
        <f t="shared" si="48"/>
      </c>
      <c r="AB380" s="15">
        <f t="shared" si="43"/>
      </c>
    </row>
    <row r="381" spans="10:28" ht="12.75">
      <c r="J381" s="76"/>
      <c r="P381" s="76"/>
      <c r="T381" s="43">
        <f t="shared" si="41"/>
      </c>
      <c r="U381" s="43">
        <f t="shared" si="42"/>
      </c>
      <c r="V381" s="43">
        <f t="shared" si="44"/>
      </c>
      <c r="W381" s="43">
        <f t="shared" si="45"/>
      </c>
      <c r="X381" s="15">
        <f t="shared" si="46"/>
      </c>
      <c r="Y381" s="15">
        <f t="shared" si="47"/>
      </c>
      <c r="Z381" s="15">
        <f t="shared" si="48"/>
      </c>
      <c r="AB381" s="15">
        <f t="shared" si="43"/>
      </c>
    </row>
    <row r="382" spans="10:28" ht="12.75">
      <c r="J382" s="76"/>
      <c r="P382" s="76"/>
      <c r="T382" s="43">
        <f t="shared" si="41"/>
      </c>
      <c r="U382" s="43">
        <f t="shared" si="42"/>
      </c>
      <c r="V382" s="43">
        <f t="shared" si="44"/>
      </c>
      <c r="W382" s="43">
        <f t="shared" si="45"/>
      </c>
      <c r="X382" s="15">
        <f t="shared" si="46"/>
      </c>
      <c r="Y382" s="15">
        <f t="shared" si="47"/>
      </c>
      <c r="Z382" s="15">
        <f t="shared" si="48"/>
      </c>
      <c r="AB382" s="15">
        <f t="shared" si="43"/>
      </c>
    </row>
    <row r="383" spans="10:28" ht="12.75">
      <c r="J383" s="76"/>
      <c r="P383" s="76"/>
      <c r="T383" s="43">
        <f t="shared" si="41"/>
      </c>
      <c r="U383" s="43">
        <f t="shared" si="42"/>
      </c>
      <c r="V383" s="43">
        <f t="shared" si="44"/>
      </c>
      <c r="W383" s="43">
        <f t="shared" si="45"/>
      </c>
      <c r="X383" s="15">
        <f t="shared" si="46"/>
      </c>
      <c r="Y383" s="15">
        <f t="shared" si="47"/>
      </c>
      <c r="Z383" s="15">
        <f t="shared" si="48"/>
      </c>
      <c r="AB383" s="15">
        <f t="shared" si="43"/>
      </c>
    </row>
    <row r="384" spans="10:28" ht="12.75">
      <c r="J384" s="76"/>
      <c r="P384" s="76"/>
      <c r="T384" s="43">
        <f t="shared" si="41"/>
      </c>
      <c r="U384" s="43">
        <f t="shared" si="42"/>
      </c>
      <c r="V384" s="43">
        <f t="shared" si="44"/>
      </c>
      <c r="W384" s="43">
        <f t="shared" si="45"/>
      </c>
      <c r="X384" s="15">
        <f t="shared" si="46"/>
      </c>
      <c r="Y384" s="15">
        <f t="shared" si="47"/>
      </c>
      <c r="Z384" s="15">
        <f t="shared" si="48"/>
      </c>
      <c r="AB384" s="15">
        <f t="shared" si="43"/>
      </c>
    </row>
    <row r="385" spans="10:28" ht="12.75">
      <c r="J385" s="76"/>
      <c r="P385" s="76"/>
      <c r="T385" s="43">
        <f t="shared" si="41"/>
      </c>
      <c r="U385" s="43">
        <f t="shared" si="42"/>
      </c>
      <c r="V385" s="43">
        <f t="shared" si="44"/>
      </c>
      <c r="W385" s="43">
        <f t="shared" si="45"/>
      </c>
      <c r="X385" s="15">
        <f t="shared" si="46"/>
      </c>
      <c r="Y385" s="15">
        <f t="shared" si="47"/>
      </c>
      <c r="Z385" s="15">
        <f t="shared" si="48"/>
      </c>
      <c r="AB385" s="15">
        <f t="shared" si="43"/>
      </c>
    </row>
    <row r="386" spans="10:28" ht="12.75">
      <c r="J386" s="76"/>
      <c r="P386" s="76"/>
      <c r="T386" s="43">
        <f t="shared" si="41"/>
      </c>
      <c r="U386" s="43">
        <f t="shared" si="42"/>
      </c>
      <c r="V386" s="43">
        <f t="shared" si="44"/>
      </c>
      <c r="W386" s="43">
        <f t="shared" si="45"/>
      </c>
      <c r="X386" s="15">
        <f t="shared" si="46"/>
      </c>
      <c r="Y386" s="15">
        <f t="shared" si="47"/>
      </c>
      <c r="Z386" s="15">
        <f t="shared" si="48"/>
      </c>
      <c r="AB386" s="15">
        <f t="shared" si="43"/>
      </c>
    </row>
    <row r="387" spans="16:28" ht="12.75">
      <c r="P387" s="76"/>
      <c r="T387" s="43">
        <f t="shared" si="41"/>
      </c>
      <c r="U387" s="43">
        <f t="shared" si="42"/>
      </c>
      <c r="V387" s="43">
        <f>IF(OR(U387="A",U387="AP",U387="R",U387="Z"),P387,"")</f>
      </c>
      <c r="W387" s="43">
        <f>IF(U387=0,P387,"")</f>
      </c>
      <c r="X387" s="15">
        <f>IF(U387="wip",P387,"")</f>
      </c>
      <c r="Y387" s="15">
        <f>IF(U387="rdy2vote",P387,"")</f>
      </c>
      <c r="Z387" s="15">
        <f>IF(U387="oos",P387,"")</f>
      </c>
      <c r="AB387" s="15">
        <f t="shared" si="43"/>
      </c>
    </row>
    <row r="388" spans="10:28" ht="12.75">
      <c r="J388" s="76"/>
      <c r="P388" s="76"/>
      <c r="T388" s="43">
        <f t="shared" si="41"/>
      </c>
      <c r="U388" s="43">
        <f t="shared" si="42"/>
      </c>
      <c r="V388" s="43">
        <f>IF(OR(U388="A",U388="AP",U388="R",U388="Z"),P388,"")</f>
      </c>
      <c r="W388" s="43">
        <f>IF(U388=0,P388,"")</f>
      </c>
      <c r="X388" s="15">
        <f>IF(U388="wip",P388,"")</f>
      </c>
      <c r="Y388" s="15">
        <f>IF(U388="rdy2vote",P388,"")</f>
      </c>
      <c r="Z388" s="15">
        <f>IF(U388="oos",P388,"")</f>
      </c>
      <c r="AB388" s="15">
        <f t="shared" si="43"/>
      </c>
    </row>
    <row r="389" spans="16:28" ht="12.75">
      <c r="P389" s="76"/>
      <c r="T389" s="43">
        <f t="shared" si="41"/>
      </c>
      <c r="U389" s="43">
        <f t="shared" si="42"/>
      </c>
      <c r="V389" s="43">
        <f>IF(OR(U389="A",U389="AP",U389="R",U389="Z"),P389,"")</f>
      </c>
      <c r="W389" s="43">
        <f>IF(U389=0,P389,"")</f>
      </c>
      <c r="X389" s="15">
        <f>IF(U389="wip",P389,"")</f>
      </c>
      <c r="Y389" s="15">
        <f>IF(U389="rdy2vote",P389,"")</f>
      </c>
      <c r="Z389" s="15">
        <f>IF(U389="oos",P389,"")</f>
      </c>
      <c r="AB389" s="15">
        <f t="shared" si="43"/>
      </c>
    </row>
  </sheetData>
  <sheetProtection selectLockedCells="1" selectUnlockedCells="1"/>
  <autoFilter ref="B1:AB389"/>
  <printOptions/>
  <pageMargins left="0.75" right="0.75" top="1" bottom="1" header="0.5118055555555555" footer="0.511805555555555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2:M124"/>
  <sheetViews>
    <sheetView zoomScalePageLayoutView="0" workbookViewId="0" topLeftCell="A4">
      <selection activeCell="B15" sqref="B15"/>
    </sheetView>
  </sheetViews>
  <sheetFormatPr defaultColWidth="11.421875" defaultRowHeight="12.75" customHeight="1"/>
  <cols>
    <col min="1" max="1" width="30.7109375" style="0" customWidth="1"/>
    <col min="2" max="8" width="12.7109375" style="0" customWidth="1"/>
    <col min="9" max="9" width="11.421875" style="0" customWidth="1"/>
    <col min="10" max="10" width="20.7109375" style="0" customWidth="1"/>
  </cols>
  <sheetData>
    <row r="2" spans="2:11" ht="12.75" customHeight="1">
      <c r="B2" s="45" t="s">
        <v>43</v>
      </c>
      <c r="C2" s="45" t="s">
        <v>27</v>
      </c>
      <c r="D2" s="45" t="s">
        <v>28</v>
      </c>
      <c r="J2" s="59" t="s">
        <v>29</v>
      </c>
      <c r="K2" s="60" t="s">
        <v>30</v>
      </c>
    </row>
    <row r="3" spans="1:13" ht="12.75" customHeight="1">
      <c r="A3" s="22" t="s">
        <v>42</v>
      </c>
      <c r="B3" s="51">
        <f>SUM(B4:B12)</f>
        <v>84</v>
      </c>
      <c r="C3" s="51">
        <f>SUM(C4:C12)</f>
        <v>82</v>
      </c>
      <c r="D3" s="51">
        <f>SUM(D4:D12)</f>
        <v>166</v>
      </c>
      <c r="E3" s="96" t="str">
        <f>IF(D3=COUNTA('SBR1 d4 Comments'!B2:'SBR1 d4 Comments'!B400),"Computed Tally is Correct","Computed Tally is Incorrect")</f>
        <v>Computed Tally is Correct</v>
      </c>
      <c r="F3" s="97"/>
      <c r="G3" s="97"/>
      <c r="J3" s="26" t="s">
        <v>174</v>
      </c>
      <c r="K3" s="27">
        <f>IF((COUNTIF('SBR1 d4 Comments'!C$1:C$389,J3))=0,"",COUNTIF('SBR1 d4 Comments'!C$1:C$389,J3))</f>
        <v>3</v>
      </c>
      <c r="M3" s="23"/>
    </row>
    <row r="4" spans="1:13" ht="12.75" customHeight="1">
      <c r="A4" s="49" t="s">
        <v>61</v>
      </c>
      <c r="B4" s="50">
        <f>COUNTIF('SBR1 d4 Comments'!U$2:U$200,"rdy2vote")</f>
        <v>0</v>
      </c>
      <c r="C4" s="50">
        <f>COUNTIF('SBR1 d4 Comments'!T$2:T$200,"rdy2vote")</f>
        <v>0</v>
      </c>
      <c r="D4" s="50">
        <f aca="true" t="shared" si="0" ref="D4:D12">B4+C4</f>
        <v>0</v>
      </c>
      <c r="J4" s="26" t="s">
        <v>125</v>
      </c>
      <c r="K4" s="27">
        <f>IF((COUNTIF('SBR1 d4 Comments'!C$1:C$389,J4))=0,"",COUNTIF('SBR1 d4 Comments'!C$1:C$389,J4))</f>
        <v>37</v>
      </c>
      <c r="M4" s="23"/>
    </row>
    <row r="5" spans="1:13" ht="12.75" customHeight="1">
      <c r="A5" s="24" t="s">
        <v>46</v>
      </c>
      <c r="B5" s="25">
        <f>COUNTIF('SBR1 d4 Comments'!U$2:U$200,"wip")</f>
        <v>0</v>
      </c>
      <c r="C5" s="25">
        <f>COUNTIF('SBR1 d4 Comments'!T$2:T$200,"wip")</f>
        <v>0</v>
      </c>
      <c r="D5" s="25">
        <f t="shared" si="0"/>
        <v>0</v>
      </c>
      <c r="J5" s="26" t="s">
        <v>1014</v>
      </c>
      <c r="K5" s="27">
        <f>IF((COUNTIF('SBR1 d4 Comments'!C$1:C$389,J5))=0,"",COUNTIF('SBR1 d4 Comments'!C$1:C$389,J5))</f>
        <v>23</v>
      </c>
      <c r="M5" s="23"/>
    </row>
    <row r="6" spans="1:13" ht="12.75" customHeight="1">
      <c r="A6" s="24" t="s">
        <v>69</v>
      </c>
      <c r="B6" s="73">
        <f>COUNTIF('SBR1 d4 Comments'!U$2:U$200,"0")</f>
        <v>19</v>
      </c>
      <c r="C6" s="25">
        <f>COUNTIF('SBR1 d4 Comments'!T$2:T$200,"0")</f>
        <v>0</v>
      </c>
      <c r="D6" s="25">
        <f t="shared" si="0"/>
        <v>19</v>
      </c>
      <c r="J6" s="26" t="s">
        <v>232</v>
      </c>
      <c r="K6" s="27">
        <f>IF((COUNTIF('SBR1 d4 Comments'!C$1:C$389,J6))=0,"",COUNTIF('SBR1 d4 Comments'!C$1:C$389,J6))</f>
        <v>57</v>
      </c>
      <c r="M6" s="23"/>
    </row>
    <row r="7" spans="1:11" ht="12.75" customHeight="1">
      <c r="A7" s="28" t="s">
        <v>48</v>
      </c>
      <c r="B7" s="29">
        <f>COUNTIF('SBR1 d4 Comments'!U$2:U$200,"Accepted")</f>
        <v>10</v>
      </c>
      <c r="C7" s="29">
        <f>COUNTIF('SBR1 d4 Comments'!T$2:T$200,"Accepted")</f>
        <v>63</v>
      </c>
      <c r="D7" s="29">
        <f t="shared" si="0"/>
        <v>73</v>
      </c>
      <c r="J7" s="26" t="s">
        <v>245</v>
      </c>
      <c r="K7" s="27">
        <f>IF((COUNTIF('SBR1 d4 Comments'!C$1:C$389,J7))=0,"",COUNTIF('SBR1 d4 Comments'!C$1:C$389,J7))</f>
        <v>11</v>
      </c>
    </row>
    <row r="8" spans="1:11" ht="12.75" customHeight="1">
      <c r="A8" s="28" t="s">
        <v>49</v>
      </c>
      <c r="B8" s="29">
        <f>COUNTIF('SBR1 d4 Comments'!U$2:U$200,"Rejected")</f>
        <v>5</v>
      </c>
      <c r="C8" s="29">
        <f>COUNTIF('SBR1 d4 Comments'!T$2:T$200,"Rejected")</f>
        <v>4</v>
      </c>
      <c r="D8" s="29">
        <f t="shared" si="0"/>
        <v>9</v>
      </c>
      <c r="J8" s="26" t="s">
        <v>101</v>
      </c>
      <c r="K8" s="27">
        <f>IF((COUNTIF('SBR1 d4 Comments'!C$1:C$389,J8))=0,"",COUNTIF('SBR1 d4 Comments'!C$1:C$389,J8))</f>
        <v>34</v>
      </c>
    </row>
    <row r="9" spans="1:11" ht="12.75" customHeight="1">
      <c r="A9" s="28" t="s">
        <v>51</v>
      </c>
      <c r="B9" s="29">
        <f>COUNTIF('SBR1 d4 Comments'!U$2:U$200,"Revised")</f>
        <v>50</v>
      </c>
      <c r="C9" s="29">
        <f>COUNTIF('SBR1 d4 Comments'!T$2:T$200,"Revised")</f>
        <v>15</v>
      </c>
      <c r="D9" s="29">
        <f t="shared" si="0"/>
        <v>65</v>
      </c>
      <c r="J9" s="26" t="s">
        <v>89</v>
      </c>
      <c r="K9" s="27">
        <f>IF((COUNTIF('SBR1 d4 Comments'!C$1:C$389,J9))=0,"",COUNTIF('SBR1 d4 Comments'!C$1:C$389,J9))</f>
        <v>1</v>
      </c>
    </row>
    <row r="10" spans="1:13" ht="12.75" customHeight="1">
      <c r="A10" s="63" t="s">
        <v>50</v>
      </c>
      <c r="B10" s="64">
        <f>COUNTIF('SBR1 d4 Comments'!U$2:U$200,"Z")</f>
        <v>0</v>
      </c>
      <c r="C10" s="64">
        <f>COUNTIF('SBR1 d4 Comments'!T$2:T$200,"Z")</f>
        <v>0</v>
      </c>
      <c r="D10" s="64">
        <f t="shared" si="0"/>
        <v>0</v>
      </c>
      <c r="J10" s="26"/>
      <c r="K10" s="27">
        <f>IF((COUNTIF('SBR1 d4 Comments'!C$1:C$389,J10))=0,"",COUNTIF('SBR1 d4 Comments'!C$1:C$389,J10))</f>
      </c>
      <c r="M10" s="16"/>
    </row>
    <row r="11" spans="1:11" ht="12.75" customHeight="1">
      <c r="A11" s="28" t="s">
        <v>47</v>
      </c>
      <c r="B11" s="29">
        <f>COUNTIF('SBR1 d4 Comments'!U$2:U$200,"oos")</f>
        <v>0</v>
      </c>
      <c r="C11" s="29">
        <f>COUNTIF('SBR1 d4 Comments'!T$2:T$200,"oos")</f>
        <v>0</v>
      </c>
      <c r="D11" s="29">
        <f t="shared" si="0"/>
        <v>0</v>
      </c>
      <c r="J11" s="26"/>
      <c r="K11" s="27">
        <f>IF((COUNTIF('SBR1 d4 Comments'!C$1:C$389,J11))=0,"",COUNTIF('SBR1 d4 Comments'!C$1:C$389,J11))</f>
      </c>
    </row>
    <row r="12" spans="1:13" ht="12.75" customHeight="1">
      <c r="A12" s="47" t="s">
        <v>64</v>
      </c>
      <c r="B12" s="48">
        <f>COUNTIF('SBR1 d4 Comments'!U$2:U$200,"unrsvbl")</f>
        <v>0</v>
      </c>
      <c r="C12" s="48">
        <f>COUNTIF('SBR1 d4 Comments'!T$2:T$200,"unrsvbl")</f>
        <v>0</v>
      </c>
      <c r="D12" s="48">
        <f t="shared" si="0"/>
        <v>0</v>
      </c>
      <c r="J12" s="26"/>
      <c r="K12" s="27">
        <f>IF((COUNTIF('SBR1 d4 Comments'!C$1:C$389,J12))=0,"",COUNTIF('SBR1 d4 Comments'!C$1:C$389,J12))</f>
      </c>
      <c r="M12" s="30"/>
    </row>
    <row r="13" spans="1:13" ht="12.75" customHeight="1">
      <c r="A13" s="46" t="s">
        <v>53</v>
      </c>
      <c r="B13" s="31">
        <f>SUM(B7:B12)</f>
        <v>65</v>
      </c>
      <c r="C13" s="31">
        <f>SUM(C7:C12)</f>
        <v>82</v>
      </c>
      <c r="D13" s="31">
        <f>SUM(D7:D12)</f>
        <v>147</v>
      </c>
      <c r="J13" s="26"/>
      <c r="K13" s="27">
        <f>IF((COUNTIF('SBR1 d4 Comments'!C$1:C$389,J13))=0,"",COUNTIF('SBR1 d4 Comments'!C$1:C$389,J13))</f>
      </c>
      <c r="M13" s="32"/>
    </row>
    <row r="14" spans="1:11" ht="12.75" customHeight="1">
      <c r="A14" s="46" t="s">
        <v>54</v>
      </c>
      <c r="B14" s="33">
        <f>B13/B3</f>
        <v>0.7738095238095238</v>
      </c>
      <c r="C14" s="33">
        <f>SUM(C11:C13)/C3</f>
        <v>1</v>
      </c>
      <c r="D14" s="33">
        <f>SUM(D11:D13)/D3</f>
        <v>0.8855421686746988</v>
      </c>
      <c r="J14" s="26"/>
      <c r="K14" s="27">
        <f>IF((COUNTIF('SBR1 d4 Comments'!C$1:C$389,J14))=0,"",COUNTIF('SBR1 d4 Comments'!C$1:C$389,J14))</f>
      </c>
    </row>
    <row r="15" spans="1:11" ht="12.75" customHeight="1">
      <c r="A15" s="46" t="s">
        <v>65</v>
      </c>
      <c r="B15" s="74">
        <f>SUM(B4:B6)</f>
        <v>19</v>
      </c>
      <c r="C15" s="74">
        <f>SUM(C4:C6)</f>
        <v>0</v>
      </c>
      <c r="D15" s="74">
        <f>SUM(D4:D6)</f>
        <v>19</v>
      </c>
      <c r="J15" s="26"/>
      <c r="K15" s="27">
        <f>IF((COUNTIF('SBR1 d4 Comments'!C$1:C$389,J15))=0,"",COUNTIF('SBR1 d4 Comments'!C$1:C$389,J15))</f>
      </c>
    </row>
    <row r="16" spans="1:11" ht="12.75" customHeight="1">
      <c r="A16" s="46" t="s">
        <v>66</v>
      </c>
      <c r="B16" s="72">
        <f>B15/B3</f>
        <v>0.2261904761904762</v>
      </c>
      <c r="C16" s="72">
        <f>C15/C3</f>
        <v>0</v>
      </c>
      <c r="D16" s="72">
        <f>D15/D3</f>
        <v>0.1144578313253012</v>
      </c>
      <c r="E16" s="34"/>
      <c r="F16" s="35"/>
      <c r="G16" s="35"/>
      <c r="J16" s="26"/>
      <c r="K16" s="27">
        <f>IF((COUNTIF('SBR1 d4 Comments'!C$1:C$389,J16))=0,"",COUNTIF('SBR1 d4 Comments'!C$1:C$389,J16))</f>
      </c>
    </row>
    <row r="17" spans="10:11" ht="12.75" customHeight="1">
      <c r="J17" s="26"/>
      <c r="K17" s="27">
        <f>IF((COUNTIF('SBR1 d4 Comments'!C$1:C$389,J17))=0,"",COUNTIF('SBR1 d4 Comments'!C$1:C$389,J17))</f>
      </c>
    </row>
    <row r="18" spans="10:11" ht="12.75" customHeight="1">
      <c r="J18" s="26"/>
      <c r="K18" s="27">
        <f>IF((COUNTIF('SBR1 d4 Comments'!C$1:C$389,J18))=0,"",COUNTIF('SBR1 d4 Comments'!C$1:C$389,J18))</f>
      </c>
    </row>
    <row r="19" spans="1:13" ht="12.75" customHeight="1">
      <c r="A19" s="53" t="s">
        <v>797</v>
      </c>
      <c r="B19" s="54" t="s">
        <v>32</v>
      </c>
      <c r="C19" s="54" t="s">
        <v>71</v>
      </c>
      <c r="D19" s="54" t="s">
        <v>45</v>
      </c>
      <c r="E19" s="54" t="s">
        <v>60</v>
      </c>
      <c r="F19" s="55" t="s">
        <v>44</v>
      </c>
      <c r="G19" s="54" t="s">
        <v>70</v>
      </c>
      <c r="H19" s="57" t="s">
        <v>52</v>
      </c>
      <c r="J19" s="26"/>
      <c r="K19" s="27">
        <f>IF((COUNTIF('SBR1 d4 Comments'!C$1:C$389,J19))=0,"",COUNTIF('SBR1 d4 Comments'!C$1:C$389,J19))</f>
      </c>
      <c r="M19" s="23"/>
    </row>
    <row r="20" spans="1:12" ht="12.75" customHeight="1">
      <c r="A20" s="44" t="s">
        <v>795</v>
      </c>
      <c r="B20" s="37">
        <f>COUNTIF('SBR1 d4 Comments'!P$2:P$200,$A20)</f>
        <v>84</v>
      </c>
      <c r="C20" s="37">
        <f>COUNTIF('SBR1 d4 Comments'!V$2:V$200,$A20)</f>
        <v>65</v>
      </c>
      <c r="D20" s="37">
        <f>COUNTIF('SBR1 d4 Comments'!Z$2:Z$200,$A20)</f>
        <v>0</v>
      </c>
      <c r="E20" s="37">
        <f>COUNTIF('SBR1 d4 Comments'!Y$2:Y$200,$A20)</f>
        <v>0</v>
      </c>
      <c r="F20">
        <f>COUNTIF('SBR1 d4 Comments'!X$2:X$200,$A20)</f>
        <v>0</v>
      </c>
      <c r="G20" s="37">
        <f>COUNTIF('SBR1 d4 Comments'!W$2:W$200,$A20)</f>
        <v>19</v>
      </c>
      <c r="H20" s="34" t="str">
        <f>IF(SUM(C20:G20)=B20,"OK",CONCATENATE("Diff. = ",ABS(SUM(C20:G20)-B20)))</f>
        <v>OK</v>
      </c>
      <c r="J20" s="26"/>
      <c r="K20" s="27">
        <f>IF((COUNTIF('SBR1 d4 Comments'!C$1:C$389,J20))=0,"",COUNTIF('SBR1 d4 Comments'!C$1:C$389,J20))</f>
      </c>
      <c r="L20" s="26"/>
    </row>
    <row r="21" spans="1:12" ht="12.75" customHeight="1">
      <c r="A21" s="44" t="s">
        <v>82</v>
      </c>
      <c r="B21" s="37">
        <f>COUNTIF('SBR1 d4 Comments'!P$2:P$200,$A21)</f>
        <v>0</v>
      </c>
      <c r="C21" s="37">
        <f>COUNTIF('SBR1 d4 Comments'!V$2:V$200,$A21)</f>
        <v>0</v>
      </c>
      <c r="D21" s="37">
        <f>COUNTIF('SBR1 d4 Comments'!Z$2:Z$200,$A21)</f>
        <v>0</v>
      </c>
      <c r="E21" s="37">
        <f>COUNTIF('SBR1 d4 Comments'!Y$2:Y$200,$A21)</f>
        <v>0</v>
      </c>
      <c r="F21">
        <f>COUNTIF('SBR1 d4 Comments'!X$2:X$200,$A21)</f>
        <v>0</v>
      </c>
      <c r="G21" s="37">
        <f>COUNTIF('SBR1 d4 Comments'!W$2:W$200,$A21)</f>
        <v>0</v>
      </c>
      <c r="H21" s="34" t="str">
        <f aca="true" t="shared" si="1" ref="H21:H36">IF(SUM(C21:G21)=B21,"OK",CONCATENATE("Diff. = ",ABS(SUM(C21:G21)-B21)))</f>
        <v>OK</v>
      </c>
      <c r="J21" s="26"/>
      <c r="K21" s="27">
        <f>IF((COUNTIF('SBR1 d4 Comments'!C$1:C$389,J21))=0,"",COUNTIF('SBR1 d4 Comments'!C$1:C$389,J21))</f>
      </c>
      <c r="L21" s="26"/>
    </row>
    <row r="22" spans="1:12" ht="12.75" customHeight="1">
      <c r="A22" s="44" t="s">
        <v>810</v>
      </c>
      <c r="B22" s="37">
        <f>COUNTIF('SBR1 d4 Comments'!P$2:P$200,$A22)</f>
        <v>0</v>
      </c>
      <c r="C22" s="37">
        <f>COUNTIF('SBR1 d4 Comments'!V$2:V$200,$A22)</f>
        <v>0</v>
      </c>
      <c r="D22" s="37">
        <f>COUNTIF('SBR1 d4 Comments'!Z$2:Z$200,$A22)</f>
        <v>0</v>
      </c>
      <c r="E22" s="37">
        <f>COUNTIF('SBR1 d4 Comments'!Y$2:Y$200,$A22)</f>
        <v>0</v>
      </c>
      <c r="F22">
        <f>COUNTIF('SBR1 d4 Comments'!X$2:X$200,$A22)</f>
        <v>0</v>
      </c>
      <c r="G22" s="37">
        <f>COUNTIF('SBR1 d4 Comments'!W$2:W$200,$A22)</f>
        <v>0</v>
      </c>
      <c r="H22" s="34" t="str">
        <f t="shared" si="1"/>
        <v>OK</v>
      </c>
      <c r="J22" s="26"/>
      <c r="K22" s="27">
        <f>IF((COUNTIF('SBR1 d4 Comments'!C$1:C$389,J22))=0,"",COUNTIF('SBR1 d4 Comments'!C$1:C$389,J22))</f>
      </c>
      <c r="L22" s="26"/>
    </row>
    <row r="23" spans="1:13" ht="12.75" customHeight="1">
      <c r="A23" s="44" t="s">
        <v>816</v>
      </c>
      <c r="B23" s="37">
        <f>COUNTIF('SBR1 d4 Comments'!P$2:P$200,$A23)</f>
        <v>0</v>
      </c>
      <c r="C23" s="37">
        <f>COUNTIF('SBR1 d4 Comments'!V$2:V$200,$A23)</f>
        <v>0</v>
      </c>
      <c r="D23" s="37">
        <f>COUNTIF('SBR1 d4 Comments'!Z$2:Z$200,$A23)</f>
        <v>0</v>
      </c>
      <c r="E23" s="37">
        <f>COUNTIF('SBR1 d4 Comments'!Y$2:Y$200,$A23)</f>
        <v>0</v>
      </c>
      <c r="F23">
        <f>COUNTIF('SBR1 d4 Comments'!X$2:X$200,$A23)</f>
        <v>0</v>
      </c>
      <c r="G23" s="37">
        <f>COUNTIF('SBR1 d4 Comments'!W$2:W$200,$A23)</f>
        <v>0</v>
      </c>
      <c r="H23" s="34" t="str">
        <f t="shared" si="1"/>
        <v>OK</v>
      </c>
      <c r="J23" s="26"/>
      <c r="K23" s="27">
        <f>IF((COUNTIF('SBR1 d4 Comments'!C$1:C$389,J23))=0,"",COUNTIF('SBR1 d4 Comments'!C$1:C$389,J23))</f>
      </c>
      <c r="L23" s="26"/>
      <c r="M23" s="28"/>
    </row>
    <row r="24" spans="1:12" ht="12.75" customHeight="1">
      <c r="A24" s="44" t="s">
        <v>819</v>
      </c>
      <c r="B24" s="37">
        <f>COUNTIF('SBR1 d4 Comments'!P$2:P$200,$A24)</f>
        <v>0</v>
      </c>
      <c r="C24" s="37">
        <f>COUNTIF('SBR1 d4 Comments'!V$2:V$200,$A24)</f>
        <v>0</v>
      </c>
      <c r="D24" s="37">
        <f>COUNTIF('SBR1 d4 Comments'!Z$2:Z$200,$A24)</f>
        <v>0</v>
      </c>
      <c r="E24" s="37">
        <f>COUNTIF('SBR1 d4 Comments'!Y$2:Y$200,$A24)</f>
        <v>0</v>
      </c>
      <c r="F24">
        <f>COUNTIF('SBR1 d4 Comments'!X$2:X$200,$A24)</f>
        <v>0</v>
      </c>
      <c r="G24" s="37">
        <f>COUNTIF('SBR1 d4 Comments'!W$2:W$200,$A24)</f>
        <v>0</v>
      </c>
      <c r="H24" s="34" t="str">
        <f t="shared" si="1"/>
        <v>OK</v>
      </c>
      <c r="J24" s="26"/>
      <c r="K24" s="27">
        <f>IF((COUNTIF('SBR1 d4 Comments'!C$1:C$389,J24))=0,"",COUNTIF('SBR1 d4 Comments'!C$1:C$389,J24))</f>
      </c>
      <c r="L24" s="26"/>
    </row>
    <row r="25" spans="1:12" ht="12.75" customHeight="1">
      <c r="A25" s="44" t="s">
        <v>805</v>
      </c>
      <c r="B25" s="37">
        <f>COUNTIF('SBR1 d4 Comments'!P$2:P$200,$A25)</f>
        <v>0</v>
      </c>
      <c r="C25" s="37">
        <f>COUNTIF('SBR1 d4 Comments'!V$2:V$200,$A25)</f>
        <v>0</v>
      </c>
      <c r="D25" s="37">
        <f>COUNTIF('SBR1 d4 Comments'!Z$2:Z$200,$A25)</f>
        <v>0</v>
      </c>
      <c r="E25" s="37">
        <f>COUNTIF('SBR1 d4 Comments'!Y$2:Y$200,$A25)</f>
        <v>0</v>
      </c>
      <c r="F25">
        <f>COUNTIF('SBR1 d4 Comments'!X$2:X$200,$A25)</f>
        <v>0</v>
      </c>
      <c r="G25" s="37">
        <f>COUNTIF('SBR1 d4 Comments'!W$2:W$200,$A25)</f>
        <v>0</v>
      </c>
      <c r="H25" s="34" t="str">
        <f t="shared" si="1"/>
        <v>OK</v>
      </c>
      <c r="J25" s="26"/>
      <c r="K25" s="27">
        <f>IF((COUNTIF('SBR1 d4 Comments'!C$1:C$389,J25))=0,"",COUNTIF('SBR1 d4 Comments'!C$1:C$389,J25))</f>
      </c>
      <c r="L25" s="26"/>
    </row>
    <row r="26" spans="1:12" ht="12.75" customHeight="1">
      <c r="A26" s="44" t="s">
        <v>808</v>
      </c>
      <c r="B26" s="37">
        <f>COUNTIF('SBR1 d4 Comments'!P$2:P$200,$A26)</f>
        <v>0</v>
      </c>
      <c r="C26" s="37">
        <f>COUNTIF('SBR1 d4 Comments'!V$2:V$200,$A26)</f>
        <v>0</v>
      </c>
      <c r="D26" s="37">
        <f>COUNTIF('SBR1 d4 Comments'!Z$2:Z$200,$A26)</f>
        <v>0</v>
      </c>
      <c r="E26" s="37">
        <f>COUNTIF('SBR1 d4 Comments'!Y$2:Y$200,$A26)</f>
        <v>0</v>
      </c>
      <c r="F26">
        <f>COUNTIF('SBR1 d4 Comments'!X$2:X$200,$A26)</f>
        <v>0</v>
      </c>
      <c r="G26" s="37">
        <f>COUNTIF('SBR1 d4 Comments'!W$2:W$200,$A26)</f>
        <v>0</v>
      </c>
      <c r="H26" s="34" t="str">
        <f t="shared" si="1"/>
        <v>OK</v>
      </c>
      <c r="J26" s="26"/>
      <c r="K26" s="27">
        <f>IF((COUNTIF('SBR1 d4 Comments'!C$1:C$389,J26))=0,"",COUNTIF('SBR1 d4 Comments'!C$1:C$389,J26))</f>
      </c>
      <c r="L26" s="26"/>
    </row>
    <row r="27" spans="1:12" ht="12.75" customHeight="1">
      <c r="A27" s="44" t="s">
        <v>813</v>
      </c>
      <c r="B27" s="37">
        <f>COUNTIF('SBR1 d4 Comments'!P$2:P$200,$A27)</f>
        <v>0</v>
      </c>
      <c r="C27" s="37">
        <f>COUNTIF('SBR1 d4 Comments'!V$2:V$200,$A27)</f>
        <v>0</v>
      </c>
      <c r="D27" s="37">
        <f>COUNTIF('SBR1 d4 Comments'!Z$2:Z$200,$A27)</f>
        <v>0</v>
      </c>
      <c r="E27" s="37">
        <f>COUNTIF('SBR1 d4 Comments'!Y$2:Y$200,$A27)</f>
        <v>0</v>
      </c>
      <c r="F27">
        <f>COUNTIF('SBR1 d4 Comments'!X$2:X$200,$A27)</f>
        <v>0</v>
      </c>
      <c r="G27" s="37">
        <f>COUNTIF('SBR1 d4 Comments'!W$2:W$200,$A27)</f>
        <v>0</v>
      </c>
      <c r="H27" s="34" t="str">
        <f t="shared" si="1"/>
        <v>OK</v>
      </c>
      <c r="J27" s="61"/>
      <c r="K27" s="62">
        <f>IF((COUNTIF('SBR1 d4 Comments'!C$1:C$389,J27))=0,"",COUNTIF('SBR1 d4 Comments'!C$1:C$389,J27))</f>
      </c>
      <c r="L27" s="26"/>
    </row>
    <row r="28" spans="1:12" ht="12.75" customHeight="1">
      <c r="A28" s="44" t="s">
        <v>820</v>
      </c>
      <c r="B28" s="37">
        <f>COUNTIF('SBR1 d4 Comments'!P$2:P$200,$A28)</f>
        <v>0</v>
      </c>
      <c r="C28" s="37">
        <f>COUNTIF('SBR1 d4 Comments'!V$2:V$200,$A28)</f>
        <v>0</v>
      </c>
      <c r="D28" s="37">
        <f>COUNTIF('SBR1 d4 Comments'!Z$2:Z$200,$A28)</f>
        <v>0</v>
      </c>
      <c r="E28" s="37">
        <f>COUNTIF('SBR1 d4 Comments'!Y$2:Y$200,$A28)</f>
        <v>0</v>
      </c>
      <c r="F28">
        <f>COUNTIF('SBR1 d4 Comments'!X$2:X$200,$A28)</f>
        <v>0</v>
      </c>
      <c r="G28" s="37">
        <f>COUNTIF('SBR1 d4 Comments'!W$2:W$200,$A28)</f>
        <v>0</v>
      </c>
      <c r="H28" s="34" t="str">
        <f t="shared" si="1"/>
        <v>OK</v>
      </c>
      <c r="J28">
        <f>COUNTA(J3:J27)</f>
        <v>7</v>
      </c>
      <c r="K28" s="36">
        <f>SUM(K3:K27)</f>
        <v>166</v>
      </c>
      <c r="L28" s="26"/>
    </row>
    <row r="29" spans="1:12" ht="12.75" customHeight="1">
      <c r="A29" s="44" t="s">
        <v>811</v>
      </c>
      <c r="B29" s="37">
        <f>COUNTIF('SBR1 d4 Comments'!P$2:P$200,$A29)</f>
        <v>0</v>
      </c>
      <c r="C29" s="37">
        <f>COUNTIF('SBR1 d4 Comments'!V$2:V$200,$A29)</f>
        <v>0</v>
      </c>
      <c r="D29" s="37">
        <f>COUNTIF('SBR1 d4 Comments'!Z$2:Z$200,$A29)</f>
        <v>0</v>
      </c>
      <c r="E29" s="37">
        <f>COUNTIF('SBR1 d4 Comments'!Y$2:Y$200,$A29)</f>
        <v>0</v>
      </c>
      <c r="F29">
        <f>COUNTIF('SBR1 d4 Comments'!X$2:X$200,$A29)</f>
        <v>0</v>
      </c>
      <c r="G29" s="37">
        <f>COUNTIF('SBR1 d4 Comments'!W$2:W$200,$A29)</f>
        <v>0</v>
      </c>
      <c r="H29" s="34" t="str">
        <f t="shared" si="1"/>
        <v>OK</v>
      </c>
      <c r="J29" s="98" t="str">
        <f>IF(K28=COUNTA('SBR1 d4 Comments'!B2:'SBR1 d4 Comments'!B400),"Computed Tally is Correct","Computed Tally is Incorrect")</f>
        <v>Computed Tally is Correct</v>
      </c>
      <c r="K29" s="98"/>
      <c r="L29" s="26"/>
    </row>
    <row r="30" spans="1:8" ht="12.75" customHeight="1">
      <c r="A30" s="16" t="s">
        <v>809</v>
      </c>
      <c r="B30" s="37">
        <f>COUNTIF('SBR1 d4 Comments'!P$2:P$200,$A30)</f>
        <v>0</v>
      </c>
      <c r="C30" s="37">
        <f>COUNTIF('SBR1 d4 Comments'!V$2:V$200,$A30)</f>
        <v>0</v>
      </c>
      <c r="D30" s="37">
        <f>COUNTIF('SBR1 d4 Comments'!Z$2:Z$200,$A30)</f>
        <v>0</v>
      </c>
      <c r="E30" s="37">
        <f>COUNTIF('SBR1 d4 Comments'!Y$2:Y$200,$A30)</f>
        <v>0</v>
      </c>
      <c r="F30">
        <f>COUNTIF('SBR1 d4 Comments'!X$2:X$200,$A30)</f>
        <v>0</v>
      </c>
      <c r="G30" s="37">
        <f>COUNTIF('SBR1 d4 Comments'!W$2:W$200,$A30)</f>
        <v>0</v>
      </c>
      <c r="H30" s="34" t="str">
        <f t="shared" si="1"/>
        <v>OK</v>
      </c>
    </row>
    <row r="31" spans="1:8" ht="12.75" customHeight="1">
      <c r="A31" s="44" t="s">
        <v>815</v>
      </c>
      <c r="B31" s="37">
        <f>COUNTIF('SBR1 d4 Comments'!P$2:P$200,$A31)</f>
        <v>0</v>
      </c>
      <c r="C31" s="37">
        <f>COUNTIF('SBR1 d4 Comments'!V$2:V$200,$A31)</f>
        <v>0</v>
      </c>
      <c r="D31" s="37">
        <f>COUNTIF('SBR1 d4 Comments'!Z$2:Z$200,$A31)</f>
        <v>0</v>
      </c>
      <c r="E31" s="37">
        <f>COUNTIF('SBR1 d4 Comments'!Y$2:Y$200,$A31)</f>
        <v>0</v>
      </c>
      <c r="F31">
        <f>COUNTIF('SBR1 d4 Comments'!X$2:X$200,$A31)</f>
        <v>0</v>
      </c>
      <c r="G31" s="37">
        <f>COUNTIF('SBR1 d4 Comments'!W$2:W$200,$A31)</f>
        <v>0</v>
      </c>
      <c r="H31" s="34" t="str">
        <f t="shared" si="1"/>
        <v>OK</v>
      </c>
    </row>
    <row r="32" spans="1:8" ht="12.75" customHeight="1">
      <c r="A32" s="44" t="s">
        <v>814</v>
      </c>
      <c r="B32" s="37">
        <f>COUNTIF('SBR1 d4 Comments'!P$2:P$200,$A32)</f>
        <v>0</v>
      </c>
      <c r="C32" s="37">
        <f>COUNTIF('SBR1 d4 Comments'!V$2:V$200,$A32)</f>
        <v>0</v>
      </c>
      <c r="D32" s="37">
        <f>COUNTIF('SBR1 d4 Comments'!Z$2:Z$200,$A32)</f>
        <v>0</v>
      </c>
      <c r="E32" s="37">
        <f>COUNTIF('SBR1 d4 Comments'!Y$2:Y$200,$A32)</f>
        <v>0</v>
      </c>
      <c r="F32">
        <f>COUNTIF('SBR1 d4 Comments'!X$2:X$200,$A32)</f>
        <v>0</v>
      </c>
      <c r="G32" s="37">
        <f>COUNTIF('SBR1 d4 Comments'!W$2:W$200,$A32)</f>
        <v>0</v>
      </c>
      <c r="H32" s="34" t="str">
        <f t="shared" si="1"/>
        <v>OK</v>
      </c>
    </row>
    <row r="33" spans="1:12" ht="12.75" customHeight="1">
      <c r="A33" s="44" t="s">
        <v>812</v>
      </c>
      <c r="B33" s="37">
        <f>COUNTIF('SBR1 d4 Comments'!P$2:P$200,$A33)</f>
        <v>0</v>
      </c>
      <c r="C33" s="37">
        <f>COUNTIF('SBR1 d4 Comments'!V$2:V$200,$A33)</f>
        <v>0</v>
      </c>
      <c r="D33" s="37">
        <f>COUNTIF('SBR1 d4 Comments'!Z$2:Z$200,$A33)</f>
        <v>0</v>
      </c>
      <c r="E33" s="37">
        <f>COUNTIF('SBR1 d4 Comments'!Y$2:Y$200,$A33)</f>
        <v>0</v>
      </c>
      <c r="F33">
        <f>COUNTIF('SBR1 d4 Comments'!X$2:X$200,$A33)</f>
        <v>0</v>
      </c>
      <c r="G33" s="37">
        <f>COUNTIF('SBR1 d4 Comments'!W$2:W$200,$A33)</f>
        <v>0</v>
      </c>
      <c r="H33" s="34" t="str">
        <f t="shared" si="1"/>
        <v>OK</v>
      </c>
      <c r="L33" s="26"/>
    </row>
    <row r="34" spans="1:12" ht="12.75" customHeight="1">
      <c r="A34" s="44" t="s">
        <v>807</v>
      </c>
      <c r="B34" s="37">
        <f>COUNTIF('SBR1 d4 Comments'!P$2:P$200,$A34)</f>
        <v>0</v>
      </c>
      <c r="C34" s="37">
        <f>COUNTIF('SBR1 d4 Comments'!V$2:V$200,$A34)</f>
        <v>0</v>
      </c>
      <c r="D34" s="37">
        <f>COUNTIF('SBR1 d4 Comments'!Z$2:Z$200,$A34)</f>
        <v>0</v>
      </c>
      <c r="E34" s="37">
        <f>COUNTIF('SBR1 d4 Comments'!Y$2:Y$200,$A34)</f>
        <v>0</v>
      </c>
      <c r="F34">
        <f>COUNTIF('SBR1 d4 Comments'!X$2:X$200,$A34)</f>
        <v>0</v>
      </c>
      <c r="G34" s="37">
        <f>COUNTIF('SBR1 d4 Comments'!W$2:W$200,$A34)</f>
        <v>0</v>
      </c>
      <c r="H34" s="34" t="str">
        <f t="shared" si="1"/>
        <v>OK</v>
      </c>
      <c r="L34" s="26"/>
    </row>
    <row r="35" spans="1:8" ht="12.75" customHeight="1">
      <c r="A35" s="44" t="s">
        <v>806</v>
      </c>
      <c r="B35" s="37">
        <f>COUNTIF('SBR1 d4 Comments'!P$2:P$200,$A35)</f>
        <v>0</v>
      </c>
      <c r="C35" s="37">
        <f>COUNTIF('SBR1 d4 Comments'!V$2:V$200,$A35)</f>
        <v>0</v>
      </c>
      <c r="D35" s="37">
        <f>COUNTIF('SBR1 d4 Comments'!Z$2:Z$200,$A35)</f>
        <v>0</v>
      </c>
      <c r="E35" s="37">
        <f>COUNTIF('SBR1 d4 Comments'!Y$2:Y$200,$A35)</f>
        <v>0</v>
      </c>
      <c r="F35">
        <f>COUNTIF('SBR1 d4 Comments'!X$2:X$200,$A35)</f>
        <v>0</v>
      </c>
      <c r="G35" s="37">
        <f>COUNTIF('SBR1 d4 Comments'!W$2:W$200,$A35)</f>
        <v>0</v>
      </c>
      <c r="H35" s="34" t="str">
        <f t="shared" si="1"/>
        <v>OK</v>
      </c>
    </row>
    <row r="36" spans="1:12" ht="12.75" customHeight="1">
      <c r="A36" s="80" t="s">
        <v>804</v>
      </c>
      <c r="B36" s="52">
        <f>COUNTIF('SBR1 d4 Comments'!P$2:P$200,$A36)</f>
        <v>0</v>
      </c>
      <c r="C36" s="52">
        <f>COUNTIF('SBR1 d4 Comments'!V$2:V$200,$A36)</f>
        <v>0</v>
      </c>
      <c r="D36" s="52">
        <f>COUNTIF('SBR1 d4 Comments'!Z$2:Z$200,$A36)</f>
        <v>0</v>
      </c>
      <c r="E36" s="52">
        <f>COUNTIF('SBR1 d4 Comments'!Y$2:Y$200,$A36)</f>
        <v>0</v>
      </c>
      <c r="F36" s="47">
        <f>COUNTIF('SBR1 d4 Comments'!X$2:X$200,$A36)</f>
        <v>0</v>
      </c>
      <c r="G36" s="52">
        <f>COUNTIF('SBR1 d4 Comments'!W$2:W$200,$A36)</f>
        <v>0</v>
      </c>
      <c r="H36" s="54" t="str">
        <f t="shared" si="1"/>
        <v>OK</v>
      </c>
      <c r="L36" s="26"/>
    </row>
    <row r="37" spans="1:12" ht="12.75" customHeight="1">
      <c r="A37" s="65" t="s">
        <v>798</v>
      </c>
      <c r="B37" s="39">
        <f>SUM(B$20:B36)</f>
        <v>84</v>
      </c>
      <c r="C37" s="39">
        <f>SUM(C$20:C36)</f>
        <v>65</v>
      </c>
      <c r="D37" s="39">
        <f>SUM(D$20:D36)</f>
        <v>0</v>
      </c>
      <c r="E37" s="39">
        <f>SUM(E$20:E36)</f>
        <v>0</v>
      </c>
      <c r="F37" s="39">
        <f>SUM(F$20:F36)</f>
        <v>0</v>
      </c>
      <c r="G37" s="39">
        <f>SUM(G$20:G36)</f>
        <v>19</v>
      </c>
      <c r="H37" s="21"/>
      <c r="I37" s="21"/>
      <c r="L37" s="26"/>
    </row>
    <row r="38" spans="1:12" ht="12.75" customHeight="1">
      <c r="A38" s="58" t="s">
        <v>34</v>
      </c>
      <c r="B38" s="81" t="str">
        <f>IF(B37=$B$3,"YES","NO")</f>
        <v>YES</v>
      </c>
      <c r="C38" s="81" t="str">
        <f>IF(C37=$B$13,"YES","NO")</f>
        <v>YES</v>
      </c>
      <c r="D38" s="81" t="str">
        <f>IF(D37=$B$11,"YES","NO")</f>
        <v>YES</v>
      </c>
      <c r="E38" s="81" t="str">
        <f>IF(E37=$B$4,"YES","NO")</f>
        <v>YES</v>
      </c>
      <c r="F38" s="81" t="str">
        <f>IF(F37=$B$5,"YES","NO")</f>
        <v>YES</v>
      </c>
      <c r="G38" s="81" t="str">
        <f>IF(G37=$B$6,"YES","NO")</f>
        <v>YES</v>
      </c>
      <c r="H38" s="21"/>
      <c r="I38" s="21"/>
      <c r="L38" s="26"/>
    </row>
    <row r="39" spans="3:12" ht="12.75" customHeight="1">
      <c r="C39" s="16"/>
      <c r="D39" s="16"/>
      <c r="E39" s="37"/>
      <c r="F39" s="37"/>
      <c r="G39" s="37"/>
      <c r="H39" s="37"/>
      <c r="I39" s="21"/>
      <c r="L39" s="26"/>
    </row>
    <row r="40" spans="3:12" ht="12.75" customHeight="1">
      <c r="C40" s="16"/>
      <c r="D40" s="16"/>
      <c r="E40" s="37"/>
      <c r="F40" s="37"/>
      <c r="G40" s="37"/>
      <c r="H40" s="37"/>
      <c r="I40" s="21"/>
      <c r="L40" s="26"/>
    </row>
    <row r="41" spans="1:12" ht="12.75" customHeight="1">
      <c r="A41" s="56" t="s">
        <v>68</v>
      </c>
      <c r="B41" s="48"/>
      <c r="C41" s="16"/>
      <c r="D41" s="16"/>
      <c r="E41" s="37"/>
      <c r="F41" s="37"/>
      <c r="G41" s="37"/>
      <c r="H41" s="37"/>
      <c r="I41" s="21"/>
      <c r="L41" s="26"/>
    </row>
    <row r="42" spans="1:12" ht="12.75" customHeight="1">
      <c r="A42" s="38" t="s">
        <v>817</v>
      </c>
      <c r="B42" s="29">
        <f>IF((COUNTIF('SBR1 d4 Comments'!J$2:J$200,A42))=0,0,COUNTIF('SBR1 d4 Comments'!J$2:J$200,A42))</f>
        <v>81</v>
      </c>
      <c r="C42" s="16"/>
      <c r="D42" s="16"/>
      <c r="E42" s="37"/>
      <c r="F42" s="37"/>
      <c r="G42" s="37"/>
      <c r="H42" s="37"/>
      <c r="I42" s="21"/>
      <c r="L42" s="26"/>
    </row>
    <row r="43" spans="1:13" ht="12.75" customHeight="1">
      <c r="A43" s="38" t="s">
        <v>800</v>
      </c>
      <c r="B43" s="29">
        <f>IF((COUNTIF('SBR1 d4 Comments'!J$2:J$200,A43))=0,0,COUNTIF('SBR1 d4 Comments'!J$2:J$200,A43))</f>
        <v>3</v>
      </c>
      <c r="C43" s="15"/>
      <c r="D43" s="16"/>
      <c r="E43" s="37"/>
      <c r="F43" s="37"/>
      <c r="G43" s="37"/>
      <c r="H43" s="37"/>
      <c r="I43" s="21"/>
      <c r="L43" s="26"/>
      <c r="M43" s="28"/>
    </row>
    <row r="44" spans="1:13" ht="12.75" customHeight="1">
      <c r="A44" s="38" t="s">
        <v>1238</v>
      </c>
      <c r="B44" s="29">
        <f>IF((COUNTIF('SBR1 d4 Comments'!J$2:J$200,A44))=0,0,COUNTIF('SBR1 d4 Comments'!J$2:J$200,A44))</f>
        <v>0</v>
      </c>
      <c r="C44" s="16"/>
      <c r="D44" s="16"/>
      <c r="E44" s="37"/>
      <c r="F44" s="37"/>
      <c r="G44" s="37"/>
      <c r="H44" s="37"/>
      <c r="I44" s="21"/>
      <c r="L44" s="26"/>
      <c r="M44" s="28"/>
    </row>
    <row r="45" spans="1:13" ht="12.75" customHeight="1">
      <c r="A45" s="38" t="s">
        <v>1237</v>
      </c>
      <c r="B45" s="29">
        <f>IF((COUNTIF('SBR1 d4 Comments'!J$2:J$200,A45))=0,0,COUNTIF('SBR1 d4 Comments'!J$2:J$200,A45))</f>
        <v>0</v>
      </c>
      <c r="C45" s="15"/>
      <c r="D45" s="16"/>
      <c r="E45" s="37"/>
      <c r="F45" s="37"/>
      <c r="G45" s="37"/>
      <c r="H45" s="37"/>
      <c r="I45" s="21"/>
      <c r="L45" s="26"/>
      <c r="M45" s="28"/>
    </row>
    <row r="46" spans="1:13" ht="12.75" customHeight="1">
      <c r="A46" s="38" t="s">
        <v>824</v>
      </c>
      <c r="B46" s="29">
        <f>IF((COUNTIF('SBR1 d4 Comments'!J$2:J$200,A46))=0,0,COUNTIF('SBR1 d4 Comments'!J$2:J$200,A46))</f>
        <v>2</v>
      </c>
      <c r="C46" s="16"/>
      <c r="D46" s="16"/>
      <c r="E46" s="37"/>
      <c r="F46" s="37"/>
      <c r="G46" s="37"/>
      <c r="H46" s="37"/>
      <c r="I46" s="21"/>
      <c r="L46" s="26"/>
      <c r="M46" s="28"/>
    </row>
    <row r="47" spans="1:13" ht="12.75" customHeight="1">
      <c r="A47" s="38" t="s">
        <v>1239</v>
      </c>
      <c r="B47" s="29">
        <f>IF((COUNTIF('SBR1 d4 Comments'!J$2:J$200,A47))=0,0,COUNTIF('SBR1 d4 Comments'!J$2:J$200,A47))</f>
        <v>42</v>
      </c>
      <c r="C47" s="15"/>
      <c r="D47" s="16"/>
      <c r="E47" s="37"/>
      <c r="F47" s="37"/>
      <c r="G47" s="37"/>
      <c r="H47" s="37"/>
      <c r="I47" s="21"/>
      <c r="M47" s="28"/>
    </row>
    <row r="48" spans="1:13" ht="12.75" customHeight="1">
      <c r="A48" s="38" t="s">
        <v>801</v>
      </c>
      <c r="B48" s="29">
        <f>IF((COUNTIF('SBR1 d4 Comments'!J$2:J$200,A48))=0,0,COUNTIF('SBR1 d4 Comments'!J$2:J$200,A48))</f>
        <v>14</v>
      </c>
      <c r="C48" s="15"/>
      <c r="D48" s="16"/>
      <c r="E48" s="37"/>
      <c r="F48" s="37"/>
      <c r="G48" s="37"/>
      <c r="H48" s="37"/>
      <c r="I48" s="21"/>
      <c r="M48" s="28"/>
    </row>
    <row r="49" spans="1:13" ht="12.75" customHeight="1">
      <c r="A49" s="38" t="s">
        <v>1241</v>
      </c>
      <c r="B49" s="29">
        <f>IF((COUNTIF('SBR1 d4 Comments'!J$2:J$200,A49))=0,0,COUNTIF('SBR1 d4 Comments'!J$2:J$200,A49))</f>
        <v>4</v>
      </c>
      <c r="C49" s="16"/>
      <c r="D49" s="16"/>
      <c r="E49" s="37"/>
      <c r="F49" s="37"/>
      <c r="G49" s="37"/>
      <c r="H49" s="37"/>
      <c r="I49" s="21"/>
      <c r="K49" s="29"/>
      <c r="M49" s="28"/>
    </row>
    <row r="50" spans="1:13" ht="12.75" customHeight="1">
      <c r="A50" s="38" t="s">
        <v>1240</v>
      </c>
      <c r="B50" s="29">
        <f>IF((COUNTIF('SBR1 d4 Comments'!J$2:J$200,A50))=0,0,COUNTIF('SBR1 d4 Comments'!J$2:J$200,A50))</f>
        <v>4</v>
      </c>
      <c r="C50" s="15"/>
      <c r="D50" s="15"/>
      <c r="E50" s="37"/>
      <c r="F50" s="37"/>
      <c r="G50" s="37"/>
      <c r="H50" s="37"/>
      <c r="I50" s="21"/>
      <c r="K50" s="29"/>
      <c r="M50" s="28"/>
    </row>
    <row r="51" spans="1:13" ht="12.75" customHeight="1">
      <c r="A51" s="38" t="s">
        <v>1242</v>
      </c>
      <c r="B51" s="29">
        <f>IF((COUNTIF('SBR1 d4 Comments'!J$2:J$200,A51))=0,0,COUNTIF('SBR1 d4 Comments'!J$2:J$200,A51))</f>
        <v>1</v>
      </c>
      <c r="D51" s="16"/>
      <c r="E51" s="37"/>
      <c r="F51" s="37"/>
      <c r="G51" s="37"/>
      <c r="H51" s="37"/>
      <c r="I51" s="21"/>
      <c r="K51" s="29"/>
      <c r="M51" s="28"/>
    </row>
    <row r="52" spans="1:13" ht="12.75" customHeight="1">
      <c r="A52" s="38" t="s">
        <v>826</v>
      </c>
      <c r="B52" s="29">
        <f>IF((COUNTIF('SBR1 d4 Comments'!J$2:J$200,A52))=0,0,COUNTIF('SBR1 d4 Comments'!J$2:J$200,A52))</f>
        <v>3</v>
      </c>
      <c r="C52" s="16"/>
      <c r="D52" s="16"/>
      <c r="E52" s="37"/>
      <c r="F52" s="37"/>
      <c r="G52" s="37"/>
      <c r="H52" s="37"/>
      <c r="I52" s="21"/>
      <c r="K52" s="29"/>
      <c r="M52" s="28"/>
    </row>
    <row r="53" spans="1:13" ht="12.75" customHeight="1">
      <c r="A53" s="38" t="s">
        <v>1243</v>
      </c>
      <c r="B53" s="29">
        <f>IF((COUNTIF('SBR1 d4 Comments'!J$2:J$200,A53))=0,0,COUNTIF('SBR1 d4 Comments'!J$2:J$200,A53))</f>
        <v>1</v>
      </c>
      <c r="C53" s="15"/>
      <c r="D53" s="15"/>
      <c r="E53" s="37"/>
      <c r="F53" s="37"/>
      <c r="G53" s="37"/>
      <c r="H53" s="37"/>
      <c r="I53" s="21"/>
      <c r="K53" s="29"/>
      <c r="M53" s="28"/>
    </row>
    <row r="54" spans="1:13" ht="12.75" customHeight="1">
      <c r="A54" s="38" t="s">
        <v>802</v>
      </c>
      <c r="B54" s="29">
        <f>IF((COUNTIF('SBR1 d4 Comments'!J$2:J$200,A54))=0,0,COUNTIF('SBR1 d4 Comments'!J$2:J$200,A54))</f>
        <v>11</v>
      </c>
      <c r="D54" s="16"/>
      <c r="E54" s="37"/>
      <c r="F54" s="37"/>
      <c r="G54" s="37"/>
      <c r="H54" s="37"/>
      <c r="I54" s="21"/>
      <c r="K54" s="29"/>
      <c r="M54" s="28"/>
    </row>
    <row r="55" spans="1:13" ht="12.75" customHeight="1">
      <c r="A55" s="71"/>
      <c r="B55" s="48">
        <f>IF((COUNTIF('SBR1 d4 Comments'!J$2:J$200,A55))=0,0,COUNTIF('SBR1 d4 Comments'!J$2:J$200,A55))</f>
        <v>0</v>
      </c>
      <c r="M55" s="16"/>
    </row>
    <row r="56" spans="1:13" ht="12.75" customHeight="1">
      <c r="A56" s="46" t="s">
        <v>822</v>
      </c>
      <c r="B56" s="31">
        <f>SUM(B42:B55)</f>
        <v>166</v>
      </c>
      <c r="M56" s="16"/>
    </row>
    <row r="57" spans="1:13" ht="12.75" customHeight="1">
      <c r="A57" s="46" t="s">
        <v>67</v>
      </c>
      <c r="B57" s="40">
        <f>IF(B56=0,0,(B56/(D$3)))</f>
        <v>1</v>
      </c>
      <c r="M57" s="16"/>
    </row>
    <row r="58" spans="1:13" ht="12.75" customHeight="1">
      <c r="A58" s="46" t="s">
        <v>823</v>
      </c>
      <c r="B58">
        <f>D3-B56</f>
        <v>0</v>
      </c>
      <c r="M58" s="16"/>
    </row>
    <row r="59" spans="1:13" ht="12.75" customHeight="1">
      <c r="A59" s="46" t="s">
        <v>821</v>
      </c>
      <c r="B59" s="40">
        <f>IF(B58=0,0,(B58/(D$3)))</f>
        <v>0</v>
      </c>
      <c r="M59" s="16"/>
    </row>
    <row r="60" ht="12.75" customHeight="1">
      <c r="M60" s="16"/>
    </row>
    <row r="61" ht="12.75" customHeight="1">
      <c r="M61" s="16"/>
    </row>
    <row r="62" ht="12.75" customHeight="1">
      <c r="M62" s="16"/>
    </row>
    <row r="63" ht="12.75" customHeight="1">
      <c r="M63" s="16"/>
    </row>
    <row r="64" ht="12.75" customHeight="1">
      <c r="M64" s="16"/>
    </row>
    <row r="65" ht="12.75" customHeight="1">
      <c r="M65" s="16"/>
    </row>
    <row r="66" ht="12.75" customHeight="1">
      <c r="M66" s="16"/>
    </row>
    <row r="67" ht="12.75" customHeight="1">
      <c r="M67" s="16"/>
    </row>
    <row r="68" ht="12.75" customHeight="1">
      <c r="M68" s="16"/>
    </row>
    <row r="69" ht="12.75" customHeight="1">
      <c r="M69" s="16"/>
    </row>
    <row r="105" ht="12.75" customHeight="1">
      <c r="M105" s="30"/>
    </row>
    <row r="106" ht="12.75" customHeight="1">
      <c r="M106" s="30"/>
    </row>
    <row r="107" ht="12.75" customHeight="1">
      <c r="M107" s="30"/>
    </row>
    <row r="108" ht="12.75" customHeight="1">
      <c r="M108" s="30"/>
    </row>
    <row r="109" ht="12.75" customHeight="1">
      <c r="M109" s="30"/>
    </row>
    <row r="110" ht="12.75" customHeight="1">
      <c r="M110" s="30"/>
    </row>
    <row r="111" ht="12.75" customHeight="1">
      <c r="M111" s="30"/>
    </row>
    <row r="112" ht="12.75" customHeight="1">
      <c r="M112" s="30"/>
    </row>
    <row r="113" ht="12.75" customHeight="1">
      <c r="M113" s="30"/>
    </row>
    <row r="114" ht="12.75" customHeight="1">
      <c r="M114" s="30"/>
    </row>
    <row r="115" ht="12.75" customHeight="1">
      <c r="M115" s="30"/>
    </row>
    <row r="116" ht="12.75" customHeight="1">
      <c r="M116" s="30"/>
    </row>
    <row r="117" ht="12.75" customHeight="1">
      <c r="M117" s="41"/>
    </row>
    <row r="118" ht="12.75" customHeight="1">
      <c r="M118" s="41"/>
    </row>
    <row r="119" ht="12.75" customHeight="1">
      <c r="M119" s="42"/>
    </row>
    <row r="120" ht="12.75" customHeight="1">
      <c r="M120" s="41"/>
    </row>
    <row r="121" ht="12.75" customHeight="1">
      <c r="M121" s="32"/>
    </row>
    <row r="122" ht="12.75" customHeight="1">
      <c r="M122" s="32"/>
    </row>
    <row r="123" ht="12.75" customHeight="1">
      <c r="M123" s="32"/>
    </row>
    <row r="124" ht="12.75" customHeight="1">
      <c r="M124" s="32"/>
    </row>
  </sheetData>
  <sheetProtection/>
  <mergeCells count="2">
    <mergeCell ref="E3:G3"/>
    <mergeCell ref="J29:K29"/>
  </mergeCells>
  <conditionalFormatting sqref="E3:G3">
    <cfRule type="cellIs" priority="11" dxfId="1" operator="equal" stopIfTrue="1">
      <formula>"Computed Tally is Incorrect"</formula>
    </cfRule>
    <cfRule type="cellIs" priority="12" dxfId="0" operator="equal" stopIfTrue="1">
      <formula>"Computed Tally is Correct"</formula>
    </cfRule>
  </conditionalFormatting>
  <conditionalFormatting sqref="B38">
    <cfRule type="cellIs" priority="9" dxfId="1" operator="equal" stopIfTrue="1">
      <formula>"NO"</formula>
    </cfRule>
    <cfRule type="cellIs" priority="10" dxfId="0" operator="equal" stopIfTrue="1">
      <formula>"YES"</formula>
    </cfRule>
  </conditionalFormatting>
  <conditionalFormatting sqref="C38:E38">
    <cfRule type="cellIs" priority="7" dxfId="1" operator="equal" stopIfTrue="1">
      <formula>"NO"</formula>
    </cfRule>
    <cfRule type="cellIs" priority="8" dxfId="0" operator="equal" stopIfTrue="1">
      <formula>"YES"</formula>
    </cfRule>
  </conditionalFormatting>
  <conditionalFormatting sqref="F38:G38">
    <cfRule type="cellIs" priority="5" dxfId="1" operator="equal" stopIfTrue="1">
      <formula>"NO"</formula>
    </cfRule>
    <cfRule type="cellIs" priority="6" dxfId="0" operator="equal" stopIfTrue="1">
      <formula>"YES"</formula>
    </cfRule>
  </conditionalFormatting>
  <conditionalFormatting sqref="J29:K29">
    <cfRule type="cellIs" priority="3" dxfId="1" operator="equal" stopIfTrue="1">
      <formula>"Computed Tally is Incorrect"</formula>
    </cfRule>
    <cfRule type="cellIs" priority="4" dxfId="0" operator="equal" stopIfTrue="1">
      <formula>"Computed Tally is Correct"</formula>
    </cfRule>
  </conditionalFormatting>
  <conditionalFormatting sqref="H20:H36">
    <cfRule type="cellIs" priority="1" dxfId="1" operator="notEqual" stopIfTrue="1">
      <formula>"OK"</formula>
    </cfRule>
    <cfRule type="cellIs" priority="2" dxfId="0" operator="equal" stopIfTrue="1">
      <formula>"OK"</formula>
    </cfRule>
  </conditionalFormatting>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B389"/>
  <sheetViews>
    <sheetView zoomScale="80" zoomScaleNormal="80" zoomScalePageLayoutView="0" workbookViewId="0" topLeftCell="A1">
      <pane xSplit="3" ySplit="1" topLeftCell="E53" activePane="bottomRight" state="frozen"/>
      <selection pane="topLeft" activeCell="A1" sqref="A1"/>
      <selection pane="topRight" activeCell="B1" sqref="B1"/>
      <selection pane="bottomLeft" activeCell="A2" sqref="A2"/>
      <selection pane="bottomRight" activeCell="B2" sqref="B2"/>
    </sheetView>
  </sheetViews>
  <sheetFormatPr defaultColWidth="8.8515625" defaultRowHeight="12.75"/>
  <cols>
    <col min="1" max="1" width="15.7109375" style="87" hidden="1" customWidth="1"/>
    <col min="2" max="2" width="10.7109375" style="82" customWidth="1"/>
    <col min="3" max="3" width="21.8515625" style="88" bestFit="1" customWidth="1"/>
    <col min="4" max="4" width="67.421875" style="88" hidden="1" customWidth="1"/>
    <col min="5" max="6" width="10.7109375" style="82" customWidth="1"/>
    <col min="7" max="7" width="12.7109375" style="82" customWidth="1"/>
    <col min="8" max="8" width="10.7109375" style="82" customWidth="1"/>
    <col min="9" max="9" width="11.421875" style="12" customWidth="1"/>
    <col min="10" max="10" width="19.140625" style="12" customWidth="1"/>
    <col min="11" max="12" width="60.7109375" style="83" customWidth="1"/>
    <col min="13" max="13" width="40.7109375" style="83" customWidth="1"/>
    <col min="14" max="14" width="15.7109375" style="82" customWidth="1"/>
    <col min="15" max="15" width="18.57421875" style="12" customWidth="1"/>
    <col min="16" max="16" width="17.57421875" style="17" customWidth="1"/>
    <col min="17" max="17" width="9.140625" style="82" customWidth="1"/>
    <col min="18" max="18" width="15.57421875" style="12" customWidth="1"/>
    <col min="19" max="19" width="22.28125" style="12" customWidth="1"/>
    <col min="20" max="23" width="14.7109375" style="43" customWidth="1"/>
    <col min="24" max="28" width="14.7109375" style="15" customWidth="1"/>
    <col min="29" max="16384" width="8.8515625" style="15" customWidth="1"/>
  </cols>
  <sheetData>
    <row r="1" spans="1:28" s="14" customFormat="1" ht="60">
      <c r="A1" s="84" t="s">
        <v>796</v>
      </c>
      <c r="B1" s="84" t="s">
        <v>83</v>
      </c>
      <c r="C1" s="84" t="s">
        <v>13</v>
      </c>
      <c r="D1" s="84" t="s">
        <v>14</v>
      </c>
      <c r="E1" s="84" t="s">
        <v>26</v>
      </c>
      <c r="F1" s="84" t="s">
        <v>15</v>
      </c>
      <c r="G1" s="84" t="s">
        <v>84</v>
      </c>
      <c r="H1" s="84" t="s">
        <v>85</v>
      </c>
      <c r="I1" s="13" t="s">
        <v>20</v>
      </c>
      <c r="J1" s="18" t="s">
        <v>21</v>
      </c>
      <c r="K1" s="84" t="s">
        <v>16</v>
      </c>
      <c r="L1" s="84" t="s">
        <v>17</v>
      </c>
      <c r="M1" s="84" t="s">
        <v>86</v>
      </c>
      <c r="N1" s="84" t="s">
        <v>87</v>
      </c>
      <c r="O1" s="20" t="s">
        <v>22</v>
      </c>
      <c r="P1" s="13" t="s">
        <v>23</v>
      </c>
      <c r="Q1" s="84" t="s">
        <v>88</v>
      </c>
      <c r="R1" s="18" t="s">
        <v>25</v>
      </c>
      <c r="S1" s="18" t="s">
        <v>24</v>
      </c>
      <c r="T1" s="18" t="s">
        <v>35</v>
      </c>
      <c r="U1" s="18" t="s">
        <v>36</v>
      </c>
      <c r="V1" s="18" t="s">
        <v>37</v>
      </c>
      <c r="W1" s="18" t="s">
        <v>38</v>
      </c>
      <c r="X1" s="18" t="s">
        <v>62</v>
      </c>
      <c r="Y1" s="18" t="s">
        <v>39</v>
      </c>
      <c r="Z1" s="18" t="s">
        <v>63</v>
      </c>
      <c r="AA1" s="18" t="s">
        <v>40</v>
      </c>
      <c r="AB1" s="19" t="s">
        <v>41</v>
      </c>
    </row>
    <row r="2" spans="1:28" ht="12.75">
      <c r="A2" s="87">
        <v>16415300023</v>
      </c>
      <c r="B2" s="82">
        <v>1</v>
      </c>
      <c r="C2" s="88" t="s">
        <v>89</v>
      </c>
      <c r="E2" s="82" t="s">
        <v>27</v>
      </c>
      <c r="F2" s="82">
        <v>0</v>
      </c>
      <c r="G2" s="82">
        <v>0</v>
      </c>
      <c r="H2" s="82">
        <v>0</v>
      </c>
      <c r="I2" s="82"/>
      <c r="J2" s="82" t="s">
        <v>817</v>
      </c>
      <c r="K2" s="83" t="s">
        <v>90</v>
      </c>
      <c r="M2" s="83" t="s">
        <v>777</v>
      </c>
      <c r="N2" s="82" t="s">
        <v>777</v>
      </c>
      <c r="O2" s="89"/>
      <c r="P2" s="82" t="s">
        <v>27</v>
      </c>
      <c r="Q2" s="82" t="s">
        <v>18</v>
      </c>
      <c r="T2" s="43" t="str">
        <f>IF(E2="Editorial",N2,"")</f>
        <v>A</v>
      </c>
      <c r="U2" s="43">
        <f>IF(OR(E2="Technical",E2="General"),N2,"")</f>
      </c>
      <c r="V2" s="43">
        <f>IF(OR(U2="A",U2="AP",U2="R",U2="Z"),P2,"")</f>
      </c>
      <c r="W2" s="43">
        <f>IF(U2=0,P2,"")</f>
      </c>
      <c r="X2" s="15">
        <f>IF(U2="wip",P2,"")</f>
      </c>
      <c r="Y2" s="15">
        <f>IF(U2="rdy2vote",P2,"")</f>
      </c>
      <c r="Z2" s="15">
        <f>IF(U2="oos",P2,"")</f>
      </c>
      <c r="AB2" s="15">
        <f>IF(OR(U2="rdy2vote",U2="wip"),J2,"")</f>
      </c>
    </row>
    <row r="3" spans="1:28" ht="25.5">
      <c r="A3" s="87">
        <v>16539800023</v>
      </c>
      <c r="B3" s="82">
        <v>2</v>
      </c>
      <c r="C3" s="88" t="s">
        <v>91</v>
      </c>
      <c r="D3" s="88" t="s">
        <v>92</v>
      </c>
      <c r="E3" s="82" t="s">
        <v>27</v>
      </c>
      <c r="F3" s="82">
        <v>0</v>
      </c>
      <c r="G3" s="82">
        <v>0</v>
      </c>
      <c r="H3" s="82">
        <v>0</v>
      </c>
      <c r="I3" s="82"/>
      <c r="J3" s="82" t="s">
        <v>817</v>
      </c>
      <c r="K3" s="83" t="s">
        <v>93</v>
      </c>
      <c r="L3" s="83" t="s">
        <v>94</v>
      </c>
      <c r="M3" s="83" t="s">
        <v>884</v>
      </c>
      <c r="N3" s="82" t="s">
        <v>828</v>
      </c>
      <c r="O3" s="89"/>
      <c r="P3" s="82" t="s">
        <v>27</v>
      </c>
      <c r="Q3" s="82" t="s">
        <v>95</v>
      </c>
      <c r="T3" s="43" t="str">
        <f aca="true" t="shared" si="0" ref="T3:T66">IF(E3="Editorial",N3,"")</f>
        <v>AP</v>
      </c>
      <c r="U3" s="43">
        <f aca="true" t="shared" si="1" ref="U3:U66">IF(OR(E3="Technical",E3="General"),N3,"")</f>
      </c>
      <c r="V3" s="43">
        <f aca="true" t="shared" si="2" ref="V3:V66">IF(OR(U3="A",U3="AP",U3="R",U3="Z"),P3,"")</f>
      </c>
      <c r="W3" s="43">
        <f aca="true" t="shared" si="3" ref="W3:W66">IF(U3=0,P3,"")</f>
      </c>
      <c r="X3" s="15">
        <f aca="true" t="shared" si="4" ref="X3:X66">IF(U3="wip",P3,"")</f>
      </c>
      <c r="Y3" s="15">
        <f aca="true" t="shared" si="5" ref="Y3:Y66">IF(U3="rdy2vote",P3,"")</f>
      </c>
      <c r="Z3" s="15">
        <f aca="true" t="shared" si="6" ref="Z3:Z66">IF(U3="oos",P3,"")</f>
      </c>
      <c r="AB3" s="15">
        <f aca="true" t="shared" si="7" ref="AB3:AB66">IF(OR(U3="rdy2vote",U3="wip"),J3,"")</f>
      </c>
    </row>
    <row r="4" spans="1:28" ht="12.75">
      <c r="A4" s="87">
        <v>16593400023</v>
      </c>
      <c r="B4" s="82">
        <v>3</v>
      </c>
      <c r="C4" s="88" t="s">
        <v>96</v>
      </c>
      <c r="D4" s="88" t="s">
        <v>97</v>
      </c>
      <c r="E4" s="82" t="s">
        <v>27</v>
      </c>
      <c r="F4" s="82">
        <v>0</v>
      </c>
      <c r="G4" s="82" t="s">
        <v>98</v>
      </c>
      <c r="H4" s="82">
        <v>0</v>
      </c>
      <c r="I4" s="17"/>
      <c r="J4" s="82" t="s">
        <v>817</v>
      </c>
      <c r="K4" s="83" t="s">
        <v>99</v>
      </c>
      <c r="L4" s="83" t="s">
        <v>100</v>
      </c>
      <c r="M4" s="83" t="s">
        <v>777</v>
      </c>
      <c r="N4" s="82" t="s">
        <v>777</v>
      </c>
      <c r="O4" s="89"/>
      <c r="P4" s="82" t="s">
        <v>27</v>
      </c>
      <c r="Q4" s="82" t="s">
        <v>95</v>
      </c>
      <c r="T4" s="43" t="str">
        <f t="shared" si="0"/>
        <v>A</v>
      </c>
      <c r="U4" s="43">
        <f t="shared" si="1"/>
      </c>
      <c r="V4" s="43">
        <f t="shared" si="2"/>
      </c>
      <c r="W4" s="43">
        <f t="shared" si="3"/>
      </c>
      <c r="X4" s="15">
        <f t="shared" si="4"/>
      </c>
      <c r="Y4" s="15">
        <f t="shared" si="5"/>
      </c>
      <c r="Z4" s="15">
        <f t="shared" si="6"/>
      </c>
      <c r="AB4" s="15">
        <f t="shared" si="7"/>
      </c>
    </row>
    <row r="5" spans="1:28" ht="38.25">
      <c r="A5" s="87">
        <v>16612400023</v>
      </c>
      <c r="B5" s="82">
        <v>4</v>
      </c>
      <c r="C5" s="88" t="s">
        <v>101</v>
      </c>
      <c r="D5" s="88" t="s">
        <v>102</v>
      </c>
      <c r="E5" s="82" t="s">
        <v>27</v>
      </c>
      <c r="F5" s="82">
        <v>0</v>
      </c>
      <c r="H5" s="82">
        <v>0</v>
      </c>
      <c r="I5" s="17"/>
      <c r="J5" s="82" t="s">
        <v>817</v>
      </c>
      <c r="K5" s="83" t="s">
        <v>103</v>
      </c>
      <c r="L5" s="83" t="s">
        <v>104</v>
      </c>
      <c r="M5" s="83" t="s">
        <v>923</v>
      </c>
      <c r="N5" s="82" t="s">
        <v>855</v>
      </c>
      <c r="O5" s="89"/>
      <c r="P5" s="82" t="s">
        <v>27</v>
      </c>
      <c r="Q5" s="82" t="s">
        <v>95</v>
      </c>
      <c r="T5" s="43" t="str">
        <f t="shared" si="0"/>
        <v>R</v>
      </c>
      <c r="U5" s="43">
        <f t="shared" si="1"/>
      </c>
      <c r="V5" s="43">
        <f t="shared" si="2"/>
      </c>
      <c r="W5" s="43">
        <f t="shared" si="3"/>
      </c>
      <c r="X5" s="15">
        <f t="shared" si="4"/>
      </c>
      <c r="Y5" s="15">
        <f t="shared" si="5"/>
      </c>
      <c r="Z5" s="15">
        <f t="shared" si="6"/>
      </c>
      <c r="AB5" s="15">
        <f t="shared" si="7"/>
      </c>
    </row>
    <row r="6" spans="1:28" ht="188.25" customHeight="1">
      <c r="A6" s="87">
        <v>16602900023</v>
      </c>
      <c r="B6" s="82">
        <v>5</v>
      </c>
      <c r="C6" s="88" t="s">
        <v>105</v>
      </c>
      <c r="D6" s="88" t="s">
        <v>106</v>
      </c>
      <c r="E6" s="82" t="s">
        <v>107</v>
      </c>
      <c r="F6" s="82">
        <v>0</v>
      </c>
      <c r="H6" s="82">
        <v>0</v>
      </c>
      <c r="I6" s="17"/>
      <c r="J6" s="17" t="s">
        <v>802</v>
      </c>
      <c r="K6" s="83" t="s">
        <v>108</v>
      </c>
      <c r="M6" s="83" t="s">
        <v>914</v>
      </c>
      <c r="N6" s="82" t="s">
        <v>855</v>
      </c>
      <c r="O6" s="89"/>
      <c r="P6" s="82" t="s">
        <v>816</v>
      </c>
      <c r="Q6" s="82" t="s">
        <v>95</v>
      </c>
      <c r="T6" s="43">
        <f t="shared" si="0"/>
      </c>
      <c r="U6" s="43" t="str">
        <f t="shared" si="1"/>
        <v>R</v>
      </c>
      <c r="V6" s="43" t="str">
        <f t="shared" si="2"/>
        <v>Definition</v>
      </c>
      <c r="W6" s="43">
        <f t="shared" si="3"/>
      </c>
      <c r="X6" s="15">
        <f t="shared" si="4"/>
      </c>
      <c r="Y6" s="15">
        <f t="shared" si="5"/>
      </c>
      <c r="Z6" s="15">
        <f t="shared" si="6"/>
      </c>
      <c r="AB6" s="15">
        <f t="shared" si="7"/>
      </c>
    </row>
    <row r="7" spans="1:28" ht="12.75">
      <c r="A7" s="87">
        <v>16539100023</v>
      </c>
      <c r="B7" s="82">
        <v>6</v>
      </c>
      <c r="C7" s="88" t="s">
        <v>91</v>
      </c>
      <c r="D7" s="88" t="s">
        <v>92</v>
      </c>
      <c r="E7" s="82" t="s">
        <v>27</v>
      </c>
      <c r="F7" s="82" t="s">
        <v>109</v>
      </c>
      <c r="G7" s="82">
        <v>0</v>
      </c>
      <c r="H7" s="82">
        <v>19</v>
      </c>
      <c r="I7" s="17"/>
      <c r="J7" s="82" t="s">
        <v>817</v>
      </c>
      <c r="K7" s="83" t="s">
        <v>110</v>
      </c>
      <c r="L7" s="83" t="s">
        <v>111</v>
      </c>
      <c r="M7" s="83" t="s">
        <v>777</v>
      </c>
      <c r="N7" s="82" t="s">
        <v>777</v>
      </c>
      <c r="O7" s="17"/>
      <c r="P7" s="82" t="s">
        <v>27</v>
      </c>
      <c r="Q7" s="82" t="s">
        <v>95</v>
      </c>
      <c r="T7" s="43" t="str">
        <f t="shared" si="0"/>
        <v>A</v>
      </c>
      <c r="U7" s="43">
        <f t="shared" si="1"/>
      </c>
      <c r="V7" s="43">
        <f t="shared" si="2"/>
      </c>
      <c r="W7" s="43">
        <f t="shared" si="3"/>
      </c>
      <c r="X7" s="15">
        <f t="shared" si="4"/>
      </c>
      <c r="Y7" s="15">
        <f t="shared" si="5"/>
      </c>
      <c r="Z7" s="15">
        <f t="shared" si="6"/>
      </c>
      <c r="AB7" s="15">
        <f t="shared" si="7"/>
      </c>
    </row>
    <row r="8" spans="1:28" ht="25.5">
      <c r="A8" s="87">
        <v>16539200023</v>
      </c>
      <c r="B8" s="82">
        <v>7</v>
      </c>
      <c r="C8" s="88" t="s">
        <v>91</v>
      </c>
      <c r="D8" s="88" t="s">
        <v>92</v>
      </c>
      <c r="E8" s="82" t="s">
        <v>27</v>
      </c>
      <c r="F8" s="82" t="s">
        <v>109</v>
      </c>
      <c r="G8" s="82">
        <v>0</v>
      </c>
      <c r="H8" s="82">
        <v>22</v>
      </c>
      <c r="I8" s="82"/>
      <c r="J8" s="82" t="s">
        <v>817</v>
      </c>
      <c r="K8" s="83" t="s">
        <v>112</v>
      </c>
      <c r="L8" s="83" t="s">
        <v>113</v>
      </c>
      <c r="M8" s="83" t="s">
        <v>946</v>
      </c>
      <c r="N8" s="82" t="s">
        <v>855</v>
      </c>
      <c r="O8" s="82"/>
      <c r="P8" s="82" t="s">
        <v>27</v>
      </c>
      <c r="Q8" s="82" t="s">
        <v>95</v>
      </c>
      <c r="T8" s="43" t="str">
        <f t="shared" si="0"/>
        <v>R</v>
      </c>
      <c r="U8" s="43">
        <f t="shared" si="1"/>
      </c>
      <c r="V8" s="43">
        <f t="shared" si="2"/>
      </c>
      <c r="W8" s="43">
        <f t="shared" si="3"/>
      </c>
      <c r="X8" s="15">
        <f t="shared" si="4"/>
      </c>
      <c r="Y8" s="15">
        <f t="shared" si="5"/>
      </c>
      <c r="Z8" s="15">
        <f t="shared" si="6"/>
      </c>
      <c r="AB8" s="15">
        <f t="shared" si="7"/>
      </c>
    </row>
    <row r="9" spans="1:28" ht="12.75">
      <c r="A9" s="87">
        <v>16539300023</v>
      </c>
      <c r="B9" s="82">
        <v>8</v>
      </c>
      <c r="C9" s="88" t="s">
        <v>91</v>
      </c>
      <c r="D9" s="88" t="s">
        <v>92</v>
      </c>
      <c r="E9" s="82" t="s">
        <v>27</v>
      </c>
      <c r="F9" s="82" t="s">
        <v>114</v>
      </c>
      <c r="G9" s="82">
        <v>0</v>
      </c>
      <c r="H9" s="82">
        <v>31</v>
      </c>
      <c r="I9" s="17"/>
      <c r="J9" s="82" t="s">
        <v>817</v>
      </c>
      <c r="K9" s="83" t="s">
        <v>115</v>
      </c>
      <c r="L9" s="83" t="s">
        <v>116</v>
      </c>
      <c r="M9" s="83" t="s">
        <v>946</v>
      </c>
      <c r="N9" s="82" t="s">
        <v>855</v>
      </c>
      <c r="O9" s="17"/>
      <c r="P9" s="82" t="s">
        <v>27</v>
      </c>
      <c r="Q9" s="82" t="s">
        <v>95</v>
      </c>
      <c r="T9" s="43" t="str">
        <f t="shared" si="0"/>
        <v>R</v>
      </c>
      <c r="U9" s="43">
        <f t="shared" si="1"/>
      </c>
      <c r="V9" s="43">
        <f t="shared" si="2"/>
      </c>
      <c r="W9" s="43">
        <f t="shared" si="3"/>
      </c>
      <c r="X9" s="15">
        <f t="shared" si="4"/>
      </c>
      <c r="Y9" s="15">
        <f t="shared" si="5"/>
      </c>
      <c r="Z9" s="15">
        <f t="shared" si="6"/>
      </c>
      <c r="AB9" s="15">
        <f t="shared" si="7"/>
      </c>
    </row>
    <row r="10" spans="1:28" ht="12.75">
      <c r="A10" s="87">
        <v>16539400023</v>
      </c>
      <c r="B10" s="82">
        <v>9</v>
      </c>
      <c r="C10" s="88" t="s">
        <v>91</v>
      </c>
      <c r="D10" s="88" t="s">
        <v>92</v>
      </c>
      <c r="E10" s="82" t="s">
        <v>27</v>
      </c>
      <c r="F10" s="82" t="s">
        <v>117</v>
      </c>
      <c r="G10" s="82">
        <v>0</v>
      </c>
      <c r="H10" s="82">
        <v>1</v>
      </c>
      <c r="I10" s="82"/>
      <c r="J10" s="82" t="s">
        <v>817</v>
      </c>
      <c r="K10" s="83" t="s">
        <v>118</v>
      </c>
      <c r="L10" s="83" t="s">
        <v>119</v>
      </c>
      <c r="M10" s="83" t="s">
        <v>946</v>
      </c>
      <c r="N10" s="82" t="s">
        <v>855</v>
      </c>
      <c r="O10" s="86"/>
      <c r="P10" s="82" t="s">
        <v>27</v>
      </c>
      <c r="Q10" s="82" t="s">
        <v>95</v>
      </c>
      <c r="T10" s="43" t="str">
        <f t="shared" si="0"/>
        <v>R</v>
      </c>
      <c r="U10" s="43">
        <f t="shared" si="1"/>
      </c>
      <c r="V10" s="43">
        <f t="shared" si="2"/>
      </c>
      <c r="W10" s="43">
        <f t="shared" si="3"/>
      </c>
      <c r="X10" s="15">
        <f t="shared" si="4"/>
      </c>
      <c r="Y10" s="15">
        <f t="shared" si="5"/>
      </c>
      <c r="Z10" s="15">
        <f t="shared" si="6"/>
      </c>
      <c r="AB10" s="15">
        <f t="shared" si="7"/>
      </c>
    </row>
    <row r="11" spans="1:28" ht="25.5">
      <c r="A11" s="87">
        <v>16539500023</v>
      </c>
      <c r="B11" s="82">
        <v>10</v>
      </c>
      <c r="C11" s="88" t="s">
        <v>91</v>
      </c>
      <c r="D11" s="88" t="s">
        <v>92</v>
      </c>
      <c r="E11" s="82" t="s">
        <v>27</v>
      </c>
      <c r="F11" s="82" t="s">
        <v>120</v>
      </c>
      <c r="G11" s="82">
        <v>0</v>
      </c>
      <c r="H11" s="82">
        <v>10</v>
      </c>
      <c r="I11" s="17"/>
      <c r="J11" s="82" t="s">
        <v>817</v>
      </c>
      <c r="K11" s="83" t="s">
        <v>121</v>
      </c>
      <c r="L11" s="83" t="s">
        <v>122</v>
      </c>
      <c r="M11" s="83" t="s">
        <v>946</v>
      </c>
      <c r="N11" s="82" t="s">
        <v>855</v>
      </c>
      <c r="O11" s="17"/>
      <c r="P11" s="82" t="s">
        <v>27</v>
      </c>
      <c r="Q11" s="82" t="s">
        <v>95</v>
      </c>
      <c r="T11" s="43" t="str">
        <f t="shared" si="0"/>
        <v>R</v>
      </c>
      <c r="U11" s="43">
        <f t="shared" si="1"/>
      </c>
      <c r="V11" s="43">
        <f t="shared" si="2"/>
      </c>
      <c r="W11" s="43">
        <f t="shared" si="3"/>
      </c>
      <c r="X11" s="15">
        <f t="shared" si="4"/>
      </c>
      <c r="Y11" s="15">
        <f t="shared" si="5"/>
      </c>
      <c r="Z11" s="15">
        <f t="shared" si="6"/>
      </c>
      <c r="AB11" s="15">
        <f t="shared" si="7"/>
      </c>
    </row>
    <row r="12" spans="1:28" ht="12.75">
      <c r="A12" s="87">
        <v>16539600023</v>
      </c>
      <c r="B12" s="82">
        <v>11</v>
      </c>
      <c r="C12" s="88" t="s">
        <v>91</v>
      </c>
      <c r="D12" s="88" t="s">
        <v>92</v>
      </c>
      <c r="E12" s="82" t="s">
        <v>27</v>
      </c>
      <c r="F12" s="82" t="s">
        <v>120</v>
      </c>
      <c r="G12" s="82">
        <v>0</v>
      </c>
      <c r="H12" s="82">
        <v>31</v>
      </c>
      <c r="I12" s="17"/>
      <c r="J12" s="82" t="s">
        <v>817</v>
      </c>
      <c r="K12" s="83" t="s">
        <v>123</v>
      </c>
      <c r="L12" s="83" t="s">
        <v>124</v>
      </c>
      <c r="M12" s="83" t="s">
        <v>946</v>
      </c>
      <c r="N12" s="82" t="s">
        <v>855</v>
      </c>
      <c r="O12" s="17"/>
      <c r="P12" s="82" t="s">
        <v>27</v>
      </c>
      <c r="Q12" s="82" t="s">
        <v>95</v>
      </c>
      <c r="T12" s="43" t="str">
        <f t="shared" si="0"/>
        <v>R</v>
      </c>
      <c r="U12" s="43">
        <f t="shared" si="1"/>
      </c>
      <c r="V12" s="43">
        <f t="shared" si="2"/>
      </c>
      <c r="W12" s="43">
        <f t="shared" si="3"/>
      </c>
      <c r="X12" s="15">
        <f t="shared" si="4"/>
      </c>
      <c r="Y12" s="15">
        <f t="shared" si="5"/>
      </c>
      <c r="Z12" s="15">
        <f t="shared" si="6"/>
      </c>
      <c r="AB12" s="15">
        <f t="shared" si="7"/>
      </c>
    </row>
    <row r="13" spans="1:28" ht="63.75">
      <c r="A13" s="87">
        <v>16633600023</v>
      </c>
      <c r="B13" s="82">
        <v>12</v>
      </c>
      <c r="C13" s="88" t="s">
        <v>125</v>
      </c>
      <c r="D13" s="88" t="s">
        <v>126</v>
      </c>
      <c r="E13" s="82" t="s">
        <v>27</v>
      </c>
      <c r="F13" s="82" t="s">
        <v>33</v>
      </c>
      <c r="G13" s="82" t="s">
        <v>127</v>
      </c>
      <c r="H13" s="82">
        <v>5</v>
      </c>
      <c r="I13" s="82"/>
      <c r="J13" s="82" t="s">
        <v>817</v>
      </c>
      <c r="K13" s="83" t="s">
        <v>128</v>
      </c>
      <c r="L13" s="83" t="s">
        <v>129</v>
      </c>
      <c r="M13" s="83" t="s">
        <v>924</v>
      </c>
      <c r="N13" s="82" t="s">
        <v>855</v>
      </c>
      <c r="O13" s="82"/>
      <c r="P13" s="82" t="s">
        <v>27</v>
      </c>
      <c r="Q13" s="82" t="s">
        <v>95</v>
      </c>
      <c r="T13" s="43" t="str">
        <f t="shared" si="0"/>
        <v>R</v>
      </c>
      <c r="U13" s="43">
        <f t="shared" si="1"/>
      </c>
      <c r="V13" s="43">
        <f t="shared" si="2"/>
      </c>
      <c r="W13" s="43">
        <f t="shared" si="3"/>
      </c>
      <c r="X13" s="15">
        <f t="shared" si="4"/>
      </c>
      <c r="Y13" s="15">
        <f t="shared" si="5"/>
      </c>
      <c r="Z13" s="15">
        <f t="shared" si="6"/>
      </c>
      <c r="AB13" s="15">
        <f t="shared" si="7"/>
      </c>
    </row>
    <row r="14" spans="1:28" ht="12.75">
      <c r="A14" s="87">
        <v>16650900023</v>
      </c>
      <c r="B14" s="82">
        <v>13</v>
      </c>
      <c r="C14" s="88" t="s">
        <v>130</v>
      </c>
      <c r="D14" s="88" t="s">
        <v>131</v>
      </c>
      <c r="E14" s="82" t="s">
        <v>27</v>
      </c>
      <c r="F14" s="82" t="s">
        <v>33</v>
      </c>
      <c r="G14" s="82">
        <v>0</v>
      </c>
      <c r="H14" s="82">
        <v>10</v>
      </c>
      <c r="I14" s="82"/>
      <c r="J14" s="82" t="s">
        <v>817</v>
      </c>
      <c r="K14" s="83" t="s">
        <v>132</v>
      </c>
      <c r="L14" s="83" t="s">
        <v>133</v>
      </c>
      <c r="M14" s="83" t="s">
        <v>777</v>
      </c>
      <c r="N14" s="82" t="s">
        <v>777</v>
      </c>
      <c r="O14" s="82"/>
      <c r="P14" s="82" t="s">
        <v>27</v>
      </c>
      <c r="Q14" s="82" t="s">
        <v>18</v>
      </c>
      <c r="T14" s="43" t="str">
        <f t="shared" si="0"/>
        <v>A</v>
      </c>
      <c r="U14" s="43">
        <f t="shared" si="1"/>
      </c>
      <c r="V14" s="43">
        <f t="shared" si="2"/>
      </c>
      <c r="W14" s="43">
        <f t="shared" si="3"/>
      </c>
      <c r="X14" s="15">
        <f t="shared" si="4"/>
      </c>
      <c r="Y14" s="15">
        <f t="shared" si="5"/>
      </c>
      <c r="Z14" s="15">
        <f t="shared" si="6"/>
      </c>
      <c r="AB14" s="15">
        <f t="shared" si="7"/>
      </c>
    </row>
    <row r="15" spans="1:28" ht="12.75">
      <c r="A15" s="87">
        <v>16633700023</v>
      </c>
      <c r="B15" s="82">
        <v>14</v>
      </c>
      <c r="C15" s="88" t="s">
        <v>125</v>
      </c>
      <c r="D15" s="88" t="s">
        <v>126</v>
      </c>
      <c r="E15" s="82" t="s">
        <v>27</v>
      </c>
      <c r="F15" s="82" t="s">
        <v>33</v>
      </c>
      <c r="G15" s="82" t="s">
        <v>127</v>
      </c>
      <c r="H15" s="82">
        <v>10</v>
      </c>
      <c r="I15" s="82"/>
      <c r="J15" s="82" t="s">
        <v>817</v>
      </c>
      <c r="K15" s="83" t="s">
        <v>134</v>
      </c>
      <c r="L15" s="83" t="s">
        <v>135</v>
      </c>
      <c r="M15" s="83" t="s">
        <v>925</v>
      </c>
      <c r="N15" s="82" t="s">
        <v>855</v>
      </c>
      <c r="O15" s="86"/>
      <c r="P15" s="82" t="s">
        <v>27</v>
      </c>
      <c r="Q15" s="82" t="s">
        <v>95</v>
      </c>
      <c r="T15" s="43" t="str">
        <f t="shared" si="0"/>
        <v>R</v>
      </c>
      <c r="U15" s="43">
        <f t="shared" si="1"/>
      </c>
      <c r="V15" s="43">
        <f t="shared" si="2"/>
      </c>
      <c r="W15" s="43">
        <f t="shared" si="3"/>
      </c>
      <c r="X15" s="15">
        <f t="shared" si="4"/>
      </c>
      <c r="Y15" s="15">
        <f t="shared" si="5"/>
      </c>
      <c r="Z15" s="15">
        <f t="shared" si="6"/>
      </c>
      <c r="AB15" s="15">
        <f t="shared" si="7"/>
      </c>
    </row>
    <row r="16" spans="1:28" ht="25.5">
      <c r="A16" s="87">
        <v>16633800023</v>
      </c>
      <c r="B16" s="82">
        <v>15</v>
      </c>
      <c r="C16" s="88" t="s">
        <v>125</v>
      </c>
      <c r="D16" s="88" t="s">
        <v>126</v>
      </c>
      <c r="E16" s="82" t="s">
        <v>27</v>
      </c>
      <c r="F16" s="82" t="s">
        <v>33</v>
      </c>
      <c r="G16" s="82" t="s">
        <v>127</v>
      </c>
      <c r="H16" s="82">
        <v>15</v>
      </c>
      <c r="I16" s="82"/>
      <c r="J16" s="82" t="s">
        <v>817</v>
      </c>
      <c r="K16" s="83" t="s">
        <v>136</v>
      </c>
      <c r="L16" s="83" t="s">
        <v>137</v>
      </c>
      <c r="M16" s="83" t="s">
        <v>777</v>
      </c>
      <c r="N16" s="82" t="s">
        <v>777</v>
      </c>
      <c r="O16" s="86"/>
      <c r="P16" s="82" t="s">
        <v>27</v>
      </c>
      <c r="Q16" s="82" t="s">
        <v>95</v>
      </c>
      <c r="T16" s="43" t="str">
        <f t="shared" si="0"/>
        <v>A</v>
      </c>
      <c r="U16" s="43">
        <f t="shared" si="1"/>
      </c>
      <c r="V16" s="43">
        <f t="shared" si="2"/>
      </c>
      <c r="W16" s="43">
        <f t="shared" si="3"/>
      </c>
      <c r="X16" s="15">
        <f t="shared" si="4"/>
      </c>
      <c r="Y16" s="15">
        <f t="shared" si="5"/>
      </c>
      <c r="Z16" s="15">
        <f t="shared" si="6"/>
      </c>
      <c r="AB16" s="15">
        <f t="shared" si="7"/>
      </c>
    </row>
    <row r="17" spans="1:28" ht="76.5">
      <c r="A17" s="87">
        <v>16497400023</v>
      </c>
      <c r="B17" s="82">
        <v>16</v>
      </c>
      <c r="C17" s="88" t="s">
        <v>138</v>
      </c>
      <c r="D17" s="88" t="s">
        <v>139</v>
      </c>
      <c r="E17" s="82" t="s">
        <v>107</v>
      </c>
      <c r="F17" s="82" t="s">
        <v>33</v>
      </c>
      <c r="G17" s="82" t="s">
        <v>127</v>
      </c>
      <c r="H17" s="82">
        <v>20</v>
      </c>
      <c r="I17" s="82"/>
      <c r="J17" s="17" t="s">
        <v>802</v>
      </c>
      <c r="K17" s="83" t="s">
        <v>140</v>
      </c>
      <c r="M17" s="83" t="s">
        <v>915</v>
      </c>
      <c r="N17" s="82" t="s">
        <v>855</v>
      </c>
      <c r="O17" s="82"/>
      <c r="P17" s="82" t="s">
        <v>816</v>
      </c>
      <c r="Q17" s="82" t="s">
        <v>18</v>
      </c>
      <c r="T17" s="43">
        <f t="shared" si="0"/>
      </c>
      <c r="U17" s="43" t="str">
        <f t="shared" si="1"/>
        <v>R</v>
      </c>
      <c r="V17" s="43" t="str">
        <f t="shared" si="2"/>
        <v>Definition</v>
      </c>
      <c r="W17" s="43">
        <f t="shared" si="3"/>
      </c>
      <c r="X17" s="15">
        <f t="shared" si="4"/>
      </c>
      <c r="Y17" s="15">
        <f t="shared" si="5"/>
      </c>
      <c r="Z17" s="15">
        <f t="shared" si="6"/>
      </c>
      <c r="AB17" s="15">
        <f t="shared" si="7"/>
      </c>
    </row>
    <row r="18" spans="1:28" ht="12.75">
      <c r="A18" s="87">
        <v>16633900023</v>
      </c>
      <c r="B18" s="82">
        <v>17</v>
      </c>
      <c r="C18" s="88" t="s">
        <v>125</v>
      </c>
      <c r="D18" s="88" t="s">
        <v>126</v>
      </c>
      <c r="E18" s="82" t="s">
        <v>72</v>
      </c>
      <c r="F18" s="82" t="s">
        <v>141</v>
      </c>
      <c r="G18" s="82" t="s">
        <v>142</v>
      </c>
      <c r="H18" s="82">
        <v>34</v>
      </c>
      <c r="I18" s="82"/>
      <c r="J18" s="82" t="s">
        <v>799</v>
      </c>
      <c r="K18" s="83" t="s">
        <v>143</v>
      </c>
      <c r="L18" s="83" t="s">
        <v>144</v>
      </c>
      <c r="M18" s="83" t="s">
        <v>777</v>
      </c>
      <c r="N18" s="82" t="s">
        <v>777</v>
      </c>
      <c r="O18" s="82"/>
      <c r="P18" s="82" t="s">
        <v>806</v>
      </c>
      <c r="Q18" s="82" t="s">
        <v>95</v>
      </c>
      <c r="T18" s="43">
        <f t="shared" si="0"/>
      </c>
      <c r="U18" s="43" t="str">
        <f t="shared" si="1"/>
        <v>A</v>
      </c>
      <c r="V18" s="43" t="str">
        <f t="shared" si="2"/>
        <v>Ranging</v>
      </c>
      <c r="W18" s="43">
        <f t="shared" si="3"/>
      </c>
      <c r="X18" s="15">
        <f t="shared" si="4"/>
      </c>
      <c r="Y18" s="15">
        <f t="shared" si="5"/>
      </c>
      <c r="Z18" s="15">
        <f t="shared" si="6"/>
      </c>
      <c r="AB18" s="15">
        <f t="shared" si="7"/>
      </c>
    </row>
    <row r="19" spans="1:28" ht="12.75">
      <c r="A19" s="87">
        <v>16651000023</v>
      </c>
      <c r="B19" s="82">
        <v>18</v>
      </c>
      <c r="C19" s="88" t="s">
        <v>130</v>
      </c>
      <c r="D19" s="88" t="s">
        <v>131</v>
      </c>
      <c r="E19" s="82" t="s">
        <v>27</v>
      </c>
      <c r="F19" s="82" t="s">
        <v>145</v>
      </c>
      <c r="G19" s="82">
        <v>0</v>
      </c>
      <c r="H19" s="82">
        <v>1</v>
      </c>
      <c r="I19" s="82"/>
      <c r="J19" s="82" t="s">
        <v>817</v>
      </c>
      <c r="K19" s="83" t="s">
        <v>146</v>
      </c>
      <c r="L19" s="83" t="s">
        <v>147</v>
      </c>
      <c r="M19" s="83" t="s">
        <v>777</v>
      </c>
      <c r="N19" s="82" t="s">
        <v>777</v>
      </c>
      <c r="O19" s="82"/>
      <c r="P19" s="82" t="s">
        <v>27</v>
      </c>
      <c r="Q19" s="82" t="s">
        <v>18</v>
      </c>
      <c r="T19" s="43" t="str">
        <f t="shared" si="0"/>
        <v>A</v>
      </c>
      <c r="U19" s="43">
        <f t="shared" si="1"/>
      </c>
      <c r="V19" s="43">
        <f t="shared" si="2"/>
      </c>
      <c r="W19" s="43">
        <f t="shared" si="3"/>
      </c>
      <c r="X19" s="15">
        <f t="shared" si="4"/>
      </c>
      <c r="Y19" s="15">
        <f t="shared" si="5"/>
      </c>
      <c r="Z19" s="15">
        <f t="shared" si="6"/>
      </c>
      <c r="AB19" s="15">
        <f t="shared" si="7"/>
      </c>
    </row>
    <row r="20" spans="1:28" ht="12.75">
      <c r="A20" s="87">
        <v>16651100023</v>
      </c>
      <c r="B20" s="82">
        <v>19</v>
      </c>
      <c r="C20" s="88" t="s">
        <v>130</v>
      </c>
      <c r="D20" s="88" t="s">
        <v>131</v>
      </c>
      <c r="E20" s="82" t="s">
        <v>27</v>
      </c>
      <c r="F20" s="82" t="s">
        <v>148</v>
      </c>
      <c r="G20" s="82">
        <v>0</v>
      </c>
      <c r="H20" s="82">
        <v>1</v>
      </c>
      <c r="I20" s="82"/>
      <c r="J20" s="82" t="s">
        <v>817</v>
      </c>
      <c r="K20" s="83" t="s">
        <v>149</v>
      </c>
      <c r="L20" s="83" t="s">
        <v>150</v>
      </c>
      <c r="M20" s="83" t="s">
        <v>777</v>
      </c>
      <c r="N20" s="82" t="s">
        <v>777</v>
      </c>
      <c r="O20" s="82"/>
      <c r="P20" s="82" t="s">
        <v>27</v>
      </c>
      <c r="Q20" s="82" t="s">
        <v>18</v>
      </c>
      <c r="T20" s="43" t="str">
        <f t="shared" si="0"/>
        <v>A</v>
      </c>
      <c r="U20" s="43">
        <f t="shared" si="1"/>
      </c>
      <c r="V20" s="43">
        <f t="shared" si="2"/>
      </c>
      <c r="W20" s="43">
        <f t="shared" si="3"/>
      </c>
      <c r="X20" s="15">
        <f t="shared" si="4"/>
      </c>
      <c r="Y20" s="15">
        <f t="shared" si="5"/>
      </c>
      <c r="Z20" s="15">
        <f t="shared" si="6"/>
      </c>
      <c r="AB20" s="15">
        <f t="shared" si="7"/>
      </c>
    </row>
    <row r="21" spans="1:28" ht="63.75">
      <c r="A21" s="87">
        <v>16634000023</v>
      </c>
      <c r="B21" s="82">
        <v>20</v>
      </c>
      <c r="C21" s="88" t="s">
        <v>125</v>
      </c>
      <c r="D21" s="88" t="s">
        <v>126</v>
      </c>
      <c r="E21" s="82" t="s">
        <v>27</v>
      </c>
      <c r="F21" s="82">
        <v>1</v>
      </c>
      <c r="G21" s="82" t="s">
        <v>151</v>
      </c>
      <c r="H21" s="82">
        <v>6</v>
      </c>
      <c r="I21" s="82"/>
      <c r="J21" s="82" t="s">
        <v>817</v>
      </c>
      <c r="K21" s="83" t="s">
        <v>128</v>
      </c>
      <c r="L21" s="83" t="s">
        <v>129</v>
      </c>
      <c r="M21" s="83" t="s">
        <v>925</v>
      </c>
      <c r="N21" s="82" t="s">
        <v>855</v>
      </c>
      <c r="O21" s="82"/>
      <c r="P21" s="82" t="s">
        <v>27</v>
      </c>
      <c r="Q21" s="82" t="s">
        <v>95</v>
      </c>
      <c r="T21" s="43" t="str">
        <f t="shared" si="0"/>
        <v>R</v>
      </c>
      <c r="U21" s="43">
        <f t="shared" si="1"/>
      </c>
      <c r="V21" s="43">
        <f t="shared" si="2"/>
      </c>
      <c r="W21" s="43">
        <f t="shared" si="3"/>
      </c>
      <c r="X21" s="15">
        <f t="shared" si="4"/>
      </c>
      <c r="Y21" s="15">
        <f t="shared" si="5"/>
      </c>
      <c r="Z21" s="15">
        <f t="shared" si="6"/>
      </c>
      <c r="AB21" s="15">
        <f t="shared" si="7"/>
      </c>
    </row>
    <row r="22" spans="1:28" ht="38.25">
      <c r="A22" s="87">
        <v>16560300023</v>
      </c>
      <c r="B22" s="82">
        <v>21</v>
      </c>
      <c r="C22" s="88" t="s">
        <v>152</v>
      </c>
      <c r="D22" s="88" t="s">
        <v>153</v>
      </c>
      <c r="E22" s="82" t="s">
        <v>27</v>
      </c>
      <c r="F22" s="82">
        <v>2</v>
      </c>
      <c r="G22" s="82">
        <v>0</v>
      </c>
      <c r="H22" s="82">
        <v>1</v>
      </c>
      <c r="I22" s="82"/>
      <c r="J22" s="82" t="s">
        <v>817</v>
      </c>
      <c r="K22" s="83" t="s">
        <v>154</v>
      </c>
      <c r="L22" s="83" t="s">
        <v>155</v>
      </c>
      <c r="M22" s="83" t="s">
        <v>872</v>
      </c>
      <c r="N22" s="82" t="s">
        <v>855</v>
      </c>
      <c r="O22" s="82"/>
      <c r="P22" s="82" t="s">
        <v>27</v>
      </c>
      <c r="Q22" s="82" t="s">
        <v>18</v>
      </c>
      <c r="T22" s="43" t="str">
        <f t="shared" si="0"/>
        <v>R</v>
      </c>
      <c r="U22" s="43">
        <f t="shared" si="1"/>
      </c>
      <c r="V22" s="43">
        <f t="shared" si="2"/>
      </c>
      <c r="W22" s="43">
        <f t="shared" si="3"/>
      </c>
      <c r="X22" s="15">
        <f t="shared" si="4"/>
      </c>
      <c r="Y22" s="15">
        <f t="shared" si="5"/>
      </c>
      <c r="Z22" s="15">
        <f t="shared" si="6"/>
      </c>
      <c r="AB22" s="15">
        <f t="shared" si="7"/>
      </c>
    </row>
    <row r="23" spans="1:28" ht="12.75">
      <c r="A23" s="87">
        <v>16611800023</v>
      </c>
      <c r="B23" s="82">
        <v>22</v>
      </c>
      <c r="C23" s="88" t="s">
        <v>101</v>
      </c>
      <c r="D23" s="88" t="s">
        <v>102</v>
      </c>
      <c r="E23" s="82" t="s">
        <v>27</v>
      </c>
      <c r="F23" s="82">
        <v>2</v>
      </c>
      <c r="H23" s="82">
        <v>1</v>
      </c>
      <c r="I23" s="82"/>
      <c r="J23" s="82" t="s">
        <v>817</v>
      </c>
      <c r="K23" s="83" t="s">
        <v>156</v>
      </c>
      <c r="L23" s="83" t="s">
        <v>157</v>
      </c>
      <c r="M23" s="83" t="s">
        <v>777</v>
      </c>
      <c r="N23" s="82" t="s">
        <v>777</v>
      </c>
      <c r="O23" s="82"/>
      <c r="P23" s="82" t="s">
        <v>27</v>
      </c>
      <c r="Q23" s="82" t="s">
        <v>95</v>
      </c>
      <c r="T23" s="43" t="str">
        <f t="shared" si="0"/>
        <v>A</v>
      </c>
      <c r="U23" s="43">
        <f t="shared" si="1"/>
      </c>
      <c r="V23" s="43">
        <f t="shared" si="2"/>
      </c>
      <c r="W23" s="43">
        <f t="shared" si="3"/>
      </c>
      <c r="X23" s="15">
        <f t="shared" si="4"/>
      </c>
      <c r="Y23" s="15">
        <f t="shared" si="5"/>
      </c>
      <c r="Z23" s="15">
        <f t="shared" si="6"/>
      </c>
      <c r="AB23" s="15">
        <f t="shared" si="7"/>
      </c>
    </row>
    <row r="24" spans="1:28" ht="255.75" customHeight="1">
      <c r="A24" s="87">
        <v>16603500023</v>
      </c>
      <c r="B24" s="82">
        <v>23</v>
      </c>
      <c r="C24" s="88" t="s">
        <v>158</v>
      </c>
      <c r="D24" s="88" t="s">
        <v>159</v>
      </c>
      <c r="E24" s="82" t="s">
        <v>107</v>
      </c>
      <c r="F24" s="82">
        <v>3</v>
      </c>
      <c r="G24" s="82">
        <v>3</v>
      </c>
      <c r="H24" s="82">
        <v>1</v>
      </c>
      <c r="I24" s="82"/>
      <c r="J24" s="82" t="s">
        <v>801</v>
      </c>
      <c r="K24" s="83" t="s">
        <v>160</v>
      </c>
      <c r="M24" s="83" t="s">
        <v>942</v>
      </c>
      <c r="N24" s="82" t="s">
        <v>855</v>
      </c>
      <c r="O24" s="82"/>
      <c r="P24" s="82" t="s">
        <v>816</v>
      </c>
      <c r="Q24" s="82" t="s">
        <v>95</v>
      </c>
      <c r="T24" s="43">
        <f t="shared" si="0"/>
      </c>
      <c r="U24" s="43" t="str">
        <f t="shared" si="1"/>
        <v>R</v>
      </c>
      <c r="V24" s="43" t="str">
        <f t="shared" si="2"/>
        <v>Definition</v>
      </c>
      <c r="W24" s="43">
        <f t="shared" si="3"/>
      </c>
      <c r="X24" s="15">
        <f t="shared" si="4"/>
      </c>
      <c r="Y24" s="15">
        <f t="shared" si="5"/>
      </c>
      <c r="Z24" s="15">
        <f t="shared" si="6"/>
      </c>
      <c r="AB24" s="15">
        <f t="shared" si="7"/>
      </c>
    </row>
    <row r="25" spans="1:28" ht="192" customHeight="1">
      <c r="A25" s="87">
        <v>16634100023</v>
      </c>
      <c r="B25" s="82">
        <v>24</v>
      </c>
      <c r="C25" s="88" t="s">
        <v>125</v>
      </c>
      <c r="D25" s="88" t="s">
        <v>126</v>
      </c>
      <c r="E25" s="82" t="s">
        <v>72</v>
      </c>
      <c r="F25" s="82">
        <v>3</v>
      </c>
      <c r="G25" s="82">
        <v>3.1</v>
      </c>
      <c r="H25" s="82">
        <v>7</v>
      </c>
      <c r="I25" s="82"/>
      <c r="J25" s="82" t="s">
        <v>799</v>
      </c>
      <c r="K25" s="83" t="s">
        <v>161</v>
      </c>
      <c r="L25" s="83" t="s">
        <v>162</v>
      </c>
      <c r="M25" s="83" t="s">
        <v>908</v>
      </c>
      <c r="N25" s="82" t="s">
        <v>828</v>
      </c>
      <c r="O25" s="82"/>
      <c r="P25" s="82" t="s">
        <v>816</v>
      </c>
      <c r="Q25" s="82" t="s">
        <v>95</v>
      </c>
      <c r="T25" s="43">
        <f t="shared" si="0"/>
      </c>
      <c r="U25" s="43" t="str">
        <f t="shared" si="1"/>
        <v>AP</v>
      </c>
      <c r="V25" s="43" t="str">
        <f t="shared" si="2"/>
        <v>Definition</v>
      </c>
      <c r="W25" s="43">
        <f t="shared" si="3"/>
      </c>
      <c r="X25" s="15">
        <f t="shared" si="4"/>
      </c>
      <c r="Y25" s="15">
        <f t="shared" si="5"/>
      </c>
      <c r="Z25" s="15">
        <f t="shared" si="6"/>
      </c>
      <c r="AB25" s="15">
        <f t="shared" si="7"/>
      </c>
    </row>
    <row r="26" spans="1:28" ht="25.5">
      <c r="A26" s="87">
        <v>16634300023</v>
      </c>
      <c r="B26" s="82">
        <v>25</v>
      </c>
      <c r="C26" s="88" t="s">
        <v>125</v>
      </c>
      <c r="D26" s="88" t="s">
        <v>126</v>
      </c>
      <c r="E26" s="82" t="s">
        <v>27</v>
      </c>
      <c r="F26" s="82">
        <v>3</v>
      </c>
      <c r="G26" s="82">
        <v>3.1</v>
      </c>
      <c r="H26" s="82">
        <v>8</v>
      </c>
      <c r="I26" s="82"/>
      <c r="J26" s="82" t="s">
        <v>817</v>
      </c>
      <c r="K26" s="83" t="s">
        <v>163</v>
      </c>
      <c r="L26" s="83" t="s">
        <v>164</v>
      </c>
      <c r="M26" s="83" t="s">
        <v>777</v>
      </c>
      <c r="N26" s="82" t="s">
        <v>777</v>
      </c>
      <c r="O26" s="86"/>
      <c r="P26" s="82" t="s">
        <v>27</v>
      </c>
      <c r="Q26" s="82" t="s">
        <v>95</v>
      </c>
      <c r="T26" s="43" t="str">
        <f t="shared" si="0"/>
        <v>A</v>
      </c>
      <c r="U26" s="43">
        <f t="shared" si="1"/>
      </c>
      <c r="V26" s="43">
        <f t="shared" si="2"/>
      </c>
      <c r="W26" s="43">
        <f t="shared" si="3"/>
      </c>
      <c r="X26" s="15">
        <f t="shared" si="4"/>
      </c>
      <c r="Y26" s="15">
        <f t="shared" si="5"/>
      </c>
      <c r="Z26" s="15">
        <f t="shared" si="6"/>
      </c>
      <c r="AB26" s="15">
        <f t="shared" si="7"/>
      </c>
    </row>
    <row r="27" spans="1:28" ht="25.5">
      <c r="A27" s="87">
        <v>16634200023</v>
      </c>
      <c r="B27" s="82">
        <v>26</v>
      </c>
      <c r="C27" s="88" t="s">
        <v>125</v>
      </c>
      <c r="D27" s="88" t="s">
        <v>126</v>
      </c>
      <c r="E27" s="82" t="s">
        <v>27</v>
      </c>
      <c r="F27" s="82">
        <v>3</v>
      </c>
      <c r="G27" s="82">
        <v>3.1</v>
      </c>
      <c r="H27" s="82">
        <v>8</v>
      </c>
      <c r="J27" s="82" t="s">
        <v>817</v>
      </c>
      <c r="K27" s="83" t="s">
        <v>165</v>
      </c>
      <c r="L27" s="83" t="s">
        <v>166</v>
      </c>
      <c r="M27" s="83" t="s">
        <v>777</v>
      </c>
      <c r="N27" s="82" t="s">
        <v>777</v>
      </c>
      <c r="P27" s="82" t="s">
        <v>27</v>
      </c>
      <c r="Q27" s="82" t="s">
        <v>95</v>
      </c>
      <c r="T27" s="43" t="str">
        <f t="shared" si="0"/>
        <v>A</v>
      </c>
      <c r="U27" s="43">
        <f t="shared" si="1"/>
      </c>
      <c r="V27" s="43">
        <f t="shared" si="2"/>
      </c>
      <c r="W27" s="43">
        <f t="shared" si="3"/>
      </c>
      <c r="X27" s="15">
        <f t="shared" si="4"/>
      </c>
      <c r="Y27" s="15">
        <f t="shared" si="5"/>
      </c>
      <c r="Z27" s="15">
        <f t="shared" si="6"/>
      </c>
      <c r="AB27" s="15">
        <f t="shared" si="7"/>
      </c>
    </row>
    <row r="28" spans="1:28" ht="25.5">
      <c r="A28" s="87">
        <v>16634400023</v>
      </c>
      <c r="B28" s="82">
        <v>27</v>
      </c>
      <c r="C28" s="88" t="s">
        <v>125</v>
      </c>
      <c r="D28" s="88" t="s">
        <v>126</v>
      </c>
      <c r="E28" s="82" t="s">
        <v>27</v>
      </c>
      <c r="F28" s="82">
        <v>3</v>
      </c>
      <c r="G28" s="82">
        <v>3.1</v>
      </c>
      <c r="H28" s="82">
        <v>11</v>
      </c>
      <c r="J28" s="82" t="s">
        <v>817</v>
      </c>
      <c r="K28" s="83" t="s">
        <v>165</v>
      </c>
      <c r="L28" s="83" t="s">
        <v>167</v>
      </c>
      <c r="M28" s="83" t="s">
        <v>777</v>
      </c>
      <c r="N28" s="82" t="s">
        <v>777</v>
      </c>
      <c r="P28" s="82" t="s">
        <v>27</v>
      </c>
      <c r="Q28" s="82" t="s">
        <v>95</v>
      </c>
      <c r="T28" s="43" t="str">
        <f t="shared" si="0"/>
        <v>A</v>
      </c>
      <c r="U28" s="43">
        <f t="shared" si="1"/>
      </c>
      <c r="V28" s="43">
        <f t="shared" si="2"/>
      </c>
      <c r="W28" s="43">
        <f t="shared" si="3"/>
      </c>
      <c r="X28" s="15">
        <f t="shared" si="4"/>
      </c>
      <c r="Y28" s="15">
        <f t="shared" si="5"/>
      </c>
      <c r="Z28" s="15">
        <f t="shared" si="6"/>
      </c>
      <c r="AB28" s="15">
        <f t="shared" si="7"/>
      </c>
    </row>
    <row r="29" spans="1:28" ht="25.5">
      <c r="A29" s="87">
        <v>16634500023</v>
      </c>
      <c r="B29" s="82">
        <v>28</v>
      </c>
      <c r="C29" s="88" t="s">
        <v>125</v>
      </c>
      <c r="D29" s="88" t="s">
        <v>126</v>
      </c>
      <c r="E29" s="82" t="s">
        <v>27</v>
      </c>
      <c r="F29" s="82">
        <v>3</v>
      </c>
      <c r="G29" s="82">
        <v>3.1</v>
      </c>
      <c r="H29" s="82">
        <v>14</v>
      </c>
      <c r="J29" s="82" t="s">
        <v>817</v>
      </c>
      <c r="K29" s="83" t="s">
        <v>168</v>
      </c>
      <c r="L29" s="83" t="s">
        <v>169</v>
      </c>
      <c r="M29" s="83" t="s">
        <v>777</v>
      </c>
      <c r="N29" s="82" t="s">
        <v>777</v>
      </c>
      <c r="P29" s="82" t="s">
        <v>27</v>
      </c>
      <c r="Q29" s="82" t="s">
        <v>95</v>
      </c>
      <c r="T29" s="43" t="str">
        <f t="shared" si="0"/>
        <v>A</v>
      </c>
      <c r="U29" s="43">
        <f t="shared" si="1"/>
      </c>
      <c r="V29" s="43">
        <f t="shared" si="2"/>
      </c>
      <c r="W29" s="43">
        <f t="shared" si="3"/>
      </c>
      <c r="X29" s="15">
        <f t="shared" si="4"/>
      </c>
      <c r="Y29" s="15">
        <f t="shared" si="5"/>
      </c>
      <c r="Z29" s="15">
        <f t="shared" si="6"/>
      </c>
      <c r="AB29" s="15">
        <f t="shared" si="7"/>
      </c>
    </row>
    <row r="30" spans="1:28" ht="25.5">
      <c r="A30" s="87">
        <v>16634600023</v>
      </c>
      <c r="B30" s="82">
        <v>29</v>
      </c>
      <c r="C30" s="88" t="s">
        <v>125</v>
      </c>
      <c r="D30" s="88" t="s">
        <v>126</v>
      </c>
      <c r="E30" s="82" t="s">
        <v>27</v>
      </c>
      <c r="F30" s="82">
        <v>3</v>
      </c>
      <c r="G30" s="82">
        <v>3.1</v>
      </c>
      <c r="H30" s="82">
        <v>17</v>
      </c>
      <c r="J30" s="82" t="s">
        <v>817</v>
      </c>
      <c r="K30" s="83" t="s">
        <v>165</v>
      </c>
      <c r="L30" s="83" t="s">
        <v>170</v>
      </c>
      <c r="M30" s="83" t="s">
        <v>777</v>
      </c>
      <c r="N30" s="82" t="s">
        <v>777</v>
      </c>
      <c r="P30" s="82" t="s">
        <v>27</v>
      </c>
      <c r="Q30" s="82" t="s">
        <v>95</v>
      </c>
      <c r="T30" s="43" t="str">
        <f t="shared" si="0"/>
        <v>A</v>
      </c>
      <c r="U30" s="43">
        <f t="shared" si="1"/>
      </c>
      <c r="V30" s="43">
        <f t="shared" si="2"/>
      </c>
      <c r="W30" s="43">
        <f t="shared" si="3"/>
      </c>
      <c r="X30" s="15">
        <f t="shared" si="4"/>
      </c>
      <c r="Y30" s="15">
        <f t="shared" si="5"/>
      </c>
      <c r="Z30" s="15">
        <f t="shared" si="6"/>
      </c>
      <c r="AB30" s="15">
        <f t="shared" si="7"/>
      </c>
    </row>
    <row r="31" spans="1:28" ht="25.5">
      <c r="A31" s="87">
        <v>16634700023</v>
      </c>
      <c r="B31" s="82">
        <v>30</v>
      </c>
      <c r="C31" s="88" t="s">
        <v>125</v>
      </c>
      <c r="D31" s="88" t="s">
        <v>126</v>
      </c>
      <c r="E31" s="82" t="s">
        <v>27</v>
      </c>
      <c r="F31" s="82">
        <v>3</v>
      </c>
      <c r="G31" s="82">
        <v>3.1</v>
      </c>
      <c r="H31" s="82">
        <v>20</v>
      </c>
      <c r="J31" s="82" t="s">
        <v>817</v>
      </c>
      <c r="K31" s="83" t="s">
        <v>165</v>
      </c>
      <c r="L31" s="83" t="s">
        <v>171</v>
      </c>
      <c r="M31" s="83" t="s">
        <v>777</v>
      </c>
      <c r="N31" s="82" t="s">
        <v>777</v>
      </c>
      <c r="P31" s="82" t="s">
        <v>27</v>
      </c>
      <c r="Q31" s="82" t="s">
        <v>95</v>
      </c>
      <c r="T31" s="43" t="str">
        <f t="shared" si="0"/>
        <v>A</v>
      </c>
      <c r="U31" s="43">
        <f t="shared" si="1"/>
      </c>
      <c r="V31" s="43">
        <f t="shared" si="2"/>
      </c>
      <c r="W31" s="43">
        <f t="shared" si="3"/>
      </c>
      <c r="X31" s="15">
        <f t="shared" si="4"/>
      </c>
      <c r="Y31" s="15">
        <f t="shared" si="5"/>
      </c>
      <c r="Z31" s="15">
        <f t="shared" si="6"/>
      </c>
      <c r="AB31" s="15">
        <f t="shared" si="7"/>
      </c>
    </row>
    <row r="32" spans="1:28" ht="25.5">
      <c r="A32" s="87">
        <v>16634800023</v>
      </c>
      <c r="B32" s="82">
        <v>31</v>
      </c>
      <c r="C32" s="88" t="s">
        <v>125</v>
      </c>
      <c r="D32" s="88" t="s">
        <v>126</v>
      </c>
      <c r="E32" s="82" t="s">
        <v>27</v>
      </c>
      <c r="F32" s="82">
        <v>3</v>
      </c>
      <c r="G32" s="82">
        <v>3.1</v>
      </c>
      <c r="H32" s="82">
        <v>35</v>
      </c>
      <c r="J32" s="82" t="s">
        <v>817</v>
      </c>
      <c r="K32" s="83" t="s">
        <v>172</v>
      </c>
      <c r="L32" s="83" t="s">
        <v>173</v>
      </c>
      <c r="M32" s="83" t="s">
        <v>777</v>
      </c>
      <c r="N32" s="82" t="s">
        <v>777</v>
      </c>
      <c r="P32" s="82" t="s">
        <v>27</v>
      </c>
      <c r="Q32" s="82" t="s">
        <v>95</v>
      </c>
      <c r="T32" s="43" t="str">
        <f t="shared" si="0"/>
        <v>A</v>
      </c>
      <c r="U32" s="43">
        <f t="shared" si="1"/>
      </c>
      <c r="V32" s="43">
        <f t="shared" si="2"/>
      </c>
      <c r="W32" s="43">
        <f t="shared" si="3"/>
      </c>
      <c r="X32" s="15">
        <f t="shared" si="4"/>
      </c>
      <c r="Y32" s="15">
        <f t="shared" si="5"/>
      </c>
      <c r="Z32" s="15">
        <f t="shared" si="6"/>
      </c>
      <c r="AB32" s="15">
        <f t="shared" si="7"/>
      </c>
    </row>
    <row r="33" spans="1:28" ht="38.25">
      <c r="A33" s="87">
        <v>16525500023</v>
      </c>
      <c r="B33" s="82">
        <v>32</v>
      </c>
      <c r="C33" s="88" t="s">
        <v>174</v>
      </c>
      <c r="D33" s="88" t="s">
        <v>175</v>
      </c>
      <c r="E33" s="82" t="s">
        <v>27</v>
      </c>
      <c r="F33" s="82">
        <v>3</v>
      </c>
      <c r="G33" s="82">
        <v>3.2</v>
      </c>
      <c r="H33" s="82">
        <v>36</v>
      </c>
      <c r="J33" s="82" t="s">
        <v>817</v>
      </c>
      <c r="K33" s="83" t="s">
        <v>176</v>
      </c>
      <c r="L33" s="83" t="s">
        <v>177</v>
      </c>
      <c r="M33" s="83" t="s">
        <v>949</v>
      </c>
      <c r="N33" s="82" t="s">
        <v>828</v>
      </c>
      <c r="P33" s="82" t="s">
        <v>27</v>
      </c>
      <c r="Q33" s="82" t="s">
        <v>18</v>
      </c>
      <c r="T33" s="43" t="str">
        <f t="shared" si="0"/>
        <v>AP</v>
      </c>
      <c r="U33" s="43">
        <f t="shared" si="1"/>
      </c>
      <c r="V33" s="43">
        <f t="shared" si="2"/>
      </c>
      <c r="W33" s="43">
        <f t="shared" si="3"/>
      </c>
      <c r="X33" s="15">
        <f t="shared" si="4"/>
      </c>
      <c r="Y33" s="15">
        <f t="shared" si="5"/>
      </c>
      <c r="Z33" s="15">
        <f t="shared" si="6"/>
      </c>
      <c r="AB33" s="15">
        <f t="shared" si="7"/>
      </c>
    </row>
    <row r="34" spans="1:28" ht="38.25">
      <c r="A34" s="87">
        <v>16651200023</v>
      </c>
      <c r="B34" s="82">
        <v>33</v>
      </c>
      <c r="C34" s="88" t="s">
        <v>130</v>
      </c>
      <c r="D34" s="88" t="s">
        <v>131</v>
      </c>
      <c r="E34" s="82" t="s">
        <v>27</v>
      </c>
      <c r="F34" s="82">
        <v>4</v>
      </c>
      <c r="G34" s="82">
        <v>3</v>
      </c>
      <c r="H34" s="82">
        <v>1</v>
      </c>
      <c r="J34" s="82" t="s">
        <v>817</v>
      </c>
      <c r="K34" s="83" t="s">
        <v>178</v>
      </c>
      <c r="L34" s="83" t="s">
        <v>179</v>
      </c>
      <c r="M34" s="83" t="s">
        <v>777</v>
      </c>
      <c r="N34" s="82" t="s">
        <v>777</v>
      </c>
      <c r="P34" s="82" t="s">
        <v>27</v>
      </c>
      <c r="Q34" s="82" t="s">
        <v>18</v>
      </c>
      <c r="T34" s="43" t="str">
        <f t="shared" si="0"/>
        <v>A</v>
      </c>
      <c r="U34" s="43">
        <f t="shared" si="1"/>
      </c>
      <c r="V34" s="43">
        <f t="shared" si="2"/>
      </c>
      <c r="W34" s="43">
        <f t="shared" si="3"/>
      </c>
      <c r="X34" s="15">
        <f t="shared" si="4"/>
      </c>
      <c r="Y34" s="15">
        <f t="shared" si="5"/>
      </c>
      <c r="Z34" s="15">
        <f t="shared" si="6"/>
      </c>
      <c r="AB34" s="15">
        <f t="shared" si="7"/>
      </c>
    </row>
    <row r="35" spans="1:28" ht="12.75">
      <c r="A35" s="87">
        <v>16611900023</v>
      </c>
      <c r="B35" s="82">
        <v>34</v>
      </c>
      <c r="C35" s="88" t="s">
        <v>101</v>
      </c>
      <c r="D35" s="88" t="s">
        <v>102</v>
      </c>
      <c r="E35" s="82" t="s">
        <v>27</v>
      </c>
      <c r="F35" s="82">
        <v>4</v>
      </c>
      <c r="H35" s="82">
        <v>1</v>
      </c>
      <c r="J35" s="82" t="s">
        <v>817</v>
      </c>
      <c r="K35" s="83" t="s">
        <v>156</v>
      </c>
      <c r="L35" s="83" t="s">
        <v>157</v>
      </c>
      <c r="M35" s="83" t="s">
        <v>777</v>
      </c>
      <c r="N35" s="82" t="s">
        <v>777</v>
      </c>
      <c r="P35" s="82" t="s">
        <v>27</v>
      </c>
      <c r="Q35" s="82" t="s">
        <v>95</v>
      </c>
      <c r="T35" s="43" t="str">
        <f t="shared" si="0"/>
        <v>A</v>
      </c>
      <c r="U35" s="43">
        <f t="shared" si="1"/>
      </c>
      <c r="V35" s="43">
        <f t="shared" si="2"/>
      </c>
      <c r="W35" s="43">
        <f t="shared" si="3"/>
      </c>
      <c r="X35" s="15">
        <f t="shared" si="4"/>
      </c>
      <c r="Y35" s="15">
        <f t="shared" si="5"/>
      </c>
      <c r="Z35" s="15">
        <f t="shared" si="6"/>
      </c>
      <c r="AB35" s="15">
        <f t="shared" si="7"/>
      </c>
    </row>
    <row r="36" spans="1:28" ht="38.25">
      <c r="A36" s="87">
        <v>16634900023</v>
      </c>
      <c r="B36" s="82">
        <v>35</v>
      </c>
      <c r="C36" s="88" t="s">
        <v>125</v>
      </c>
      <c r="D36" s="88" t="s">
        <v>126</v>
      </c>
      <c r="E36" s="82" t="s">
        <v>72</v>
      </c>
      <c r="F36" s="82">
        <v>5</v>
      </c>
      <c r="G36" s="82">
        <v>4.2</v>
      </c>
      <c r="H36" s="82">
        <v>8</v>
      </c>
      <c r="J36" s="12" t="s">
        <v>800</v>
      </c>
      <c r="K36" s="83" t="s">
        <v>180</v>
      </c>
      <c r="L36" s="83" t="s">
        <v>181</v>
      </c>
      <c r="M36" s="83" t="s">
        <v>892</v>
      </c>
      <c r="N36" s="82" t="s">
        <v>855</v>
      </c>
      <c r="P36" s="82" t="s">
        <v>804</v>
      </c>
      <c r="Q36" s="82" t="s">
        <v>95</v>
      </c>
      <c r="T36" s="43">
        <f t="shared" si="0"/>
      </c>
      <c r="U36" s="43" t="str">
        <f t="shared" si="1"/>
        <v>R</v>
      </c>
      <c r="V36" s="43" t="str">
        <f t="shared" si="2"/>
        <v>TMCTP</v>
      </c>
      <c r="W36" s="43">
        <f t="shared" si="3"/>
      </c>
      <c r="X36" s="15">
        <f t="shared" si="4"/>
      </c>
      <c r="Y36" s="15">
        <f t="shared" si="5"/>
      </c>
      <c r="Z36" s="15">
        <f t="shared" si="6"/>
      </c>
      <c r="AB36" s="15">
        <f t="shared" si="7"/>
      </c>
    </row>
    <row r="37" spans="1:28" ht="51">
      <c r="A37" s="87">
        <v>16612000023</v>
      </c>
      <c r="B37" s="82">
        <v>36</v>
      </c>
      <c r="C37" s="88" t="s">
        <v>101</v>
      </c>
      <c r="D37" s="88" t="s">
        <v>102</v>
      </c>
      <c r="E37" s="82" t="s">
        <v>72</v>
      </c>
      <c r="F37" s="82">
        <v>5</v>
      </c>
      <c r="G37" s="82" t="s">
        <v>182</v>
      </c>
      <c r="H37" s="82">
        <v>19</v>
      </c>
      <c r="J37" s="12" t="s">
        <v>800</v>
      </c>
      <c r="K37" s="83" t="s">
        <v>183</v>
      </c>
      <c r="L37" s="83" t="s">
        <v>184</v>
      </c>
      <c r="M37" s="83" t="s">
        <v>962</v>
      </c>
      <c r="N37" s="82" t="s">
        <v>828</v>
      </c>
      <c r="P37" s="82" t="s">
        <v>804</v>
      </c>
      <c r="Q37" s="82" t="s">
        <v>95</v>
      </c>
      <c r="T37" s="43">
        <f t="shared" si="0"/>
      </c>
      <c r="U37" s="43" t="str">
        <f t="shared" si="1"/>
        <v>AP</v>
      </c>
      <c r="V37" s="43" t="str">
        <f t="shared" si="2"/>
        <v>TMCTP</v>
      </c>
      <c r="W37" s="43">
        <f t="shared" si="3"/>
      </c>
      <c r="X37" s="15">
        <f t="shared" si="4"/>
      </c>
      <c r="Y37" s="15">
        <f t="shared" si="5"/>
      </c>
      <c r="Z37" s="15">
        <f t="shared" si="6"/>
      </c>
      <c r="AB37" s="15">
        <f t="shared" si="7"/>
      </c>
    </row>
    <row r="38" spans="1:28" ht="12.75">
      <c r="A38" s="87">
        <v>16635000023</v>
      </c>
      <c r="B38" s="82">
        <v>37</v>
      </c>
      <c r="C38" s="88" t="s">
        <v>125</v>
      </c>
      <c r="D38" s="88" t="s">
        <v>126</v>
      </c>
      <c r="E38" s="82" t="s">
        <v>27</v>
      </c>
      <c r="F38" s="82">
        <v>5</v>
      </c>
      <c r="G38" s="82" t="s">
        <v>182</v>
      </c>
      <c r="H38" s="82">
        <v>20</v>
      </c>
      <c r="J38" s="82" t="s">
        <v>817</v>
      </c>
      <c r="K38" s="83" t="s">
        <v>185</v>
      </c>
      <c r="L38" s="83" t="s">
        <v>186</v>
      </c>
      <c r="M38" s="83" t="s">
        <v>777</v>
      </c>
      <c r="N38" s="82" t="s">
        <v>777</v>
      </c>
      <c r="P38" s="82" t="s">
        <v>27</v>
      </c>
      <c r="Q38" s="82" t="s">
        <v>95</v>
      </c>
      <c r="T38" s="43" t="str">
        <f t="shared" si="0"/>
        <v>A</v>
      </c>
      <c r="U38" s="43">
        <f t="shared" si="1"/>
      </c>
      <c r="V38" s="43">
        <f t="shared" si="2"/>
      </c>
      <c r="W38" s="43">
        <f t="shared" si="3"/>
      </c>
      <c r="X38" s="15">
        <f t="shared" si="4"/>
      </c>
      <c r="Y38" s="15">
        <f t="shared" si="5"/>
      </c>
      <c r="Z38" s="15">
        <f t="shared" si="6"/>
      </c>
      <c r="AB38" s="15">
        <f t="shared" si="7"/>
      </c>
    </row>
    <row r="39" spans="1:28" ht="25.5">
      <c r="A39" s="87">
        <v>16651300023</v>
      </c>
      <c r="B39" s="82">
        <v>38</v>
      </c>
      <c r="C39" s="88" t="s">
        <v>130</v>
      </c>
      <c r="D39" s="88" t="s">
        <v>131</v>
      </c>
      <c r="E39" s="82" t="s">
        <v>27</v>
      </c>
      <c r="F39" s="82">
        <v>5</v>
      </c>
      <c r="G39" s="82" t="s">
        <v>182</v>
      </c>
      <c r="H39" s="82">
        <v>22</v>
      </c>
      <c r="J39" s="82" t="s">
        <v>817</v>
      </c>
      <c r="K39" s="83" t="s">
        <v>187</v>
      </c>
      <c r="L39" s="83" t="s">
        <v>188</v>
      </c>
      <c r="M39" s="83" t="s">
        <v>777</v>
      </c>
      <c r="N39" s="82" t="s">
        <v>777</v>
      </c>
      <c r="P39" s="82" t="s">
        <v>27</v>
      </c>
      <c r="Q39" s="82" t="s">
        <v>18</v>
      </c>
      <c r="T39" s="43" t="str">
        <f t="shared" si="0"/>
        <v>A</v>
      </c>
      <c r="U39" s="43">
        <f t="shared" si="1"/>
      </c>
      <c r="V39" s="43">
        <f t="shared" si="2"/>
      </c>
      <c r="W39" s="43">
        <f t="shared" si="3"/>
      </c>
      <c r="X39" s="15">
        <f t="shared" si="4"/>
      </c>
      <c r="Y39" s="15">
        <f t="shared" si="5"/>
      </c>
      <c r="Z39" s="15">
        <f t="shared" si="6"/>
      </c>
      <c r="AB39" s="15">
        <f t="shared" si="7"/>
      </c>
    </row>
    <row r="40" spans="1:28" ht="12.75">
      <c r="A40" s="87">
        <v>16635100023</v>
      </c>
      <c r="B40" s="82">
        <v>39</v>
      </c>
      <c r="C40" s="88" t="s">
        <v>125</v>
      </c>
      <c r="D40" s="88" t="s">
        <v>126</v>
      </c>
      <c r="E40" s="82" t="s">
        <v>27</v>
      </c>
      <c r="F40" s="82">
        <v>5</v>
      </c>
      <c r="G40" s="82" t="s">
        <v>182</v>
      </c>
      <c r="H40" s="82">
        <v>23</v>
      </c>
      <c r="J40" s="82" t="s">
        <v>817</v>
      </c>
      <c r="K40" s="83" t="s">
        <v>189</v>
      </c>
      <c r="L40" s="83" t="s">
        <v>190</v>
      </c>
      <c r="M40" s="83" t="s">
        <v>777</v>
      </c>
      <c r="N40" s="82" t="s">
        <v>777</v>
      </c>
      <c r="P40" s="82" t="s">
        <v>27</v>
      </c>
      <c r="Q40" s="82" t="s">
        <v>95</v>
      </c>
      <c r="T40" s="43" t="str">
        <f t="shared" si="0"/>
        <v>A</v>
      </c>
      <c r="U40" s="43">
        <f t="shared" si="1"/>
      </c>
      <c r="V40" s="43">
        <f t="shared" si="2"/>
      </c>
      <c r="W40" s="43">
        <f t="shared" si="3"/>
      </c>
      <c r="X40" s="15">
        <f t="shared" si="4"/>
      </c>
      <c r="Y40" s="15">
        <f t="shared" si="5"/>
      </c>
      <c r="Z40" s="15">
        <f t="shared" si="6"/>
      </c>
      <c r="AB40" s="15">
        <f t="shared" si="7"/>
      </c>
    </row>
    <row r="41" spans="1:28" ht="12.75">
      <c r="A41" s="87">
        <v>16560400023</v>
      </c>
      <c r="B41" s="82">
        <v>40</v>
      </c>
      <c r="C41" s="88" t="s">
        <v>152</v>
      </c>
      <c r="D41" s="88" t="s">
        <v>153</v>
      </c>
      <c r="E41" s="82" t="s">
        <v>27</v>
      </c>
      <c r="F41" s="82">
        <v>5</v>
      </c>
      <c r="G41" s="82" t="s">
        <v>182</v>
      </c>
      <c r="H41" s="82">
        <v>29</v>
      </c>
      <c r="J41" s="82" t="s">
        <v>817</v>
      </c>
      <c r="K41" s="83" t="s">
        <v>191</v>
      </c>
      <c r="L41" s="83" t="s">
        <v>192</v>
      </c>
      <c r="M41" s="83" t="s">
        <v>829</v>
      </c>
      <c r="N41" s="82" t="s">
        <v>828</v>
      </c>
      <c r="P41" s="82" t="s">
        <v>27</v>
      </c>
      <c r="Q41" s="82" t="s">
        <v>18</v>
      </c>
      <c r="T41" s="43" t="str">
        <f t="shared" si="0"/>
        <v>AP</v>
      </c>
      <c r="U41" s="43">
        <f t="shared" si="1"/>
      </c>
      <c r="V41" s="43">
        <f t="shared" si="2"/>
      </c>
      <c r="W41" s="43">
        <f t="shared" si="3"/>
      </c>
      <c r="X41" s="15">
        <f t="shared" si="4"/>
      </c>
      <c r="Y41" s="15">
        <f t="shared" si="5"/>
      </c>
      <c r="Z41" s="15">
        <f t="shared" si="6"/>
      </c>
      <c r="AB41" s="15">
        <f t="shared" si="7"/>
      </c>
    </row>
    <row r="42" spans="1:28" ht="51">
      <c r="A42" s="87">
        <v>16605200023</v>
      </c>
      <c r="B42" s="82">
        <v>41</v>
      </c>
      <c r="C42" s="88" t="s">
        <v>158</v>
      </c>
      <c r="D42" s="88" t="s">
        <v>159</v>
      </c>
      <c r="E42" s="82" t="s">
        <v>27</v>
      </c>
      <c r="F42" s="82">
        <v>5</v>
      </c>
      <c r="G42" s="82" t="s">
        <v>182</v>
      </c>
      <c r="H42" s="82">
        <v>45</v>
      </c>
      <c r="J42" s="82" t="s">
        <v>817</v>
      </c>
      <c r="K42" s="83" t="s">
        <v>193</v>
      </c>
      <c r="M42" s="83" t="s">
        <v>829</v>
      </c>
      <c r="N42" s="82" t="s">
        <v>828</v>
      </c>
      <c r="P42" s="82" t="s">
        <v>27</v>
      </c>
      <c r="Q42" s="82" t="s">
        <v>95</v>
      </c>
      <c r="T42" s="43" t="str">
        <f t="shared" si="0"/>
        <v>AP</v>
      </c>
      <c r="U42" s="43">
        <f t="shared" si="1"/>
      </c>
      <c r="V42" s="43">
        <f t="shared" si="2"/>
      </c>
      <c r="W42" s="43">
        <f t="shared" si="3"/>
      </c>
      <c r="X42" s="15">
        <f t="shared" si="4"/>
      </c>
      <c r="Y42" s="15">
        <f t="shared" si="5"/>
      </c>
      <c r="Z42" s="15">
        <f t="shared" si="6"/>
      </c>
      <c r="AB42" s="15">
        <f t="shared" si="7"/>
      </c>
    </row>
    <row r="43" spans="1:28" ht="25.5">
      <c r="A43" s="87">
        <v>16651400023</v>
      </c>
      <c r="B43" s="82">
        <v>42</v>
      </c>
      <c r="C43" s="88" t="s">
        <v>130</v>
      </c>
      <c r="D43" s="88" t="s">
        <v>131</v>
      </c>
      <c r="E43" s="82" t="s">
        <v>27</v>
      </c>
      <c r="F43" s="82">
        <v>6</v>
      </c>
      <c r="G43" s="82" t="s">
        <v>194</v>
      </c>
      <c r="H43" s="82">
        <v>2</v>
      </c>
      <c r="J43" s="82" t="s">
        <v>817</v>
      </c>
      <c r="K43" s="83" t="s">
        <v>187</v>
      </c>
      <c r="L43" s="83" t="s">
        <v>195</v>
      </c>
      <c r="M43" s="83" t="s">
        <v>777</v>
      </c>
      <c r="N43" s="82" t="s">
        <v>777</v>
      </c>
      <c r="P43" s="82" t="s">
        <v>27</v>
      </c>
      <c r="Q43" s="82" t="s">
        <v>18</v>
      </c>
      <c r="T43" s="43" t="str">
        <f t="shared" si="0"/>
        <v>A</v>
      </c>
      <c r="U43" s="43">
        <f t="shared" si="1"/>
      </c>
      <c r="V43" s="43">
        <f t="shared" si="2"/>
      </c>
      <c r="W43" s="43">
        <f t="shared" si="3"/>
      </c>
      <c r="X43" s="15">
        <f t="shared" si="4"/>
      </c>
      <c r="Y43" s="15">
        <f t="shared" si="5"/>
      </c>
      <c r="Z43" s="15">
        <f t="shared" si="6"/>
      </c>
      <c r="AB43" s="15">
        <f t="shared" si="7"/>
      </c>
    </row>
    <row r="44" spans="1:28" ht="76.5">
      <c r="A44" s="87">
        <v>16635200023</v>
      </c>
      <c r="B44" s="82">
        <v>43</v>
      </c>
      <c r="C44" s="88" t="s">
        <v>125</v>
      </c>
      <c r="D44" s="88" t="s">
        <v>126</v>
      </c>
      <c r="E44" s="82" t="s">
        <v>72</v>
      </c>
      <c r="F44" s="82">
        <v>6</v>
      </c>
      <c r="G44" s="82" t="s">
        <v>196</v>
      </c>
      <c r="H44" s="82">
        <v>7</v>
      </c>
      <c r="J44" s="12" t="s">
        <v>800</v>
      </c>
      <c r="K44" s="83" t="s">
        <v>197</v>
      </c>
      <c r="L44" s="83" t="s">
        <v>198</v>
      </c>
      <c r="M44" s="83" t="s">
        <v>893</v>
      </c>
      <c r="N44" s="82" t="s">
        <v>828</v>
      </c>
      <c r="P44" s="82" t="s">
        <v>804</v>
      </c>
      <c r="Q44" s="82" t="s">
        <v>95</v>
      </c>
      <c r="T44" s="43">
        <f t="shared" si="0"/>
      </c>
      <c r="U44" s="43" t="str">
        <f t="shared" si="1"/>
        <v>AP</v>
      </c>
      <c r="V44" s="43" t="str">
        <f t="shared" si="2"/>
        <v>TMCTP</v>
      </c>
      <c r="W44" s="43">
        <f t="shared" si="3"/>
      </c>
      <c r="X44" s="15">
        <f t="shared" si="4"/>
      </c>
      <c r="Y44" s="15">
        <f t="shared" si="5"/>
      </c>
      <c r="Z44" s="15">
        <f t="shared" si="6"/>
      </c>
      <c r="AB44" s="15">
        <f t="shared" si="7"/>
      </c>
    </row>
    <row r="45" spans="1:28" ht="25.5">
      <c r="A45" s="87">
        <v>16635300023</v>
      </c>
      <c r="B45" s="82">
        <v>44</v>
      </c>
      <c r="C45" s="88" t="s">
        <v>125</v>
      </c>
      <c r="D45" s="88" t="s">
        <v>126</v>
      </c>
      <c r="E45" s="82" t="s">
        <v>27</v>
      </c>
      <c r="F45" s="82">
        <v>6</v>
      </c>
      <c r="G45" s="82" t="s">
        <v>196</v>
      </c>
      <c r="H45" s="82">
        <v>10</v>
      </c>
      <c r="J45" s="82" t="s">
        <v>817</v>
      </c>
      <c r="K45" s="83" t="s">
        <v>199</v>
      </c>
      <c r="L45" s="83" t="s">
        <v>200</v>
      </c>
      <c r="M45" s="83" t="s">
        <v>777</v>
      </c>
      <c r="N45" s="82" t="s">
        <v>777</v>
      </c>
      <c r="P45" s="82" t="s">
        <v>27</v>
      </c>
      <c r="Q45" s="82" t="s">
        <v>95</v>
      </c>
      <c r="T45" s="43" t="str">
        <f t="shared" si="0"/>
        <v>A</v>
      </c>
      <c r="U45" s="43">
        <f t="shared" si="1"/>
      </c>
      <c r="V45" s="43">
        <f t="shared" si="2"/>
      </c>
      <c r="W45" s="43">
        <f t="shared" si="3"/>
      </c>
      <c r="X45" s="15">
        <f t="shared" si="4"/>
      </c>
      <c r="Y45" s="15">
        <f t="shared" si="5"/>
      </c>
      <c r="Z45" s="15">
        <f t="shared" si="6"/>
      </c>
      <c r="AB45" s="15">
        <f t="shared" si="7"/>
      </c>
    </row>
    <row r="46" spans="1:28" ht="38.25">
      <c r="A46" s="87">
        <v>16635400023</v>
      </c>
      <c r="B46" s="82">
        <v>45</v>
      </c>
      <c r="C46" s="88" t="s">
        <v>125</v>
      </c>
      <c r="D46" s="88" t="s">
        <v>126</v>
      </c>
      <c r="E46" s="82" t="s">
        <v>72</v>
      </c>
      <c r="F46" s="82">
        <v>6</v>
      </c>
      <c r="G46" s="82" t="s">
        <v>196</v>
      </c>
      <c r="H46" s="82">
        <v>11</v>
      </c>
      <c r="J46" s="12" t="s">
        <v>800</v>
      </c>
      <c r="K46" s="83" t="s">
        <v>201</v>
      </c>
      <c r="L46" s="83" t="s">
        <v>202</v>
      </c>
      <c r="M46" s="83" t="s">
        <v>777</v>
      </c>
      <c r="N46" s="82" t="s">
        <v>777</v>
      </c>
      <c r="P46" s="82" t="s">
        <v>804</v>
      </c>
      <c r="Q46" s="82" t="s">
        <v>95</v>
      </c>
      <c r="T46" s="43">
        <f t="shared" si="0"/>
      </c>
      <c r="U46" s="43" t="str">
        <f t="shared" si="1"/>
        <v>A</v>
      </c>
      <c r="V46" s="43" t="str">
        <f t="shared" si="2"/>
        <v>TMCTP</v>
      </c>
      <c r="W46" s="43">
        <f t="shared" si="3"/>
      </c>
      <c r="X46" s="15">
        <f t="shared" si="4"/>
      </c>
      <c r="Y46" s="15">
        <f t="shared" si="5"/>
      </c>
      <c r="Z46" s="15">
        <f t="shared" si="6"/>
      </c>
      <c r="AB46" s="15">
        <f t="shared" si="7"/>
      </c>
    </row>
    <row r="47" spans="1:28" ht="12.75">
      <c r="A47" s="87">
        <v>16508100023</v>
      </c>
      <c r="B47" s="82">
        <v>46</v>
      </c>
      <c r="C47" s="88" t="s">
        <v>203</v>
      </c>
      <c r="D47" s="88" t="s">
        <v>204</v>
      </c>
      <c r="E47" s="82" t="s">
        <v>27</v>
      </c>
      <c r="F47" s="82">
        <v>6</v>
      </c>
      <c r="G47" s="82" t="s">
        <v>196</v>
      </c>
      <c r="H47" s="82">
        <v>13</v>
      </c>
      <c r="J47" s="82" t="s">
        <v>817</v>
      </c>
      <c r="K47" s="83" t="s">
        <v>205</v>
      </c>
      <c r="L47" s="83" t="s">
        <v>206</v>
      </c>
      <c r="M47" s="83" t="s">
        <v>777</v>
      </c>
      <c r="N47" s="82" t="s">
        <v>777</v>
      </c>
      <c r="P47" s="82" t="s">
        <v>27</v>
      </c>
      <c r="Q47" s="82" t="s">
        <v>95</v>
      </c>
      <c r="T47" s="43" t="str">
        <f t="shared" si="0"/>
        <v>A</v>
      </c>
      <c r="U47" s="43">
        <f t="shared" si="1"/>
      </c>
      <c r="V47" s="43">
        <f t="shared" si="2"/>
      </c>
      <c r="W47" s="43">
        <f t="shared" si="3"/>
      </c>
      <c r="X47" s="15">
        <f t="shared" si="4"/>
      </c>
      <c r="Y47" s="15">
        <f t="shared" si="5"/>
      </c>
      <c r="Z47" s="15">
        <f t="shared" si="6"/>
      </c>
      <c r="AB47" s="15">
        <f t="shared" si="7"/>
      </c>
    </row>
    <row r="48" spans="1:28" ht="76.5">
      <c r="A48" s="87">
        <v>16607500023</v>
      </c>
      <c r="B48" s="82">
        <v>47</v>
      </c>
      <c r="C48" s="88" t="s">
        <v>158</v>
      </c>
      <c r="D48" s="88" t="s">
        <v>159</v>
      </c>
      <c r="E48" s="82" t="s">
        <v>27</v>
      </c>
      <c r="F48" s="82">
        <v>6</v>
      </c>
      <c r="G48" s="82" t="s">
        <v>196</v>
      </c>
      <c r="H48" s="82">
        <v>28</v>
      </c>
      <c r="J48" s="82" t="s">
        <v>817</v>
      </c>
      <c r="K48" s="83" t="s">
        <v>207</v>
      </c>
      <c r="M48" s="83" t="s">
        <v>830</v>
      </c>
      <c r="N48" s="82" t="s">
        <v>828</v>
      </c>
      <c r="P48" s="82" t="s">
        <v>27</v>
      </c>
      <c r="Q48" s="82" t="s">
        <v>95</v>
      </c>
      <c r="T48" s="43" t="str">
        <f t="shared" si="0"/>
        <v>AP</v>
      </c>
      <c r="U48" s="43">
        <f t="shared" si="1"/>
      </c>
      <c r="V48" s="43">
        <f t="shared" si="2"/>
      </c>
      <c r="W48" s="43">
        <f t="shared" si="3"/>
      </c>
      <c r="X48" s="15">
        <f t="shared" si="4"/>
      </c>
      <c r="Y48" s="15">
        <f t="shared" si="5"/>
      </c>
      <c r="Z48" s="15">
        <f t="shared" si="6"/>
      </c>
      <c r="AB48" s="15">
        <f t="shared" si="7"/>
      </c>
    </row>
    <row r="49" spans="1:28" ht="102.75" customHeight="1">
      <c r="A49" s="87">
        <v>16651500023</v>
      </c>
      <c r="B49" s="82">
        <v>48</v>
      </c>
      <c r="C49" s="88" t="s">
        <v>130</v>
      </c>
      <c r="D49" s="88" t="s">
        <v>131</v>
      </c>
      <c r="E49" s="82" t="s">
        <v>72</v>
      </c>
      <c r="F49" s="82">
        <v>6</v>
      </c>
      <c r="G49" s="82" t="s">
        <v>194</v>
      </c>
      <c r="H49" s="82">
        <v>34</v>
      </c>
      <c r="J49" s="12" t="s">
        <v>824</v>
      </c>
      <c r="K49" s="83" t="s">
        <v>208</v>
      </c>
      <c r="L49" s="83" t="s">
        <v>209</v>
      </c>
      <c r="M49" s="83" t="s">
        <v>939</v>
      </c>
      <c r="N49" s="82" t="s">
        <v>828</v>
      </c>
      <c r="P49" s="82" t="s">
        <v>805</v>
      </c>
      <c r="Q49" s="82" t="s">
        <v>18</v>
      </c>
      <c r="T49" s="43">
        <f t="shared" si="0"/>
      </c>
      <c r="U49" s="43" t="str">
        <f t="shared" si="1"/>
        <v>AP</v>
      </c>
      <c r="V49" s="43" t="str">
        <f t="shared" si="2"/>
        <v>Dev-to-Dev</v>
      </c>
      <c r="W49" s="43">
        <f t="shared" si="3"/>
      </c>
      <c r="X49" s="15">
        <f t="shared" si="4"/>
      </c>
      <c r="Y49" s="15">
        <f t="shared" si="5"/>
      </c>
      <c r="Z49" s="15">
        <f t="shared" si="6"/>
      </c>
      <c r="AB49" s="15">
        <f t="shared" si="7"/>
      </c>
    </row>
    <row r="50" spans="1:28" ht="38.25">
      <c r="A50" s="87">
        <v>16635500023</v>
      </c>
      <c r="B50" s="82">
        <v>49</v>
      </c>
      <c r="C50" s="88" t="s">
        <v>125</v>
      </c>
      <c r="D50" s="88" t="s">
        <v>126</v>
      </c>
      <c r="E50" s="82" t="s">
        <v>72</v>
      </c>
      <c r="F50" s="82">
        <v>6</v>
      </c>
      <c r="G50" s="82" t="s">
        <v>194</v>
      </c>
      <c r="H50" s="82">
        <v>38</v>
      </c>
      <c r="J50" s="82" t="s">
        <v>825</v>
      </c>
      <c r="K50" s="83" t="s">
        <v>210</v>
      </c>
      <c r="L50" s="83" t="s">
        <v>211</v>
      </c>
      <c r="M50" s="83" t="s">
        <v>940</v>
      </c>
      <c r="N50" s="82" t="s">
        <v>828</v>
      </c>
      <c r="P50" s="82" t="s">
        <v>805</v>
      </c>
      <c r="Q50" s="82" t="s">
        <v>95</v>
      </c>
      <c r="T50" s="43">
        <f t="shared" si="0"/>
      </c>
      <c r="U50" s="43" t="str">
        <f t="shared" si="1"/>
        <v>AP</v>
      </c>
      <c r="V50" s="43" t="str">
        <f t="shared" si="2"/>
        <v>Dev-to-Dev</v>
      </c>
      <c r="W50" s="43">
        <f t="shared" si="3"/>
      </c>
      <c r="X50" s="15">
        <f t="shared" si="4"/>
      </c>
      <c r="Y50" s="15">
        <f t="shared" si="5"/>
      </c>
      <c r="Z50" s="15">
        <f t="shared" si="6"/>
      </c>
      <c r="AB50" s="15">
        <f t="shared" si="7"/>
      </c>
    </row>
    <row r="51" spans="1:28" ht="12.75">
      <c r="A51" s="87">
        <v>16635700023</v>
      </c>
      <c r="B51" s="82">
        <v>50</v>
      </c>
      <c r="C51" s="88" t="s">
        <v>125</v>
      </c>
      <c r="D51" s="88" t="s">
        <v>126</v>
      </c>
      <c r="E51" s="82" t="s">
        <v>27</v>
      </c>
      <c r="F51" s="82">
        <v>6</v>
      </c>
      <c r="G51" s="82" t="s">
        <v>194</v>
      </c>
      <c r="H51" s="82">
        <v>42</v>
      </c>
      <c r="J51" s="82" t="s">
        <v>817</v>
      </c>
      <c r="K51" s="83" t="s">
        <v>212</v>
      </c>
      <c r="L51" s="83" t="s">
        <v>213</v>
      </c>
      <c r="M51" s="83" t="s">
        <v>777</v>
      </c>
      <c r="N51" s="82" t="s">
        <v>777</v>
      </c>
      <c r="P51" s="82" t="s">
        <v>27</v>
      </c>
      <c r="Q51" s="82" t="s">
        <v>95</v>
      </c>
      <c r="T51" s="43" t="str">
        <f t="shared" si="0"/>
        <v>A</v>
      </c>
      <c r="U51" s="43">
        <f t="shared" si="1"/>
      </c>
      <c r="V51" s="43">
        <f t="shared" si="2"/>
      </c>
      <c r="W51" s="43">
        <f t="shared" si="3"/>
      </c>
      <c r="X51" s="15">
        <f t="shared" si="4"/>
      </c>
      <c r="Y51" s="15">
        <f t="shared" si="5"/>
      </c>
      <c r="Z51" s="15">
        <f t="shared" si="6"/>
      </c>
      <c r="AB51" s="15">
        <f t="shared" si="7"/>
      </c>
    </row>
    <row r="52" spans="1:28" ht="25.5">
      <c r="A52" s="87">
        <v>16635600023</v>
      </c>
      <c r="B52" s="82">
        <v>51</v>
      </c>
      <c r="C52" s="88" t="s">
        <v>125</v>
      </c>
      <c r="D52" s="88" t="s">
        <v>126</v>
      </c>
      <c r="E52" s="82" t="s">
        <v>72</v>
      </c>
      <c r="F52" s="82">
        <v>6</v>
      </c>
      <c r="G52" s="82" t="s">
        <v>194</v>
      </c>
      <c r="H52" s="82">
        <v>42</v>
      </c>
      <c r="J52" s="12" t="s">
        <v>824</v>
      </c>
      <c r="K52" s="83" t="s">
        <v>214</v>
      </c>
      <c r="L52" s="83" t="s">
        <v>215</v>
      </c>
      <c r="M52" s="83" t="s">
        <v>940</v>
      </c>
      <c r="N52" s="82" t="s">
        <v>828</v>
      </c>
      <c r="P52" s="82" t="s">
        <v>805</v>
      </c>
      <c r="Q52" s="82" t="s">
        <v>95</v>
      </c>
      <c r="T52" s="43">
        <f t="shared" si="0"/>
      </c>
      <c r="U52" s="43" t="str">
        <f t="shared" si="1"/>
        <v>AP</v>
      </c>
      <c r="V52" s="43" t="str">
        <f t="shared" si="2"/>
        <v>Dev-to-Dev</v>
      </c>
      <c r="W52" s="43">
        <f t="shared" si="3"/>
      </c>
      <c r="X52" s="15">
        <f t="shared" si="4"/>
      </c>
      <c r="Y52" s="15">
        <f t="shared" si="5"/>
      </c>
      <c r="Z52" s="15">
        <f t="shared" si="6"/>
      </c>
      <c r="AB52" s="15">
        <f t="shared" si="7"/>
      </c>
    </row>
    <row r="53" spans="1:28" ht="25.5">
      <c r="A53" s="87">
        <v>16612100023</v>
      </c>
      <c r="B53" s="82">
        <v>52</v>
      </c>
      <c r="C53" s="88" t="s">
        <v>101</v>
      </c>
      <c r="D53" s="88" t="s">
        <v>102</v>
      </c>
      <c r="E53" s="82" t="s">
        <v>27</v>
      </c>
      <c r="F53" s="82">
        <v>7</v>
      </c>
      <c r="G53" s="82" t="s">
        <v>216</v>
      </c>
      <c r="H53" s="82">
        <v>7</v>
      </c>
      <c r="J53" s="82" t="s">
        <v>817</v>
      </c>
      <c r="K53" s="83" t="s">
        <v>217</v>
      </c>
      <c r="L53" s="83" t="s">
        <v>218</v>
      </c>
      <c r="M53" s="83" t="s">
        <v>943</v>
      </c>
      <c r="N53" s="82" t="s">
        <v>828</v>
      </c>
      <c r="P53" s="82" t="s">
        <v>27</v>
      </c>
      <c r="Q53" s="82" t="s">
        <v>95</v>
      </c>
      <c r="T53" s="43" t="str">
        <f t="shared" si="0"/>
        <v>AP</v>
      </c>
      <c r="U53" s="43">
        <f t="shared" si="1"/>
      </c>
      <c r="V53" s="43">
        <f t="shared" si="2"/>
      </c>
      <c r="W53" s="43">
        <f t="shared" si="3"/>
      </c>
      <c r="X53" s="15">
        <f t="shared" si="4"/>
      </c>
      <c r="Y53" s="15">
        <f t="shared" si="5"/>
      </c>
      <c r="Z53" s="15">
        <f t="shared" si="6"/>
      </c>
      <c r="AB53" s="15">
        <f t="shared" si="7"/>
      </c>
    </row>
    <row r="54" spans="1:28" ht="63.75">
      <c r="A54" s="87">
        <v>16629300023</v>
      </c>
      <c r="B54" s="82">
        <v>53</v>
      </c>
      <c r="C54" s="88" t="s">
        <v>219</v>
      </c>
      <c r="D54" s="88" t="s">
        <v>220</v>
      </c>
      <c r="E54" s="82" t="s">
        <v>72</v>
      </c>
      <c r="F54" s="82">
        <v>7</v>
      </c>
      <c r="G54" s="82">
        <v>4.2</v>
      </c>
      <c r="H54" s="82">
        <v>8</v>
      </c>
      <c r="J54" s="12" t="s">
        <v>800</v>
      </c>
      <c r="K54" s="83" t="s">
        <v>221</v>
      </c>
      <c r="L54" s="83" t="s">
        <v>222</v>
      </c>
      <c r="M54" s="83" t="s">
        <v>955</v>
      </c>
      <c r="N54" s="82" t="s">
        <v>855</v>
      </c>
      <c r="P54" s="82" t="s">
        <v>804</v>
      </c>
      <c r="Q54" s="82" t="s">
        <v>18</v>
      </c>
      <c r="T54" s="43">
        <f t="shared" si="0"/>
      </c>
      <c r="U54" s="43" t="str">
        <f t="shared" si="1"/>
        <v>R</v>
      </c>
      <c r="V54" s="43" t="str">
        <f t="shared" si="2"/>
        <v>TMCTP</v>
      </c>
      <c r="W54" s="43">
        <f t="shared" si="3"/>
      </c>
      <c r="X54" s="15">
        <f t="shared" si="4"/>
      </c>
      <c r="Y54" s="15">
        <f t="shared" si="5"/>
      </c>
      <c r="Z54" s="15">
        <f t="shared" si="6"/>
      </c>
      <c r="AB54" s="15">
        <f t="shared" si="7"/>
      </c>
    </row>
    <row r="55" spans="1:28" ht="38.25">
      <c r="A55" s="87">
        <v>16635800023</v>
      </c>
      <c r="B55" s="82">
        <v>54</v>
      </c>
      <c r="C55" s="88" t="s">
        <v>125</v>
      </c>
      <c r="D55" s="88" t="s">
        <v>126</v>
      </c>
      <c r="E55" s="82" t="s">
        <v>27</v>
      </c>
      <c r="F55" s="82">
        <v>7</v>
      </c>
      <c r="G55" s="82" t="s">
        <v>223</v>
      </c>
      <c r="H55" s="82">
        <v>16</v>
      </c>
      <c r="J55" s="82" t="s">
        <v>817</v>
      </c>
      <c r="K55" s="83" t="s">
        <v>224</v>
      </c>
      <c r="L55" s="83" t="s">
        <v>225</v>
      </c>
      <c r="M55" s="83" t="s">
        <v>777</v>
      </c>
      <c r="N55" s="82" t="s">
        <v>777</v>
      </c>
      <c r="P55" s="82" t="s">
        <v>27</v>
      </c>
      <c r="Q55" s="82" t="s">
        <v>95</v>
      </c>
      <c r="T55" s="43" t="str">
        <f t="shared" si="0"/>
        <v>A</v>
      </c>
      <c r="U55" s="43">
        <f t="shared" si="1"/>
      </c>
      <c r="V55" s="43">
        <f t="shared" si="2"/>
      </c>
      <c r="W55" s="43">
        <f t="shared" si="3"/>
      </c>
      <c r="X55" s="15">
        <f t="shared" si="4"/>
      </c>
      <c r="Y55" s="15">
        <f t="shared" si="5"/>
      </c>
      <c r="Z55" s="15">
        <f t="shared" si="6"/>
      </c>
      <c r="AB55" s="15">
        <f t="shared" si="7"/>
      </c>
    </row>
    <row r="56" spans="1:28" ht="25.5">
      <c r="A56" s="87">
        <v>16612300023</v>
      </c>
      <c r="B56" s="82">
        <v>55</v>
      </c>
      <c r="C56" s="88" t="s">
        <v>101</v>
      </c>
      <c r="D56" s="88" t="s">
        <v>102</v>
      </c>
      <c r="E56" s="82" t="s">
        <v>27</v>
      </c>
      <c r="F56" s="82">
        <v>7</v>
      </c>
      <c r="G56" s="82" t="s">
        <v>223</v>
      </c>
      <c r="H56" s="82">
        <v>16</v>
      </c>
      <c r="J56" s="82" t="s">
        <v>817</v>
      </c>
      <c r="K56" s="83" t="s">
        <v>217</v>
      </c>
      <c r="L56" s="83" t="s">
        <v>218</v>
      </c>
      <c r="M56" s="83" t="s">
        <v>777</v>
      </c>
      <c r="N56" s="82" t="s">
        <v>777</v>
      </c>
      <c r="P56" s="82" t="s">
        <v>27</v>
      </c>
      <c r="Q56" s="82" t="s">
        <v>95</v>
      </c>
      <c r="T56" s="43" t="str">
        <f t="shared" si="0"/>
        <v>A</v>
      </c>
      <c r="U56" s="43">
        <f t="shared" si="1"/>
      </c>
      <c r="V56" s="43">
        <f t="shared" si="2"/>
      </c>
      <c r="W56" s="43">
        <f t="shared" si="3"/>
      </c>
      <c r="X56" s="15">
        <f t="shared" si="4"/>
      </c>
      <c r="Y56" s="15">
        <f t="shared" si="5"/>
      </c>
      <c r="Z56" s="15">
        <f t="shared" si="6"/>
      </c>
      <c r="AB56" s="15">
        <f t="shared" si="7"/>
      </c>
    </row>
    <row r="57" spans="1:28" ht="114.75">
      <c r="A57" s="87">
        <v>16635900023</v>
      </c>
      <c r="B57" s="82">
        <v>56</v>
      </c>
      <c r="C57" s="88" t="s">
        <v>125</v>
      </c>
      <c r="D57" s="88" t="s">
        <v>126</v>
      </c>
      <c r="E57" s="82" t="s">
        <v>72</v>
      </c>
      <c r="F57" s="82">
        <v>7</v>
      </c>
      <c r="G57" s="82" t="s">
        <v>223</v>
      </c>
      <c r="H57" s="82">
        <v>19</v>
      </c>
      <c r="J57" s="82" t="s">
        <v>799</v>
      </c>
      <c r="K57" s="83" t="s">
        <v>224</v>
      </c>
      <c r="L57" s="83" t="s">
        <v>226</v>
      </c>
      <c r="M57" s="83" t="s">
        <v>909</v>
      </c>
      <c r="N57" s="82" t="s">
        <v>828</v>
      </c>
      <c r="P57" s="82" t="s">
        <v>816</v>
      </c>
      <c r="Q57" s="82" t="s">
        <v>95</v>
      </c>
      <c r="T57" s="43">
        <f t="shared" si="0"/>
      </c>
      <c r="U57" s="43" t="str">
        <f t="shared" si="1"/>
        <v>AP</v>
      </c>
      <c r="V57" s="43" t="str">
        <f t="shared" si="2"/>
        <v>Definition</v>
      </c>
      <c r="W57" s="43">
        <f t="shared" si="3"/>
      </c>
      <c r="X57" s="15">
        <f t="shared" si="4"/>
      </c>
      <c r="Y57" s="15">
        <f t="shared" si="5"/>
      </c>
      <c r="Z57" s="15">
        <f t="shared" si="6"/>
      </c>
      <c r="AB57" s="15">
        <f t="shared" si="7"/>
      </c>
    </row>
    <row r="58" spans="1:28" ht="25.5">
      <c r="A58" s="87">
        <v>16612200023</v>
      </c>
      <c r="B58" s="82">
        <v>57</v>
      </c>
      <c r="C58" s="88" t="s">
        <v>101</v>
      </c>
      <c r="D58" s="88" t="s">
        <v>102</v>
      </c>
      <c r="E58" s="82" t="s">
        <v>27</v>
      </c>
      <c r="F58" s="82">
        <v>7</v>
      </c>
      <c r="G58" s="82" t="s">
        <v>223</v>
      </c>
      <c r="H58" s="82">
        <v>22</v>
      </c>
      <c r="J58" s="82" t="s">
        <v>817</v>
      </c>
      <c r="K58" s="83" t="s">
        <v>217</v>
      </c>
      <c r="L58" s="83" t="s">
        <v>218</v>
      </c>
      <c r="M58" s="83" t="s">
        <v>777</v>
      </c>
      <c r="N58" s="82" t="s">
        <v>777</v>
      </c>
      <c r="P58" s="82" t="s">
        <v>27</v>
      </c>
      <c r="Q58" s="82" t="s">
        <v>95</v>
      </c>
      <c r="T58" s="43" t="str">
        <f t="shared" si="0"/>
        <v>A</v>
      </c>
      <c r="U58" s="43">
        <f t="shared" si="1"/>
      </c>
      <c r="V58" s="43">
        <f t="shared" si="2"/>
      </c>
      <c r="W58" s="43">
        <f t="shared" si="3"/>
      </c>
      <c r="X58" s="15">
        <f t="shared" si="4"/>
      </c>
      <c r="Y58" s="15">
        <f t="shared" si="5"/>
      </c>
      <c r="Z58" s="15">
        <f t="shared" si="6"/>
      </c>
      <c r="AB58" s="15">
        <f t="shared" si="7"/>
      </c>
    </row>
    <row r="59" spans="1:28" ht="25.5">
      <c r="A59" s="87">
        <v>16629400023</v>
      </c>
      <c r="B59" s="82">
        <v>58</v>
      </c>
      <c r="C59" s="88" t="s">
        <v>219</v>
      </c>
      <c r="D59" s="88" t="s">
        <v>220</v>
      </c>
      <c r="E59" s="82" t="s">
        <v>107</v>
      </c>
      <c r="F59" s="82">
        <v>7</v>
      </c>
      <c r="G59" s="82" t="s">
        <v>182</v>
      </c>
      <c r="H59" s="82">
        <v>23</v>
      </c>
      <c r="J59" s="12" t="s">
        <v>800</v>
      </c>
      <c r="K59" s="83" t="s">
        <v>227</v>
      </c>
      <c r="L59" s="83" t="s">
        <v>228</v>
      </c>
      <c r="M59" s="83" t="s">
        <v>777</v>
      </c>
      <c r="N59" s="82" t="s">
        <v>777</v>
      </c>
      <c r="P59" s="82" t="s">
        <v>804</v>
      </c>
      <c r="Q59" s="82" t="s">
        <v>18</v>
      </c>
      <c r="T59" s="43">
        <f t="shared" si="0"/>
      </c>
      <c r="U59" s="43" t="str">
        <f t="shared" si="1"/>
        <v>A</v>
      </c>
      <c r="V59" s="43" t="str">
        <f t="shared" si="2"/>
        <v>TMCTP</v>
      </c>
      <c r="W59" s="43">
        <f t="shared" si="3"/>
      </c>
      <c r="X59" s="15">
        <f t="shared" si="4"/>
      </c>
      <c r="Y59" s="15">
        <f t="shared" si="5"/>
      </c>
      <c r="Z59" s="15">
        <f t="shared" si="6"/>
      </c>
      <c r="AB59" s="15">
        <f t="shared" si="7"/>
      </c>
    </row>
    <row r="60" spans="1:28" ht="12.75">
      <c r="A60" s="87">
        <v>16612500023</v>
      </c>
      <c r="B60" s="82">
        <v>59</v>
      </c>
      <c r="C60" s="88" t="s">
        <v>101</v>
      </c>
      <c r="D60" s="88" t="s">
        <v>102</v>
      </c>
      <c r="E60" s="82" t="s">
        <v>27</v>
      </c>
      <c r="F60" s="82">
        <v>8</v>
      </c>
      <c r="H60" s="82">
        <v>1</v>
      </c>
      <c r="J60" s="82" t="s">
        <v>817</v>
      </c>
      <c r="K60" s="83" t="s">
        <v>156</v>
      </c>
      <c r="L60" s="83" t="s">
        <v>157</v>
      </c>
      <c r="M60" s="83" t="s">
        <v>777</v>
      </c>
      <c r="N60" s="82" t="s">
        <v>777</v>
      </c>
      <c r="P60" s="82" t="s">
        <v>27</v>
      </c>
      <c r="Q60" s="82" t="s">
        <v>95</v>
      </c>
      <c r="T60" s="43" t="str">
        <f t="shared" si="0"/>
        <v>A</v>
      </c>
      <c r="U60" s="43">
        <f t="shared" si="1"/>
      </c>
      <c r="V60" s="43">
        <f t="shared" si="2"/>
      </c>
      <c r="W60" s="43">
        <f t="shared" si="3"/>
      </c>
      <c r="X60" s="15">
        <f t="shared" si="4"/>
      </c>
      <c r="Y60" s="15">
        <f t="shared" si="5"/>
      </c>
      <c r="Z60" s="15">
        <f t="shared" si="6"/>
      </c>
      <c r="AB60" s="15">
        <f t="shared" si="7"/>
      </c>
    </row>
    <row r="61" spans="1:28" ht="12.75">
      <c r="A61" s="87">
        <v>16636000023</v>
      </c>
      <c r="B61" s="82">
        <v>60</v>
      </c>
      <c r="C61" s="88" t="s">
        <v>125</v>
      </c>
      <c r="D61" s="88" t="s">
        <v>126</v>
      </c>
      <c r="E61" s="82" t="s">
        <v>27</v>
      </c>
      <c r="F61" s="82">
        <v>9</v>
      </c>
      <c r="G61" s="82" t="s">
        <v>229</v>
      </c>
      <c r="H61" s="82">
        <v>7</v>
      </c>
      <c r="J61" s="82" t="s">
        <v>817</v>
      </c>
      <c r="K61" s="83" t="s">
        <v>230</v>
      </c>
      <c r="L61" s="83" t="s">
        <v>231</v>
      </c>
      <c r="M61" s="83" t="s">
        <v>777</v>
      </c>
      <c r="N61" s="82" t="s">
        <v>777</v>
      </c>
      <c r="P61" s="82" t="s">
        <v>27</v>
      </c>
      <c r="Q61" s="82" t="s">
        <v>95</v>
      </c>
      <c r="T61" s="43" t="str">
        <f t="shared" si="0"/>
        <v>A</v>
      </c>
      <c r="U61" s="43">
        <f t="shared" si="1"/>
      </c>
      <c r="V61" s="43">
        <f t="shared" si="2"/>
      </c>
      <c r="W61" s="43">
        <f t="shared" si="3"/>
      </c>
      <c r="X61" s="15">
        <f t="shared" si="4"/>
      </c>
      <c r="Y61" s="15">
        <f t="shared" si="5"/>
      </c>
      <c r="Z61" s="15">
        <f t="shared" si="6"/>
      </c>
      <c r="AB61" s="15">
        <f t="shared" si="7"/>
      </c>
    </row>
    <row r="62" spans="1:28" ht="51">
      <c r="A62" s="87">
        <v>16629600023</v>
      </c>
      <c r="B62" s="82">
        <v>61</v>
      </c>
      <c r="C62" s="88" t="s">
        <v>232</v>
      </c>
      <c r="D62" s="88" t="s">
        <v>233</v>
      </c>
      <c r="E62" s="82" t="s">
        <v>72</v>
      </c>
      <c r="F62" s="82">
        <v>9</v>
      </c>
      <c r="G62" s="82" t="s">
        <v>229</v>
      </c>
      <c r="H62" s="82">
        <v>7</v>
      </c>
      <c r="J62" s="12" t="s">
        <v>800</v>
      </c>
      <c r="K62" s="83" t="s">
        <v>234</v>
      </c>
      <c r="M62" s="83" t="s">
        <v>894</v>
      </c>
      <c r="N62" s="82" t="s">
        <v>828</v>
      </c>
      <c r="P62" s="82" t="s">
        <v>804</v>
      </c>
      <c r="Q62" s="82" t="s">
        <v>95</v>
      </c>
      <c r="T62" s="43">
        <f t="shared" si="0"/>
      </c>
      <c r="U62" s="43" t="str">
        <f t="shared" si="1"/>
        <v>AP</v>
      </c>
      <c r="V62" s="43" t="str">
        <f t="shared" si="2"/>
        <v>TMCTP</v>
      </c>
      <c r="W62" s="43">
        <f t="shared" si="3"/>
      </c>
      <c r="X62" s="15">
        <f t="shared" si="4"/>
      </c>
      <c r="Y62" s="15">
        <f t="shared" si="5"/>
      </c>
      <c r="Z62" s="15">
        <f t="shared" si="6"/>
      </c>
      <c r="AB62" s="15">
        <f t="shared" si="7"/>
      </c>
    </row>
    <row r="63" spans="1:28" ht="38.25">
      <c r="A63" s="87">
        <v>16629700023</v>
      </c>
      <c r="B63" s="82">
        <v>62</v>
      </c>
      <c r="C63" s="88" t="s">
        <v>232</v>
      </c>
      <c r="D63" s="88" t="s">
        <v>233</v>
      </c>
      <c r="E63" s="82" t="s">
        <v>72</v>
      </c>
      <c r="F63" s="82">
        <v>9</v>
      </c>
      <c r="G63" s="82" t="s">
        <v>235</v>
      </c>
      <c r="H63" s="82">
        <v>15</v>
      </c>
      <c r="J63" s="12" t="s">
        <v>800</v>
      </c>
      <c r="K63" s="83" t="s">
        <v>236</v>
      </c>
      <c r="L63" s="83" t="s">
        <v>237</v>
      </c>
      <c r="M63" s="83" t="s">
        <v>895</v>
      </c>
      <c r="N63" s="82" t="s">
        <v>828</v>
      </c>
      <c r="P63" s="82" t="s">
        <v>804</v>
      </c>
      <c r="Q63" s="82" t="s">
        <v>95</v>
      </c>
      <c r="T63" s="43">
        <f t="shared" si="0"/>
      </c>
      <c r="U63" s="43" t="str">
        <f t="shared" si="1"/>
        <v>AP</v>
      </c>
      <c r="V63" s="43" t="str">
        <f t="shared" si="2"/>
        <v>TMCTP</v>
      </c>
      <c r="W63" s="43">
        <f t="shared" si="3"/>
      </c>
      <c r="X63" s="15">
        <f t="shared" si="4"/>
      </c>
      <c r="Y63" s="15">
        <f t="shared" si="5"/>
      </c>
      <c r="Z63" s="15">
        <f t="shared" si="6"/>
      </c>
      <c r="AB63" s="15">
        <f t="shared" si="7"/>
      </c>
    </row>
    <row r="64" spans="1:28" ht="12.75">
      <c r="A64" s="87">
        <v>16636100023</v>
      </c>
      <c r="B64" s="82">
        <v>63</v>
      </c>
      <c r="C64" s="88" t="s">
        <v>125</v>
      </c>
      <c r="D64" s="88" t="s">
        <v>126</v>
      </c>
      <c r="E64" s="82" t="s">
        <v>27</v>
      </c>
      <c r="F64" s="82">
        <v>9</v>
      </c>
      <c r="G64" s="82" t="s">
        <v>235</v>
      </c>
      <c r="H64" s="82">
        <v>17</v>
      </c>
      <c r="J64" s="82" t="s">
        <v>817</v>
      </c>
      <c r="K64" s="83" t="s">
        <v>224</v>
      </c>
      <c r="L64" s="83" t="s">
        <v>238</v>
      </c>
      <c r="M64" s="83" t="s">
        <v>777</v>
      </c>
      <c r="N64" s="82" t="s">
        <v>777</v>
      </c>
      <c r="P64" s="82" t="s">
        <v>27</v>
      </c>
      <c r="Q64" s="82" t="s">
        <v>95</v>
      </c>
      <c r="T64" s="43" t="str">
        <f t="shared" si="0"/>
        <v>A</v>
      </c>
      <c r="U64" s="43">
        <f t="shared" si="1"/>
      </c>
      <c r="V64" s="43">
        <f t="shared" si="2"/>
      </c>
      <c r="W64" s="43">
        <f t="shared" si="3"/>
      </c>
      <c r="X64" s="15">
        <f t="shared" si="4"/>
      </c>
      <c r="Y64" s="15">
        <f t="shared" si="5"/>
      </c>
      <c r="Z64" s="15">
        <f t="shared" si="6"/>
      </c>
      <c r="AB64" s="15">
        <f t="shared" si="7"/>
      </c>
    </row>
    <row r="65" spans="1:28" ht="25.5">
      <c r="A65" s="87">
        <v>16636200023</v>
      </c>
      <c r="B65" s="82">
        <v>64</v>
      </c>
      <c r="C65" s="88" t="s">
        <v>125</v>
      </c>
      <c r="D65" s="88" t="s">
        <v>126</v>
      </c>
      <c r="E65" s="82" t="s">
        <v>72</v>
      </c>
      <c r="F65" s="82">
        <v>9</v>
      </c>
      <c r="G65" s="82" t="s">
        <v>235</v>
      </c>
      <c r="H65" s="82">
        <v>19</v>
      </c>
      <c r="J65" s="12" t="s">
        <v>800</v>
      </c>
      <c r="K65" s="83" t="s">
        <v>224</v>
      </c>
      <c r="L65" s="83" t="s">
        <v>239</v>
      </c>
      <c r="M65" s="83" t="s">
        <v>896</v>
      </c>
      <c r="N65" s="82" t="s">
        <v>828</v>
      </c>
      <c r="P65" s="82" t="s">
        <v>804</v>
      </c>
      <c r="Q65" s="82" t="s">
        <v>95</v>
      </c>
      <c r="T65" s="43">
        <f t="shared" si="0"/>
      </c>
      <c r="U65" s="43" t="str">
        <f t="shared" si="1"/>
        <v>AP</v>
      </c>
      <c r="V65" s="43" t="str">
        <f t="shared" si="2"/>
        <v>TMCTP</v>
      </c>
      <c r="W65" s="43">
        <f t="shared" si="3"/>
      </c>
      <c r="X65" s="15">
        <f t="shared" si="4"/>
      </c>
      <c r="Y65" s="15">
        <f t="shared" si="5"/>
      </c>
      <c r="Z65" s="15">
        <f t="shared" si="6"/>
      </c>
      <c r="AB65" s="15">
        <f t="shared" si="7"/>
      </c>
    </row>
    <row r="66" spans="1:28" ht="12.75">
      <c r="A66" s="87">
        <v>16636300023</v>
      </c>
      <c r="B66" s="82">
        <v>65</v>
      </c>
      <c r="C66" s="88" t="s">
        <v>125</v>
      </c>
      <c r="D66" s="88" t="s">
        <v>126</v>
      </c>
      <c r="E66" s="82" t="s">
        <v>27</v>
      </c>
      <c r="F66" s="82">
        <v>9</v>
      </c>
      <c r="G66" s="82" t="s">
        <v>235</v>
      </c>
      <c r="H66" s="82">
        <v>21</v>
      </c>
      <c r="J66" s="82" t="s">
        <v>817</v>
      </c>
      <c r="K66" s="83" t="s">
        <v>224</v>
      </c>
      <c r="L66" s="83" t="s">
        <v>240</v>
      </c>
      <c r="M66" s="83" t="s">
        <v>777</v>
      </c>
      <c r="N66" s="82" t="s">
        <v>777</v>
      </c>
      <c r="P66" s="82" t="s">
        <v>27</v>
      </c>
      <c r="Q66" s="82" t="s">
        <v>95</v>
      </c>
      <c r="T66" s="43" t="str">
        <f t="shared" si="0"/>
        <v>A</v>
      </c>
      <c r="U66" s="43">
        <f t="shared" si="1"/>
      </c>
      <c r="V66" s="43">
        <f t="shared" si="2"/>
      </c>
      <c r="W66" s="43">
        <f t="shared" si="3"/>
      </c>
      <c r="X66" s="15">
        <f t="shared" si="4"/>
      </c>
      <c r="Y66" s="15">
        <f t="shared" si="5"/>
      </c>
      <c r="Z66" s="15">
        <f t="shared" si="6"/>
      </c>
      <c r="AB66" s="15">
        <f t="shared" si="7"/>
      </c>
    </row>
    <row r="67" spans="1:28" ht="51">
      <c r="A67" s="87">
        <v>16629800023</v>
      </c>
      <c r="B67" s="82">
        <v>66</v>
      </c>
      <c r="C67" s="88" t="s">
        <v>232</v>
      </c>
      <c r="D67" s="88" t="s">
        <v>233</v>
      </c>
      <c r="E67" s="82" t="s">
        <v>72</v>
      </c>
      <c r="F67" s="82">
        <v>9</v>
      </c>
      <c r="G67" s="82" t="s">
        <v>235</v>
      </c>
      <c r="H67" s="82">
        <v>23</v>
      </c>
      <c r="J67" s="12" t="s">
        <v>800</v>
      </c>
      <c r="K67" s="83" t="s">
        <v>241</v>
      </c>
      <c r="L67" s="83" t="s">
        <v>242</v>
      </c>
      <c r="M67" s="83" t="s">
        <v>898</v>
      </c>
      <c r="N67" s="82" t="s">
        <v>828</v>
      </c>
      <c r="P67" s="82" t="s">
        <v>804</v>
      </c>
      <c r="Q67" s="82" t="s">
        <v>95</v>
      </c>
      <c r="T67" s="43">
        <f aca="true" t="shared" si="8" ref="T67:T130">IF(E67="Editorial",N67,"")</f>
      </c>
      <c r="U67" s="43" t="str">
        <f aca="true" t="shared" si="9" ref="U67:U130">IF(OR(E67="Technical",E67="General"),N67,"")</f>
        <v>AP</v>
      </c>
      <c r="V67" s="43" t="str">
        <f aca="true" t="shared" si="10" ref="V67:V130">IF(OR(U67="A",U67="AP",U67="R",U67="Z"),P67,"")</f>
        <v>TMCTP</v>
      </c>
      <c r="W67" s="43">
        <f aca="true" t="shared" si="11" ref="W67:W130">IF(U67=0,P67,"")</f>
      </c>
      <c r="X67" s="15">
        <f aca="true" t="shared" si="12" ref="X67:X130">IF(U67="wip",P67,"")</f>
      </c>
      <c r="Y67" s="15">
        <f aca="true" t="shared" si="13" ref="Y67:Y130">IF(U67="rdy2vote",P67,"")</f>
      </c>
      <c r="Z67" s="15">
        <f aca="true" t="shared" si="14" ref="Z67:Z130">IF(U67="oos",P67,"")</f>
      </c>
      <c r="AB67" s="15">
        <f aca="true" t="shared" si="15" ref="AB67:AB130">IF(OR(U67="rdy2vote",U67="wip"),J67,"")</f>
      </c>
    </row>
    <row r="68" spans="1:28" ht="12.75">
      <c r="A68" s="87">
        <v>16636400023</v>
      </c>
      <c r="B68" s="82">
        <v>67</v>
      </c>
      <c r="C68" s="88" t="s">
        <v>125</v>
      </c>
      <c r="D68" s="88" t="s">
        <v>126</v>
      </c>
      <c r="E68" s="82" t="s">
        <v>27</v>
      </c>
      <c r="F68" s="82">
        <v>9</v>
      </c>
      <c r="G68" s="82" t="s">
        <v>235</v>
      </c>
      <c r="H68" s="82">
        <v>24</v>
      </c>
      <c r="J68" s="82" t="s">
        <v>817</v>
      </c>
      <c r="K68" s="83" t="s">
        <v>224</v>
      </c>
      <c r="L68" s="83" t="s">
        <v>243</v>
      </c>
      <c r="M68" s="83" t="s">
        <v>777</v>
      </c>
      <c r="N68" s="82" t="s">
        <v>777</v>
      </c>
      <c r="P68" s="82" t="s">
        <v>27</v>
      </c>
      <c r="Q68" s="82" t="s">
        <v>95</v>
      </c>
      <c r="T68" s="43" t="str">
        <f t="shared" si="8"/>
        <v>A</v>
      </c>
      <c r="U68" s="43">
        <f t="shared" si="9"/>
      </c>
      <c r="V68" s="43">
        <f t="shared" si="10"/>
      </c>
      <c r="W68" s="43">
        <f t="shared" si="11"/>
      </c>
      <c r="X68" s="15">
        <f t="shared" si="12"/>
      </c>
      <c r="Y68" s="15">
        <f t="shared" si="13"/>
      </c>
      <c r="Z68" s="15">
        <f t="shared" si="14"/>
      </c>
      <c r="AB68" s="15">
        <f t="shared" si="15"/>
      </c>
    </row>
    <row r="69" spans="1:28" ht="12.75">
      <c r="A69" s="87">
        <v>16508200023</v>
      </c>
      <c r="B69" s="82">
        <v>68</v>
      </c>
      <c r="C69" s="88" t="s">
        <v>203</v>
      </c>
      <c r="D69" s="88" t="s">
        <v>204</v>
      </c>
      <c r="E69" s="82" t="s">
        <v>27</v>
      </c>
      <c r="F69" s="82">
        <v>9</v>
      </c>
      <c r="G69" s="82" t="s">
        <v>235</v>
      </c>
      <c r="H69" s="82">
        <v>25</v>
      </c>
      <c r="J69" s="82" t="s">
        <v>817</v>
      </c>
      <c r="K69" s="83" t="s">
        <v>244</v>
      </c>
      <c r="L69" s="83" t="s">
        <v>206</v>
      </c>
      <c r="M69" s="83" t="s">
        <v>777</v>
      </c>
      <c r="N69" s="82" t="s">
        <v>777</v>
      </c>
      <c r="P69" s="82" t="s">
        <v>27</v>
      </c>
      <c r="Q69" s="82" t="s">
        <v>95</v>
      </c>
      <c r="T69" s="43" t="str">
        <f t="shared" si="8"/>
        <v>A</v>
      </c>
      <c r="U69" s="43">
        <f t="shared" si="9"/>
      </c>
      <c r="V69" s="43">
        <f t="shared" si="10"/>
      </c>
      <c r="W69" s="43">
        <f t="shared" si="11"/>
      </c>
      <c r="X69" s="15">
        <f t="shared" si="12"/>
      </c>
      <c r="Y69" s="15">
        <f t="shared" si="13"/>
      </c>
      <c r="Z69" s="15">
        <f t="shared" si="14"/>
      </c>
      <c r="AB69" s="15">
        <f t="shared" si="15"/>
      </c>
    </row>
    <row r="70" spans="1:28" ht="225.75" customHeight="1">
      <c r="A70" s="87">
        <v>16595500023</v>
      </c>
      <c r="B70" s="82">
        <v>69</v>
      </c>
      <c r="C70" s="88" t="s">
        <v>245</v>
      </c>
      <c r="D70" s="88" t="s">
        <v>102</v>
      </c>
      <c r="E70" s="82" t="s">
        <v>72</v>
      </c>
      <c r="F70" s="82">
        <v>9</v>
      </c>
      <c r="G70" s="82" t="s">
        <v>246</v>
      </c>
      <c r="H70" s="82">
        <v>26</v>
      </c>
      <c r="J70" s="12" t="s">
        <v>800</v>
      </c>
      <c r="K70" s="83" t="s">
        <v>247</v>
      </c>
      <c r="L70" s="83" t="s">
        <v>248</v>
      </c>
      <c r="M70" s="83" t="s">
        <v>777</v>
      </c>
      <c r="N70" s="82" t="s">
        <v>777</v>
      </c>
      <c r="P70" s="82" t="s">
        <v>804</v>
      </c>
      <c r="Q70" s="82" t="s">
        <v>95</v>
      </c>
      <c r="T70" s="43">
        <f t="shared" si="8"/>
      </c>
      <c r="U70" s="43" t="str">
        <f t="shared" si="9"/>
        <v>A</v>
      </c>
      <c r="V70" s="43" t="str">
        <f t="shared" si="10"/>
        <v>TMCTP</v>
      </c>
      <c r="W70" s="43">
        <f t="shared" si="11"/>
      </c>
      <c r="X70" s="15">
        <f t="shared" si="12"/>
      </c>
      <c r="Y70" s="15">
        <f t="shared" si="13"/>
      </c>
      <c r="Z70" s="15">
        <f t="shared" si="14"/>
      </c>
      <c r="AB70" s="15">
        <f t="shared" si="15"/>
      </c>
    </row>
    <row r="71" spans="1:28" ht="63.75">
      <c r="A71" s="87">
        <v>16629500023</v>
      </c>
      <c r="B71" s="82">
        <v>70</v>
      </c>
      <c r="C71" s="88" t="s">
        <v>219</v>
      </c>
      <c r="D71" s="88" t="s">
        <v>220</v>
      </c>
      <c r="E71" s="82" t="s">
        <v>107</v>
      </c>
      <c r="F71" s="82">
        <v>9</v>
      </c>
      <c r="G71" s="82" t="s">
        <v>194</v>
      </c>
      <c r="H71" s="82">
        <v>29</v>
      </c>
      <c r="J71" s="12" t="s">
        <v>824</v>
      </c>
      <c r="K71" s="83" t="s">
        <v>249</v>
      </c>
      <c r="L71" s="83" t="s">
        <v>250</v>
      </c>
      <c r="M71" s="83" t="s">
        <v>940</v>
      </c>
      <c r="N71" s="82" t="s">
        <v>828</v>
      </c>
      <c r="P71" s="82" t="s">
        <v>805</v>
      </c>
      <c r="Q71" s="82" t="s">
        <v>18</v>
      </c>
      <c r="T71" s="43">
        <f t="shared" si="8"/>
      </c>
      <c r="U71" s="43" t="str">
        <f t="shared" si="9"/>
        <v>AP</v>
      </c>
      <c r="V71" s="43" t="str">
        <f t="shared" si="10"/>
        <v>Dev-to-Dev</v>
      </c>
      <c r="W71" s="43">
        <f t="shared" si="11"/>
      </c>
      <c r="X71" s="15">
        <f t="shared" si="12"/>
      </c>
      <c r="Y71" s="15">
        <f t="shared" si="13"/>
      </c>
      <c r="Z71" s="15">
        <f t="shared" si="14"/>
      </c>
      <c r="AB71" s="15">
        <f t="shared" si="15"/>
      </c>
    </row>
    <row r="72" spans="1:28" ht="12.75">
      <c r="A72" s="87">
        <v>16508300023</v>
      </c>
      <c r="B72" s="82">
        <v>71</v>
      </c>
      <c r="C72" s="88" t="s">
        <v>203</v>
      </c>
      <c r="D72" s="88" t="s">
        <v>204</v>
      </c>
      <c r="E72" s="82" t="s">
        <v>27</v>
      </c>
      <c r="F72" s="82">
        <v>9</v>
      </c>
      <c r="G72" s="82" t="s">
        <v>251</v>
      </c>
      <c r="H72" s="82">
        <v>40</v>
      </c>
      <c r="J72" s="82" t="s">
        <v>817</v>
      </c>
      <c r="K72" s="83" t="s">
        <v>252</v>
      </c>
      <c r="L72" s="83" t="s">
        <v>253</v>
      </c>
      <c r="M72" s="83" t="s">
        <v>777</v>
      </c>
      <c r="N72" s="82" t="s">
        <v>777</v>
      </c>
      <c r="P72" s="82" t="s">
        <v>27</v>
      </c>
      <c r="Q72" s="82" t="s">
        <v>95</v>
      </c>
      <c r="T72" s="43" t="str">
        <f t="shared" si="8"/>
        <v>A</v>
      </c>
      <c r="U72" s="43">
        <f t="shared" si="9"/>
      </c>
      <c r="V72" s="43">
        <f t="shared" si="10"/>
      </c>
      <c r="W72" s="43">
        <f t="shared" si="11"/>
      </c>
      <c r="X72" s="15">
        <f t="shared" si="12"/>
      </c>
      <c r="Y72" s="15">
        <f t="shared" si="13"/>
      </c>
      <c r="Z72" s="15">
        <f t="shared" si="14"/>
      </c>
      <c r="AB72" s="15">
        <f t="shared" si="15"/>
      </c>
    </row>
    <row r="73" spans="1:28" ht="12.75">
      <c r="A73" s="87">
        <v>16636500023</v>
      </c>
      <c r="B73" s="82">
        <v>72</v>
      </c>
      <c r="C73" s="88" t="s">
        <v>125</v>
      </c>
      <c r="D73" s="88" t="s">
        <v>126</v>
      </c>
      <c r="E73" s="82" t="s">
        <v>72</v>
      </c>
      <c r="F73" s="82">
        <v>9</v>
      </c>
      <c r="G73" s="82" t="s">
        <v>254</v>
      </c>
      <c r="H73" s="82">
        <v>42</v>
      </c>
      <c r="J73" s="12" t="s">
        <v>817</v>
      </c>
      <c r="K73" s="83" t="s">
        <v>255</v>
      </c>
      <c r="L73" s="83" t="s">
        <v>256</v>
      </c>
      <c r="M73" s="83" t="s">
        <v>777</v>
      </c>
      <c r="N73" s="82" t="s">
        <v>777</v>
      </c>
      <c r="P73" s="82" t="s">
        <v>820</v>
      </c>
      <c r="Q73" s="82" t="s">
        <v>95</v>
      </c>
      <c r="T73" s="43">
        <f t="shared" si="8"/>
      </c>
      <c r="U73" s="43" t="str">
        <f t="shared" si="9"/>
        <v>A</v>
      </c>
      <c r="V73" s="43" t="str">
        <f t="shared" si="10"/>
        <v>T&amp;G Editorial</v>
      </c>
      <c r="W73" s="43">
        <f t="shared" si="11"/>
      </c>
      <c r="X73" s="15">
        <f t="shared" si="12"/>
      </c>
      <c r="Y73" s="15">
        <f t="shared" si="13"/>
      </c>
      <c r="Z73" s="15">
        <f t="shared" si="14"/>
      </c>
      <c r="AB73" s="15">
        <f t="shared" si="15"/>
      </c>
    </row>
    <row r="74" spans="1:28" ht="51">
      <c r="A74" s="87">
        <v>16636600023</v>
      </c>
      <c r="B74" s="82">
        <v>73</v>
      </c>
      <c r="C74" s="88" t="s">
        <v>125</v>
      </c>
      <c r="D74" s="88" t="s">
        <v>126</v>
      </c>
      <c r="E74" s="82" t="s">
        <v>72</v>
      </c>
      <c r="F74" s="82">
        <v>9</v>
      </c>
      <c r="G74" s="82" t="s">
        <v>254</v>
      </c>
      <c r="H74" s="82">
        <v>47</v>
      </c>
      <c r="J74" s="12" t="s">
        <v>800</v>
      </c>
      <c r="K74" s="83" t="s">
        <v>257</v>
      </c>
      <c r="L74" s="83" t="s">
        <v>258</v>
      </c>
      <c r="M74" s="83" t="s">
        <v>777</v>
      </c>
      <c r="N74" s="82" t="s">
        <v>777</v>
      </c>
      <c r="P74" s="82" t="s">
        <v>804</v>
      </c>
      <c r="Q74" s="82" t="s">
        <v>95</v>
      </c>
      <c r="T74" s="43">
        <f t="shared" si="8"/>
      </c>
      <c r="U74" s="43" t="str">
        <f t="shared" si="9"/>
        <v>A</v>
      </c>
      <c r="V74" s="43" t="str">
        <f t="shared" si="10"/>
        <v>TMCTP</v>
      </c>
      <c r="W74" s="43">
        <f t="shared" si="11"/>
      </c>
      <c r="X74" s="15">
        <f t="shared" si="12"/>
      </c>
      <c r="Y74" s="15">
        <f t="shared" si="13"/>
      </c>
      <c r="Z74" s="15">
        <f t="shared" si="14"/>
      </c>
      <c r="AB74" s="15">
        <f t="shared" si="15"/>
      </c>
    </row>
    <row r="75" spans="1:28" ht="12.75">
      <c r="A75" s="87">
        <v>16508400023</v>
      </c>
      <c r="B75" s="82">
        <v>74</v>
      </c>
      <c r="C75" s="88" t="s">
        <v>203</v>
      </c>
      <c r="D75" s="88" t="s">
        <v>204</v>
      </c>
      <c r="E75" s="82" t="s">
        <v>27</v>
      </c>
      <c r="F75" s="82">
        <v>10</v>
      </c>
      <c r="G75" s="82" t="s">
        <v>251</v>
      </c>
      <c r="H75" s="82">
        <v>6</v>
      </c>
      <c r="J75" s="82" t="s">
        <v>817</v>
      </c>
      <c r="K75" s="83" t="s">
        <v>259</v>
      </c>
      <c r="L75" s="83" t="s">
        <v>260</v>
      </c>
      <c r="M75" s="83" t="s">
        <v>777</v>
      </c>
      <c r="N75" s="82" t="s">
        <v>777</v>
      </c>
      <c r="P75" s="82" t="s">
        <v>27</v>
      </c>
      <c r="Q75" s="82" t="s">
        <v>95</v>
      </c>
      <c r="T75" s="43" t="str">
        <f t="shared" si="8"/>
        <v>A</v>
      </c>
      <c r="U75" s="43">
        <f t="shared" si="9"/>
      </c>
      <c r="V75" s="43">
        <f t="shared" si="10"/>
      </c>
      <c r="W75" s="43">
        <f t="shared" si="11"/>
      </c>
      <c r="X75" s="15">
        <f t="shared" si="12"/>
      </c>
      <c r="Y75" s="15">
        <f t="shared" si="13"/>
      </c>
      <c r="Z75" s="15">
        <f t="shared" si="14"/>
      </c>
      <c r="AB75" s="15">
        <f t="shared" si="15"/>
      </c>
    </row>
    <row r="76" spans="1:28" ht="38.25">
      <c r="A76" s="87">
        <v>16636700023</v>
      </c>
      <c r="B76" s="82">
        <v>75</v>
      </c>
      <c r="C76" s="88" t="s">
        <v>125</v>
      </c>
      <c r="D76" s="88" t="s">
        <v>126</v>
      </c>
      <c r="E76" s="82" t="s">
        <v>27</v>
      </c>
      <c r="F76" s="82">
        <v>10</v>
      </c>
      <c r="G76" s="82" t="s">
        <v>254</v>
      </c>
      <c r="H76" s="82">
        <v>8</v>
      </c>
      <c r="J76" s="82" t="s">
        <v>817</v>
      </c>
      <c r="K76" s="83" t="s">
        <v>261</v>
      </c>
      <c r="L76" s="83" t="s">
        <v>262</v>
      </c>
      <c r="M76" s="83" t="s">
        <v>902</v>
      </c>
      <c r="N76" s="82" t="s">
        <v>855</v>
      </c>
      <c r="P76" s="82" t="s">
        <v>27</v>
      </c>
      <c r="Q76" s="82" t="s">
        <v>95</v>
      </c>
      <c r="T76" s="43" t="str">
        <f t="shared" si="8"/>
        <v>R</v>
      </c>
      <c r="U76" s="43">
        <f t="shared" si="9"/>
      </c>
      <c r="V76" s="43">
        <f t="shared" si="10"/>
      </c>
      <c r="W76" s="43">
        <f t="shared" si="11"/>
      </c>
      <c r="X76" s="15">
        <f t="shared" si="12"/>
      </c>
      <c r="Y76" s="15">
        <f t="shared" si="13"/>
      </c>
      <c r="Z76" s="15">
        <f t="shared" si="14"/>
      </c>
      <c r="AB76" s="15">
        <f t="shared" si="15"/>
      </c>
    </row>
    <row r="77" spans="1:28" ht="25.5">
      <c r="A77" s="87">
        <v>16636900023</v>
      </c>
      <c r="B77" s="82">
        <v>76</v>
      </c>
      <c r="C77" s="88" t="s">
        <v>125</v>
      </c>
      <c r="D77" s="88" t="s">
        <v>126</v>
      </c>
      <c r="E77" s="82" t="s">
        <v>72</v>
      </c>
      <c r="F77" s="82">
        <v>10</v>
      </c>
      <c r="G77" s="82" t="s">
        <v>254</v>
      </c>
      <c r="H77" s="82">
        <v>9</v>
      </c>
      <c r="J77" s="12" t="s">
        <v>800</v>
      </c>
      <c r="K77" s="83" t="s">
        <v>263</v>
      </c>
      <c r="L77" s="83" t="s">
        <v>264</v>
      </c>
      <c r="M77" s="83" t="s">
        <v>777</v>
      </c>
      <c r="N77" s="82" t="s">
        <v>777</v>
      </c>
      <c r="P77" s="82" t="s">
        <v>804</v>
      </c>
      <c r="Q77" s="82" t="s">
        <v>95</v>
      </c>
      <c r="T77" s="43">
        <f t="shared" si="8"/>
      </c>
      <c r="U77" s="43" t="str">
        <f t="shared" si="9"/>
        <v>A</v>
      </c>
      <c r="V77" s="43" t="str">
        <f t="shared" si="10"/>
        <v>TMCTP</v>
      </c>
      <c r="W77" s="43">
        <f t="shared" si="11"/>
      </c>
      <c r="X77" s="15">
        <f t="shared" si="12"/>
      </c>
      <c r="Y77" s="15">
        <f t="shared" si="13"/>
      </c>
      <c r="Z77" s="15">
        <f t="shared" si="14"/>
      </c>
      <c r="AB77" s="15">
        <f t="shared" si="15"/>
      </c>
    </row>
    <row r="78" spans="1:28" ht="12.75">
      <c r="A78" s="87">
        <v>16636800023</v>
      </c>
      <c r="B78" s="82">
        <v>77</v>
      </c>
      <c r="C78" s="88" t="s">
        <v>125</v>
      </c>
      <c r="D78" s="88" t="s">
        <v>126</v>
      </c>
      <c r="E78" s="82" t="s">
        <v>27</v>
      </c>
      <c r="F78" s="82">
        <v>10</v>
      </c>
      <c r="G78" s="82" t="s">
        <v>254</v>
      </c>
      <c r="H78" s="82">
        <v>9</v>
      </c>
      <c r="J78" s="82" t="s">
        <v>817</v>
      </c>
      <c r="K78" s="83" t="s">
        <v>263</v>
      </c>
      <c r="L78" s="83" t="s">
        <v>265</v>
      </c>
      <c r="M78" s="83" t="s">
        <v>777</v>
      </c>
      <c r="N78" s="82" t="s">
        <v>777</v>
      </c>
      <c r="P78" s="82" t="s">
        <v>27</v>
      </c>
      <c r="Q78" s="82" t="s">
        <v>95</v>
      </c>
      <c r="T78" s="43" t="str">
        <f t="shared" si="8"/>
        <v>A</v>
      </c>
      <c r="U78" s="43">
        <f t="shared" si="9"/>
      </c>
      <c r="V78" s="43">
        <f t="shared" si="10"/>
      </c>
      <c r="W78" s="43">
        <f t="shared" si="11"/>
      </c>
      <c r="X78" s="15">
        <f t="shared" si="12"/>
      </c>
      <c r="Y78" s="15">
        <f t="shared" si="13"/>
      </c>
      <c r="Z78" s="15">
        <f t="shared" si="14"/>
      </c>
      <c r="AB78" s="15">
        <f t="shared" si="15"/>
      </c>
    </row>
    <row r="79" spans="1:28" ht="12.75">
      <c r="A79" s="87">
        <v>16637000023</v>
      </c>
      <c r="B79" s="82">
        <v>78</v>
      </c>
      <c r="C79" s="88" t="s">
        <v>125</v>
      </c>
      <c r="D79" s="88" t="s">
        <v>126</v>
      </c>
      <c r="E79" s="82" t="s">
        <v>27</v>
      </c>
      <c r="F79" s="82">
        <v>10</v>
      </c>
      <c r="G79" s="82" t="s">
        <v>254</v>
      </c>
      <c r="H79" s="82">
        <v>10</v>
      </c>
      <c r="J79" s="82" t="s">
        <v>817</v>
      </c>
      <c r="K79" s="83" t="s">
        <v>263</v>
      </c>
      <c r="L79" s="83" t="s">
        <v>266</v>
      </c>
      <c r="M79" s="83" t="s">
        <v>777</v>
      </c>
      <c r="N79" s="82" t="s">
        <v>777</v>
      </c>
      <c r="P79" s="82" t="s">
        <v>27</v>
      </c>
      <c r="Q79" s="82" t="s">
        <v>95</v>
      </c>
      <c r="T79" s="43" t="str">
        <f t="shared" si="8"/>
        <v>A</v>
      </c>
      <c r="U79" s="43">
        <f t="shared" si="9"/>
      </c>
      <c r="V79" s="43">
        <f t="shared" si="10"/>
      </c>
      <c r="W79" s="43">
        <f t="shared" si="11"/>
      </c>
      <c r="X79" s="15">
        <f t="shared" si="12"/>
      </c>
      <c r="Y79" s="15">
        <f t="shared" si="13"/>
      </c>
      <c r="Z79" s="15">
        <f t="shared" si="14"/>
      </c>
      <c r="AB79" s="15">
        <f t="shared" si="15"/>
      </c>
    </row>
    <row r="80" spans="1:28" ht="12.75">
      <c r="A80" s="87">
        <v>16637100023</v>
      </c>
      <c r="B80" s="82">
        <v>79</v>
      </c>
      <c r="C80" s="88" t="s">
        <v>125</v>
      </c>
      <c r="D80" s="88" t="s">
        <v>126</v>
      </c>
      <c r="E80" s="82" t="s">
        <v>27</v>
      </c>
      <c r="F80" s="82">
        <v>10</v>
      </c>
      <c r="G80" s="82" t="s">
        <v>254</v>
      </c>
      <c r="H80" s="82">
        <v>11</v>
      </c>
      <c r="J80" s="82" t="s">
        <v>817</v>
      </c>
      <c r="K80" s="83" t="s">
        <v>263</v>
      </c>
      <c r="L80" s="83" t="s">
        <v>267</v>
      </c>
      <c r="M80" s="83" t="s">
        <v>777</v>
      </c>
      <c r="N80" s="82" t="s">
        <v>777</v>
      </c>
      <c r="P80" s="82" t="s">
        <v>27</v>
      </c>
      <c r="Q80" s="82" t="s">
        <v>95</v>
      </c>
      <c r="T80" s="43" t="str">
        <f t="shared" si="8"/>
        <v>A</v>
      </c>
      <c r="U80" s="43">
        <f t="shared" si="9"/>
      </c>
      <c r="V80" s="43">
        <f t="shared" si="10"/>
      </c>
      <c r="W80" s="43">
        <f t="shared" si="11"/>
      </c>
      <c r="X80" s="15">
        <f t="shared" si="12"/>
      </c>
      <c r="Y80" s="15">
        <f t="shared" si="13"/>
      </c>
      <c r="Z80" s="15">
        <f t="shared" si="14"/>
      </c>
      <c r="AB80" s="15">
        <f t="shared" si="15"/>
      </c>
    </row>
    <row r="81" spans="1:28" ht="12.75">
      <c r="A81" s="87">
        <v>16637200023</v>
      </c>
      <c r="B81" s="82">
        <v>80</v>
      </c>
      <c r="C81" s="88" t="s">
        <v>125</v>
      </c>
      <c r="D81" s="88" t="s">
        <v>126</v>
      </c>
      <c r="E81" s="82" t="s">
        <v>72</v>
      </c>
      <c r="F81" s="82">
        <v>10</v>
      </c>
      <c r="G81" s="82" t="s">
        <v>254</v>
      </c>
      <c r="H81" s="82">
        <v>16</v>
      </c>
      <c r="J81" s="12" t="s">
        <v>800</v>
      </c>
      <c r="K81" s="83" t="s">
        <v>263</v>
      </c>
      <c r="L81" s="83" t="s">
        <v>268</v>
      </c>
      <c r="M81" s="83" t="s">
        <v>777</v>
      </c>
      <c r="N81" s="82" t="s">
        <v>777</v>
      </c>
      <c r="P81" s="82" t="s">
        <v>804</v>
      </c>
      <c r="Q81" s="82" t="s">
        <v>95</v>
      </c>
      <c r="T81" s="43">
        <f t="shared" si="8"/>
      </c>
      <c r="U81" s="43" t="str">
        <f t="shared" si="9"/>
        <v>A</v>
      </c>
      <c r="V81" s="43" t="str">
        <f t="shared" si="10"/>
        <v>TMCTP</v>
      </c>
      <c r="W81" s="43">
        <f t="shared" si="11"/>
      </c>
      <c r="X81" s="15">
        <f t="shared" si="12"/>
      </c>
      <c r="Y81" s="15">
        <f t="shared" si="13"/>
      </c>
      <c r="Z81" s="15">
        <f t="shared" si="14"/>
      </c>
      <c r="AB81" s="15">
        <f t="shared" si="15"/>
      </c>
    </row>
    <row r="82" spans="1:28" ht="12.75">
      <c r="A82" s="87">
        <v>16637400023</v>
      </c>
      <c r="B82" s="82">
        <v>81</v>
      </c>
      <c r="C82" s="88" t="s">
        <v>125</v>
      </c>
      <c r="D82" s="88" t="s">
        <v>126</v>
      </c>
      <c r="E82" s="82" t="s">
        <v>27</v>
      </c>
      <c r="F82" s="82">
        <v>10</v>
      </c>
      <c r="G82" s="82" t="s">
        <v>254</v>
      </c>
      <c r="H82" s="82">
        <v>17</v>
      </c>
      <c r="J82" s="82" t="s">
        <v>817</v>
      </c>
      <c r="K82" s="83" t="s">
        <v>269</v>
      </c>
      <c r="L82" s="83" t="s">
        <v>270</v>
      </c>
      <c r="M82" s="83" t="s">
        <v>777</v>
      </c>
      <c r="N82" s="82" t="s">
        <v>777</v>
      </c>
      <c r="P82" s="82" t="s">
        <v>27</v>
      </c>
      <c r="Q82" s="82" t="s">
        <v>95</v>
      </c>
      <c r="T82" s="43" t="str">
        <f t="shared" si="8"/>
        <v>A</v>
      </c>
      <c r="U82" s="43">
        <f t="shared" si="9"/>
      </c>
      <c r="V82" s="43">
        <f t="shared" si="10"/>
      </c>
      <c r="W82" s="43">
        <f t="shared" si="11"/>
      </c>
      <c r="X82" s="15">
        <f t="shared" si="12"/>
      </c>
      <c r="Y82" s="15">
        <f t="shared" si="13"/>
      </c>
      <c r="Z82" s="15">
        <f t="shared" si="14"/>
      </c>
      <c r="AB82" s="15">
        <f t="shared" si="15"/>
      </c>
    </row>
    <row r="83" spans="1:28" ht="38.25">
      <c r="A83" s="87">
        <v>16637300023</v>
      </c>
      <c r="B83" s="82">
        <v>82</v>
      </c>
      <c r="C83" s="88" t="s">
        <v>125</v>
      </c>
      <c r="D83" s="88" t="s">
        <v>126</v>
      </c>
      <c r="E83" s="82" t="s">
        <v>27</v>
      </c>
      <c r="F83" s="82">
        <v>10</v>
      </c>
      <c r="G83" s="82" t="s">
        <v>254</v>
      </c>
      <c r="H83" s="82">
        <v>17</v>
      </c>
      <c r="J83" s="82" t="s">
        <v>817</v>
      </c>
      <c r="K83" s="83" t="s">
        <v>261</v>
      </c>
      <c r="L83" s="83" t="s">
        <v>262</v>
      </c>
      <c r="M83" s="83" t="s">
        <v>902</v>
      </c>
      <c r="N83" s="82" t="s">
        <v>855</v>
      </c>
      <c r="P83" s="82" t="s">
        <v>27</v>
      </c>
      <c r="Q83" s="82" t="s">
        <v>95</v>
      </c>
      <c r="T83" s="43" t="str">
        <f t="shared" si="8"/>
        <v>R</v>
      </c>
      <c r="U83" s="43">
        <f t="shared" si="9"/>
      </c>
      <c r="V83" s="43">
        <f t="shared" si="10"/>
      </c>
      <c r="W83" s="43">
        <f t="shared" si="11"/>
      </c>
      <c r="X83" s="15">
        <f t="shared" si="12"/>
      </c>
      <c r="Y83" s="15">
        <f t="shared" si="13"/>
      </c>
      <c r="Z83" s="15">
        <f t="shared" si="14"/>
      </c>
      <c r="AB83" s="15">
        <f t="shared" si="15"/>
      </c>
    </row>
    <row r="84" spans="1:28" ht="25.5">
      <c r="A84" s="87">
        <v>16637500023</v>
      </c>
      <c r="B84" s="82">
        <v>83</v>
      </c>
      <c r="C84" s="88" t="s">
        <v>125</v>
      </c>
      <c r="D84" s="88" t="s">
        <v>126</v>
      </c>
      <c r="E84" s="82" t="s">
        <v>72</v>
      </c>
      <c r="F84" s="82">
        <v>10</v>
      </c>
      <c r="G84" s="82" t="s">
        <v>254</v>
      </c>
      <c r="H84" s="82">
        <v>21</v>
      </c>
      <c r="J84" s="12" t="s">
        <v>800</v>
      </c>
      <c r="K84" s="83" t="s">
        <v>271</v>
      </c>
      <c r="L84" s="83" t="s">
        <v>272</v>
      </c>
      <c r="M84" s="83" t="s">
        <v>897</v>
      </c>
      <c r="N84" s="82" t="s">
        <v>855</v>
      </c>
      <c r="P84" s="82" t="s">
        <v>804</v>
      </c>
      <c r="Q84" s="82" t="s">
        <v>95</v>
      </c>
      <c r="T84" s="43">
        <f t="shared" si="8"/>
      </c>
      <c r="U84" s="43" t="str">
        <f t="shared" si="9"/>
        <v>R</v>
      </c>
      <c r="V84" s="43" t="str">
        <f t="shared" si="10"/>
        <v>TMCTP</v>
      </c>
      <c r="W84" s="43">
        <f t="shared" si="11"/>
      </c>
      <c r="X84" s="15">
        <f t="shared" si="12"/>
      </c>
      <c r="Y84" s="15">
        <f t="shared" si="13"/>
      </c>
      <c r="Z84" s="15">
        <f t="shared" si="14"/>
      </c>
      <c r="AB84" s="15">
        <f t="shared" si="15"/>
      </c>
    </row>
    <row r="85" spans="1:28" ht="12.75">
      <c r="A85" s="87">
        <v>16608700023</v>
      </c>
      <c r="B85" s="82">
        <v>84</v>
      </c>
      <c r="C85" s="88" t="s">
        <v>273</v>
      </c>
      <c r="D85" s="88" t="s">
        <v>274</v>
      </c>
      <c r="E85" s="82" t="s">
        <v>107</v>
      </c>
      <c r="F85" s="82">
        <v>10</v>
      </c>
      <c r="G85" s="82" t="s">
        <v>251</v>
      </c>
      <c r="H85" s="82">
        <v>26</v>
      </c>
      <c r="J85" s="12" t="s">
        <v>817</v>
      </c>
      <c r="K85" s="83" t="s">
        <v>275</v>
      </c>
      <c r="M85" s="83" t="s">
        <v>831</v>
      </c>
      <c r="N85" s="82" t="s">
        <v>828</v>
      </c>
      <c r="P85" s="82" t="s">
        <v>820</v>
      </c>
      <c r="Q85" s="82" t="s">
        <v>95</v>
      </c>
      <c r="T85" s="43">
        <f t="shared" si="8"/>
      </c>
      <c r="U85" s="43" t="str">
        <f t="shared" si="9"/>
        <v>AP</v>
      </c>
      <c r="V85" s="43" t="str">
        <f t="shared" si="10"/>
        <v>T&amp;G Editorial</v>
      </c>
      <c r="W85" s="43">
        <f t="shared" si="11"/>
      </c>
      <c r="X85" s="15">
        <f t="shared" si="12"/>
      </c>
      <c r="Y85" s="15">
        <f t="shared" si="13"/>
      </c>
      <c r="Z85" s="15">
        <f t="shared" si="14"/>
      </c>
      <c r="AB85" s="15">
        <f t="shared" si="15"/>
      </c>
    </row>
    <row r="86" spans="1:28" ht="68.25" customHeight="1">
      <c r="A86" s="87">
        <v>16637600023</v>
      </c>
      <c r="B86" s="82">
        <v>85</v>
      </c>
      <c r="C86" s="88" t="s">
        <v>125</v>
      </c>
      <c r="D86" s="88" t="s">
        <v>126</v>
      </c>
      <c r="E86" s="82" t="s">
        <v>72</v>
      </c>
      <c r="F86" s="82">
        <v>10</v>
      </c>
      <c r="G86" s="82" t="s">
        <v>254</v>
      </c>
      <c r="H86" s="82">
        <v>31</v>
      </c>
      <c r="J86" s="12" t="s">
        <v>800</v>
      </c>
      <c r="K86" s="83" t="s">
        <v>276</v>
      </c>
      <c r="L86" s="83" t="s">
        <v>277</v>
      </c>
      <c r="M86" s="83" t="s">
        <v>901</v>
      </c>
      <c r="N86" s="82" t="s">
        <v>828</v>
      </c>
      <c r="P86" s="82" t="s">
        <v>804</v>
      </c>
      <c r="Q86" s="82" t="s">
        <v>95</v>
      </c>
      <c r="T86" s="43">
        <f t="shared" si="8"/>
      </c>
      <c r="U86" s="43" t="str">
        <f t="shared" si="9"/>
        <v>AP</v>
      </c>
      <c r="V86" s="43" t="str">
        <f t="shared" si="10"/>
        <v>TMCTP</v>
      </c>
      <c r="W86" s="43">
        <f t="shared" si="11"/>
      </c>
      <c r="X86" s="15">
        <f t="shared" si="12"/>
      </c>
      <c r="Y86" s="15">
        <f t="shared" si="13"/>
      </c>
      <c r="Z86" s="15">
        <f t="shared" si="14"/>
      </c>
      <c r="AB86" s="15">
        <f t="shared" si="15"/>
      </c>
    </row>
    <row r="87" spans="1:28" ht="76.5">
      <c r="A87" s="87">
        <v>16633000023</v>
      </c>
      <c r="B87" s="82">
        <v>86</v>
      </c>
      <c r="C87" s="88" t="s">
        <v>232</v>
      </c>
      <c r="D87" s="88" t="s">
        <v>233</v>
      </c>
      <c r="E87" s="82" t="s">
        <v>72</v>
      </c>
      <c r="F87" s="82">
        <v>11</v>
      </c>
      <c r="G87" s="82" t="s">
        <v>278</v>
      </c>
      <c r="H87" s="82">
        <v>15</v>
      </c>
      <c r="J87" s="17" t="s">
        <v>802</v>
      </c>
      <c r="K87" s="83" t="s">
        <v>279</v>
      </c>
      <c r="L87" s="83" t="s">
        <v>280</v>
      </c>
      <c r="M87" s="83" t="s">
        <v>916</v>
      </c>
      <c r="N87" s="82" t="s">
        <v>828</v>
      </c>
      <c r="P87" s="82" t="s">
        <v>809</v>
      </c>
      <c r="Q87" s="82" t="s">
        <v>95</v>
      </c>
      <c r="T87" s="43">
        <f t="shared" si="8"/>
      </c>
      <c r="U87" s="43" t="str">
        <f t="shared" si="9"/>
        <v>AP</v>
      </c>
      <c r="V87" s="43" t="str">
        <f t="shared" si="10"/>
        <v>MAC Command</v>
      </c>
      <c r="W87" s="43">
        <f t="shared" si="11"/>
      </c>
      <c r="X87" s="15">
        <f t="shared" si="12"/>
      </c>
      <c r="Y87" s="15">
        <f t="shared" si="13"/>
      </c>
      <c r="Z87" s="15">
        <f t="shared" si="14"/>
      </c>
      <c r="AB87" s="15">
        <f t="shared" si="15"/>
      </c>
    </row>
    <row r="88" spans="1:28" ht="38.25">
      <c r="A88" s="87">
        <v>16595400023</v>
      </c>
      <c r="B88" s="82">
        <v>87</v>
      </c>
      <c r="C88" s="88" t="s">
        <v>245</v>
      </c>
      <c r="D88" s="88" t="s">
        <v>102</v>
      </c>
      <c r="E88" s="82" t="s">
        <v>72</v>
      </c>
      <c r="F88" s="82">
        <v>11</v>
      </c>
      <c r="G88" s="82" t="s">
        <v>278</v>
      </c>
      <c r="H88" s="82">
        <v>17</v>
      </c>
      <c r="J88" s="82" t="s">
        <v>799</v>
      </c>
      <c r="K88" s="83" t="s">
        <v>281</v>
      </c>
      <c r="L88" s="83" t="s">
        <v>282</v>
      </c>
      <c r="M88" s="83" t="s">
        <v>777</v>
      </c>
      <c r="N88" s="82" t="s">
        <v>777</v>
      </c>
      <c r="P88" s="82" t="s">
        <v>809</v>
      </c>
      <c r="Q88" s="82" t="s">
        <v>95</v>
      </c>
      <c r="T88" s="43">
        <f t="shared" si="8"/>
      </c>
      <c r="U88" s="43" t="str">
        <f t="shared" si="9"/>
        <v>A</v>
      </c>
      <c r="V88" s="43" t="str">
        <f t="shared" si="10"/>
        <v>MAC Command</v>
      </c>
      <c r="W88" s="43">
        <f t="shared" si="11"/>
      </c>
      <c r="X88" s="15">
        <f t="shared" si="12"/>
      </c>
      <c r="Y88" s="15">
        <f t="shared" si="13"/>
      </c>
      <c r="Z88" s="15">
        <f t="shared" si="14"/>
      </c>
      <c r="AB88" s="15">
        <f t="shared" si="15"/>
      </c>
    </row>
    <row r="89" spans="1:28" ht="38.25">
      <c r="A89" s="87">
        <v>16651600023</v>
      </c>
      <c r="B89" s="82">
        <v>88</v>
      </c>
      <c r="C89" s="88" t="s">
        <v>130</v>
      </c>
      <c r="D89" s="88" t="s">
        <v>131</v>
      </c>
      <c r="E89" s="82" t="s">
        <v>72</v>
      </c>
      <c r="F89" s="82">
        <v>11</v>
      </c>
      <c r="G89" s="82" t="s">
        <v>283</v>
      </c>
      <c r="H89" s="82">
        <v>21</v>
      </c>
      <c r="J89" s="12" t="s">
        <v>824</v>
      </c>
      <c r="K89" s="83" t="s">
        <v>284</v>
      </c>
      <c r="L89" s="83" t="s">
        <v>285</v>
      </c>
      <c r="M89" s="83" t="s">
        <v>940</v>
      </c>
      <c r="N89" s="82" t="s">
        <v>828</v>
      </c>
      <c r="P89" s="82" t="s">
        <v>805</v>
      </c>
      <c r="Q89" s="82" t="s">
        <v>18</v>
      </c>
      <c r="T89" s="43">
        <f t="shared" si="8"/>
      </c>
      <c r="U89" s="43" t="str">
        <f t="shared" si="9"/>
        <v>AP</v>
      </c>
      <c r="V89" s="43" t="str">
        <f t="shared" si="10"/>
        <v>Dev-to-Dev</v>
      </c>
      <c r="W89" s="43">
        <f t="shared" si="11"/>
      </c>
      <c r="X89" s="15">
        <f t="shared" si="12"/>
      </c>
      <c r="Y89" s="15">
        <f t="shared" si="13"/>
      </c>
      <c r="Z89" s="15">
        <f t="shared" si="14"/>
      </c>
      <c r="AB89" s="15">
        <f t="shared" si="15"/>
      </c>
    </row>
    <row r="90" spans="1:28" ht="12.75">
      <c r="A90" s="87">
        <v>16637700023</v>
      </c>
      <c r="B90" s="82">
        <v>89</v>
      </c>
      <c r="C90" s="88" t="s">
        <v>125</v>
      </c>
      <c r="D90" s="88" t="s">
        <v>126</v>
      </c>
      <c r="E90" s="82" t="s">
        <v>27</v>
      </c>
      <c r="F90" s="82">
        <v>11</v>
      </c>
      <c r="G90" s="82" t="s">
        <v>286</v>
      </c>
      <c r="H90" s="82">
        <v>28</v>
      </c>
      <c r="J90" s="82" t="s">
        <v>817</v>
      </c>
      <c r="K90" s="83" t="s">
        <v>287</v>
      </c>
      <c r="L90" s="83" t="s">
        <v>288</v>
      </c>
      <c r="M90" s="83" t="s">
        <v>777</v>
      </c>
      <c r="N90" s="82" t="s">
        <v>777</v>
      </c>
      <c r="P90" s="82" t="s">
        <v>27</v>
      </c>
      <c r="Q90" s="82" t="s">
        <v>95</v>
      </c>
      <c r="T90" s="43" t="str">
        <f t="shared" si="8"/>
        <v>A</v>
      </c>
      <c r="U90" s="43">
        <f t="shared" si="9"/>
      </c>
      <c r="V90" s="43">
        <f t="shared" si="10"/>
      </c>
      <c r="W90" s="43">
        <f t="shared" si="11"/>
      </c>
      <c r="X90" s="15">
        <f t="shared" si="12"/>
      </c>
      <c r="Y90" s="15">
        <f t="shared" si="13"/>
      </c>
      <c r="Z90" s="15">
        <f t="shared" si="14"/>
      </c>
      <c r="AB90" s="15">
        <f t="shared" si="15"/>
      </c>
    </row>
    <row r="91" spans="1:28" ht="51">
      <c r="A91" s="87">
        <v>16637800023</v>
      </c>
      <c r="B91" s="82">
        <v>90</v>
      </c>
      <c r="C91" s="88" t="s">
        <v>125</v>
      </c>
      <c r="D91" s="88" t="s">
        <v>126</v>
      </c>
      <c r="E91" s="82" t="s">
        <v>27</v>
      </c>
      <c r="F91" s="82">
        <v>11</v>
      </c>
      <c r="G91" s="82" t="s">
        <v>286</v>
      </c>
      <c r="H91" s="82">
        <v>34</v>
      </c>
      <c r="J91" s="82" t="s">
        <v>817</v>
      </c>
      <c r="K91" s="83" t="s">
        <v>289</v>
      </c>
      <c r="L91" s="83" t="s">
        <v>290</v>
      </c>
      <c r="M91" s="83" t="s">
        <v>873</v>
      </c>
      <c r="N91" s="82" t="s">
        <v>855</v>
      </c>
      <c r="P91" s="82" t="s">
        <v>27</v>
      </c>
      <c r="Q91" s="82" t="s">
        <v>95</v>
      </c>
      <c r="T91" s="43" t="str">
        <f t="shared" si="8"/>
        <v>R</v>
      </c>
      <c r="U91" s="43">
        <f t="shared" si="9"/>
      </c>
      <c r="V91" s="43">
        <f t="shared" si="10"/>
      </c>
      <c r="W91" s="43">
        <f t="shared" si="11"/>
      </c>
      <c r="X91" s="15">
        <f t="shared" si="12"/>
      </c>
      <c r="Y91" s="15">
        <f t="shared" si="13"/>
      </c>
      <c r="Z91" s="15">
        <f t="shared" si="14"/>
      </c>
      <c r="AB91" s="15">
        <f t="shared" si="15"/>
      </c>
    </row>
    <row r="92" spans="1:28" ht="51">
      <c r="A92" s="87">
        <v>16637900023</v>
      </c>
      <c r="B92" s="82">
        <v>91</v>
      </c>
      <c r="C92" s="88" t="s">
        <v>125</v>
      </c>
      <c r="D92" s="88" t="s">
        <v>126</v>
      </c>
      <c r="E92" s="82" t="s">
        <v>27</v>
      </c>
      <c r="F92" s="82">
        <v>11</v>
      </c>
      <c r="G92" s="82" t="s">
        <v>286</v>
      </c>
      <c r="H92" s="82">
        <v>37</v>
      </c>
      <c r="J92" s="82" t="s">
        <v>817</v>
      </c>
      <c r="K92" s="83" t="s">
        <v>289</v>
      </c>
      <c r="L92" s="83" t="s">
        <v>290</v>
      </c>
      <c r="M92" s="83" t="s">
        <v>873</v>
      </c>
      <c r="N92" s="82" t="s">
        <v>855</v>
      </c>
      <c r="P92" s="82" t="s">
        <v>27</v>
      </c>
      <c r="Q92" s="82" t="s">
        <v>95</v>
      </c>
      <c r="T92" s="43" t="str">
        <f t="shared" si="8"/>
        <v>R</v>
      </c>
      <c r="U92" s="43">
        <f t="shared" si="9"/>
      </c>
      <c r="V92" s="43">
        <f t="shared" si="10"/>
      </c>
      <c r="W92" s="43">
        <f t="shared" si="11"/>
      </c>
      <c r="X92" s="15">
        <f t="shared" si="12"/>
      </c>
      <c r="Y92" s="15">
        <f t="shared" si="13"/>
      </c>
      <c r="Z92" s="15">
        <f t="shared" si="14"/>
      </c>
      <c r="AB92" s="15">
        <f t="shared" si="15"/>
      </c>
    </row>
    <row r="93" spans="1:28" ht="51">
      <c r="A93" s="87">
        <v>16638000023</v>
      </c>
      <c r="B93" s="82">
        <v>92</v>
      </c>
      <c r="C93" s="88" t="s">
        <v>125</v>
      </c>
      <c r="D93" s="88" t="s">
        <v>126</v>
      </c>
      <c r="E93" s="82" t="s">
        <v>27</v>
      </c>
      <c r="F93" s="82">
        <v>11</v>
      </c>
      <c r="G93" s="82" t="s">
        <v>286</v>
      </c>
      <c r="H93" s="82">
        <v>40</v>
      </c>
      <c r="J93" s="82" t="s">
        <v>817</v>
      </c>
      <c r="K93" s="83" t="s">
        <v>289</v>
      </c>
      <c r="L93" s="83" t="s">
        <v>290</v>
      </c>
      <c r="M93" s="83" t="s">
        <v>873</v>
      </c>
      <c r="N93" s="82" t="s">
        <v>855</v>
      </c>
      <c r="P93" s="82" t="s">
        <v>27</v>
      </c>
      <c r="Q93" s="82" t="s">
        <v>95</v>
      </c>
      <c r="T93" s="43" t="str">
        <f t="shared" si="8"/>
        <v>R</v>
      </c>
      <c r="U93" s="43">
        <f t="shared" si="9"/>
      </c>
      <c r="V93" s="43">
        <f t="shared" si="10"/>
      </c>
      <c r="W93" s="43">
        <f t="shared" si="11"/>
      </c>
      <c r="X93" s="15">
        <f t="shared" si="12"/>
      </c>
      <c r="Y93" s="15">
        <f t="shared" si="13"/>
      </c>
      <c r="Z93" s="15">
        <f t="shared" si="14"/>
      </c>
      <c r="AB93" s="15">
        <f t="shared" si="15"/>
      </c>
    </row>
    <row r="94" spans="1:28" ht="51">
      <c r="A94" s="87">
        <v>16638100023</v>
      </c>
      <c r="B94" s="82">
        <v>93</v>
      </c>
      <c r="C94" s="88" t="s">
        <v>125</v>
      </c>
      <c r="D94" s="88" t="s">
        <v>126</v>
      </c>
      <c r="E94" s="82" t="s">
        <v>27</v>
      </c>
      <c r="F94" s="82">
        <v>11</v>
      </c>
      <c r="G94" s="82" t="s">
        <v>286</v>
      </c>
      <c r="H94" s="82">
        <v>42</v>
      </c>
      <c r="J94" s="82" t="s">
        <v>817</v>
      </c>
      <c r="K94" s="83" t="s">
        <v>289</v>
      </c>
      <c r="L94" s="83" t="s">
        <v>290</v>
      </c>
      <c r="M94" s="83" t="s">
        <v>873</v>
      </c>
      <c r="N94" s="82" t="s">
        <v>855</v>
      </c>
      <c r="P94" s="82" t="s">
        <v>27</v>
      </c>
      <c r="Q94" s="82" t="s">
        <v>95</v>
      </c>
      <c r="T94" s="43" t="str">
        <f t="shared" si="8"/>
        <v>R</v>
      </c>
      <c r="U94" s="43">
        <f t="shared" si="9"/>
      </c>
      <c r="V94" s="43">
        <f t="shared" si="10"/>
      </c>
      <c r="W94" s="43">
        <f t="shared" si="11"/>
      </c>
      <c r="X94" s="15">
        <f t="shared" si="12"/>
      </c>
      <c r="Y94" s="15">
        <f t="shared" si="13"/>
      </c>
      <c r="Z94" s="15">
        <f t="shared" si="14"/>
      </c>
      <c r="AB94" s="15">
        <f t="shared" si="15"/>
      </c>
    </row>
    <row r="95" spans="1:28" ht="51">
      <c r="A95" s="87">
        <v>16638200023</v>
      </c>
      <c r="B95" s="82">
        <v>94</v>
      </c>
      <c r="C95" s="88" t="s">
        <v>125</v>
      </c>
      <c r="D95" s="88" t="s">
        <v>126</v>
      </c>
      <c r="E95" s="82" t="s">
        <v>27</v>
      </c>
      <c r="F95" s="82">
        <v>11</v>
      </c>
      <c r="G95" s="82" t="s">
        <v>286</v>
      </c>
      <c r="H95" s="82">
        <v>45</v>
      </c>
      <c r="J95" s="82" t="s">
        <v>817</v>
      </c>
      <c r="K95" s="83" t="s">
        <v>289</v>
      </c>
      <c r="L95" s="83" t="s">
        <v>290</v>
      </c>
      <c r="M95" s="83" t="s">
        <v>873</v>
      </c>
      <c r="N95" s="82" t="s">
        <v>855</v>
      </c>
      <c r="P95" s="82" t="s">
        <v>27</v>
      </c>
      <c r="Q95" s="82" t="s">
        <v>95</v>
      </c>
      <c r="T95" s="43" t="str">
        <f t="shared" si="8"/>
        <v>R</v>
      </c>
      <c r="U95" s="43">
        <f t="shared" si="9"/>
      </c>
      <c r="V95" s="43">
        <f t="shared" si="10"/>
      </c>
      <c r="W95" s="43">
        <f t="shared" si="11"/>
      </c>
      <c r="X95" s="15">
        <f t="shared" si="12"/>
      </c>
      <c r="Y95" s="15">
        <f t="shared" si="13"/>
      </c>
      <c r="Z95" s="15">
        <f t="shared" si="14"/>
      </c>
      <c r="AB95" s="15">
        <f t="shared" si="15"/>
      </c>
    </row>
    <row r="96" spans="1:28" ht="51">
      <c r="A96" s="87">
        <v>16638300023</v>
      </c>
      <c r="B96" s="82">
        <v>95</v>
      </c>
      <c r="C96" s="88" t="s">
        <v>125</v>
      </c>
      <c r="D96" s="88" t="s">
        <v>126</v>
      </c>
      <c r="E96" s="82" t="s">
        <v>27</v>
      </c>
      <c r="F96" s="82">
        <v>11</v>
      </c>
      <c r="G96" s="82" t="s">
        <v>286</v>
      </c>
      <c r="H96" s="82">
        <v>46</v>
      </c>
      <c r="J96" s="82" t="s">
        <v>817</v>
      </c>
      <c r="K96" s="83" t="s">
        <v>289</v>
      </c>
      <c r="L96" s="83" t="s">
        <v>290</v>
      </c>
      <c r="M96" s="83" t="s">
        <v>873</v>
      </c>
      <c r="N96" s="82" t="s">
        <v>855</v>
      </c>
      <c r="P96" s="82" t="s">
        <v>27</v>
      </c>
      <c r="Q96" s="82" t="s">
        <v>95</v>
      </c>
      <c r="T96" s="43" t="str">
        <f t="shared" si="8"/>
        <v>R</v>
      </c>
      <c r="U96" s="43">
        <f t="shared" si="9"/>
      </c>
      <c r="V96" s="43">
        <f t="shared" si="10"/>
      </c>
      <c r="W96" s="43">
        <f t="shared" si="11"/>
      </c>
      <c r="X96" s="15">
        <f t="shared" si="12"/>
      </c>
      <c r="Y96" s="15">
        <f t="shared" si="13"/>
      </c>
      <c r="Z96" s="15">
        <f t="shared" si="14"/>
      </c>
      <c r="AB96" s="15">
        <f t="shared" si="15"/>
      </c>
    </row>
    <row r="97" spans="1:28" ht="51">
      <c r="A97" s="87">
        <v>16638400023</v>
      </c>
      <c r="B97" s="82">
        <v>96</v>
      </c>
      <c r="C97" s="88" t="s">
        <v>125</v>
      </c>
      <c r="D97" s="88" t="s">
        <v>126</v>
      </c>
      <c r="E97" s="82" t="s">
        <v>27</v>
      </c>
      <c r="F97" s="82">
        <v>11</v>
      </c>
      <c r="G97" s="82" t="s">
        <v>286</v>
      </c>
      <c r="H97" s="82">
        <v>48</v>
      </c>
      <c r="J97" s="82" t="s">
        <v>817</v>
      </c>
      <c r="K97" s="83" t="s">
        <v>289</v>
      </c>
      <c r="L97" s="83" t="s">
        <v>290</v>
      </c>
      <c r="M97" s="83" t="s">
        <v>873</v>
      </c>
      <c r="N97" s="82" t="s">
        <v>855</v>
      </c>
      <c r="P97" s="82" t="s">
        <v>27</v>
      </c>
      <c r="Q97" s="82" t="s">
        <v>95</v>
      </c>
      <c r="T97" s="43" t="str">
        <f t="shared" si="8"/>
        <v>R</v>
      </c>
      <c r="U97" s="43">
        <f t="shared" si="9"/>
      </c>
      <c r="V97" s="43">
        <f t="shared" si="10"/>
      </c>
      <c r="W97" s="43">
        <f t="shared" si="11"/>
      </c>
      <c r="X97" s="15">
        <f t="shared" si="12"/>
      </c>
      <c r="Y97" s="15">
        <f t="shared" si="13"/>
      </c>
      <c r="Z97" s="15">
        <f t="shared" si="14"/>
      </c>
      <c r="AB97" s="15">
        <f t="shared" si="15"/>
      </c>
    </row>
    <row r="98" spans="1:28" ht="51">
      <c r="A98" s="87">
        <v>16638500023</v>
      </c>
      <c r="B98" s="82">
        <v>97</v>
      </c>
      <c r="C98" s="88" t="s">
        <v>125</v>
      </c>
      <c r="D98" s="88" t="s">
        <v>126</v>
      </c>
      <c r="E98" s="82" t="s">
        <v>27</v>
      </c>
      <c r="F98" s="82">
        <v>11</v>
      </c>
      <c r="G98" s="82" t="s">
        <v>286</v>
      </c>
      <c r="H98" s="82">
        <v>52</v>
      </c>
      <c r="J98" s="82" t="s">
        <v>817</v>
      </c>
      <c r="K98" s="83" t="s">
        <v>289</v>
      </c>
      <c r="L98" s="83" t="s">
        <v>290</v>
      </c>
      <c r="M98" s="83" t="s">
        <v>873</v>
      </c>
      <c r="N98" s="82" t="s">
        <v>855</v>
      </c>
      <c r="P98" s="82" t="s">
        <v>27</v>
      </c>
      <c r="Q98" s="82" t="s">
        <v>95</v>
      </c>
      <c r="T98" s="43" t="str">
        <f t="shared" si="8"/>
        <v>R</v>
      </c>
      <c r="U98" s="43">
        <f t="shared" si="9"/>
      </c>
      <c r="V98" s="43">
        <f t="shared" si="10"/>
      </c>
      <c r="W98" s="43">
        <f t="shared" si="11"/>
      </c>
      <c r="X98" s="15">
        <f t="shared" si="12"/>
      </c>
      <c r="Y98" s="15">
        <f t="shared" si="13"/>
      </c>
      <c r="Z98" s="15">
        <f t="shared" si="14"/>
      </c>
      <c r="AB98" s="15">
        <f t="shared" si="15"/>
      </c>
    </row>
    <row r="99" spans="1:28" ht="51">
      <c r="A99" s="87">
        <v>16638600023</v>
      </c>
      <c r="B99" s="82">
        <v>98</v>
      </c>
      <c r="C99" s="88" t="s">
        <v>125</v>
      </c>
      <c r="D99" s="88" t="s">
        <v>126</v>
      </c>
      <c r="E99" s="82" t="s">
        <v>27</v>
      </c>
      <c r="F99" s="82">
        <v>11</v>
      </c>
      <c r="G99" s="82" t="s">
        <v>286</v>
      </c>
      <c r="H99" s="82">
        <v>54</v>
      </c>
      <c r="J99" s="82" t="s">
        <v>817</v>
      </c>
      <c r="K99" s="83" t="s">
        <v>289</v>
      </c>
      <c r="L99" s="83" t="s">
        <v>290</v>
      </c>
      <c r="M99" s="83" t="s">
        <v>873</v>
      </c>
      <c r="N99" s="82" t="s">
        <v>855</v>
      </c>
      <c r="P99" s="82" t="s">
        <v>27</v>
      </c>
      <c r="Q99" s="82" t="s">
        <v>95</v>
      </c>
      <c r="T99" s="43" t="str">
        <f t="shared" si="8"/>
        <v>R</v>
      </c>
      <c r="U99" s="43">
        <f t="shared" si="9"/>
      </c>
      <c r="V99" s="43">
        <f t="shared" si="10"/>
      </c>
      <c r="W99" s="43">
        <f t="shared" si="11"/>
      </c>
      <c r="X99" s="15">
        <f t="shared" si="12"/>
      </c>
      <c r="Y99" s="15">
        <f t="shared" si="13"/>
      </c>
      <c r="Z99" s="15">
        <f t="shared" si="14"/>
      </c>
      <c r="AB99" s="15">
        <f t="shared" si="15"/>
      </c>
    </row>
    <row r="100" spans="1:28" ht="38.25">
      <c r="A100" s="87">
        <v>16638700023</v>
      </c>
      <c r="B100" s="82">
        <v>99</v>
      </c>
      <c r="C100" s="88" t="s">
        <v>125</v>
      </c>
      <c r="D100" s="88" t="s">
        <v>126</v>
      </c>
      <c r="E100" s="82" t="s">
        <v>27</v>
      </c>
      <c r="F100" s="82">
        <v>12</v>
      </c>
      <c r="G100" s="82" t="s">
        <v>286</v>
      </c>
      <c r="H100" s="82">
        <v>1</v>
      </c>
      <c r="J100" s="82" t="s">
        <v>817</v>
      </c>
      <c r="K100" s="83" t="s">
        <v>289</v>
      </c>
      <c r="L100" s="83" t="s">
        <v>291</v>
      </c>
      <c r="M100" s="83" t="s">
        <v>873</v>
      </c>
      <c r="N100" s="82" t="s">
        <v>855</v>
      </c>
      <c r="P100" s="82" t="s">
        <v>27</v>
      </c>
      <c r="Q100" s="82" t="s">
        <v>95</v>
      </c>
      <c r="T100" s="43" t="str">
        <f t="shared" si="8"/>
        <v>R</v>
      </c>
      <c r="U100" s="43">
        <f t="shared" si="9"/>
      </c>
      <c r="V100" s="43">
        <f t="shared" si="10"/>
      </c>
      <c r="W100" s="43">
        <f t="shared" si="11"/>
      </c>
      <c r="X100" s="15">
        <f t="shared" si="12"/>
      </c>
      <c r="Y100" s="15">
        <f t="shared" si="13"/>
      </c>
      <c r="Z100" s="15">
        <f t="shared" si="14"/>
      </c>
      <c r="AB100" s="15">
        <f t="shared" si="15"/>
      </c>
    </row>
    <row r="101" spans="1:28" ht="25.5">
      <c r="A101" s="87">
        <v>16612600023</v>
      </c>
      <c r="B101" s="82">
        <v>100</v>
      </c>
      <c r="C101" s="88" t="s">
        <v>101</v>
      </c>
      <c r="D101" s="88" t="s">
        <v>102</v>
      </c>
      <c r="E101" s="82" t="s">
        <v>72</v>
      </c>
      <c r="F101" s="82">
        <v>12</v>
      </c>
      <c r="G101" s="82" t="s">
        <v>292</v>
      </c>
      <c r="H101" s="82">
        <v>24</v>
      </c>
      <c r="J101" s="12" t="s">
        <v>824</v>
      </c>
      <c r="K101" s="83" t="s">
        <v>293</v>
      </c>
      <c r="L101" s="83" t="s">
        <v>294</v>
      </c>
      <c r="M101" s="83" t="s">
        <v>940</v>
      </c>
      <c r="N101" s="82" t="s">
        <v>828</v>
      </c>
      <c r="P101" s="82" t="s">
        <v>805</v>
      </c>
      <c r="Q101" s="82" t="s">
        <v>95</v>
      </c>
      <c r="T101" s="43">
        <f t="shared" si="8"/>
      </c>
      <c r="U101" s="43" t="str">
        <f t="shared" si="9"/>
        <v>AP</v>
      </c>
      <c r="V101" s="43" t="str">
        <f t="shared" si="10"/>
        <v>Dev-to-Dev</v>
      </c>
      <c r="W101" s="43">
        <f t="shared" si="11"/>
      </c>
      <c r="X101" s="15">
        <f t="shared" si="12"/>
      </c>
      <c r="Y101" s="15">
        <f t="shared" si="13"/>
      </c>
      <c r="Z101" s="15">
        <f t="shared" si="14"/>
      </c>
      <c r="AB101" s="15">
        <f t="shared" si="15"/>
      </c>
    </row>
    <row r="102" spans="1:28" ht="12.75">
      <c r="A102" s="87">
        <v>16508500023</v>
      </c>
      <c r="B102" s="82">
        <v>101</v>
      </c>
      <c r="C102" s="88" t="s">
        <v>203</v>
      </c>
      <c r="D102" s="88" t="s">
        <v>204</v>
      </c>
      <c r="E102" s="82" t="s">
        <v>27</v>
      </c>
      <c r="F102" s="82">
        <v>13</v>
      </c>
      <c r="G102" s="82" t="s">
        <v>292</v>
      </c>
      <c r="H102" s="82">
        <v>3</v>
      </c>
      <c r="J102" s="82" t="s">
        <v>817</v>
      </c>
      <c r="K102" s="83" t="s">
        <v>295</v>
      </c>
      <c r="L102" s="83" t="s">
        <v>206</v>
      </c>
      <c r="M102" s="83" t="s">
        <v>777</v>
      </c>
      <c r="N102" s="82" t="s">
        <v>777</v>
      </c>
      <c r="P102" s="82" t="s">
        <v>27</v>
      </c>
      <c r="Q102" s="82" t="s">
        <v>95</v>
      </c>
      <c r="T102" s="43" t="str">
        <f t="shared" si="8"/>
        <v>A</v>
      </c>
      <c r="U102" s="43">
        <f t="shared" si="9"/>
      </c>
      <c r="V102" s="43">
        <f t="shared" si="10"/>
      </c>
      <c r="W102" s="43">
        <f t="shared" si="11"/>
      </c>
      <c r="X102" s="15">
        <f t="shared" si="12"/>
      </c>
      <c r="Y102" s="15">
        <f t="shared" si="13"/>
      </c>
      <c r="Z102" s="15">
        <f t="shared" si="14"/>
      </c>
      <c r="AB102" s="15">
        <f t="shared" si="15"/>
      </c>
    </row>
    <row r="103" spans="1:28" ht="12.75">
      <c r="A103" s="87">
        <v>16651700023</v>
      </c>
      <c r="B103" s="82">
        <v>102</v>
      </c>
      <c r="C103" s="88" t="s">
        <v>130</v>
      </c>
      <c r="D103" s="88" t="s">
        <v>131</v>
      </c>
      <c r="E103" s="82" t="s">
        <v>27</v>
      </c>
      <c r="F103" s="82">
        <v>13</v>
      </c>
      <c r="G103" s="82" t="s">
        <v>296</v>
      </c>
      <c r="H103" s="82">
        <v>19</v>
      </c>
      <c r="J103" s="82" t="s">
        <v>817</v>
      </c>
      <c r="K103" s="83" t="s">
        <v>297</v>
      </c>
      <c r="L103" s="83" t="s">
        <v>298</v>
      </c>
      <c r="M103" s="83" t="s">
        <v>777</v>
      </c>
      <c r="N103" s="82" t="s">
        <v>777</v>
      </c>
      <c r="P103" s="82" t="s">
        <v>27</v>
      </c>
      <c r="Q103" s="82" t="s">
        <v>18</v>
      </c>
      <c r="T103" s="43" t="str">
        <f t="shared" si="8"/>
        <v>A</v>
      </c>
      <c r="U103" s="43">
        <f t="shared" si="9"/>
      </c>
      <c r="V103" s="43">
        <f t="shared" si="10"/>
      </c>
      <c r="W103" s="43">
        <f t="shared" si="11"/>
      </c>
      <c r="X103" s="15">
        <f t="shared" si="12"/>
      </c>
      <c r="Y103" s="15">
        <f t="shared" si="13"/>
      </c>
      <c r="Z103" s="15">
        <f t="shared" si="14"/>
      </c>
      <c r="AB103" s="15">
        <f t="shared" si="15"/>
      </c>
    </row>
    <row r="104" spans="1:28" ht="25.5">
      <c r="A104" s="87">
        <v>16508600023</v>
      </c>
      <c r="B104" s="82">
        <v>103</v>
      </c>
      <c r="C104" s="88" t="s">
        <v>203</v>
      </c>
      <c r="D104" s="88" t="s">
        <v>204</v>
      </c>
      <c r="E104" s="82" t="s">
        <v>27</v>
      </c>
      <c r="F104" s="82">
        <v>13</v>
      </c>
      <c r="G104" s="82" t="s">
        <v>296</v>
      </c>
      <c r="H104" s="82">
        <v>20</v>
      </c>
      <c r="J104" s="82" t="s">
        <v>817</v>
      </c>
      <c r="K104" s="83" t="s">
        <v>299</v>
      </c>
      <c r="L104" s="83" t="s">
        <v>206</v>
      </c>
      <c r="M104" s="83" t="s">
        <v>887</v>
      </c>
      <c r="N104" s="82" t="s">
        <v>855</v>
      </c>
      <c r="P104" s="82" t="s">
        <v>27</v>
      </c>
      <c r="Q104" s="82" t="s">
        <v>95</v>
      </c>
      <c r="T104" s="43" t="str">
        <f t="shared" si="8"/>
        <v>R</v>
      </c>
      <c r="U104" s="43">
        <f t="shared" si="9"/>
      </c>
      <c r="V104" s="43">
        <f t="shared" si="10"/>
      </c>
      <c r="W104" s="43">
        <f t="shared" si="11"/>
      </c>
      <c r="X104" s="15">
        <f t="shared" si="12"/>
      </c>
      <c r="Y104" s="15">
        <f t="shared" si="13"/>
      </c>
      <c r="Z104" s="15">
        <f t="shared" si="14"/>
      </c>
      <c r="AB104" s="15">
        <f t="shared" si="15"/>
      </c>
    </row>
    <row r="105" spans="1:28" ht="25.5">
      <c r="A105" s="87">
        <v>16592900023</v>
      </c>
      <c r="B105" s="82">
        <v>104</v>
      </c>
      <c r="C105" s="88" t="s">
        <v>96</v>
      </c>
      <c r="D105" s="88" t="s">
        <v>97</v>
      </c>
      <c r="E105" s="82" t="s">
        <v>27</v>
      </c>
      <c r="F105" s="82">
        <v>13</v>
      </c>
      <c r="G105" s="82" t="s">
        <v>300</v>
      </c>
      <c r="H105" s="82">
        <v>46</v>
      </c>
      <c r="J105" s="82" t="s">
        <v>817</v>
      </c>
      <c r="K105" s="83" t="s">
        <v>301</v>
      </c>
      <c r="L105" s="83" t="s">
        <v>302</v>
      </c>
      <c r="M105" s="83" t="s">
        <v>868</v>
      </c>
      <c r="N105" s="82" t="s">
        <v>828</v>
      </c>
      <c r="P105" s="82" t="s">
        <v>27</v>
      </c>
      <c r="Q105" s="82" t="s">
        <v>95</v>
      </c>
      <c r="T105" s="43" t="str">
        <f t="shared" si="8"/>
        <v>AP</v>
      </c>
      <c r="U105" s="43">
        <f t="shared" si="9"/>
      </c>
      <c r="V105" s="43">
        <f t="shared" si="10"/>
      </c>
      <c r="W105" s="43">
        <f t="shared" si="11"/>
      </c>
      <c r="X105" s="15">
        <f t="shared" si="12"/>
      </c>
      <c r="Y105" s="15">
        <f t="shared" si="13"/>
      </c>
      <c r="Z105" s="15">
        <f t="shared" si="14"/>
      </c>
      <c r="AB105" s="15">
        <f t="shared" si="15"/>
      </c>
    </row>
    <row r="106" spans="1:28" ht="114.75">
      <c r="A106" s="87">
        <v>16593600023</v>
      </c>
      <c r="B106" s="82">
        <v>105</v>
      </c>
      <c r="C106" s="88" t="s">
        <v>96</v>
      </c>
      <c r="D106" s="88" t="s">
        <v>97</v>
      </c>
      <c r="E106" s="82" t="s">
        <v>72</v>
      </c>
      <c r="F106" s="82">
        <v>13</v>
      </c>
      <c r="G106" s="82" t="s">
        <v>300</v>
      </c>
      <c r="H106" s="82">
        <v>48</v>
      </c>
      <c r="J106" s="17" t="s">
        <v>802</v>
      </c>
      <c r="K106" s="83" t="s">
        <v>303</v>
      </c>
      <c r="L106" s="83" t="s">
        <v>304</v>
      </c>
      <c r="M106" s="83" t="s">
        <v>917</v>
      </c>
      <c r="N106" s="82" t="s">
        <v>828</v>
      </c>
      <c r="P106" s="82" t="s">
        <v>806</v>
      </c>
      <c r="Q106" s="82" t="s">
        <v>95</v>
      </c>
      <c r="T106" s="43">
        <f t="shared" si="8"/>
      </c>
      <c r="U106" s="43" t="str">
        <f t="shared" si="9"/>
        <v>AP</v>
      </c>
      <c r="V106" s="43" t="str">
        <f t="shared" si="10"/>
        <v>Ranging</v>
      </c>
      <c r="W106" s="43">
        <f t="shared" si="11"/>
      </c>
      <c r="X106" s="15">
        <f t="shared" si="12"/>
      </c>
      <c r="Y106" s="15">
        <f t="shared" si="13"/>
      </c>
      <c r="Z106" s="15">
        <f t="shared" si="14"/>
      </c>
      <c r="AB106" s="15">
        <f t="shared" si="15"/>
      </c>
    </row>
    <row r="107" spans="1:28" ht="38.25">
      <c r="A107" s="87">
        <v>16593500023</v>
      </c>
      <c r="B107" s="82">
        <v>106</v>
      </c>
      <c r="C107" s="88" t="s">
        <v>96</v>
      </c>
      <c r="D107" s="88" t="s">
        <v>97</v>
      </c>
      <c r="E107" s="82" t="s">
        <v>27</v>
      </c>
      <c r="F107" s="82">
        <v>13</v>
      </c>
      <c r="G107" s="82" t="s">
        <v>300</v>
      </c>
      <c r="H107" s="82">
        <v>48</v>
      </c>
      <c r="J107" s="82" t="s">
        <v>817</v>
      </c>
      <c r="K107" s="83" t="s">
        <v>305</v>
      </c>
      <c r="L107" s="83" t="s">
        <v>306</v>
      </c>
      <c r="M107" s="83" t="s">
        <v>777</v>
      </c>
      <c r="N107" s="82" t="s">
        <v>777</v>
      </c>
      <c r="P107" s="82" t="s">
        <v>27</v>
      </c>
      <c r="Q107" s="82" t="s">
        <v>95</v>
      </c>
      <c r="T107" s="43" t="str">
        <f t="shared" si="8"/>
        <v>A</v>
      </c>
      <c r="U107" s="43">
        <f t="shared" si="9"/>
      </c>
      <c r="V107" s="43">
        <f t="shared" si="10"/>
      </c>
      <c r="W107" s="43">
        <f t="shared" si="11"/>
      </c>
      <c r="X107" s="15">
        <f t="shared" si="12"/>
      </c>
      <c r="Y107" s="15">
        <f t="shared" si="13"/>
      </c>
      <c r="Z107" s="15">
        <f t="shared" si="14"/>
      </c>
      <c r="AB107" s="15">
        <f t="shared" si="15"/>
      </c>
    </row>
    <row r="108" spans="1:28" ht="25.5">
      <c r="A108" s="87">
        <v>16593000023</v>
      </c>
      <c r="B108" s="82">
        <v>107</v>
      </c>
      <c r="C108" s="88" t="s">
        <v>96</v>
      </c>
      <c r="D108" s="88" t="s">
        <v>97</v>
      </c>
      <c r="E108" s="82" t="s">
        <v>27</v>
      </c>
      <c r="F108" s="82">
        <v>13</v>
      </c>
      <c r="G108" s="82" t="s">
        <v>300</v>
      </c>
      <c r="H108" s="82">
        <v>49</v>
      </c>
      <c r="J108" s="82" t="s">
        <v>817</v>
      </c>
      <c r="K108" s="83" t="s">
        <v>307</v>
      </c>
      <c r="L108" s="83" t="s">
        <v>302</v>
      </c>
      <c r="M108" s="83" t="s">
        <v>868</v>
      </c>
      <c r="N108" s="82" t="s">
        <v>828</v>
      </c>
      <c r="P108" s="82" t="s">
        <v>27</v>
      </c>
      <c r="Q108" s="82" t="s">
        <v>95</v>
      </c>
      <c r="T108" s="43" t="str">
        <f t="shared" si="8"/>
        <v>AP</v>
      </c>
      <c r="U108" s="43">
        <f t="shared" si="9"/>
      </c>
      <c r="V108" s="43">
        <f t="shared" si="10"/>
      </c>
      <c r="W108" s="43">
        <f t="shared" si="11"/>
      </c>
      <c r="X108" s="15">
        <f t="shared" si="12"/>
      </c>
      <c r="Y108" s="15">
        <f t="shared" si="13"/>
      </c>
      <c r="Z108" s="15">
        <f t="shared" si="14"/>
      </c>
      <c r="AB108" s="15">
        <f t="shared" si="15"/>
      </c>
    </row>
    <row r="109" spans="1:28" ht="25.5">
      <c r="A109" s="87">
        <v>16593700023</v>
      </c>
      <c r="B109" s="82">
        <v>108</v>
      </c>
      <c r="C109" s="88" t="s">
        <v>96</v>
      </c>
      <c r="D109" s="88" t="s">
        <v>97</v>
      </c>
      <c r="E109" s="82" t="s">
        <v>72</v>
      </c>
      <c r="F109" s="82">
        <v>13</v>
      </c>
      <c r="G109" s="82" t="s">
        <v>300</v>
      </c>
      <c r="H109" s="82">
        <v>52</v>
      </c>
      <c r="J109" s="17" t="s">
        <v>802</v>
      </c>
      <c r="K109" s="83" t="s">
        <v>308</v>
      </c>
      <c r="L109" s="83" t="s">
        <v>309</v>
      </c>
      <c r="M109" s="83" t="s">
        <v>918</v>
      </c>
      <c r="N109" s="82" t="s">
        <v>828</v>
      </c>
      <c r="P109" s="82" t="s">
        <v>806</v>
      </c>
      <c r="Q109" s="82" t="s">
        <v>95</v>
      </c>
      <c r="T109" s="43">
        <f t="shared" si="8"/>
      </c>
      <c r="U109" s="43" t="str">
        <f t="shared" si="9"/>
        <v>AP</v>
      </c>
      <c r="V109" s="43" t="str">
        <f t="shared" si="10"/>
        <v>Ranging</v>
      </c>
      <c r="W109" s="43">
        <f t="shared" si="11"/>
      </c>
      <c r="X109" s="15">
        <f t="shared" si="12"/>
      </c>
      <c r="Y109" s="15">
        <f t="shared" si="13"/>
      </c>
      <c r="Z109" s="15">
        <f t="shared" si="14"/>
      </c>
      <c r="AB109" s="15">
        <f t="shared" si="15"/>
      </c>
    </row>
    <row r="110" spans="1:28" ht="25.5">
      <c r="A110" s="87">
        <v>16593100023</v>
      </c>
      <c r="B110" s="82">
        <v>109</v>
      </c>
      <c r="C110" s="88" t="s">
        <v>96</v>
      </c>
      <c r="D110" s="88" t="s">
        <v>97</v>
      </c>
      <c r="E110" s="82" t="s">
        <v>27</v>
      </c>
      <c r="F110" s="82">
        <v>13</v>
      </c>
      <c r="G110" s="82" t="s">
        <v>300</v>
      </c>
      <c r="H110" s="82">
        <v>53</v>
      </c>
      <c r="J110" s="82" t="s">
        <v>817</v>
      </c>
      <c r="K110" s="83" t="s">
        <v>310</v>
      </c>
      <c r="L110" s="83" t="s">
        <v>302</v>
      </c>
      <c r="M110" s="83" t="s">
        <v>868</v>
      </c>
      <c r="N110" s="82" t="s">
        <v>828</v>
      </c>
      <c r="P110" s="82" t="s">
        <v>27</v>
      </c>
      <c r="Q110" s="82" t="s">
        <v>95</v>
      </c>
      <c r="T110" s="43" t="str">
        <f t="shared" si="8"/>
        <v>AP</v>
      </c>
      <c r="U110" s="43">
        <f t="shared" si="9"/>
      </c>
      <c r="V110" s="43">
        <f t="shared" si="10"/>
      </c>
      <c r="W110" s="43">
        <f t="shared" si="11"/>
      </c>
      <c r="X110" s="15">
        <f t="shared" si="12"/>
      </c>
      <c r="Y110" s="15">
        <f t="shared" si="13"/>
      </c>
      <c r="Z110" s="15">
        <f t="shared" si="14"/>
      </c>
      <c r="AB110" s="15">
        <f t="shared" si="15"/>
      </c>
    </row>
    <row r="111" spans="1:28" ht="63.75">
      <c r="A111" s="87">
        <v>16593800023</v>
      </c>
      <c r="B111" s="82">
        <v>110</v>
      </c>
      <c r="C111" s="88" t="s">
        <v>96</v>
      </c>
      <c r="D111" s="88" t="s">
        <v>97</v>
      </c>
      <c r="E111" s="82" t="s">
        <v>27</v>
      </c>
      <c r="F111" s="82">
        <v>13</v>
      </c>
      <c r="G111" s="82" t="s">
        <v>300</v>
      </c>
      <c r="H111" s="82">
        <v>54</v>
      </c>
      <c r="J111" s="82" t="s">
        <v>817</v>
      </c>
      <c r="K111" s="83" t="s">
        <v>311</v>
      </c>
      <c r="L111" s="83" t="s">
        <v>312</v>
      </c>
      <c r="M111" s="83" t="s">
        <v>777</v>
      </c>
      <c r="N111" s="82" t="s">
        <v>777</v>
      </c>
      <c r="P111" s="82" t="s">
        <v>27</v>
      </c>
      <c r="Q111" s="82" t="s">
        <v>95</v>
      </c>
      <c r="T111" s="43" t="str">
        <f t="shared" si="8"/>
        <v>A</v>
      </c>
      <c r="U111" s="43">
        <f t="shared" si="9"/>
      </c>
      <c r="V111" s="43">
        <f t="shared" si="10"/>
      </c>
      <c r="W111" s="43">
        <f t="shared" si="11"/>
      </c>
      <c r="X111" s="15">
        <f t="shared" si="12"/>
      </c>
      <c r="Y111" s="15">
        <f t="shared" si="13"/>
      </c>
      <c r="Z111" s="15">
        <f t="shared" si="14"/>
      </c>
      <c r="AB111" s="15">
        <f t="shared" si="15"/>
      </c>
    </row>
    <row r="112" spans="1:28" ht="12.75">
      <c r="A112" s="87">
        <v>16593200023</v>
      </c>
      <c r="B112" s="82">
        <v>111</v>
      </c>
      <c r="C112" s="88" t="s">
        <v>96</v>
      </c>
      <c r="D112" s="88" t="s">
        <v>97</v>
      </c>
      <c r="E112" s="82" t="s">
        <v>27</v>
      </c>
      <c r="F112" s="82">
        <v>13</v>
      </c>
      <c r="G112" s="82" t="s">
        <v>98</v>
      </c>
      <c r="H112" s="82">
        <v>54</v>
      </c>
      <c r="J112" s="82" t="s">
        <v>817</v>
      </c>
      <c r="K112" s="83" t="s">
        <v>313</v>
      </c>
      <c r="L112" s="83" t="s">
        <v>314</v>
      </c>
      <c r="M112" s="83" t="s">
        <v>777</v>
      </c>
      <c r="N112" s="82" t="s">
        <v>777</v>
      </c>
      <c r="P112" s="82" t="s">
        <v>27</v>
      </c>
      <c r="Q112" s="82" t="s">
        <v>95</v>
      </c>
      <c r="T112" s="43" t="str">
        <f t="shared" si="8"/>
        <v>A</v>
      </c>
      <c r="U112" s="43">
        <f t="shared" si="9"/>
      </c>
      <c r="V112" s="43">
        <f t="shared" si="10"/>
      </c>
      <c r="W112" s="43">
        <f t="shared" si="11"/>
      </c>
      <c r="X112" s="15">
        <f t="shared" si="12"/>
      </c>
      <c r="Y112" s="15">
        <f t="shared" si="13"/>
      </c>
      <c r="Z112" s="15">
        <f t="shared" si="14"/>
      </c>
      <c r="AB112" s="15">
        <f t="shared" si="15"/>
      </c>
    </row>
    <row r="113" spans="1:28" ht="63.75">
      <c r="A113" s="87">
        <v>16593900023</v>
      </c>
      <c r="B113" s="82">
        <v>112</v>
      </c>
      <c r="C113" s="88" t="s">
        <v>96</v>
      </c>
      <c r="D113" s="88" t="s">
        <v>97</v>
      </c>
      <c r="E113" s="82" t="s">
        <v>27</v>
      </c>
      <c r="F113" s="82">
        <v>14</v>
      </c>
      <c r="G113" s="82" t="s">
        <v>300</v>
      </c>
      <c r="H113" s="82">
        <v>1</v>
      </c>
      <c r="J113" s="82" t="s">
        <v>817</v>
      </c>
      <c r="K113" s="83" t="s">
        <v>315</v>
      </c>
      <c r="L113" s="83" t="s">
        <v>316</v>
      </c>
      <c r="M113" s="83" t="s">
        <v>777</v>
      </c>
      <c r="N113" s="82" t="s">
        <v>777</v>
      </c>
      <c r="P113" s="82" t="s">
        <v>27</v>
      </c>
      <c r="Q113" s="82" t="s">
        <v>95</v>
      </c>
      <c r="T113" s="43" t="str">
        <f t="shared" si="8"/>
        <v>A</v>
      </c>
      <c r="U113" s="43">
        <f t="shared" si="9"/>
      </c>
      <c r="V113" s="43">
        <f t="shared" si="10"/>
      </c>
      <c r="W113" s="43">
        <f t="shared" si="11"/>
      </c>
      <c r="X113" s="15">
        <f t="shared" si="12"/>
      </c>
      <c r="Y113" s="15">
        <f t="shared" si="13"/>
      </c>
      <c r="Z113" s="15">
        <f t="shared" si="14"/>
      </c>
      <c r="AB113" s="15">
        <f t="shared" si="15"/>
      </c>
    </row>
    <row r="114" spans="1:28" ht="140.25">
      <c r="A114" s="87">
        <v>16594000023</v>
      </c>
      <c r="B114" s="82">
        <v>113</v>
      </c>
      <c r="C114" s="88" t="s">
        <v>96</v>
      </c>
      <c r="D114" s="88" t="s">
        <v>97</v>
      </c>
      <c r="E114" s="82" t="s">
        <v>72</v>
      </c>
      <c r="F114" s="82">
        <v>14</v>
      </c>
      <c r="G114" s="82" t="s">
        <v>300</v>
      </c>
      <c r="H114" s="82">
        <v>4</v>
      </c>
      <c r="J114" s="17" t="s">
        <v>802</v>
      </c>
      <c r="K114" s="83" t="s">
        <v>317</v>
      </c>
      <c r="L114" s="83" t="s">
        <v>318</v>
      </c>
      <c r="M114" s="83" t="s">
        <v>919</v>
      </c>
      <c r="N114" s="82" t="s">
        <v>828</v>
      </c>
      <c r="P114" s="82" t="s">
        <v>806</v>
      </c>
      <c r="Q114" s="82" t="s">
        <v>95</v>
      </c>
      <c r="T114" s="43">
        <f t="shared" si="8"/>
      </c>
      <c r="U114" s="43" t="str">
        <f t="shared" si="9"/>
        <v>AP</v>
      </c>
      <c r="V114" s="43" t="str">
        <f t="shared" si="10"/>
        <v>Ranging</v>
      </c>
      <c r="W114" s="43">
        <f t="shared" si="11"/>
      </c>
      <c r="X114" s="15">
        <f t="shared" si="12"/>
      </c>
      <c r="Y114" s="15">
        <f t="shared" si="13"/>
      </c>
      <c r="Z114" s="15">
        <f t="shared" si="14"/>
      </c>
      <c r="AB114" s="15">
        <f t="shared" si="15"/>
      </c>
    </row>
    <row r="115" spans="1:28" ht="25.5">
      <c r="A115" s="87">
        <v>16593300023</v>
      </c>
      <c r="B115" s="82">
        <v>114</v>
      </c>
      <c r="C115" s="88" t="s">
        <v>96</v>
      </c>
      <c r="D115" s="88" t="s">
        <v>97</v>
      </c>
      <c r="E115" s="82" t="s">
        <v>27</v>
      </c>
      <c r="F115" s="82">
        <v>14</v>
      </c>
      <c r="G115" s="82" t="s">
        <v>300</v>
      </c>
      <c r="H115" s="82">
        <v>4</v>
      </c>
      <c r="J115" s="82" t="s">
        <v>817</v>
      </c>
      <c r="K115" s="83" t="s">
        <v>319</v>
      </c>
      <c r="L115" s="83" t="s">
        <v>302</v>
      </c>
      <c r="M115" s="83" t="s">
        <v>868</v>
      </c>
      <c r="N115" s="82" t="s">
        <v>828</v>
      </c>
      <c r="P115" s="82" t="s">
        <v>27</v>
      </c>
      <c r="Q115" s="82" t="s">
        <v>95</v>
      </c>
      <c r="T115" s="43" t="str">
        <f t="shared" si="8"/>
        <v>AP</v>
      </c>
      <c r="U115" s="43">
        <f t="shared" si="9"/>
      </c>
      <c r="V115" s="43">
        <f t="shared" si="10"/>
      </c>
      <c r="W115" s="43">
        <f t="shared" si="11"/>
      </c>
      <c r="X115" s="15">
        <f t="shared" si="12"/>
      </c>
      <c r="Y115" s="15">
        <f t="shared" si="13"/>
      </c>
      <c r="Z115" s="15">
        <f t="shared" si="14"/>
      </c>
      <c r="AB115" s="15">
        <f t="shared" si="15"/>
      </c>
    </row>
    <row r="116" spans="1:28" ht="38.25">
      <c r="A116" s="87">
        <v>16594100023</v>
      </c>
      <c r="B116" s="82">
        <v>115</v>
      </c>
      <c r="C116" s="88" t="s">
        <v>96</v>
      </c>
      <c r="D116" s="88" t="s">
        <v>97</v>
      </c>
      <c r="E116" s="82" t="s">
        <v>72</v>
      </c>
      <c r="F116" s="82">
        <v>14</v>
      </c>
      <c r="G116" s="82" t="s">
        <v>300</v>
      </c>
      <c r="H116" s="82">
        <v>12</v>
      </c>
      <c r="J116" s="17" t="s">
        <v>802</v>
      </c>
      <c r="K116" s="83" t="s">
        <v>320</v>
      </c>
      <c r="L116" s="83" t="s">
        <v>321</v>
      </c>
      <c r="M116" s="83" t="s">
        <v>777</v>
      </c>
      <c r="N116" s="82" t="s">
        <v>777</v>
      </c>
      <c r="P116" s="82" t="s">
        <v>806</v>
      </c>
      <c r="Q116" s="82" t="s">
        <v>95</v>
      </c>
      <c r="T116" s="43">
        <f t="shared" si="8"/>
      </c>
      <c r="U116" s="43" t="str">
        <f t="shared" si="9"/>
        <v>A</v>
      </c>
      <c r="V116" s="43" t="str">
        <f t="shared" si="10"/>
        <v>Ranging</v>
      </c>
      <c r="W116" s="43">
        <f t="shared" si="11"/>
      </c>
      <c r="X116" s="15">
        <f t="shared" si="12"/>
      </c>
      <c r="Y116" s="15">
        <f t="shared" si="13"/>
      </c>
      <c r="Z116" s="15">
        <f t="shared" si="14"/>
      </c>
      <c r="AB116" s="15">
        <f t="shared" si="15"/>
      </c>
    </row>
    <row r="117" spans="1:28" ht="25.5">
      <c r="A117" s="87">
        <v>16638800023</v>
      </c>
      <c r="B117" s="82">
        <v>116</v>
      </c>
      <c r="C117" s="88" t="s">
        <v>125</v>
      </c>
      <c r="D117" s="88" t="s">
        <v>126</v>
      </c>
      <c r="E117" s="82" t="s">
        <v>27</v>
      </c>
      <c r="F117" s="82">
        <v>14</v>
      </c>
      <c r="G117" s="82" t="s">
        <v>73</v>
      </c>
      <c r="H117" s="82">
        <v>20</v>
      </c>
      <c r="J117" s="82" t="s">
        <v>817</v>
      </c>
      <c r="K117" s="83" t="s">
        <v>322</v>
      </c>
      <c r="L117" s="83" t="s">
        <v>323</v>
      </c>
      <c r="M117" s="83" t="s">
        <v>777</v>
      </c>
      <c r="N117" s="82" t="s">
        <v>777</v>
      </c>
      <c r="P117" s="82" t="s">
        <v>27</v>
      </c>
      <c r="Q117" s="82" t="s">
        <v>95</v>
      </c>
      <c r="T117" s="43" t="str">
        <f t="shared" si="8"/>
        <v>A</v>
      </c>
      <c r="U117" s="43">
        <f t="shared" si="9"/>
      </c>
      <c r="V117" s="43">
        <f t="shared" si="10"/>
      </c>
      <c r="W117" s="43">
        <f t="shared" si="11"/>
      </c>
      <c r="X117" s="15">
        <f t="shared" si="12"/>
      </c>
      <c r="Y117" s="15">
        <f t="shared" si="13"/>
      </c>
      <c r="Z117" s="15">
        <f t="shared" si="14"/>
      </c>
      <c r="AB117" s="15">
        <f t="shared" si="15"/>
      </c>
    </row>
    <row r="118" spans="1:28" ht="12.75">
      <c r="A118" s="87">
        <v>16638900023</v>
      </c>
      <c r="B118" s="82">
        <v>117</v>
      </c>
      <c r="C118" s="88" t="s">
        <v>125</v>
      </c>
      <c r="D118" s="88" t="s">
        <v>126</v>
      </c>
      <c r="E118" s="82" t="s">
        <v>27</v>
      </c>
      <c r="F118" s="82">
        <v>14</v>
      </c>
      <c r="G118" s="82" t="s">
        <v>73</v>
      </c>
      <c r="H118" s="82">
        <v>28</v>
      </c>
      <c r="J118" s="82" t="s">
        <v>817</v>
      </c>
      <c r="K118" s="83" t="s">
        <v>263</v>
      </c>
      <c r="L118" s="83" t="s">
        <v>324</v>
      </c>
      <c r="M118" s="83" t="s">
        <v>777</v>
      </c>
      <c r="N118" s="82" t="s">
        <v>777</v>
      </c>
      <c r="P118" s="82" t="s">
        <v>27</v>
      </c>
      <c r="Q118" s="82" t="s">
        <v>95</v>
      </c>
      <c r="T118" s="43" t="str">
        <f t="shared" si="8"/>
        <v>A</v>
      </c>
      <c r="U118" s="43">
        <f t="shared" si="9"/>
      </c>
      <c r="V118" s="43">
        <f t="shared" si="10"/>
      </c>
      <c r="W118" s="43">
        <f t="shared" si="11"/>
      </c>
      <c r="X118" s="15">
        <f t="shared" si="12"/>
      </c>
      <c r="Y118" s="15">
        <f t="shared" si="13"/>
      </c>
      <c r="Z118" s="15">
        <f t="shared" si="14"/>
      </c>
      <c r="AB118" s="15">
        <f t="shared" si="15"/>
      </c>
    </row>
    <row r="119" spans="1:28" ht="12.75">
      <c r="A119" s="87">
        <v>16639000023</v>
      </c>
      <c r="B119" s="82">
        <v>118</v>
      </c>
      <c r="C119" s="88" t="s">
        <v>125</v>
      </c>
      <c r="D119" s="88" t="s">
        <v>126</v>
      </c>
      <c r="E119" s="82" t="s">
        <v>27</v>
      </c>
      <c r="F119" s="82">
        <v>14</v>
      </c>
      <c r="G119" s="82" t="s">
        <v>73</v>
      </c>
      <c r="H119" s="82">
        <v>37</v>
      </c>
      <c r="J119" s="82" t="s">
        <v>817</v>
      </c>
      <c r="K119" s="83" t="s">
        <v>263</v>
      </c>
      <c r="L119" s="83" t="s">
        <v>325</v>
      </c>
      <c r="M119" s="83" t="s">
        <v>777</v>
      </c>
      <c r="N119" s="82" t="s">
        <v>777</v>
      </c>
      <c r="P119" s="82" t="s">
        <v>27</v>
      </c>
      <c r="Q119" s="82" t="s">
        <v>95</v>
      </c>
      <c r="T119" s="43" t="str">
        <f t="shared" si="8"/>
        <v>A</v>
      </c>
      <c r="U119" s="43">
        <f t="shared" si="9"/>
      </c>
      <c r="V119" s="43">
        <f t="shared" si="10"/>
      </c>
      <c r="W119" s="43">
        <f t="shared" si="11"/>
      </c>
      <c r="X119" s="15">
        <f t="shared" si="12"/>
      </c>
      <c r="Y119" s="15">
        <f t="shared" si="13"/>
      </c>
      <c r="Z119" s="15">
        <f t="shared" si="14"/>
      </c>
      <c r="AB119" s="15">
        <f t="shared" si="15"/>
      </c>
    </row>
    <row r="120" spans="1:28" ht="12.75">
      <c r="A120" s="87">
        <v>16639100023</v>
      </c>
      <c r="B120" s="82">
        <v>119</v>
      </c>
      <c r="C120" s="88" t="s">
        <v>125</v>
      </c>
      <c r="D120" s="88" t="s">
        <v>126</v>
      </c>
      <c r="E120" s="82" t="s">
        <v>27</v>
      </c>
      <c r="F120" s="82">
        <v>14</v>
      </c>
      <c r="G120" s="82" t="s">
        <v>73</v>
      </c>
      <c r="H120" s="82">
        <v>38</v>
      </c>
      <c r="J120" s="82" t="s">
        <v>817</v>
      </c>
      <c r="K120" s="83" t="s">
        <v>263</v>
      </c>
      <c r="L120" s="83" t="s">
        <v>326</v>
      </c>
      <c r="M120" s="83" t="s">
        <v>777</v>
      </c>
      <c r="N120" s="82" t="s">
        <v>777</v>
      </c>
      <c r="P120" s="82" t="s">
        <v>27</v>
      </c>
      <c r="Q120" s="82" t="s">
        <v>95</v>
      </c>
      <c r="T120" s="43" t="str">
        <f t="shared" si="8"/>
        <v>A</v>
      </c>
      <c r="U120" s="43">
        <f t="shared" si="9"/>
      </c>
      <c r="V120" s="43">
        <f t="shared" si="10"/>
      </c>
      <c r="W120" s="43">
        <f t="shared" si="11"/>
      </c>
      <c r="X120" s="15">
        <f t="shared" si="12"/>
      </c>
      <c r="Y120" s="15">
        <f t="shared" si="13"/>
      </c>
      <c r="Z120" s="15">
        <f t="shared" si="14"/>
      </c>
      <c r="AB120" s="15">
        <f t="shared" si="15"/>
      </c>
    </row>
    <row r="121" spans="1:28" ht="12.75">
      <c r="A121" s="87">
        <v>16639200023</v>
      </c>
      <c r="B121" s="82">
        <v>120</v>
      </c>
      <c r="C121" s="88" t="s">
        <v>125</v>
      </c>
      <c r="D121" s="88" t="s">
        <v>126</v>
      </c>
      <c r="E121" s="82" t="s">
        <v>27</v>
      </c>
      <c r="F121" s="82">
        <v>14</v>
      </c>
      <c r="G121" s="82" t="s">
        <v>73</v>
      </c>
      <c r="H121" s="82">
        <v>40</v>
      </c>
      <c r="J121" s="82" t="s">
        <v>817</v>
      </c>
      <c r="K121" s="83" t="s">
        <v>263</v>
      </c>
      <c r="L121" s="83" t="s">
        <v>327</v>
      </c>
      <c r="M121" s="83" t="s">
        <v>777</v>
      </c>
      <c r="N121" s="82" t="s">
        <v>777</v>
      </c>
      <c r="P121" s="82" t="s">
        <v>27</v>
      </c>
      <c r="Q121" s="82" t="s">
        <v>95</v>
      </c>
      <c r="T121" s="43" t="str">
        <f t="shared" si="8"/>
        <v>A</v>
      </c>
      <c r="U121" s="43">
        <f t="shared" si="9"/>
      </c>
      <c r="V121" s="43">
        <f t="shared" si="10"/>
      </c>
      <c r="W121" s="43">
        <f t="shared" si="11"/>
      </c>
      <c r="X121" s="15">
        <f t="shared" si="12"/>
      </c>
      <c r="Y121" s="15">
        <f t="shared" si="13"/>
      </c>
      <c r="Z121" s="15">
        <f t="shared" si="14"/>
      </c>
      <c r="AB121" s="15">
        <f t="shared" si="15"/>
      </c>
    </row>
    <row r="122" spans="1:28" ht="25.5">
      <c r="A122" s="87">
        <v>16639300023</v>
      </c>
      <c r="B122" s="82">
        <v>121</v>
      </c>
      <c r="C122" s="88" t="s">
        <v>125</v>
      </c>
      <c r="D122" s="88" t="s">
        <v>126</v>
      </c>
      <c r="E122" s="82" t="s">
        <v>72</v>
      </c>
      <c r="F122" s="82">
        <v>14</v>
      </c>
      <c r="G122" s="82" t="s">
        <v>73</v>
      </c>
      <c r="H122" s="82">
        <v>44</v>
      </c>
      <c r="J122" s="12" t="s">
        <v>800</v>
      </c>
      <c r="K122" s="83" t="s">
        <v>328</v>
      </c>
      <c r="L122" s="83" t="s">
        <v>329</v>
      </c>
      <c r="M122" s="83" t="s">
        <v>903</v>
      </c>
      <c r="N122" s="82" t="s">
        <v>828</v>
      </c>
      <c r="P122" s="82" t="s">
        <v>804</v>
      </c>
      <c r="Q122" s="82" t="s">
        <v>95</v>
      </c>
      <c r="T122" s="43">
        <f t="shared" si="8"/>
      </c>
      <c r="U122" s="43" t="str">
        <f t="shared" si="9"/>
        <v>AP</v>
      </c>
      <c r="V122" s="43" t="str">
        <f t="shared" si="10"/>
        <v>TMCTP</v>
      </c>
      <c r="W122" s="43">
        <f t="shared" si="11"/>
      </c>
      <c r="X122" s="15">
        <f t="shared" si="12"/>
      </c>
      <c r="Y122" s="15">
        <f t="shared" si="13"/>
      </c>
      <c r="Z122" s="15">
        <f t="shared" si="14"/>
      </c>
      <c r="AB122" s="15">
        <f t="shared" si="15"/>
      </c>
    </row>
    <row r="123" spans="1:28" ht="51">
      <c r="A123" s="87">
        <v>16525600023</v>
      </c>
      <c r="B123" s="82">
        <v>122</v>
      </c>
      <c r="C123" s="88" t="s">
        <v>174</v>
      </c>
      <c r="D123" s="88" t="s">
        <v>175</v>
      </c>
      <c r="E123" s="82" t="s">
        <v>72</v>
      </c>
      <c r="F123" s="82">
        <v>14</v>
      </c>
      <c r="G123" s="82" t="s">
        <v>73</v>
      </c>
      <c r="H123" s="82">
        <v>44</v>
      </c>
      <c r="J123" s="12" t="s">
        <v>800</v>
      </c>
      <c r="K123" s="83" t="s">
        <v>330</v>
      </c>
      <c r="M123" s="83" t="s">
        <v>913</v>
      </c>
      <c r="N123" s="82" t="s">
        <v>828</v>
      </c>
      <c r="P123" s="82" t="s">
        <v>804</v>
      </c>
      <c r="Q123" s="82" t="s">
        <v>95</v>
      </c>
      <c r="T123" s="43">
        <f t="shared" si="8"/>
      </c>
      <c r="U123" s="43" t="str">
        <f t="shared" si="9"/>
        <v>AP</v>
      </c>
      <c r="V123" s="43" t="str">
        <f t="shared" si="10"/>
        <v>TMCTP</v>
      </c>
      <c r="W123" s="43">
        <f t="shared" si="11"/>
      </c>
      <c r="X123" s="15">
        <f t="shared" si="12"/>
      </c>
      <c r="Y123" s="15">
        <f t="shared" si="13"/>
      </c>
      <c r="Z123" s="15">
        <f t="shared" si="14"/>
      </c>
      <c r="AB123" s="15">
        <f t="shared" si="15"/>
      </c>
    </row>
    <row r="124" spans="1:28" ht="25.5">
      <c r="A124" s="87">
        <v>16639400023</v>
      </c>
      <c r="B124" s="82">
        <v>123</v>
      </c>
      <c r="C124" s="88" t="s">
        <v>125</v>
      </c>
      <c r="D124" s="88" t="s">
        <v>126</v>
      </c>
      <c r="E124" s="82" t="s">
        <v>72</v>
      </c>
      <c r="F124" s="82">
        <v>14</v>
      </c>
      <c r="G124" s="82" t="s">
        <v>73</v>
      </c>
      <c r="H124" s="82">
        <v>51</v>
      </c>
      <c r="J124" s="12" t="s">
        <v>800</v>
      </c>
      <c r="K124" s="83" t="s">
        <v>331</v>
      </c>
      <c r="L124" s="83" t="s">
        <v>332</v>
      </c>
      <c r="M124" s="83" t="s">
        <v>900</v>
      </c>
      <c r="N124" s="82" t="s">
        <v>855</v>
      </c>
      <c r="P124" s="82" t="s">
        <v>804</v>
      </c>
      <c r="Q124" s="82" t="s">
        <v>95</v>
      </c>
      <c r="T124" s="43">
        <f t="shared" si="8"/>
      </c>
      <c r="U124" s="43" t="str">
        <f t="shared" si="9"/>
        <v>R</v>
      </c>
      <c r="V124" s="43" t="str">
        <f t="shared" si="10"/>
        <v>TMCTP</v>
      </c>
      <c r="W124" s="43">
        <f t="shared" si="11"/>
      </c>
      <c r="X124" s="15">
        <f t="shared" si="12"/>
      </c>
      <c r="Y124" s="15">
        <f t="shared" si="13"/>
      </c>
      <c r="Z124" s="15">
        <f t="shared" si="14"/>
      </c>
      <c r="AB124" s="15">
        <f t="shared" si="15"/>
      </c>
    </row>
    <row r="125" spans="1:28" ht="25.5">
      <c r="A125" s="87">
        <v>16639500023</v>
      </c>
      <c r="B125" s="82">
        <v>124</v>
      </c>
      <c r="C125" s="88" t="s">
        <v>125</v>
      </c>
      <c r="D125" s="88" t="s">
        <v>126</v>
      </c>
      <c r="E125" s="82" t="s">
        <v>27</v>
      </c>
      <c r="F125" s="82">
        <v>14</v>
      </c>
      <c r="G125" s="82" t="s">
        <v>73</v>
      </c>
      <c r="H125" s="82">
        <v>52</v>
      </c>
      <c r="J125" s="82" t="s">
        <v>817</v>
      </c>
      <c r="K125" s="83" t="s">
        <v>263</v>
      </c>
      <c r="L125" s="83" t="s">
        <v>333</v>
      </c>
      <c r="M125" s="83" t="s">
        <v>777</v>
      </c>
      <c r="N125" s="82" t="s">
        <v>777</v>
      </c>
      <c r="P125" s="82" t="s">
        <v>27</v>
      </c>
      <c r="Q125" s="82" t="s">
        <v>95</v>
      </c>
      <c r="T125" s="43" t="str">
        <f t="shared" si="8"/>
        <v>A</v>
      </c>
      <c r="U125" s="43">
        <f t="shared" si="9"/>
      </c>
      <c r="V125" s="43">
        <f t="shared" si="10"/>
      </c>
      <c r="W125" s="43">
        <f t="shared" si="11"/>
      </c>
      <c r="X125" s="15">
        <f t="shared" si="12"/>
      </c>
      <c r="Y125" s="15">
        <f t="shared" si="13"/>
      </c>
      <c r="Z125" s="15">
        <f t="shared" si="14"/>
      </c>
      <c r="AB125" s="15">
        <f t="shared" si="15"/>
      </c>
    </row>
    <row r="126" spans="1:28" ht="25.5">
      <c r="A126" s="87">
        <v>16525700023</v>
      </c>
      <c r="B126" s="82">
        <v>125</v>
      </c>
      <c r="C126" s="88" t="s">
        <v>174</v>
      </c>
      <c r="D126" s="88" t="s">
        <v>175</v>
      </c>
      <c r="E126" s="82" t="s">
        <v>107</v>
      </c>
      <c r="F126" s="82">
        <v>15</v>
      </c>
      <c r="G126" s="82" t="s">
        <v>73</v>
      </c>
      <c r="H126" s="82">
        <v>7</v>
      </c>
      <c r="J126" s="12" t="s">
        <v>800</v>
      </c>
      <c r="K126" s="83" t="s">
        <v>334</v>
      </c>
      <c r="M126" s="83" t="s">
        <v>913</v>
      </c>
      <c r="N126" s="82" t="s">
        <v>828</v>
      </c>
      <c r="P126" s="82" t="s">
        <v>804</v>
      </c>
      <c r="Q126" s="82" t="s">
        <v>95</v>
      </c>
      <c r="T126" s="43">
        <f t="shared" si="8"/>
      </c>
      <c r="U126" s="43" t="str">
        <f t="shared" si="9"/>
        <v>AP</v>
      </c>
      <c r="V126" s="43" t="str">
        <f t="shared" si="10"/>
        <v>TMCTP</v>
      </c>
      <c r="W126" s="43">
        <f t="shared" si="11"/>
      </c>
      <c r="X126" s="15">
        <f t="shared" si="12"/>
      </c>
      <c r="Y126" s="15">
        <f t="shared" si="13"/>
      </c>
      <c r="Z126" s="15">
        <f t="shared" si="14"/>
      </c>
      <c r="AB126" s="15">
        <f t="shared" si="15"/>
      </c>
    </row>
    <row r="127" spans="1:28" ht="12.75">
      <c r="A127" s="87">
        <v>16639600023</v>
      </c>
      <c r="B127" s="82">
        <v>126</v>
      </c>
      <c r="C127" s="88" t="s">
        <v>125</v>
      </c>
      <c r="D127" s="88" t="s">
        <v>126</v>
      </c>
      <c r="E127" s="82" t="s">
        <v>27</v>
      </c>
      <c r="F127" s="82">
        <v>15</v>
      </c>
      <c r="G127" s="82" t="s">
        <v>73</v>
      </c>
      <c r="H127" s="82">
        <v>50</v>
      </c>
      <c r="J127" s="82" t="s">
        <v>817</v>
      </c>
      <c r="K127" s="83" t="s">
        <v>263</v>
      </c>
      <c r="L127" s="83" t="s">
        <v>335</v>
      </c>
      <c r="M127" s="83" t="s">
        <v>777</v>
      </c>
      <c r="N127" s="82" t="s">
        <v>777</v>
      </c>
      <c r="P127" s="82" t="s">
        <v>27</v>
      </c>
      <c r="Q127" s="82" t="s">
        <v>95</v>
      </c>
      <c r="T127" s="43" t="str">
        <f t="shared" si="8"/>
        <v>A</v>
      </c>
      <c r="U127" s="43">
        <f t="shared" si="9"/>
      </c>
      <c r="V127" s="43">
        <f t="shared" si="10"/>
      </c>
      <c r="W127" s="43">
        <f t="shared" si="11"/>
      </c>
      <c r="X127" s="15">
        <f t="shared" si="12"/>
      </c>
      <c r="Y127" s="15">
        <f t="shared" si="13"/>
      </c>
      <c r="Z127" s="15">
        <f t="shared" si="14"/>
      </c>
      <c r="AB127" s="15">
        <f t="shared" si="15"/>
      </c>
    </row>
    <row r="128" spans="1:28" ht="12.75">
      <c r="A128" s="87">
        <v>16525800023</v>
      </c>
      <c r="B128" s="82">
        <v>127</v>
      </c>
      <c r="C128" s="88" t="s">
        <v>174</v>
      </c>
      <c r="D128" s="88" t="s">
        <v>175</v>
      </c>
      <c r="E128" s="82" t="s">
        <v>27</v>
      </c>
      <c r="F128" s="82">
        <v>16</v>
      </c>
      <c r="G128" s="82" t="s">
        <v>73</v>
      </c>
      <c r="H128" s="82">
        <v>20</v>
      </c>
      <c r="J128" s="82" t="s">
        <v>817</v>
      </c>
      <c r="K128" s="83" t="s">
        <v>336</v>
      </c>
      <c r="L128" s="83" t="s">
        <v>337</v>
      </c>
      <c r="M128" s="83" t="s">
        <v>777</v>
      </c>
      <c r="N128" s="82" t="s">
        <v>777</v>
      </c>
      <c r="P128" s="82" t="s">
        <v>27</v>
      </c>
      <c r="Q128" s="82" t="s">
        <v>18</v>
      </c>
      <c r="T128" s="43" t="str">
        <f t="shared" si="8"/>
        <v>A</v>
      </c>
      <c r="U128" s="43">
        <f t="shared" si="9"/>
      </c>
      <c r="V128" s="43">
        <f t="shared" si="10"/>
      </c>
      <c r="W128" s="43">
        <f t="shared" si="11"/>
      </c>
      <c r="X128" s="15">
        <f t="shared" si="12"/>
      </c>
      <c r="Y128" s="15">
        <f t="shared" si="13"/>
      </c>
      <c r="Z128" s="15">
        <f t="shared" si="14"/>
      </c>
      <c r="AB128" s="15">
        <f t="shared" si="15"/>
      </c>
    </row>
    <row r="129" spans="1:28" ht="25.5">
      <c r="A129" s="87">
        <v>16531700023</v>
      </c>
      <c r="B129" s="82">
        <v>128</v>
      </c>
      <c r="C129" s="88" t="s">
        <v>338</v>
      </c>
      <c r="D129" s="88" t="s">
        <v>339</v>
      </c>
      <c r="E129" s="82" t="s">
        <v>27</v>
      </c>
      <c r="F129" s="82">
        <v>16</v>
      </c>
      <c r="H129" s="82">
        <v>48</v>
      </c>
      <c r="J129" s="82" t="s">
        <v>817</v>
      </c>
      <c r="K129" s="83" t="s">
        <v>340</v>
      </c>
      <c r="L129" s="83" t="s">
        <v>341</v>
      </c>
      <c r="M129" s="83" t="s">
        <v>777</v>
      </c>
      <c r="N129" s="82" t="s">
        <v>777</v>
      </c>
      <c r="P129" s="82" t="s">
        <v>27</v>
      </c>
      <c r="Q129" s="82" t="s">
        <v>95</v>
      </c>
      <c r="T129" s="43" t="str">
        <f t="shared" si="8"/>
        <v>A</v>
      </c>
      <c r="U129" s="43">
        <f t="shared" si="9"/>
      </c>
      <c r="V129" s="43">
        <f t="shared" si="10"/>
      </c>
      <c r="W129" s="43">
        <f t="shared" si="11"/>
      </c>
      <c r="X129" s="15">
        <f t="shared" si="12"/>
      </c>
      <c r="Y129" s="15">
        <f t="shared" si="13"/>
      </c>
      <c r="Z129" s="15">
        <f t="shared" si="14"/>
      </c>
      <c r="AB129" s="15">
        <f t="shared" si="15"/>
      </c>
    </row>
    <row r="130" spans="1:28" ht="12.75">
      <c r="A130" s="87">
        <v>16639700023</v>
      </c>
      <c r="B130" s="82">
        <v>129</v>
      </c>
      <c r="C130" s="88" t="s">
        <v>125</v>
      </c>
      <c r="D130" s="88" t="s">
        <v>126</v>
      </c>
      <c r="E130" s="82" t="s">
        <v>27</v>
      </c>
      <c r="F130" s="82">
        <v>16</v>
      </c>
      <c r="G130" s="82" t="s">
        <v>73</v>
      </c>
      <c r="H130" s="82">
        <v>53</v>
      </c>
      <c r="J130" s="82" t="s">
        <v>817</v>
      </c>
      <c r="K130" s="83" t="s">
        <v>263</v>
      </c>
      <c r="L130" s="83" t="s">
        <v>326</v>
      </c>
      <c r="M130" s="83" t="s">
        <v>777</v>
      </c>
      <c r="N130" s="82" t="s">
        <v>777</v>
      </c>
      <c r="P130" s="82" t="s">
        <v>27</v>
      </c>
      <c r="Q130" s="82" t="s">
        <v>95</v>
      </c>
      <c r="T130" s="43" t="str">
        <f t="shared" si="8"/>
        <v>A</v>
      </c>
      <c r="U130" s="43">
        <f t="shared" si="9"/>
      </c>
      <c r="V130" s="43">
        <f t="shared" si="10"/>
      </c>
      <c r="W130" s="43">
        <f t="shared" si="11"/>
      </c>
      <c r="X130" s="15">
        <f t="shared" si="12"/>
      </c>
      <c r="Y130" s="15">
        <f t="shared" si="13"/>
      </c>
      <c r="Z130" s="15">
        <f t="shared" si="14"/>
      </c>
      <c r="AB130" s="15">
        <f t="shared" si="15"/>
      </c>
    </row>
    <row r="131" spans="1:28" ht="25.5">
      <c r="A131" s="87">
        <v>16525900023</v>
      </c>
      <c r="B131" s="82">
        <v>130</v>
      </c>
      <c r="C131" s="88" t="s">
        <v>174</v>
      </c>
      <c r="D131" s="88" t="s">
        <v>175</v>
      </c>
      <c r="E131" s="82" t="s">
        <v>27</v>
      </c>
      <c r="F131" s="82">
        <v>16</v>
      </c>
      <c r="G131" s="82" t="s">
        <v>73</v>
      </c>
      <c r="H131" s="82">
        <v>53</v>
      </c>
      <c r="J131" s="82" t="s">
        <v>817</v>
      </c>
      <c r="K131" s="83" t="s">
        <v>342</v>
      </c>
      <c r="L131" s="83" t="s">
        <v>343</v>
      </c>
      <c r="M131" s="83" t="s">
        <v>777</v>
      </c>
      <c r="N131" s="82" t="s">
        <v>777</v>
      </c>
      <c r="P131" s="82" t="s">
        <v>27</v>
      </c>
      <c r="Q131" s="82" t="s">
        <v>18</v>
      </c>
      <c r="T131" s="43" t="str">
        <f aca="true" t="shared" si="16" ref="T131:T194">IF(E131="Editorial",N131,"")</f>
        <v>A</v>
      </c>
      <c r="U131" s="43">
        <f aca="true" t="shared" si="17" ref="U131:U194">IF(OR(E131="Technical",E131="General"),N131,"")</f>
      </c>
      <c r="V131" s="43">
        <f aca="true" t="shared" si="18" ref="V131:V194">IF(OR(U131="A",U131="AP",U131="R",U131="Z"),P131,"")</f>
      </c>
      <c r="W131" s="43">
        <f aca="true" t="shared" si="19" ref="W131:W194">IF(U131=0,P131,"")</f>
      </c>
      <c r="X131" s="15">
        <f aca="true" t="shared" si="20" ref="X131:X194">IF(U131="wip",P131,"")</f>
      </c>
      <c r="Y131" s="15">
        <f aca="true" t="shared" si="21" ref="Y131:Y194">IF(U131="rdy2vote",P131,"")</f>
      </c>
      <c r="Z131" s="15">
        <f aca="true" t="shared" si="22" ref="Z131:Z194">IF(U131="oos",P131,"")</f>
      </c>
      <c r="AB131" s="15">
        <f aca="true" t="shared" si="23" ref="AB131:AB194">IF(OR(U131="rdy2vote",U131="wip"),J131,"")</f>
      </c>
    </row>
    <row r="132" spans="1:28" ht="12.75">
      <c r="A132" s="87">
        <v>16639800023</v>
      </c>
      <c r="B132" s="82">
        <v>131</v>
      </c>
      <c r="C132" s="88" t="s">
        <v>125</v>
      </c>
      <c r="D132" s="88" t="s">
        <v>126</v>
      </c>
      <c r="E132" s="82" t="s">
        <v>27</v>
      </c>
      <c r="F132" s="82">
        <v>17</v>
      </c>
      <c r="G132" s="82" t="s">
        <v>73</v>
      </c>
      <c r="H132" s="82">
        <v>22</v>
      </c>
      <c r="J132" s="82" t="s">
        <v>817</v>
      </c>
      <c r="K132" s="83" t="s">
        <v>263</v>
      </c>
      <c r="L132" s="83" t="s">
        <v>344</v>
      </c>
      <c r="M132" s="83" t="s">
        <v>777</v>
      </c>
      <c r="N132" s="82" t="s">
        <v>777</v>
      </c>
      <c r="P132" s="82" t="s">
        <v>27</v>
      </c>
      <c r="Q132" s="82" t="s">
        <v>95</v>
      </c>
      <c r="T132" s="43" t="str">
        <f t="shared" si="16"/>
        <v>A</v>
      </c>
      <c r="U132" s="43">
        <f t="shared" si="17"/>
      </c>
      <c r="V132" s="43">
        <f t="shared" si="18"/>
      </c>
      <c r="W132" s="43">
        <f t="shared" si="19"/>
      </c>
      <c r="X132" s="15">
        <f t="shared" si="20"/>
      </c>
      <c r="Y132" s="15">
        <f t="shared" si="21"/>
      </c>
      <c r="Z132" s="15">
        <f t="shared" si="22"/>
      </c>
      <c r="AB132" s="15">
        <f t="shared" si="23"/>
      </c>
    </row>
    <row r="133" spans="1:28" ht="25.5">
      <c r="A133" s="87">
        <v>16639900023</v>
      </c>
      <c r="B133" s="82">
        <v>132</v>
      </c>
      <c r="C133" s="88" t="s">
        <v>125</v>
      </c>
      <c r="D133" s="88" t="s">
        <v>126</v>
      </c>
      <c r="E133" s="82" t="s">
        <v>72</v>
      </c>
      <c r="F133" s="82">
        <v>17</v>
      </c>
      <c r="G133" s="82" t="s">
        <v>73</v>
      </c>
      <c r="H133" s="82">
        <v>23</v>
      </c>
      <c r="J133" s="12" t="s">
        <v>800</v>
      </c>
      <c r="K133" s="83" t="s">
        <v>263</v>
      </c>
      <c r="L133" s="83" t="s">
        <v>345</v>
      </c>
      <c r="M133" s="83" t="s">
        <v>777</v>
      </c>
      <c r="N133" s="82" t="s">
        <v>777</v>
      </c>
      <c r="P133" s="82" t="s">
        <v>804</v>
      </c>
      <c r="Q133" s="82" t="s">
        <v>95</v>
      </c>
      <c r="T133" s="43">
        <f t="shared" si="16"/>
      </c>
      <c r="U133" s="43" t="str">
        <f t="shared" si="17"/>
        <v>A</v>
      </c>
      <c r="V133" s="43" t="str">
        <f t="shared" si="18"/>
        <v>TMCTP</v>
      </c>
      <c r="W133" s="43">
        <f t="shared" si="19"/>
      </c>
      <c r="X133" s="15">
        <f t="shared" si="20"/>
      </c>
      <c r="Y133" s="15">
        <f t="shared" si="21"/>
      </c>
      <c r="Z133" s="15">
        <f t="shared" si="22"/>
      </c>
      <c r="AB133" s="15">
        <f t="shared" si="23"/>
      </c>
    </row>
    <row r="134" spans="1:28" ht="25.5">
      <c r="A134" s="87">
        <v>16601400023</v>
      </c>
      <c r="B134" s="82">
        <v>133</v>
      </c>
      <c r="C134" s="88" t="s">
        <v>346</v>
      </c>
      <c r="D134" s="88" t="s">
        <v>347</v>
      </c>
      <c r="E134" s="82" t="s">
        <v>72</v>
      </c>
      <c r="F134" s="82">
        <v>17</v>
      </c>
      <c r="G134" s="82" t="s">
        <v>73</v>
      </c>
      <c r="H134" s="82">
        <v>44</v>
      </c>
      <c r="J134" s="12" t="s">
        <v>800</v>
      </c>
      <c r="K134" s="83" t="s">
        <v>348</v>
      </c>
      <c r="L134" s="83" t="s">
        <v>349</v>
      </c>
      <c r="M134" s="83" t="s">
        <v>904</v>
      </c>
      <c r="N134" s="82" t="s">
        <v>828</v>
      </c>
      <c r="P134" s="82" t="s">
        <v>804</v>
      </c>
      <c r="Q134" s="82" t="s">
        <v>95</v>
      </c>
      <c r="T134" s="43">
        <f t="shared" si="16"/>
      </c>
      <c r="U134" s="43" t="str">
        <f t="shared" si="17"/>
        <v>AP</v>
      </c>
      <c r="V134" s="43" t="str">
        <f t="shared" si="18"/>
        <v>TMCTP</v>
      </c>
      <c r="W134" s="43">
        <f t="shared" si="19"/>
      </c>
      <c r="X134" s="15">
        <f t="shared" si="20"/>
      </c>
      <c r="Y134" s="15">
        <f t="shared" si="21"/>
      </c>
      <c r="Z134" s="15">
        <f t="shared" si="22"/>
      </c>
      <c r="AB134" s="15">
        <f t="shared" si="23"/>
      </c>
    </row>
    <row r="135" spans="1:28" ht="293.25">
      <c r="A135" s="87">
        <v>16629900023</v>
      </c>
      <c r="B135" s="82">
        <v>134</v>
      </c>
      <c r="C135" s="88" t="s">
        <v>232</v>
      </c>
      <c r="D135" s="88" t="s">
        <v>233</v>
      </c>
      <c r="E135" s="82" t="s">
        <v>72</v>
      </c>
      <c r="F135" s="82">
        <v>17</v>
      </c>
      <c r="G135" s="82" t="s">
        <v>350</v>
      </c>
      <c r="H135" s="82">
        <v>45</v>
      </c>
      <c r="J135" s="12" t="s">
        <v>818</v>
      </c>
      <c r="K135" s="83" t="s">
        <v>351</v>
      </c>
      <c r="L135" s="83" t="s">
        <v>352</v>
      </c>
      <c r="M135" s="83" t="s">
        <v>861</v>
      </c>
      <c r="N135" s="82" t="s">
        <v>855</v>
      </c>
      <c r="P135" s="82" t="s">
        <v>807</v>
      </c>
      <c r="Q135" s="82" t="s">
        <v>95</v>
      </c>
      <c r="T135" s="43">
        <f t="shared" si="16"/>
      </c>
      <c r="U135" s="43" t="str">
        <f t="shared" si="17"/>
        <v>R</v>
      </c>
      <c r="V135" s="43" t="str">
        <f t="shared" si="18"/>
        <v>Power Saving</v>
      </c>
      <c r="W135" s="43">
        <f t="shared" si="19"/>
      </c>
      <c r="X135" s="15">
        <f t="shared" si="20"/>
      </c>
      <c r="Y135" s="15">
        <f t="shared" si="21"/>
      </c>
      <c r="Z135" s="15">
        <f t="shared" si="22"/>
      </c>
      <c r="AB135" s="15">
        <f t="shared" si="23"/>
      </c>
    </row>
    <row r="136" spans="1:28" ht="25.5">
      <c r="A136" s="87">
        <v>16640000023</v>
      </c>
      <c r="B136" s="82">
        <v>135</v>
      </c>
      <c r="C136" s="88" t="s">
        <v>125</v>
      </c>
      <c r="D136" s="88" t="s">
        <v>126</v>
      </c>
      <c r="E136" s="82" t="s">
        <v>27</v>
      </c>
      <c r="F136" s="82">
        <v>17</v>
      </c>
      <c r="G136" s="82" t="s">
        <v>350</v>
      </c>
      <c r="H136" s="82">
        <v>52</v>
      </c>
      <c r="J136" s="82" t="s">
        <v>817</v>
      </c>
      <c r="K136" s="83" t="s">
        <v>261</v>
      </c>
      <c r="L136" s="83" t="s">
        <v>353</v>
      </c>
      <c r="M136" s="83" t="s">
        <v>885</v>
      </c>
      <c r="N136" s="82" t="s">
        <v>855</v>
      </c>
      <c r="P136" s="82" t="s">
        <v>27</v>
      </c>
      <c r="Q136" s="82" t="s">
        <v>95</v>
      </c>
      <c r="T136" s="43" t="str">
        <f t="shared" si="16"/>
        <v>R</v>
      </c>
      <c r="U136" s="43">
        <f t="shared" si="17"/>
      </c>
      <c r="V136" s="43">
        <f t="shared" si="18"/>
      </c>
      <c r="W136" s="43">
        <f t="shared" si="19"/>
      </c>
      <c r="X136" s="15">
        <f t="shared" si="20"/>
      </c>
      <c r="Y136" s="15">
        <f t="shared" si="21"/>
      </c>
      <c r="Z136" s="15">
        <f t="shared" si="22"/>
      </c>
      <c r="AB136" s="15">
        <f t="shared" si="23"/>
      </c>
    </row>
    <row r="137" spans="1:28" ht="25.5">
      <c r="A137" s="87">
        <v>16640100023</v>
      </c>
      <c r="B137" s="82">
        <v>136</v>
      </c>
      <c r="C137" s="88" t="s">
        <v>125</v>
      </c>
      <c r="D137" s="88" t="s">
        <v>126</v>
      </c>
      <c r="E137" s="82" t="s">
        <v>27</v>
      </c>
      <c r="F137" s="82">
        <v>17</v>
      </c>
      <c r="G137" s="82" t="s">
        <v>350</v>
      </c>
      <c r="H137" s="82">
        <v>53</v>
      </c>
      <c r="J137" s="82" t="s">
        <v>817</v>
      </c>
      <c r="K137" s="83" t="s">
        <v>261</v>
      </c>
      <c r="L137" s="83" t="s">
        <v>354</v>
      </c>
      <c r="M137" s="83" t="s">
        <v>885</v>
      </c>
      <c r="N137" s="82" t="s">
        <v>855</v>
      </c>
      <c r="P137" s="82" t="s">
        <v>27</v>
      </c>
      <c r="Q137" s="82" t="s">
        <v>95</v>
      </c>
      <c r="T137" s="43" t="str">
        <f t="shared" si="16"/>
        <v>R</v>
      </c>
      <c r="U137" s="43">
        <f t="shared" si="17"/>
      </c>
      <c r="V137" s="43">
        <f t="shared" si="18"/>
      </c>
      <c r="W137" s="43">
        <f t="shared" si="19"/>
      </c>
      <c r="X137" s="15">
        <f t="shared" si="20"/>
      </c>
      <c r="Y137" s="15">
        <f t="shared" si="21"/>
      </c>
      <c r="Z137" s="15">
        <f t="shared" si="22"/>
      </c>
      <c r="AB137" s="15">
        <f t="shared" si="23"/>
      </c>
    </row>
    <row r="138" spans="1:28" ht="89.25">
      <c r="A138" s="87">
        <v>16630000023</v>
      </c>
      <c r="B138" s="82">
        <v>137</v>
      </c>
      <c r="C138" s="88" t="s">
        <v>232</v>
      </c>
      <c r="D138" s="88" t="s">
        <v>233</v>
      </c>
      <c r="E138" s="82" t="s">
        <v>72</v>
      </c>
      <c r="F138" s="82">
        <v>18</v>
      </c>
      <c r="G138" s="82" t="s">
        <v>350</v>
      </c>
      <c r="H138" s="82">
        <v>1</v>
      </c>
      <c r="J138" s="12" t="s">
        <v>818</v>
      </c>
      <c r="K138" s="83" t="s">
        <v>355</v>
      </c>
      <c r="L138" s="83" t="s">
        <v>356</v>
      </c>
      <c r="M138" s="83" t="s">
        <v>845</v>
      </c>
      <c r="N138" s="82" t="s">
        <v>828</v>
      </c>
      <c r="P138" s="82" t="s">
        <v>807</v>
      </c>
      <c r="Q138" s="82" t="s">
        <v>95</v>
      </c>
      <c r="T138" s="43">
        <f t="shared" si="16"/>
      </c>
      <c r="U138" s="43" t="str">
        <f t="shared" si="17"/>
        <v>AP</v>
      </c>
      <c r="V138" s="43" t="str">
        <f t="shared" si="18"/>
        <v>Power Saving</v>
      </c>
      <c r="W138" s="43">
        <f t="shared" si="19"/>
      </c>
      <c r="X138" s="15">
        <f t="shared" si="20"/>
      </c>
      <c r="Y138" s="15">
        <f t="shared" si="21"/>
      </c>
      <c r="Z138" s="15">
        <f t="shared" si="22"/>
      </c>
      <c r="AB138" s="15">
        <f t="shared" si="23"/>
      </c>
    </row>
    <row r="139" spans="1:28" ht="25.5">
      <c r="A139" s="87">
        <v>16640500023</v>
      </c>
      <c r="B139" s="82">
        <v>138</v>
      </c>
      <c r="C139" s="88" t="s">
        <v>125</v>
      </c>
      <c r="D139" s="88" t="s">
        <v>126</v>
      </c>
      <c r="E139" s="82" t="s">
        <v>27</v>
      </c>
      <c r="F139" s="82">
        <v>18</v>
      </c>
      <c r="G139" s="82" t="s">
        <v>350</v>
      </c>
      <c r="H139" s="82">
        <v>2</v>
      </c>
      <c r="J139" s="82" t="s">
        <v>817</v>
      </c>
      <c r="K139" s="83" t="s">
        <v>261</v>
      </c>
      <c r="L139" s="83" t="s">
        <v>357</v>
      </c>
      <c r="M139" s="83" t="s">
        <v>885</v>
      </c>
      <c r="N139" s="82" t="s">
        <v>855</v>
      </c>
      <c r="P139" s="82" t="s">
        <v>27</v>
      </c>
      <c r="Q139" s="82" t="s">
        <v>95</v>
      </c>
      <c r="T139" s="43" t="str">
        <f t="shared" si="16"/>
        <v>R</v>
      </c>
      <c r="U139" s="43">
        <f t="shared" si="17"/>
      </c>
      <c r="V139" s="43">
        <f t="shared" si="18"/>
      </c>
      <c r="W139" s="43">
        <f t="shared" si="19"/>
      </c>
      <c r="X139" s="15">
        <f t="shared" si="20"/>
      </c>
      <c r="Y139" s="15">
        <f t="shared" si="21"/>
      </c>
      <c r="Z139" s="15">
        <f t="shared" si="22"/>
      </c>
      <c r="AB139" s="15">
        <f t="shared" si="23"/>
      </c>
    </row>
    <row r="140" spans="1:28" ht="25.5">
      <c r="A140" s="87">
        <v>16640200023</v>
      </c>
      <c r="B140" s="82">
        <v>139</v>
      </c>
      <c r="C140" s="88" t="s">
        <v>125</v>
      </c>
      <c r="D140" s="88" t="s">
        <v>126</v>
      </c>
      <c r="E140" s="82" t="s">
        <v>27</v>
      </c>
      <c r="F140" s="82">
        <v>18</v>
      </c>
      <c r="G140" s="82" t="s">
        <v>350</v>
      </c>
      <c r="H140" s="82">
        <v>2</v>
      </c>
      <c r="J140" s="82" t="s">
        <v>817</v>
      </c>
      <c r="K140" s="83" t="s">
        <v>261</v>
      </c>
      <c r="L140" s="83" t="s">
        <v>358</v>
      </c>
      <c r="M140" s="83" t="s">
        <v>885</v>
      </c>
      <c r="N140" s="82" t="s">
        <v>855</v>
      </c>
      <c r="P140" s="82" t="s">
        <v>27</v>
      </c>
      <c r="Q140" s="82" t="s">
        <v>95</v>
      </c>
      <c r="T140" s="43" t="str">
        <f t="shared" si="16"/>
        <v>R</v>
      </c>
      <c r="U140" s="43">
        <f t="shared" si="17"/>
      </c>
      <c r="V140" s="43">
        <f t="shared" si="18"/>
      </c>
      <c r="W140" s="43">
        <f t="shared" si="19"/>
      </c>
      <c r="X140" s="15">
        <f t="shared" si="20"/>
      </c>
      <c r="Y140" s="15">
        <f t="shared" si="21"/>
      </c>
      <c r="Z140" s="15">
        <f t="shared" si="22"/>
      </c>
      <c r="AB140" s="15">
        <f t="shared" si="23"/>
      </c>
    </row>
    <row r="141" spans="1:28" ht="102">
      <c r="A141" s="87">
        <v>16630200023</v>
      </c>
      <c r="B141" s="82">
        <v>140</v>
      </c>
      <c r="C141" s="88" t="s">
        <v>232</v>
      </c>
      <c r="D141" s="88" t="s">
        <v>233</v>
      </c>
      <c r="E141" s="82" t="s">
        <v>72</v>
      </c>
      <c r="F141" s="82">
        <v>18</v>
      </c>
      <c r="G141" s="82" t="s">
        <v>350</v>
      </c>
      <c r="H141" s="82">
        <v>4</v>
      </c>
      <c r="J141" s="12" t="s">
        <v>818</v>
      </c>
      <c r="K141" s="83" t="s">
        <v>359</v>
      </c>
      <c r="L141" s="83" t="s">
        <v>360</v>
      </c>
      <c r="M141" s="83" t="s">
        <v>846</v>
      </c>
      <c r="N141" s="82" t="s">
        <v>828</v>
      </c>
      <c r="P141" s="82" t="s">
        <v>807</v>
      </c>
      <c r="Q141" s="82" t="s">
        <v>95</v>
      </c>
      <c r="T141" s="43">
        <f t="shared" si="16"/>
      </c>
      <c r="U141" s="43" t="str">
        <f t="shared" si="17"/>
        <v>AP</v>
      </c>
      <c r="V141" s="43" t="str">
        <f t="shared" si="18"/>
        <v>Power Saving</v>
      </c>
      <c r="W141" s="43">
        <f t="shared" si="19"/>
      </c>
      <c r="X141" s="15">
        <f t="shared" si="20"/>
      </c>
      <c r="Y141" s="15">
        <f t="shared" si="21"/>
      </c>
      <c r="Z141" s="15">
        <f t="shared" si="22"/>
      </c>
      <c r="AB141" s="15">
        <f t="shared" si="23"/>
      </c>
    </row>
    <row r="142" spans="1:28" ht="76.5">
      <c r="A142" s="87">
        <v>16630100023</v>
      </c>
      <c r="B142" s="82">
        <v>141</v>
      </c>
      <c r="C142" s="88" t="s">
        <v>232</v>
      </c>
      <c r="D142" s="88" t="s">
        <v>233</v>
      </c>
      <c r="E142" s="82" t="s">
        <v>72</v>
      </c>
      <c r="F142" s="82">
        <v>18</v>
      </c>
      <c r="G142" s="82" t="s">
        <v>350</v>
      </c>
      <c r="H142" s="82">
        <v>4</v>
      </c>
      <c r="J142" s="12" t="s">
        <v>818</v>
      </c>
      <c r="K142" s="83" t="s">
        <v>361</v>
      </c>
      <c r="L142" s="83" t="s">
        <v>360</v>
      </c>
      <c r="M142" s="83" t="s">
        <v>875</v>
      </c>
      <c r="N142" s="82" t="s">
        <v>828</v>
      </c>
      <c r="P142" s="82" t="s">
        <v>807</v>
      </c>
      <c r="Q142" s="82" t="s">
        <v>95</v>
      </c>
      <c r="T142" s="43">
        <f t="shared" si="16"/>
      </c>
      <c r="U142" s="43" t="str">
        <f t="shared" si="17"/>
        <v>AP</v>
      </c>
      <c r="V142" s="43" t="str">
        <f t="shared" si="18"/>
        <v>Power Saving</v>
      </c>
      <c r="W142" s="43">
        <f t="shared" si="19"/>
      </c>
      <c r="X142" s="15">
        <f t="shared" si="20"/>
      </c>
      <c r="Y142" s="15">
        <f t="shared" si="21"/>
      </c>
      <c r="Z142" s="15">
        <f t="shared" si="22"/>
      </c>
      <c r="AB142" s="15">
        <f t="shared" si="23"/>
      </c>
    </row>
    <row r="143" spans="1:28" ht="25.5">
      <c r="A143" s="87">
        <v>16640300023</v>
      </c>
      <c r="B143" s="82">
        <v>142</v>
      </c>
      <c r="C143" s="88" t="s">
        <v>125</v>
      </c>
      <c r="D143" s="88" t="s">
        <v>126</v>
      </c>
      <c r="E143" s="82" t="s">
        <v>27</v>
      </c>
      <c r="F143" s="82">
        <v>18</v>
      </c>
      <c r="G143" s="82" t="s">
        <v>350</v>
      </c>
      <c r="H143" s="82">
        <v>5</v>
      </c>
      <c r="J143" s="82" t="s">
        <v>817</v>
      </c>
      <c r="K143" s="83" t="s">
        <v>261</v>
      </c>
      <c r="L143" s="83" t="s">
        <v>358</v>
      </c>
      <c r="M143" s="83" t="s">
        <v>885</v>
      </c>
      <c r="N143" s="82" t="s">
        <v>855</v>
      </c>
      <c r="P143" s="82" t="s">
        <v>27</v>
      </c>
      <c r="Q143" s="82" t="s">
        <v>95</v>
      </c>
      <c r="T143" s="43" t="str">
        <f t="shared" si="16"/>
        <v>R</v>
      </c>
      <c r="U143" s="43">
        <f t="shared" si="17"/>
      </c>
      <c r="V143" s="43">
        <f t="shared" si="18"/>
      </c>
      <c r="W143" s="43">
        <f t="shared" si="19"/>
      </c>
      <c r="X143" s="15">
        <f t="shared" si="20"/>
      </c>
      <c r="Y143" s="15">
        <f t="shared" si="21"/>
      </c>
      <c r="Z143" s="15">
        <f t="shared" si="22"/>
      </c>
      <c r="AB143" s="15">
        <f t="shared" si="23"/>
      </c>
    </row>
    <row r="144" spans="1:28" ht="25.5">
      <c r="A144" s="87">
        <v>16640700023</v>
      </c>
      <c r="B144" s="82">
        <v>143</v>
      </c>
      <c r="C144" s="88" t="s">
        <v>125</v>
      </c>
      <c r="D144" s="88" t="s">
        <v>126</v>
      </c>
      <c r="E144" s="82" t="s">
        <v>27</v>
      </c>
      <c r="F144" s="82">
        <v>18</v>
      </c>
      <c r="G144" s="82" t="s">
        <v>350</v>
      </c>
      <c r="H144" s="82">
        <v>7</v>
      </c>
      <c r="J144" s="82" t="s">
        <v>817</v>
      </c>
      <c r="K144" s="83" t="s">
        <v>261</v>
      </c>
      <c r="L144" s="83" t="s">
        <v>354</v>
      </c>
      <c r="M144" s="83" t="s">
        <v>885</v>
      </c>
      <c r="N144" s="82" t="s">
        <v>855</v>
      </c>
      <c r="P144" s="82" t="s">
        <v>27</v>
      </c>
      <c r="Q144" s="82" t="s">
        <v>95</v>
      </c>
      <c r="T144" s="43" t="str">
        <f t="shared" si="16"/>
        <v>R</v>
      </c>
      <c r="U144" s="43">
        <f t="shared" si="17"/>
      </c>
      <c r="V144" s="43">
        <f t="shared" si="18"/>
      </c>
      <c r="W144" s="43">
        <f t="shared" si="19"/>
      </c>
      <c r="X144" s="15">
        <f t="shared" si="20"/>
      </c>
      <c r="Y144" s="15">
        <f t="shared" si="21"/>
      </c>
      <c r="Z144" s="15">
        <f t="shared" si="22"/>
      </c>
      <c r="AB144" s="15">
        <f t="shared" si="23"/>
      </c>
    </row>
    <row r="145" spans="1:28" ht="25.5">
      <c r="A145" s="87">
        <v>16640400023</v>
      </c>
      <c r="B145" s="82">
        <v>144</v>
      </c>
      <c r="C145" s="88" t="s">
        <v>125</v>
      </c>
      <c r="D145" s="88" t="s">
        <v>126</v>
      </c>
      <c r="E145" s="82" t="s">
        <v>27</v>
      </c>
      <c r="F145" s="82">
        <v>18</v>
      </c>
      <c r="G145" s="82" t="s">
        <v>350</v>
      </c>
      <c r="H145" s="82">
        <v>7</v>
      </c>
      <c r="J145" s="82" t="s">
        <v>817</v>
      </c>
      <c r="K145" s="83" t="s">
        <v>261</v>
      </c>
      <c r="L145" s="83" t="s">
        <v>358</v>
      </c>
      <c r="M145" s="83" t="s">
        <v>885</v>
      </c>
      <c r="N145" s="82" t="s">
        <v>855</v>
      </c>
      <c r="P145" s="82" t="s">
        <v>27</v>
      </c>
      <c r="Q145" s="82" t="s">
        <v>95</v>
      </c>
      <c r="T145" s="43" t="str">
        <f t="shared" si="16"/>
        <v>R</v>
      </c>
      <c r="U145" s="43">
        <f t="shared" si="17"/>
      </c>
      <c r="V145" s="43">
        <f t="shared" si="18"/>
      </c>
      <c r="W145" s="43">
        <f t="shared" si="19"/>
      </c>
      <c r="X145" s="15">
        <f t="shared" si="20"/>
      </c>
      <c r="Y145" s="15">
        <f t="shared" si="21"/>
      </c>
      <c r="Z145" s="15">
        <f t="shared" si="22"/>
      </c>
      <c r="AB145" s="15">
        <f t="shared" si="23"/>
      </c>
    </row>
    <row r="146" spans="1:28" ht="114.75">
      <c r="A146" s="87">
        <v>16630300023</v>
      </c>
      <c r="B146" s="82">
        <v>145</v>
      </c>
      <c r="C146" s="88" t="s">
        <v>232</v>
      </c>
      <c r="D146" s="88" t="s">
        <v>233</v>
      </c>
      <c r="E146" s="82" t="s">
        <v>72</v>
      </c>
      <c r="F146" s="82">
        <v>18</v>
      </c>
      <c r="G146" s="82" t="s">
        <v>350</v>
      </c>
      <c r="H146" s="82">
        <v>7</v>
      </c>
      <c r="J146" s="12" t="s">
        <v>818</v>
      </c>
      <c r="K146" s="83" t="s">
        <v>362</v>
      </c>
      <c r="L146" s="83" t="s">
        <v>363</v>
      </c>
      <c r="M146" s="83" t="s">
        <v>854</v>
      </c>
      <c r="N146" s="82" t="s">
        <v>828</v>
      </c>
      <c r="P146" s="82" t="s">
        <v>807</v>
      </c>
      <c r="Q146" s="82" t="s">
        <v>95</v>
      </c>
      <c r="T146" s="43">
        <f t="shared" si="16"/>
      </c>
      <c r="U146" s="43" t="str">
        <f t="shared" si="17"/>
        <v>AP</v>
      </c>
      <c r="V146" s="43" t="str">
        <f t="shared" si="18"/>
        <v>Power Saving</v>
      </c>
      <c r="W146" s="43">
        <f t="shared" si="19"/>
      </c>
      <c r="X146" s="15">
        <f t="shared" si="20"/>
      </c>
      <c r="Y146" s="15">
        <f t="shared" si="21"/>
      </c>
      <c r="Z146" s="15">
        <f t="shared" si="22"/>
      </c>
      <c r="AB146" s="15">
        <f t="shared" si="23"/>
      </c>
    </row>
    <row r="147" spans="1:28" ht="25.5">
      <c r="A147" s="87">
        <v>16640800023</v>
      </c>
      <c r="B147" s="82">
        <v>146</v>
      </c>
      <c r="C147" s="88" t="s">
        <v>125</v>
      </c>
      <c r="D147" s="88" t="s">
        <v>126</v>
      </c>
      <c r="E147" s="82" t="s">
        <v>27</v>
      </c>
      <c r="F147" s="82">
        <v>18</v>
      </c>
      <c r="G147" s="82" t="s">
        <v>350</v>
      </c>
      <c r="H147" s="82">
        <v>8</v>
      </c>
      <c r="J147" s="82" t="s">
        <v>817</v>
      </c>
      <c r="K147" s="83" t="s">
        <v>261</v>
      </c>
      <c r="L147" s="83" t="s">
        <v>353</v>
      </c>
      <c r="M147" s="83" t="s">
        <v>885</v>
      </c>
      <c r="N147" s="82" t="s">
        <v>855</v>
      </c>
      <c r="P147" s="82" t="s">
        <v>27</v>
      </c>
      <c r="Q147" s="82" t="s">
        <v>95</v>
      </c>
      <c r="T147" s="43" t="str">
        <f t="shared" si="16"/>
        <v>R</v>
      </c>
      <c r="U147" s="43">
        <f t="shared" si="17"/>
      </c>
      <c r="V147" s="43">
        <f t="shared" si="18"/>
      </c>
      <c r="W147" s="43">
        <f t="shared" si="19"/>
      </c>
      <c r="X147" s="15">
        <f t="shared" si="20"/>
      </c>
      <c r="Y147" s="15">
        <f t="shared" si="21"/>
      </c>
      <c r="Z147" s="15">
        <f t="shared" si="22"/>
      </c>
      <c r="AB147" s="15">
        <f t="shared" si="23"/>
      </c>
    </row>
    <row r="148" spans="1:28" ht="25.5">
      <c r="A148" s="87">
        <v>16640600023</v>
      </c>
      <c r="B148" s="82">
        <v>147</v>
      </c>
      <c r="C148" s="88" t="s">
        <v>125</v>
      </c>
      <c r="D148" s="88" t="s">
        <v>126</v>
      </c>
      <c r="E148" s="82" t="s">
        <v>27</v>
      </c>
      <c r="F148" s="82">
        <v>18</v>
      </c>
      <c r="G148" s="82" t="s">
        <v>350</v>
      </c>
      <c r="H148" s="82">
        <v>8</v>
      </c>
      <c r="J148" s="82" t="s">
        <v>817</v>
      </c>
      <c r="K148" s="83" t="s">
        <v>261</v>
      </c>
      <c r="L148" s="83" t="s">
        <v>357</v>
      </c>
      <c r="M148" s="83" t="s">
        <v>885</v>
      </c>
      <c r="N148" s="82" t="s">
        <v>855</v>
      </c>
      <c r="P148" s="82" t="s">
        <v>27</v>
      </c>
      <c r="Q148" s="82" t="s">
        <v>95</v>
      </c>
      <c r="T148" s="43" t="str">
        <f t="shared" si="16"/>
        <v>R</v>
      </c>
      <c r="U148" s="43">
        <f t="shared" si="17"/>
      </c>
      <c r="V148" s="43">
        <f t="shared" si="18"/>
      </c>
      <c r="W148" s="43">
        <f t="shared" si="19"/>
      </c>
      <c r="X148" s="15">
        <f t="shared" si="20"/>
      </c>
      <c r="Y148" s="15">
        <f t="shared" si="21"/>
      </c>
      <c r="Z148" s="15">
        <f t="shared" si="22"/>
      </c>
      <c r="AB148" s="15">
        <f t="shared" si="23"/>
      </c>
    </row>
    <row r="149" spans="1:28" ht="38.25">
      <c r="A149" s="87">
        <v>16640900023</v>
      </c>
      <c r="B149" s="82">
        <v>148</v>
      </c>
      <c r="C149" s="88" t="s">
        <v>125</v>
      </c>
      <c r="D149" s="88" t="s">
        <v>126</v>
      </c>
      <c r="E149" s="82" t="s">
        <v>72</v>
      </c>
      <c r="F149" s="82">
        <v>18</v>
      </c>
      <c r="G149" s="82" t="s">
        <v>350</v>
      </c>
      <c r="H149" s="82">
        <v>9</v>
      </c>
      <c r="J149" s="12" t="s">
        <v>818</v>
      </c>
      <c r="K149" s="83" t="s">
        <v>364</v>
      </c>
      <c r="L149" s="83" t="s">
        <v>365</v>
      </c>
      <c r="M149" s="83" t="s">
        <v>856</v>
      </c>
      <c r="N149" s="82" t="s">
        <v>855</v>
      </c>
      <c r="P149" s="82" t="s">
        <v>807</v>
      </c>
      <c r="Q149" s="82" t="s">
        <v>95</v>
      </c>
      <c r="T149" s="43">
        <f t="shared" si="16"/>
      </c>
      <c r="U149" s="43" t="str">
        <f t="shared" si="17"/>
        <v>R</v>
      </c>
      <c r="V149" s="43" t="str">
        <f t="shared" si="18"/>
        <v>Power Saving</v>
      </c>
      <c r="W149" s="43">
        <f t="shared" si="19"/>
      </c>
      <c r="X149" s="15">
        <f t="shared" si="20"/>
      </c>
      <c r="Y149" s="15">
        <f t="shared" si="21"/>
      </c>
      <c r="Z149" s="15">
        <f t="shared" si="22"/>
      </c>
      <c r="AB149" s="15">
        <f t="shared" si="23"/>
      </c>
    </row>
    <row r="150" spans="1:28" ht="38.25">
      <c r="A150" s="87">
        <v>16630500023</v>
      </c>
      <c r="B150" s="82">
        <v>149</v>
      </c>
      <c r="C150" s="88" t="s">
        <v>232</v>
      </c>
      <c r="D150" s="88" t="s">
        <v>233</v>
      </c>
      <c r="E150" s="82" t="s">
        <v>72</v>
      </c>
      <c r="F150" s="82">
        <v>18</v>
      </c>
      <c r="G150" s="82" t="s">
        <v>350</v>
      </c>
      <c r="H150" s="82">
        <v>12</v>
      </c>
      <c r="J150" s="12" t="s">
        <v>818</v>
      </c>
      <c r="K150" s="83" t="s">
        <v>366</v>
      </c>
      <c r="L150" s="83" t="s">
        <v>367</v>
      </c>
      <c r="M150" s="83" t="s">
        <v>847</v>
      </c>
      <c r="N150" s="82" t="s">
        <v>828</v>
      </c>
      <c r="P150" s="82" t="s">
        <v>807</v>
      </c>
      <c r="Q150" s="82" t="s">
        <v>95</v>
      </c>
      <c r="T150" s="43">
        <f t="shared" si="16"/>
      </c>
      <c r="U150" s="43" t="str">
        <f t="shared" si="17"/>
        <v>AP</v>
      </c>
      <c r="V150" s="43" t="str">
        <f t="shared" si="18"/>
        <v>Power Saving</v>
      </c>
      <c r="W150" s="43">
        <f t="shared" si="19"/>
      </c>
      <c r="X150" s="15">
        <f t="shared" si="20"/>
      </c>
      <c r="Y150" s="15">
        <f t="shared" si="21"/>
      </c>
      <c r="Z150" s="15">
        <f t="shared" si="22"/>
      </c>
      <c r="AB150" s="15">
        <f t="shared" si="23"/>
      </c>
    </row>
    <row r="151" spans="1:28" ht="153">
      <c r="A151" s="87">
        <v>16630400023</v>
      </c>
      <c r="B151" s="82">
        <v>150</v>
      </c>
      <c r="C151" s="88" t="s">
        <v>232</v>
      </c>
      <c r="D151" s="88" t="s">
        <v>233</v>
      </c>
      <c r="E151" s="82" t="s">
        <v>72</v>
      </c>
      <c r="F151" s="82">
        <v>18</v>
      </c>
      <c r="G151" s="82" t="s">
        <v>350</v>
      </c>
      <c r="H151" s="82">
        <v>12</v>
      </c>
      <c r="J151" s="12" t="s">
        <v>818</v>
      </c>
      <c r="K151" s="83" t="s">
        <v>368</v>
      </c>
      <c r="L151" s="83" t="s">
        <v>360</v>
      </c>
      <c r="M151" s="83" t="s">
        <v>857</v>
      </c>
      <c r="N151" s="82" t="s">
        <v>828</v>
      </c>
      <c r="P151" s="82" t="s">
        <v>807</v>
      </c>
      <c r="Q151" s="82" t="s">
        <v>95</v>
      </c>
      <c r="T151" s="43">
        <f t="shared" si="16"/>
      </c>
      <c r="U151" s="43" t="str">
        <f t="shared" si="17"/>
        <v>AP</v>
      </c>
      <c r="V151" s="43" t="str">
        <f t="shared" si="18"/>
        <v>Power Saving</v>
      </c>
      <c r="W151" s="43">
        <f t="shared" si="19"/>
      </c>
      <c r="X151" s="15">
        <f t="shared" si="20"/>
      </c>
      <c r="Y151" s="15">
        <f t="shared" si="21"/>
      </c>
      <c r="Z151" s="15">
        <f t="shared" si="22"/>
      </c>
      <c r="AB151" s="15">
        <f t="shared" si="23"/>
      </c>
    </row>
    <row r="152" spans="1:28" ht="12.75">
      <c r="A152" s="87">
        <v>16630600023</v>
      </c>
      <c r="B152" s="82">
        <v>151</v>
      </c>
      <c r="C152" s="88" t="s">
        <v>232</v>
      </c>
      <c r="D152" s="88" t="s">
        <v>233</v>
      </c>
      <c r="E152" s="82" t="s">
        <v>72</v>
      </c>
      <c r="F152" s="82">
        <v>18</v>
      </c>
      <c r="G152" s="82" t="s">
        <v>350</v>
      </c>
      <c r="H152" s="82">
        <v>15</v>
      </c>
      <c r="J152" s="12" t="s">
        <v>818</v>
      </c>
      <c r="K152" s="83" t="s">
        <v>369</v>
      </c>
      <c r="L152" s="83" t="s">
        <v>370</v>
      </c>
      <c r="M152" s="83" t="s">
        <v>777</v>
      </c>
      <c r="N152" s="82" t="s">
        <v>777</v>
      </c>
      <c r="P152" s="82" t="s">
        <v>807</v>
      </c>
      <c r="Q152" s="82" t="s">
        <v>95</v>
      </c>
      <c r="T152" s="43">
        <f t="shared" si="16"/>
      </c>
      <c r="U152" s="43" t="str">
        <f t="shared" si="17"/>
        <v>A</v>
      </c>
      <c r="V152" s="43" t="str">
        <f t="shared" si="18"/>
        <v>Power Saving</v>
      </c>
      <c r="W152" s="43">
        <f t="shared" si="19"/>
      </c>
      <c r="X152" s="15">
        <f t="shared" si="20"/>
      </c>
      <c r="Y152" s="15">
        <f t="shared" si="21"/>
      </c>
      <c r="Z152" s="15">
        <f t="shared" si="22"/>
      </c>
      <c r="AB152" s="15">
        <f t="shared" si="23"/>
      </c>
    </row>
    <row r="153" spans="1:28" ht="25.5">
      <c r="A153" s="87">
        <v>16641100023</v>
      </c>
      <c r="B153" s="82">
        <v>152</v>
      </c>
      <c r="C153" s="88" t="s">
        <v>125</v>
      </c>
      <c r="D153" s="88" t="s">
        <v>126</v>
      </c>
      <c r="E153" s="82" t="s">
        <v>27</v>
      </c>
      <c r="F153" s="82">
        <v>18</v>
      </c>
      <c r="G153" s="82" t="s">
        <v>350</v>
      </c>
      <c r="H153" s="82">
        <v>16</v>
      </c>
      <c r="J153" s="82" t="s">
        <v>817</v>
      </c>
      <c r="K153" s="83" t="s">
        <v>371</v>
      </c>
      <c r="L153" s="83" t="s">
        <v>372</v>
      </c>
      <c r="M153" s="83" t="s">
        <v>885</v>
      </c>
      <c r="N153" s="82" t="s">
        <v>855</v>
      </c>
      <c r="P153" s="82" t="s">
        <v>27</v>
      </c>
      <c r="Q153" s="82" t="s">
        <v>95</v>
      </c>
      <c r="T153" s="43" t="str">
        <f t="shared" si="16"/>
        <v>R</v>
      </c>
      <c r="U153" s="43">
        <f t="shared" si="17"/>
      </c>
      <c r="V153" s="43">
        <f t="shared" si="18"/>
      </c>
      <c r="W153" s="43">
        <f t="shared" si="19"/>
      </c>
      <c r="X153" s="15">
        <f t="shared" si="20"/>
      </c>
      <c r="Y153" s="15">
        <f t="shared" si="21"/>
      </c>
      <c r="Z153" s="15">
        <f t="shared" si="22"/>
      </c>
      <c r="AB153" s="15">
        <f t="shared" si="23"/>
      </c>
    </row>
    <row r="154" spans="1:28" ht="25.5">
      <c r="A154" s="87">
        <v>16641000023</v>
      </c>
      <c r="B154" s="82">
        <v>153</v>
      </c>
      <c r="C154" s="88" t="s">
        <v>125</v>
      </c>
      <c r="D154" s="88" t="s">
        <v>126</v>
      </c>
      <c r="E154" s="82" t="s">
        <v>27</v>
      </c>
      <c r="F154" s="82">
        <v>18</v>
      </c>
      <c r="G154" s="82" t="s">
        <v>350</v>
      </c>
      <c r="H154" s="82">
        <v>16</v>
      </c>
      <c r="J154" s="82" t="s">
        <v>817</v>
      </c>
      <c r="K154" s="83" t="s">
        <v>261</v>
      </c>
      <c r="L154" s="83" t="s">
        <v>373</v>
      </c>
      <c r="M154" s="83" t="s">
        <v>885</v>
      </c>
      <c r="N154" s="82" t="s">
        <v>855</v>
      </c>
      <c r="P154" s="82" t="s">
        <v>27</v>
      </c>
      <c r="Q154" s="82" t="s">
        <v>95</v>
      </c>
      <c r="T154" s="43" t="str">
        <f t="shared" si="16"/>
        <v>R</v>
      </c>
      <c r="U154" s="43">
        <f t="shared" si="17"/>
      </c>
      <c r="V154" s="43">
        <f t="shared" si="18"/>
      </c>
      <c r="W154" s="43">
        <f t="shared" si="19"/>
      </c>
      <c r="X154" s="15">
        <f t="shared" si="20"/>
      </c>
      <c r="Y154" s="15">
        <f t="shared" si="21"/>
      </c>
      <c r="Z154" s="15">
        <f t="shared" si="22"/>
      </c>
      <c r="AB154" s="15">
        <f t="shared" si="23"/>
      </c>
    </row>
    <row r="155" spans="1:28" ht="25.5">
      <c r="A155" s="87">
        <v>16526000023</v>
      </c>
      <c r="B155" s="82">
        <v>154</v>
      </c>
      <c r="C155" s="88" t="s">
        <v>174</v>
      </c>
      <c r="D155" s="88" t="s">
        <v>175</v>
      </c>
      <c r="E155" s="82" t="s">
        <v>27</v>
      </c>
      <c r="F155" s="82">
        <v>18</v>
      </c>
      <c r="G155" s="82" t="s">
        <v>350</v>
      </c>
      <c r="H155" s="82">
        <v>16</v>
      </c>
      <c r="J155" s="82" t="s">
        <v>817</v>
      </c>
      <c r="K155" s="83" t="s">
        <v>374</v>
      </c>
      <c r="L155" s="83" t="s">
        <v>375</v>
      </c>
      <c r="M155" s="83" t="s">
        <v>885</v>
      </c>
      <c r="N155" s="82" t="s">
        <v>855</v>
      </c>
      <c r="P155" s="82" t="s">
        <v>27</v>
      </c>
      <c r="Q155" s="82" t="s">
        <v>18</v>
      </c>
      <c r="T155" s="43" t="str">
        <f t="shared" si="16"/>
        <v>R</v>
      </c>
      <c r="U155" s="43">
        <f t="shared" si="17"/>
      </c>
      <c r="V155" s="43">
        <f t="shared" si="18"/>
      </c>
      <c r="W155" s="43">
        <f t="shared" si="19"/>
      </c>
      <c r="X155" s="15">
        <f t="shared" si="20"/>
      </c>
      <c r="Y155" s="15">
        <f t="shared" si="21"/>
      </c>
      <c r="Z155" s="15">
        <f t="shared" si="22"/>
      </c>
      <c r="AB155" s="15">
        <f t="shared" si="23"/>
      </c>
    </row>
    <row r="156" spans="1:28" ht="25.5">
      <c r="A156" s="87">
        <v>16641200023</v>
      </c>
      <c r="B156" s="82">
        <v>155</v>
      </c>
      <c r="C156" s="88" t="s">
        <v>125</v>
      </c>
      <c r="D156" s="88" t="s">
        <v>126</v>
      </c>
      <c r="E156" s="82" t="s">
        <v>27</v>
      </c>
      <c r="F156" s="82">
        <v>18</v>
      </c>
      <c r="G156" s="82" t="s">
        <v>350</v>
      </c>
      <c r="H156" s="82">
        <v>17</v>
      </c>
      <c r="J156" s="82" t="s">
        <v>817</v>
      </c>
      <c r="K156" s="83" t="s">
        <v>261</v>
      </c>
      <c r="L156" s="83" t="s">
        <v>376</v>
      </c>
      <c r="M156" s="83" t="s">
        <v>885</v>
      </c>
      <c r="N156" s="82" t="s">
        <v>855</v>
      </c>
      <c r="P156" s="82" t="s">
        <v>27</v>
      </c>
      <c r="Q156" s="82" t="s">
        <v>95</v>
      </c>
      <c r="T156" s="43" t="str">
        <f t="shared" si="16"/>
        <v>R</v>
      </c>
      <c r="U156" s="43">
        <f t="shared" si="17"/>
      </c>
      <c r="V156" s="43">
        <f t="shared" si="18"/>
      </c>
      <c r="W156" s="43">
        <f t="shared" si="19"/>
      </c>
      <c r="X156" s="15">
        <f t="shared" si="20"/>
      </c>
      <c r="Y156" s="15">
        <f t="shared" si="21"/>
      </c>
      <c r="Z156" s="15">
        <f t="shared" si="22"/>
      </c>
      <c r="AB156" s="15">
        <f t="shared" si="23"/>
      </c>
    </row>
    <row r="157" spans="1:28" ht="38.25">
      <c r="A157" s="87">
        <v>16526100023</v>
      </c>
      <c r="B157" s="82">
        <v>156</v>
      </c>
      <c r="C157" s="88" t="s">
        <v>174</v>
      </c>
      <c r="D157" s="88" t="s">
        <v>175</v>
      </c>
      <c r="E157" s="82" t="s">
        <v>72</v>
      </c>
      <c r="F157" s="82">
        <v>18</v>
      </c>
      <c r="G157" s="82" t="s">
        <v>350</v>
      </c>
      <c r="H157" s="82">
        <v>19</v>
      </c>
      <c r="J157" s="12" t="s">
        <v>818</v>
      </c>
      <c r="K157" s="83" t="s">
        <v>377</v>
      </c>
      <c r="M157" s="83" t="s">
        <v>858</v>
      </c>
      <c r="N157" s="82" t="s">
        <v>855</v>
      </c>
      <c r="P157" s="82" t="s">
        <v>807</v>
      </c>
      <c r="Q157" s="82" t="s">
        <v>95</v>
      </c>
      <c r="T157" s="43">
        <f t="shared" si="16"/>
      </c>
      <c r="U157" s="43" t="str">
        <f t="shared" si="17"/>
        <v>R</v>
      </c>
      <c r="V157" s="43" t="str">
        <f t="shared" si="18"/>
        <v>Power Saving</v>
      </c>
      <c r="W157" s="43">
        <f t="shared" si="19"/>
      </c>
      <c r="X157" s="15">
        <f t="shared" si="20"/>
      </c>
      <c r="Y157" s="15">
        <f t="shared" si="21"/>
      </c>
      <c r="Z157" s="15">
        <f t="shared" si="22"/>
      </c>
      <c r="AB157" s="15">
        <f t="shared" si="23"/>
      </c>
    </row>
    <row r="158" spans="1:28" ht="12.75">
      <c r="A158" s="87">
        <v>16641300023</v>
      </c>
      <c r="B158" s="82">
        <v>157</v>
      </c>
      <c r="C158" s="88" t="s">
        <v>125</v>
      </c>
      <c r="D158" s="88" t="s">
        <v>126</v>
      </c>
      <c r="E158" s="82" t="s">
        <v>27</v>
      </c>
      <c r="F158" s="82">
        <v>18</v>
      </c>
      <c r="G158" s="82" t="s">
        <v>350</v>
      </c>
      <c r="H158" s="82">
        <v>24</v>
      </c>
      <c r="J158" s="82" t="s">
        <v>817</v>
      </c>
      <c r="K158" s="83" t="s">
        <v>378</v>
      </c>
      <c r="L158" s="83" t="s">
        <v>379</v>
      </c>
      <c r="M158" s="83" t="s">
        <v>777</v>
      </c>
      <c r="N158" s="82" t="s">
        <v>777</v>
      </c>
      <c r="P158" s="82" t="s">
        <v>27</v>
      </c>
      <c r="Q158" s="82" t="s">
        <v>95</v>
      </c>
      <c r="T158" s="43" t="str">
        <f t="shared" si="16"/>
        <v>A</v>
      </c>
      <c r="U158" s="43">
        <f t="shared" si="17"/>
      </c>
      <c r="V158" s="43">
        <f t="shared" si="18"/>
      </c>
      <c r="W158" s="43">
        <f t="shared" si="19"/>
      </c>
      <c r="X158" s="15">
        <f t="shared" si="20"/>
      </c>
      <c r="Y158" s="15">
        <f t="shared" si="21"/>
      </c>
      <c r="Z158" s="15">
        <f t="shared" si="22"/>
      </c>
      <c r="AB158" s="15">
        <f t="shared" si="23"/>
      </c>
    </row>
    <row r="159" spans="1:28" ht="25.5">
      <c r="A159" s="87">
        <v>16630700023</v>
      </c>
      <c r="B159" s="82">
        <v>158</v>
      </c>
      <c r="C159" s="88" t="s">
        <v>232</v>
      </c>
      <c r="D159" s="88" t="s">
        <v>233</v>
      </c>
      <c r="E159" s="82" t="s">
        <v>27</v>
      </c>
      <c r="F159" s="82">
        <v>18</v>
      </c>
      <c r="G159" s="82" t="s">
        <v>350</v>
      </c>
      <c r="H159" s="82">
        <v>24</v>
      </c>
      <c r="J159" s="82" t="s">
        <v>817</v>
      </c>
      <c r="K159" s="83" t="s">
        <v>380</v>
      </c>
      <c r="L159" s="83" t="s">
        <v>381</v>
      </c>
      <c r="M159" s="83" t="s">
        <v>777</v>
      </c>
      <c r="N159" s="82" t="s">
        <v>777</v>
      </c>
      <c r="P159" s="82" t="s">
        <v>27</v>
      </c>
      <c r="Q159" s="82" t="s">
        <v>95</v>
      </c>
      <c r="T159" s="43" t="str">
        <f t="shared" si="16"/>
        <v>A</v>
      </c>
      <c r="U159" s="43">
        <f t="shared" si="17"/>
      </c>
      <c r="V159" s="43">
        <f t="shared" si="18"/>
      </c>
      <c r="W159" s="43">
        <f t="shared" si="19"/>
      </c>
      <c r="X159" s="15">
        <f t="shared" si="20"/>
      </c>
      <c r="Y159" s="15">
        <f t="shared" si="21"/>
      </c>
      <c r="Z159" s="15">
        <f t="shared" si="22"/>
      </c>
      <c r="AB159" s="15">
        <f t="shared" si="23"/>
      </c>
    </row>
    <row r="160" spans="1:28" ht="25.5">
      <c r="A160" s="87">
        <v>16526200023</v>
      </c>
      <c r="B160" s="82">
        <v>159</v>
      </c>
      <c r="C160" s="88" t="s">
        <v>174</v>
      </c>
      <c r="D160" s="88" t="s">
        <v>175</v>
      </c>
      <c r="E160" s="82" t="s">
        <v>27</v>
      </c>
      <c r="F160" s="82">
        <v>18</v>
      </c>
      <c r="G160" s="82" t="s">
        <v>350</v>
      </c>
      <c r="H160" s="82">
        <v>30</v>
      </c>
      <c r="J160" s="82" t="s">
        <v>817</v>
      </c>
      <c r="K160" s="83" t="s">
        <v>382</v>
      </c>
      <c r="L160" s="83" t="s">
        <v>383</v>
      </c>
      <c r="M160" s="83" t="s">
        <v>777</v>
      </c>
      <c r="N160" s="82" t="s">
        <v>777</v>
      </c>
      <c r="P160" s="82" t="s">
        <v>27</v>
      </c>
      <c r="Q160" s="82" t="s">
        <v>18</v>
      </c>
      <c r="T160" s="43" t="str">
        <f t="shared" si="16"/>
        <v>A</v>
      </c>
      <c r="U160" s="43">
        <f t="shared" si="17"/>
      </c>
      <c r="V160" s="43">
        <f t="shared" si="18"/>
      </c>
      <c r="W160" s="43">
        <f t="shared" si="19"/>
      </c>
      <c r="X160" s="15">
        <f t="shared" si="20"/>
      </c>
      <c r="Y160" s="15">
        <f t="shared" si="21"/>
      </c>
      <c r="Z160" s="15">
        <f t="shared" si="22"/>
      </c>
      <c r="AB160" s="15">
        <f t="shared" si="23"/>
      </c>
    </row>
    <row r="161" spans="1:28" ht="38.25">
      <c r="A161" s="87">
        <v>16595200023</v>
      </c>
      <c r="B161" s="82">
        <v>160</v>
      </c>
      <c r="C161" s="88" t="s">
        <v>245</v>
      </c>
      <c r="D161" s="88" t="s">
        <v>102</v>
      </c>
      <c r="E161" s="82" t="s">
        <v>72</v>
      </c>
      <c r="F161" s="82">
        <v>19</v>
      </c>
      <c r="G161" s="82" t="s">
        <v>384</v>
      </c>
      <c r="H161" s="82">
        <v>1</v>
      </c>
      <c r="J161" s="82" t="s">
        <v>799</v>
      </c>
      <c r="K161" s="83" t="s">
        <v>385</v>
      </c>
      <c r="L161" s="83" t="s">
        <v>386</v>
      </c>
      <c r="M161" s="83" t="s">
        <v>777</v>
      </c>
      <c r="N161" s="82" t="s">
        <v>777</v>
      </c>
      <c r="P161" s="82" t="s">
        <v>819</v>
      </c>
      <c r="Q161" s="82" t="s">
        <v>95</v>
      </c>
      <c r="T161" s="43">
        <f t="shared" si="16"/>
      </c>
      <c r="U161" s="43" t="str">
        <f t="shared" si="17"/>
        <v>A</v>
      </c>
      <c r="V161" s="43" t="str">
        <f t="shared" si="18"/>
        <v>Dev Capability</v>
      </c>
      <c r="W161" s="43">
        <f t="shared" si="19"/>
      </c>
      <c r="X161" s="15">
        <f t="shared" si="20"/>
      </c>
      <c r="Y161" s="15">
        <f t="shared" si="21"/>
      </c>
      <c r="Z161" s="15">
        <f t="shared" si="22"/>
      </c>
      <c r="AB161" s="15">
        <f t="shared" si="23"/>
      </c>
    </row>
    <row r="162" spans="1:28" ht="25.5">
      <c r="A162" s="87">
        <v>16612700023</v>
      </c>
      <c r="B162" s="82">
        <v>161</v>
      </c>
      <c r="C162" s="88" t="s">
        <v>101</v>
      </c>
      <c r="D162" s="88" t="s">
        <v>102</v>
      </c>
      <c r="E162" s="82" t="s">
        <v>72</v>
      </c>
      <c r="F162" s="82">
        <v>19</v>
      </c>
      <c r="G162" s="82" t="s">
        <v>387</v>
      </c>
      <c r="H162" s="82">
        <v>12</v>
      </c>
      <c r="J162" s="12" t="s">
        <v>818</v>
      </c>
      <c r="K162" s="83" t="s">
        <v>388</v>
      </c>
      <c r="L162" s="83" t="s">
        <v>389</v>
      </c>
      <c r="M162" s="83" t="s">
        <v>848</v>
      </c>
      <c r="N162" s="82" t="s">
        <v>828</v>
      </c>
      <c r="P162" s="82" t="s">
        <v>807</v>
      </c>
      <c r="Q162" s="82" t="s">
        <v>95</v>
      </c>
      <c r="T162" s="43">
        <f t="shared" si="16"/>
      </c>
      <c r="U162" s="43" t="str">
        <f t="shared" si="17"/>
        <v>AP</v>
      </c>
      <c r="V162" s="43" t="str">
        <f t="shared" si="18"/>
        <v>Power Saving</v>
      </c>
      <c r="W162" s="43">
        <f t="shared" si="19"/>
      </c>
      <c r="X162" s="15">
        <f t="shared" si="20"/>
      </c>
      <c r="Y162" s="15">
        <f t="shared" si="21"/>
      </c>
      <c r="Z162" s="15">
        <f t="shared" si="22"/>
      </c>
      <c r="AB162" s="15">
        <f t="shared" si="23"/>
      </c>
    </row>
    <row r="163" spans="1:28" ht="38.25">
      <c r="A163" s="87">
        <v>16531800023</v>
      </c>
      <c r="B163" s="82">
        <v>162</v>
      </c>
      <c r="C163" s="88" t="s">
        <v>338</v>
      </c>
      <c r="D163" s="88" t="s">
        <v>339</v>
      </c>
      <c r="E163" s="82" t="s">
        <v>27</v>
      </c>
      <c r="F163" s="82">
        <v>19</v>
      </c>
      <c r="H163" s="82">
        <v>13</v>
      </c>
      <c r="J163" s="82" t="s">
        <v>817</v>
      </c>
      <c r="K163" s="83" t="s">
        <v>390</v>
      </c>
      <c r="L163" s="83" t="s">
        <v>391</v>
      </c>
      <c r="M163" s="83" t="s">
        <v>944</v>
      </c>
      <c r="N163" s="82" t="s">
        <v>828</v>
      </c>
      <c r="P163" s="82" t="s">
        <v>27</v>
      </c>
      <c r="Q163" s="82" t="s">
        <v>95</v>
      </c>
      <c r="T163" s="43" t="str">
        <f t="shared" si="16"/>
        <v>AP</v>
      </c>
      <c r="U163" s="43">
        <f t="shared" si="17"/>
      </c>
      <c r="V163" s="43">
        <f t="shared" si="18"/>
      </c>
      <c r="W163" s="43">
        <f t="shared" si="19"/>
      </c>
      <c r="X163" s="15">
        <f t="shared" si="20"/>
      </c>
      <c r="Y163" s="15">
        <f t="shared" si="21"/>
      </c>
      <c r="Z163" s="15">
        <f t="shared" si="22"/>
      </c>
      <c r="AB163" s="15">
        <f t="shared" si="23"/>
      </c>
    </row>
    <row r="164" spans="1:28" ht="12.75">
      <c r="A164" s="87">
        <v>16641400023</v>
      </c>
      <c r="B164" s="82">
        <v>163</v>
      </c>
      <c r="C164" s="88" t="s">
        <v>125</v>
      </c>
      <c r="D164" s="88" t="s">
        <v>126</v>
      </c>
      <c r="E164" s="82" t="s">
        <v>27</v>
      </c>
      <c r="F164" s="82">
        <v>19</v>
      </c>
      <c r="G164" s="82" t="s">
        <v>387</v>
      </c>
      <c r="H164" s="82">
        <v>18</v>
      </c>
      <c r="J164" s="82" t="s">
        <v>817</v>
      </c>
      <c r="K164" s="83" t="s">
        <v>392</v>
      </c>
      <c r="L164" s="83" t="s">
        <v>393</v>
      </c>
      <c r="M164" s="83" t="s">
        <v>777</v>
      </c>
      <c r="N164" s="82" t="s">
        <v>777</v>
      </c>
      <c r="P164" s="82" t="s">
        <v>27</v>
      </c>
      <c r="Q164" s="82" t="s">
        <v>95</v>
      </c>
      <c r="T164" s="43" t="str">
        <f t="shared" si="16"/>
        <v>A</v>
      </c>
      <c r="U164" s="43">
        <f t="shared" si="17"/>
      </c>
      <c r="V164" s="43">
        <f t="shared" si="18"/>
      </c>
      <c r="W164" s="43">
        <f t="shared" si="19"/>
      </c>
      <c r="X164" s="15">
        <f t="shared" si="20"/>
      </c>
      <c r="Y164" s="15">
        <f t="shared" si="21"/>
      </c>
      <c r="Z164" s="15">
        <f t="shared" si="22"/>
      </c>
      <c r="AB164" s="15">
        <f t="shared" si="23"/>
      </c>
    </row>
    <row r="165" spans="1:28" ht="25.5">
      <c r="A165" s="87">
        <v>16641500023</v>
      </c>
      <c r="B165" s="82">
        <v>164</v>
      </c>
      <c r="C165" s="88" t="s">
        <v>125</v>
      </c>
      <c r="D165" s="88" t="s">
        <v>126</v>
      </c>
      <c r="E165" s="82" t="s">
        <v>72</v>
      </c>
      <c r="F165" s="82">
        <v>19</v>
      </c>
      <c r="G165" s="82" t="s">
        <v>387</v>
      </c>
      <c r="H165" s="82">
        <v>34</v>
      </c>
      <c r="J165" s="82" t="s">
        <v>799</v>
      </c>
      <c r="K165" s="83" t="s">
        <v>392</v>
      </c>
      <c r="L165" s="83" t="s">
        <v>394</v>
      </c>
      <c r="M165" s="83" t="s">
        <v>910</v>
      </c>
      <c r="N165" s="82" t="s">
        <v>828</v>
      </c>
      <c r="P165" s="82" t="s">
        <v>819</v>
      </c>
      <c r="Q165" s="82" t="s">
        <v>95</v>
      </c>
      <c r="T165" s="43">
        <f t="shared" si="16"/>
      </c>
      <c r="U165" s="43" t="str">
        <f t="shared" si="17"/>
        <v>AP</v>
      </c>
      <c r="V165" s="43" t="str">
        <f t="shared" si="18"/>
        <v>Dev Capability</v>
      </c>
      <c r="W165" s="43">
        <f t="shared" si="19"/>
      </c>
      <c r="X165" s="15">
        <f t="shared" si="20"/>
      </c>
      <c r="Y165" s="15">
        <f t="shared" si="21"/>
      </c>
      <c r="Z165" s="15">
        <f t="shared" si="22"/>
      </c>
      <c r="AB165" s="15">
        <f t="shared" si="23"/>
      </c>
    </row>
    <row r="166" spans="1:28" ht="12.75">
      <c r="A166" s="87">
        <v>16612800023</v>
      </c>
      <c r="B166" s="82">
        <v>165</v>
      </c>
      <c r="C166" s="88" t="s">
        <v>101</v>
      </c>
      <c r="D166" s="88" t="s">
        <v>102</v>
      </c>
      <c r="E166" s="82" t="s">
        <v>72</v>
      </c>
      <c r="F166" s="82">
        <v>19</v>
      </c>
      <c r="G166" s="82" t="s">
        <v>387</v>
      </c>
      <c r="H166" s="82">
        <v>36</v>
      </c>
      <c r="J166" s="17" t="s">
        <v>802</v>
      </c>
      <c r="K166" s="83" t="s">
        <v>395</v>
      </c>
      <c r="L166" s="83" t="s">
        <v>396</v>
      </c>
      <c r="M166" s="83" t="s">
        <v>777</v>
      </c>
      <c r="N166" s="82" t="s">
        <v>777</v>
      </c>
      <c r="P166" s="82" t="s">
        <v>806</v>
      </c>
      <c r="Q166" s="82" t="s">
        <v>95</v>
      </c>
      <c r="T166" s="43">
        <f t="shared" si="16"/>
      </c>
      <c r="U166" s="43" t="str">
        <f t="shared" si="17"/>
        <v>A</v>
      </c>
      <c r="V166" s="43" t="str">
        <f t="shared" si="18"/>
        <v>Ranging</v>
      </c>
      <c r="W166" s="43">
        <f t="shared" si="19"/>
      </c>
      <c r="X166" s="15">
        <f t="shared" si="20"/>
      </c>
      <c r="Y166" s="15">
        <f t="shared" si="21"/>
      </c>
      <c r="Z166" s="15">
        <f t="shared" si="22"/>
      </c>
      <c r="AB166" s="15">
        <f t="shared" si="23"/>
      </c>
    </row>
    <row r="167" spans="1:28" ht="12.75">
      <c r="A167" s="87">
        <v>16612900023</v>
      </c>
      <c r="B167" s="82">
        <v>166</v>
      </c>
      <c r="C167" s="88" t="s">
        <v>101</v>
      </c>
      <c r="D167" s="88" t="s">
        <v>102</v>
      </c>
      <c r="E167" s="82" t="s">
        <v>72</v>
      </c>
      <c r="F167" s="82">
        <v>19</v>
      </c>
      <c r="G167" s="82" t="s">
        <v>387</v>
      </c>
      <c r="H167" s="82">
        <v>38</v>
      </c>
      <c r="J167" s="17" t="s">
        <v>802</v>
      </c>
      <c r="K167" s="83" t="s">
        <v>397</v>
      </c>
      <c r="L167" s="83" t="s">
        <v>398</v>
      </c>
      <c r="M167" s="83" t="s">
        <v>777</v>
      </c>
      <c r="N167" s="82" t="s">
        <v>777</v>
      </c>
      <c r="P167" s="82" t="s">
        <v>806</v>
      </c>
      <c r="Q167" s="82" t="s">
        <v>95</v>
      </c>
      <c r="T167" s="43">
        <f t="shared" si="16"/>
      </c>
      <c r="U167" s="43" t="str">
        <f t="shared" si="17"/>
        <v>A</v>
      </c>
      <c r="V167" s="43" t="str">
        <f t="shared" si="18"/>
        <v>Ranging</v>
      </c>
      <c r="W167" s="43">
        <f t="shared" si="19"/>
      </c>
      <c r="X167" s="15">
        <f t="shared" si="20"/>
      </c>
      <c r="Y167" s="15">
        <f t="shared" si="21"/>
      </c>
      <c r="Z167" s="15">
        <f t="shared" si="22"/>
      </c>
      <c r="AB167" s="15">
        <f t="shared" si="23"/>
      </c>
    </row>
    <row r="168" spans="1:28" ht="242.25">
      <c r="A168" s="87">
        <v>16630800023</v>
      </c>
      <c r="B168" s="82">
        <v>167</v>
      </c>
      <c r="C168" s="88" t="s">
        <v>232</v>
      </c>
      <c r="D168" s="88" t="s">
        <v>233</v>
      </c>
      <c r="E168" s="82" t="s">
        <v>72</v>
      </c>
      <c r="F168" s="82">
        <v>20</v>
      </c>
      <c r="G168" s="82" t="s">
        <v>399</v>
      </c>
      <c r="H168" s="82">
        <v>1</v>
      </c>
      <c r="J168" s="12" t="s">
        <v>818</v>
      </c>
      <c r="K168" s="83" t="s">
        <v>400</v>
      </c>
      <c r="L168" s="83" t="s">
        <v>401</v>
      </c>
      <c r="M168" s="83" t="s">
        <v>859</v>
      </c>
      <c r="N168" s="82" t="s">
        <v>828</v>
      </c>
      <c r="P168" s="82" t="s">
        <v>807</v>
      </c>
      <c r="Q168" s="82" t="s">
        <v>95</v>
      </c>
      <c r="T168" s="43">
        <f t="shared" si="16"/>
      </c>
      <c r="U168" s="43" t="str">
        <f t="shared" si="17"/>
        <v>AP</v>
      </c>
      <c r="V168" s="43" t="str">
        <f t="shared" si="18"/>
        <v>Power Saving</v>
      </c>
      <c r="W168" s="43">
        <f t="shared" si="19"/>
      </c>
      <c r="X168" s="15">
        <f t="shared" si="20"/>
      </c>
      <c r="Y168" s="15">
        <f t="shared" si="21"/>
      </c>
      <c r="Z168" s="15">
        <f t="shared" si="22"/>
      </c>
      <c r="AB168" s="15">
        <f t="shared" si="23"/>
      </c>
    </row>
    <row r="169" spans="1:28" ht="38.25">
      <c r="A169" s="87">
        <v>16630900023</v>
      </c>
      <c r="B169" s="82">
        <v>168</v>
      </c>
      <c r="C169" s="88" t="s">
        <v>232</v>
      </c>
      <c r="D169" s="88" t="s">
        <v>233</v>
      </c>
      <c r="E169" s="82" t="s">
        <v>72</v>
      </c>
      <c r="F169" s="82">
        <v>20</v>
      </c>
      <c r="G169" s="82" t="s">
        <v>399</v>
      </c>
      <c r="H169" s="82">
        <v>17</v>
      </c>
      <c r="J169" s="12" t="s">
        <v>818</v>
      </c>
      <c r="K169" s="83" t="s">
        <v>402</v>
      </c>
      <c r="L169" s="83" t="s">
        <v>403</v>
      </c>
      <c r="M169" s="83" t="s">
        <v>849</v>
      </c>
      <c r="N169" s="82" t="s">
        <v>828</v>
      </c>
      <c r="P169" s="82" t="s">
        <v>807</v>
      </c>
      <c r="Q169" s="82" t="s">
        <v>95</v>
      </c>
      <c r="T169" s="43">
        <f t="shared" si="16"/>
      </c>
      <c r="U169" s="43" t="str">
        <f t="shared" si="17"/>
        <v>AP</v>
      </c>
      <c r="V169" s="43" t="str">
        <f t="shared" si="18"/>
        <v>Power Saving</v>
      </c>
      <c r="W169" s="43">
        <f t="shared" si="19"/>
      </c>
      <c r="X169" s="15">
        <f t="shared" si="20"/>
      </c>
      <c r="Y169" s="15">
        <f t="shared" si="21"/>
      </c>
      <c r="Z169" s="15">
        <f t="shared" si="22"/>
      </c>
      <c r="AB169" s="15">
        <f t="shared" si="23"/>
      </c>
    </row>
    <row r="170" spans="1:28" ht="25.5">
      <c r="A170" s="87">
        <v>16641600023</v>
      </c>
      <c r="B170" s="82">
        <v>169</v>
      </c>
      <c r="C170" s="88" t="s">
        <v>125</v>
      </c>
      <c r="D170" s="88" t="s">
        <v>126</v>
      </c>
      <c r="E170" s="82" t="s">
        <v>27</v>
      </c>
      <c r="F170" s="82">
        <v>20</v>
      </c>
      <c r="G170" s="82" t="s">
        <v>399</v>
      </c>
      <c r="H170" s="82">
        <v>18</v>
      </c>
      <c r="J170" s="82" t="s">
        <v>817</v>
      </c>
      <c r="K170" s="83" t="s">
        <v>261</v>
      </c>
      <c r="L170" s="83" t="s">
        <v>353</v>
      </c>
      <c r="M170" s="83" t="s">
        <v>885</v>
      </c>
      <c r="N170" s="82" t="s">
        <v>855</v>
      </c>
      <c r="P170" s="82" t="s">
        <v>27</v>
      </c>
      <c r="Q170" s="82" t="s">
        <v>95</v>
      </c>
      <c r="T170" s="43" t="str">
        <f t="shared" si="16"/>
        <v>R</v>
      </c>
      <c r="U170" s="43">
        <f t="shared" si="17"/>
      </c>
      <c r="V170" s="43">
        <f t="shared" si="18"/>
      </c>
      <c r="W170" s="43">
        <f t="shared" si="19"/>
      </c>
      <c r="X170" s="15">
        <f t="shared" si="20"/>
      </c>
      <c r="Y170" s="15">
        <f t="shared" si="21"/>
      </c>
      <c r="Z170" s="15">
        <f t="shared" si="22"/>
      </c>
      <c r="AB170" s="15">
        <f t="shared" si="23"/>
      </c>
    </row>
    <row r="171" spans="1:28" ht="38.25">
      <c r="A171" s="87">
        <v>16631000023</v>
      </c>
      <c r="B171" s="82">
        <v>170</v>
      </c>
      <c r="C171" s="88" t="s">
        <v>232</v>
      </c>
      <c r="D171" s="88" t="s">
        <v>233</v>
      </c>
      <c r="E171" s="82" t="s">
        <v>72</v>
      </c>
      <c r="F171" s="82">
        <v>20</v>
      </c>
      <c r="G171" s="82" t="s">
        <v>399</v>
      </c>
      <c r="H171" s="82">
        <v>21</v>
      </c>
      <c r="J171" s="12" t="s">
        <v>818</v>
      </c>
      <c r="K171" s="83" t="s">
        <v>404</v>
      </c>
      <c r="L171" s="83" t="s">
        <v>403</v>
      </c>
      <c r="M171" s="83" t="s">
        <v>850</v>
      </c>
      <c r="N171" s="82" t="s">
        <v>828</v>
      </c>
      <c r="P171" s="82" t="s">
        <v>807</v>
      </c>
      <c r="Q171" s="82" t="s">
        <v>95</v>
      </c>
      <c r="T171" s="43">
        <f t="shared" si="16"/>
      </c>
      <c r="U171" s="43" t="str">
        <f t="shared" si="17"/>
        <v>AP</v>
      </c>
      <c r="V171" s="43" t="str">
        <f t="shared" si="18"/>
        <v>Power Saving</v>
      </c>
      <c r="W171" s="43">
        <f t="shared" si="19"/>
      </c>
      <c r="X171" s="15">
        <f t="shared" si="20"/>
      </c>
      <c r="Y171" s="15">
        <f t="shared" si="21"/>
      </c>
      <c r="Z171" s="15">
        <f t="shared" si="22"/>
      </c>
      <c r="AB171" s="15">
        <f t="shared" si="23"/>
      </c>
    </row>
    <row r="172" spans="1:28" ht="25.5">
      <c r="A172" s="87">
        <v>16641700023</v>
      </c>
      <c r="B172" s="82">
        <v>171</v>
      </c>
      <c r="C172" s="88" t="s">
        <v>125</v>
      </c>
      <c r="D172" s="88" t="s">
        <v>126</v>
      </c>
      <c r="E172" s="82" t="s">
        <v>27</v>
      </c>
      <c r="F172" s="82">
        <v>20</v>
      </c>
      <c r="G172" s="82" t="s">
        <v>399</v>
      </c>
      <c r="H172" s="82">
        <v>23</v>
      </c>
      <c r="J172" s="82" t="s">
        <v>817</v>
      </c>
      <c r="K172" s="83" t="s">
        <v>261</v>
      </c>
      <c r="L172" s="83" t="s">
        <v>354</v>
      </c>
      <c r="M172" s="83" t="s">
        <v>885</v>
      </c>
      <c r="N172" s="82" t="s">
        <v>855</v>
      </c>
      <c r="P172" s="82" t="s">
        <v>27</v>
      </c>
      <c r="Q172" s="82" t="s">
        <v>95</v>
      </c>
      <c r="T172" s="43" t="str">
        <f t="shared" si="16"/>
        <v>R</v>
      </c>
      <c r="U172" s="43">
        <f t="shared" si="17"/>
      </c>
      <c r="V172" s="43">
        <f t="shared" si="18"/>
      </c>
      <c r="W172" s="43">
        <f t="shared" si="19"/>
      </c>
      <c r="X172" s="15">
        <f t="shared" si="20"/>
      </c>
      <c r="Y172" s="15">
        <f t="shared" si="21"/>
      </c>
      <c r="Z172" s="15">
        <f t="shared" si="22"/>
      </c>
      <c r="AB172" s="15">
        <f t="shared" si="23"/>
      </c>
    </row>
    <row r="173" spans="1:28" ht="25.5">
      <c r="A173" s="87">
        <v>16641800023</v>
      </c>
      <c r="B173" s="82">
        <v>172</v>
      </c>
      <c r="C173" s="88" t="s">
        <v>125</v>
      </c>
      <c r="D173" s="88" t="s">
        <v>126</v>
      </c>
      <c r="E173" s="82" t="s">
        <v>27</v>
      </c>
      <c r="F173" s="82">
        <v>20</v>
      </c>
      <c r="G173" s="82" t="s">
        <v>399</v>
      </c>
      <c r="H173" s="82">
        <v>28</v>
      </c>
      <c r="J173" s="82" t="s">
        <v>817</v>
      </c>
      <c r="K173" s="83" t="s">
        <v>261</v>
      </c>
      <c r="L173" s="83" t="s">
        <v>405</v>
      </c>
      <c r="M173" s="83" t="s">
        <v>885</v>
      </c>
      <c r="N173" s="82" t="s">
        <v>855</v>
      </c>
      <c r="P173" s="82" t="s">
        <v>27</v>
      </c>
      <c r="Q173" s="82" t="s">
        <v>95</v>
      </c>
      <c r="T173" s="43" t="str">
        <f t="shared" si="16"/>
        <v>R</v>
      </c>
      <c r="U173" s="43">
        <f t="shared" si="17"/>
      </c>
      <c r="V173" s="43">
        <f t="shared" si="18"/>
      </c>
      <c r="W173" s="43">
        <f t="shared" si="19"/>
      </c>
      <c r="X173" s="15">
        <f t="shared" si="20"/>
      </c>
      <c r="Y173" s="15">
        <f t="shared" si="21"/>
      </c>
      <c r="Z173" s="15">
        <f t="shared" si="22"/>
      </c>
      <c r="AB173" s="15">
        <f t="shared" si="23"/>
      </c>
    </row>
    <row r="174" spans="1:28" ht="38.25">
      <c r="A174" s="87">
        <v>16631100023</v>
      </c>
      <c r="B174" s="82">
        <v>173</v>
      </c>
      <c r="C174" s="88" t="s">
        <v>232</v>
      </c>
      <c r="D174" s="88" t="s">
        <v>233</v>
      </c>
      <c r="E174" s="82" t="s">
        <v>72</v>
      </c>
      <c r="F174" s="82">
        <v>20</v>
      </c>
      <c r="G174" s="82" t="s">
        <v>399</v>
      </c>
      <c r="H174" s="82">
        <v>29</v>
      </c>
      <c r="J174" s="12" t="s">
        <v>818</v>
      </c>
      <c r="K174" s="83" t="s">
        <v>406</v>
      </c>
      <c r="L174" s="83" t="s">
        <v>403</v>
      </c>
      <c r="M174" s="83" t="s">
        <v>851</v>
      </c>
      <c r="N174" s="82" t="s">
        <v>828</v>
      </c>
      <c r="P174" s="82" t="s">
        <v>807</v>
      </c>
      <c r="Q174" s="82" t="s">
        <v>95</v>
      </c>
      <c r="T174" s="43">
        <f t="shared" si="16"/>
      </c>
      <c r="U174" s="43" t="str">
        <f t="shared" si="17"/>
        <v>AP</v>
      </c>
      <c r="V174" s="43" t="str">
        <f t="shared" si="18"/>
        <v>Power Saving</v>
      </c>
      <c r="W174" s="43">
        <f t="shared" si="19"/>
      </c>
      <c r="X174" s="15">
        <f t="shared" si="20"/>
      </c>
      <c r="Y174" s="15">
        <f t="shared" si="21"/>
      </c>
      <c r="Z174" s="15">
        <f t="shared" si="22"/>
      </c>
      <c r="AB174" s="15">
        <f t="shared" si="23"/>
      </c>
    </row>
    <row r="175" spans="1:28" ht="25.5">
      <c r="A175" s="87">
        <v>16641900023</v>
      </c>
      <c r="B175" s="82">
        <v>174</v>
      </c>
      <c r="C175" s="88" t="s">
        <v>125</v>
      </c>
      <c r="D175" s="88" t="s">
        <v>126</v>
      </c>
      <c r="E175" s="82" t="s">
        <v>27</v>
      </c>
      <c r="F175" s="82">
        <v>20</v>
      </c>
      <c r="G175" s="82" t="s">
        <v>399</v>
      </c>
      <c r="H175" s="82">
        <v>32</v>
      </c>
      <c r="J175" s="82" t="s">
        <v>817</v>
      </c>
      <c r="K175" s="83" t="s">
        <v>261</v>
      </c>
      <c r="L175" s="83" t="s">
        <v>376</v>
      </c>
      <c r="M175" s="83" t="s">
        <v>885</v>
      </c>
      <c r="N175" s="82" t="s">
        <v>855</v>
      </c>
      <c r="P175" s="82" t="s">
        <v>27</v>
      </c>
      <c r="Q175" s="82" t="s">
        <v>95</v>
      </c>
      <c r="T175" s="43" t="str">
        <f t="shared" si="16"/>
        <v>R</v>
      </c>
      <c r="U175" s="43">
        <f t="shared" si="17"/>
      </c>
      <c r="V175" s="43">
        <f t="shared" si="18"/>
      </c>
      <c r="W175" s="43">
        <f t="shared" si="19"/>
      </c>
      <c r="X175" s="15">
        <f t="shared" si="20"/>
      </c>
      <c r="Y175" s="15">
        <f t="shared" si="21"/>
      </c>
      <c r="Z175" s="15">
        <f t="shared" si="22"/>
      </c>
      <c r="AB175" s="15">
        <f t="shared" si="23"/>
      </c>
    </row>
    <row r="176" spans="1:28" ht="38.25">
      <c r="A176" s="87">
        <v>16631200023</v>
      </c>
      <c r="B176" s="82">
        <v>175</v>
      </c>
      <c r="C176" s="88" t="s">
        <v>232</v>
      </c>
      <c r="D176" s="88" t="s">
        <v>233</v>
      </c>
      <c r="E176" s="82" t="s">
        <v>72</v>
      </c>
      <c r="F176" s="82">
        <v>20</v>
      </c>
      <c r="G176" s="82" t="s">
        <v>399</v>
      </c>
      <c r="H176" s="82">
        <v>33</v>
      </c>
      <c r="J176" s="12" t="s">
        <v>818</v>
      </c>
      <c r="K176" s="83" t="s">
        <v>407</v>
      </c>
      <c r="L176" s="83" t="s">
        <v>403</v>
      </c>
      <c r="M176" s="83" t="s">
        <v>852</v>
      </c>
      <c r="N176" s="82" t="s">
        <v>828</v>
      </c>
      <c r="P176" s="82" t="s">
        <v>807</v>
      </c>
      <c r="Q176" s="82" t="s">
        <v>95</v>
      </c>
      <c r="T176" s="43">
        <f t="shared" si="16"/>
      </c>
      <c r="U176" s="43" t="str">
        <f t="shared" si="17"/>
        <v>AP</v>
      </c>
      <c r="V176" s="43" t="str">
        <f t="shared" si="18"/>
        <v>Power Saving</v>
      </c>
      <c r="W176" s="43">
        <f t="shared" si="19"/>
      </c>
      <c r="X176" s="15">
        <f t="shared" si="20"/>
      </c>
      <c r="Y176" s="15">
        <f t="shared" si="21"/>
      </c>
      <c r="Z176" s="15">
        <f t="shared" si="22"/>
      </c>
      <c r="AB176" s="15">
        <f t="shared" si="23"/>
      </c>
    </row>
    <row r="177" spans="1:28" ht="12.75">
      <c r="A177" s="87">
        <v>16508700023</v>
      </c>
      <c r="B177" s="82">
        <v>176</v>
      </c>
      <c r="C177" s="88" t="s">
        <v>203</v>
      </c>
      <c r="D177" s="88" t="s">
        <v>204</v>
      </c>
      <c r="E177" s="82" t="s">
        <v>27</v>
      </c>
      <c r="F177" s="82">
        <v>20</v>
      </c>
      <c r="G177" s="82" t="s">
        <v>408</v>
      </c>
      <c r="H177" s="82">
        <v>38</v>
      </c>
      <c r="J177" s="82" t="s">
        <v>817</v>
      </c>
      <c r="K177" s="83" t="s">
        <v>409</v>
      </c>
      <c r="L177" s="83" t="s">
        <v>206</v>
      </c>
      <c r="M177" s="83" t="s">
        <v>777</v>
      </c>
      <c r="N177" s="82" t="s">
        <v>777</v>
      </c>
      <c r="P177" s="82" t="s">
        <v>27</v>
      </c>
      <c r="Q177" s="82" t="s">
        <v>95</v>
      </c>
      <c r="T177" s="43" t="str">
        <f t="shared" si="16"/>
        <v>A</v>
      </c>
      <c r="U177" s="43">
        <f t="shared" si="17"/>
      </c>
      <c r="V177" s="43">
        <f t="shared" si="18"/>
      </c>
      <c r="W177" s="43">
        <f t="shared" si="19"/>
      </c>
      <c r="X177" s="15">
        <f t="shared" si="20"/>
      </c>
      <c r="Y177" s="15">
        <f t="shared" si="21"/>
      </c>
      <c r="Z177" s="15">
        <f t="shared" si="22"/>
      </c>
      <c r="AB177" s="15">
        <f t="shared" si="23"/>
      </c>
    </row>
    <row r="178" spans="1:28" ht="12.75">
      <c r="A178" s="87">
        <v>16642000023</v>
      </c>
      <c r="B178" s="82">
        <v>177</v>
      </c>
      <c r="C178" s="88" t="s">
        <v>125</v>
      </c>
      <c r="D178" s="88" t="s">
        <v>126</v>
      </c>
      <c r="E178" s="82" t="s">
        <v>27</v>
      </c>
      <c r="F178" s="82">
        <v>20</v>
      </c>
      <c r="G178" s="82" t="s">
        <v>408</v>
      </c>
      <c r="H178" s="82">
        <v>39</v>
      </c>
      <c r="J178" s="82" t="s">
        <v>817</v>
      </c>
      <c r="K178" s="83" t="s">
        <v>378</v>
      </c>
      <c r="L178" s="83" t="s">
        <v>410</v>
      </c>
      <c r="M178" s="83" t="s">
        <v>777</v>
      </c>
      <c r="N178" s="82" t="s">
        <v>777</v>
      </c>
      <c r="P178" s="82" t="s">
        <v>27</v>
      </c>
      <c r="Q178" s="82" t="s">
        <v>95</v>
      </c>
      <c r="T178" s="43" t="str">
        <f t="shared" si="16"/>
        <v>A</v>
      </c>
      <c r="U178" s="43">
        <f t="shared" si="17"/>
      </c>
      <c r="V178" s="43">
        <f t="shared" si="18"/>
      </c>
      <c r="W178" s="43">
        <f t="shared" si="19"/>
      </c>
      <c r="X178" s="15">
        <f t="shared" si="20"/>
      </c>
      <c r="Y178" s="15">
        <f t="shared" si="21"/>
      </c>
      <c r="Z178" s="15">
        <f t="shared" si="22"/>
      </c>
      <c r="AB178" s="15">
        <f t="shared" si="23"/>
      </c>
    </row>
    <row r="179" spans="1:28" ht="12.75">
      <c r="A179" s="87">
        <v>16642100023</v>
      </c>
      <c r="B179" s="82">
        <v>178</v>
      </c>
      <c r="C179" s="88" t="s">
        <v>125</v>
      </c>
      <c r="D179" s="88" t="s">
        <v>126</v>
      </c>
      <c r="E179" s="82" t="s">
        <v>27</v>
      </c>
      <c r="F179" s="82">
        <v>20</v>
      </c>
      <c r="G179" s="82" t="s">
        <v>408</v>
      </c>
      <c r="H179" s="82">
        <v>40</v>
      </c>
      <c r="J179" s="82" t="s">
        <v>817</v>
      </c>
      <c r="K179" s="83" t="s">
        <v>378</v>
      </c>
      <c r="L179" s="83" t="s">
        <v>411</v>
      </c>
      <c r="M179" s="83" t="s">
        <v>777</v>
      </c>
      <c r="N179" s="82" t="s">
        <v>777</v>
      </c>
      <c r="P179" s="82" t="s">
        <v>27</v>
      </c>
      <c r="Q179" s="82" t="s">
        <v>95</v>
      </c>
      <c r="T179" s="43" t="str">
        <f t="shared" si="16"/>
        <v>A</v>
      </c>
      <c r="U179" s="43">
        <f t="shared" si="17"/>
      </c>
      <c r="V179" s="43">
        <f t="shared" si="18"/>
      </c>
      <c r="W179" s="43">
        <f t="shared" si="19"/>
      </c>
      <c r="X179" s="15">
        <f t="shared" si="20"/>
      </c>
      <c r="Y179" s="15">
        <f t="shared" si="21"/>
      </c>
      <c r="Z179" s="15">
        <f t="shared" si="22"/>
      </c>
      <c r="AB179" s="15">
        <f t="shared" si="23"/>
      </c>
    </row>
    <row r="180" spans="1:28" ht="12.75">
      <c r="A180" s="87">
        <v>16613000023</v>
      </c>
      <c r="B180" s="82">
        <v>179</v>
      </c>
      <c r="C180" s="88" t="s">
        <v>101</v>
      </c>
      <c r="D180" s="88" t="s">
        <v>102</v>
      </c>
      <c r="E180" s="82" t="s">
        <v>27</v>
      </c>
      <c r="F180" s="82">
        <v>20</v>
      </c>
      <c r="G180" s="82" t="s">
        <v>408</v>
      </c>
      <c r="H180" s="82">
        <v>41</v>
      </c>
      <c r="J180" s="82" t="s">
        <v>817</v>
      </c>
      <c r="K180" s="83" t="s">
        <v>412</v>
      </c>
      <c r="L180" s="83" t="s">
        <v>413</v>
      </c>
      <c r="M180" s="83" t="s">
        <v>777</v>
      </c>
      <c r="N180" s="82" t="s">
        <v>777</v>
      </c>
      <c r="P180" s="82" t="s">
        <v>27</v>
      </c>
      <c r="Q180" s="82" t="s">
        <v>95</v>
      </c>
      <c r="T180" s="43" t="str">
        <f t="shared" si="16"/>
        <v>A</v>
      </c>
      <c r="U180" s="43">
        <f t="shared" si="17"/>
      </c>
      <c r="V180" s="43">
        <f t="shared" si="18"/>
      </c>
      <c r="W180" s="43">
        <f t="shared" si="19"/>
      </c>
      <c r="X180" s="15">
        <f t="shared" si="20"/>
      </c>
      <c r="Y180" s="15">
        <f t="shared" si="21"/>
      </c>
      <c r="Z180" s="15">
        <f t="shared" si="22"/>
      </c>
      <c r="AB180" s="15">
        <f t="shared" si="23"/>
      </c>
    </row>
    <row r="181" spans="1:28" ht="12.75">
      <c r="A181" s="87">
        <v>16508800023</v>
      </c>
      <c r="B181" s="82">
        <v>180</v>
      </c>
      <c r="C181" s="88" t="s">
        <v>203</v>
      </c>
      <c r="D181" s="88" t="s">
        <v>204</v>
      </c>
      <c r="E181" s="82" t="s">
        <v>27</v>
      </c>
      <c r="F181" s="82">
        <v>20</v>
      </c>
      <c r="G181" s="82" t="s">
        <v>408</v>
      </c>
      <c r="H181" s="82">
        <v>42</v>
      </c>
      <c r="J181" s="82" t="s">
        <v>817</v>
      </c>
      <c r="K181" s="83" t="s">
        <v>414</v>
      </c>
      <c r="L181" s="83" t="s">
        <v>206</v>
      </c>
      <c r="M181" s="83" t="s">
        <v>777</v>
      </c>
      <c r="N181" s="82" t="s">
        <v>777</v>
      </c>
      <c r="P181" s="82" t="s">
        <v>27</v>
      </c>
      <c r="Q181" s="82" t="s">
        <v>95</v>
      </c>
      <c r="T181" s="43" t="str">
        <f t="shared" si="16"/>
        <v>A</v>
      </c>
      <c r="U181" s="43">
        <f t="shared" si="17"/>
      </c>
      <c r="V181" s="43">
        <f t="shared" si="18"/>
      </c>
      <c r="W181" s="43">
        <f t="shared" si="19"/>
      </c>
      <c r="X181" s="15">
        <f t="shared" si="20"/>
      </c>
      <c r="Y181" s="15">
        <f t="shared" si="21"/>
      </c>
      <c r="Z181" s="15">
        <f t="shared" si="22"/>
      </c>
      <c r="AB181" s="15">
        <f t="shared" si="23"/>
      </c>
    </row>
    <row r="182" spans="1:28" ht="81" customHeight="1">
      <c r="A182" s="87">
        <v>16631300023</v>
      </c>
      <c r="B182" s="82">
        <v>181</v>
      </c>
      <c r="C182" s="88" t="s">
        <v>232</v>
      </c>
      <c r="D182" s="88" t="s">
        <v>233</v>
      </c>
      <c r="E182" s="82" t="s">
        <v>72</v>
      </c>
      <c r="F182" s="82">
        <v>21</v>
      </c>
      <c r="G182" s="82" t="s">
        <v>408</v>
      </c>
      <c r="H182" s="82">
        <v>6</v>
      </c>
      <c r="J182" s="82" t="s">
        <v>803</v>
      </c>
      <c r="K182" s="83" t="s">
        <v>415</v>
      </c>
      <c r="L182" s="83" t="s">
        <v>416</v>
      </c>
      <c r="M182" s="85" t="s">
        <v>961</v>
      </c>
      <c r="N182" s="82" t="s">
        <v>828</v>
      </c>
      <c r="P182" s="82" t="s">
        <v>819</v>
      </c>
      <c r="Q182" s="82" t="s">
        <v>95</v>
      </c>
      <c r="T182" s="43">
        <f t="shared" si="16"/>
      </c>
      <c r="U182" s="43" t="str">
        <f t="shared" si="17"/>
        <v>AP</v>
      </c>
      <c r="V182" s="43" t="str">
        <f t="shared" si="18"/>
        <v>Dev Capability</v>
      </c>
      <c r="W182" s="43">
        <f t="shared" si="19"/>
      </c>
      <c r="X182" s="15">
        <f t="shared" si="20"/>
      </c>
      <c r="Y182" s="15">
        <f t="shared" si="21"/>
      </c>
      <c r="Z182" s="15">
        <f t="shared" si="22"/>
      </c>
      <c r="AB182" s="15">
        <f t="shared" si="23"/>
      </c>
    </row>
    <row r="183" spans="1:28" ht="25.5">
      <c r="A183" s="87">
        <v>16631600023</v>
      </c>
      <c r="B183" s="82">
        <v>182</v>
      </c>
      <c r="C183" s="88" t="s">
        <v>232</v>
      </c>
      <c r="D183" s="88" t="s">
        <v>233</v>
      </c>
      <c r="E183" s="82" t="s">
        <v>27</v>
      </c>
      <c r="F183" s="82">
        <v>21</v>
      </c>
      <c r="G183" s="82" t="s">
        <v>417</v>
      </c>
      <c r="H183" s="82">
        <v>25</v>
      </c>
      <c r="J183" s="82" t="s">
        <v>817</v>
      </c>
      <c r="K183" s="83" t="s">
        <v>418</v>
      </c>
      <c r="L183" s="83" t="s">
        <v>280</v>
      </c>
      <c r="M183" s="83" t="s">
        <v>952</v>
      </c>
      <c r="N183" s="82" t="s">
        <v>828</v>
      </c>
      <c r="P183" s="82" t="s">
        <v>27</v>
      </c>
      <c r="Q183" s="82" t="s">
        <v>95</v>
      </c>
      <c r="T183" s="43" t="str">
        <f t="shared" si="16"/>
        <v>AP</v>
      </c>
      <c r="U183" s="43">
        <f t="shared" si="17"/>
      </c>
      <c r="V183" s="43">
        <f t="shared" si="18"/>
      </c>
      <c r="W183" s="43">
        <f t="shared" si="19"/>
      </c>
      <c r="X183" s="15">
        <f t="shared" si="20"/>
      </c>
      <c r="Y183" s="15">
        <f t="shared" si="21"/>
      </c>
      <c r="Z183" s="15">
        <f t="shared" si="22"/>
      </c>
      <c r="AB183" s="15">
        <f t="shared" si="23"/>
      </c>
    </row>
    <row r="184" spans="1:28" ht="63.75">
      <c r="A184" s="87">
        <v>16531900023</v>
      </c>
      <c r="B184" s="82">
        <v>183</v>
      </c>
      <c r="C184" s="88" t="s">
        <v>338</v>
      </c>
      <c r="D184" s="88" t="s">
        <v>339</v>
      </c>
      <c r="E184" s="82" t="s">
        <v>72</v>
      </c>
      <c r="F184" s="82">
        <v>22</v>
      </c>
      <c r="H184" s="82">
        <v>15</v>
      </c>
      <c r="J184" s="12" t="s">
        <v>826</v>
      </c>
      <c r="K184" s="83" t="s">
        <v>419</v>
      </c>
      <c r="L184" s="83" t="s">
        <v>420</v>
      </c>
      <c r="M184" s="83" t="s">
        <v>958</v>
      </c>
      <c r="N184" s="82" t="s">
        <v>828</v>
      </c>
      <c r="P184" s="82" t="s">
        <v>819</v>
      </c>
      <c r="Q184" s="82" t="s">
        <v>95</v>
      </c>
      <c r="T184" s="43">
        <f t="shared" si="16"/>
      </c>
      <c r="U184" s="43" t="str">
        <f t="shared" si="17"/>
        <v>AP</v>
      </c>
      <c r="V184" s="43" t="str">
        <f t="shared" si="18"/>
        <v>Dev Capability</v>
      </c>
      <c r="W184" s="43">
        <f t="shared" si="19"/>
      </c>
      <c r="X184" s="15">
        <f t="shared" si="20"/>
      </c>
      <c r="Y184" s="15">
        <f t="shared" si="21"/>
      </c>
      <c r="Z184" s="15">
        <f t="shared" si="22"/>
      </c>
      <c r="AB184" s="15">
        <f t="shared" si="23"/>
      </c>
    </row>
    <row r="185" spans="1:28" ht="12.75">
      <c r="A185" s="87">
        <v>16631500023</v>
      </c>
      <c r="B185" s="82">
        <v>184</v>
      </c>
      <c r="C185" s="88" t="s">
        <v>232</v>
      </c>
      <c r="D185" s="88" t="s">
        <v>233</v>
      </c>
      <c r="E185" s="82" t="s">
        <v>27</v>
      </c>
      <c r="F185" s="82">
        <v>22</v>
      </c>
      <c r="G185" s="82" t="s">
        <v>421</v>
      </c>
      <c r="H185" s="82">
        <v>21</v>
      </c>
      <c r="J185" s="82" t="s">
        <v>817</v>
      </c>
      <c r="K185" s="83" t="s">
        <v>422</v>
      </c>
      <c r="L185" s="83" t="s">
        <v>280</v>
      </c>
      <c r="M185" s="83" t="s">
        <v>777</v>
      </c>
      <c r="N185" s="82" t="s">
        <v>777</v>
      </c>
      <c r="P185" s="82" t="s">
        <v>27</v>
      </c>
      <c r="Q185" s="82" t="s">
        <v>95</v>
      </c>
      <c r="T185" s="43" t="str">
        <f t="shared" si="16"/>
        <v>A</v>
      </c>
      <c r="U185" s="43">
        <f t="shared" si="17"/>
      </c>
      <c r="V185" s="43">
        <f t="shared" si="18"/>
      </c>
      <c r="W185" s="43">
        <f t="shared" si="19"/>
      </c>
      <c r="X185" s="15">
        <f t="shared" si="20"/>
      </c>
      <c r="Y185" s="15">
        <f t="shared" si="21"/>
      </c>
      <c r="Z185" s="15">
        <f t="shared" si="22"/>
      </c>
      <c r="AB185" s="15">
        <f t="shared" si="23"/>
      </c>
    </row>
    <row r="186" spans="1:28" ht="51">
      <c r="A186" s="87">
        <v>16642200023</v>
      </c>
      <c r="B186" s="82">
        <v>185</v>
      </c>
      <c r="C186" s="88" t="s">
        <v>125</v>
      </c>
      <c r="D186" s="88" t="s">
        <v>126</v>
      </c>
      <c r="E186" s="82" t="s">
        <v>72</v>
      </c>
      <c r="F186" s="82">
        <v>23</v>
      </c>
      <c r="G186" s="82" t="s">
        <v>421</v>
      </c>
      <c r="H186" s="82">
        <v>1</v>
      </c>
      <c r="J186" s="82" t="s">
        <v>801</v>
      </c>
      <c r="K186" s="83" t="s">
        <v>423</v>
      </c>
      <c r="L186" s="83" t="s">
        <v>424</v>
      </c>
      <c r="M186" s="83" t="s">
        <v>932</v>
      </c>
      <c r="N186" s="82" t="s">
        <v>828</v>
      </c>
      <c r="P186" s="82" t="s">
        <v>819</v>
      </c>
      <c r="Q186" s="82" t="s">
        <v>95</v>
      </c>
      <c r="T186" s="43">
        <f t="shared" si="16"/>
      </c>
      <c r="U186" s="43" t="str">
        <f t="shared" si="17"/>
        <v>AP</v>
      </c>
      <c r="V186" s="43" t="str">
        <f t="shared" si="18"/>
        <v>Dev Capability</v>
      </c>
      <c r="W186" s="43">
        <f t="shared" si="19"/>
      </c>
      <c r="X186" s="15">
        <f t="shared" si="20"/>
      </c>
      <c r="Y186" s="15">
        <f t="shared" si="21"/>
      </c>
      <c r="Z186" s="15">
        <f t="shared" si="22"/>
      </c>
      <c r="AB186" s="15">
        <f t="shared" si="23"/>
      </c>
    </row>
    <row r="187" spans="1:28" ht="204">
      <c r="A187" s="87">
        <v>16497600023</v>
      </c>
      <c r="B187" s="82">
        <v>186</v>
      </c>
      <c r="C187" s="88" t="s">
        <v>138</v>
      </c>
      <c r="D187" s="88" t="s">
        <v>139</v>
      </c>
      <c r="E187" s="82" t="s">
        <v>72</v>
      </c>
      <c r="F187" s="82">
        <v>23</v>
      </c>
      <c r="G187" s="82" t="s">
        <v>421</v>
      </c>
      <c r="H187" s="82">
        <v>4</v>
      </c>
      <c r="J187" s="82" t="s">
        <v>801</v>
      </c>
      <c r="K187" s="83" t="s">
        <v>425</v>
      </c>
      <c r="L187" s="83" t="s">
        <v>426</v>
      </c>
      <c r="M187" s="83" t="s">
        <v>933</v>
      </c>
      <c r="N187" s="82" t="s">
        <v>828</v>
      </c>
      <c r="P187" s="82" t="s">
        <v>819</v>
      </c>
      <c r="Q187" s="82" t="s">
        <v>18</v>
      </c>
      <c r="T187" s="43">
        <f t="shared" si="16"/>
      </c>
      <c r="U187" s="43" t="str">
        <f t="shared" si="17"/>
        <v>AP</v>
      </c>
      <c r="V187" s="43" t="str">
        <f t="shared" si="18"/>
        <v>Dev Capability</v>
      </c>
      <c r="W187" s="43">
        <f t="shared" si="19"/>
      </c>
      <c r="X187" s="15">
        <f t="shared" si="20"/>
      </c>
      <c r="Y187" s="15">
        <f t="shared" si="21"/>
      </c>
      <c r="Z187" s="15">
        <f t="shared" si="22"/>
      </c>
      <c r="AB187" s="15">
        <f t="shared" si="23"/>
      </c>
    </row>
    <row r="188" spans="1:28" ht="204">
      <c r="A188" s="87">
        <v>16497500023</v>
      </c>
      <c r="B188" s="82">
        <v>187</v>
      </c>
      <c r="C188" s="88" t="s">
        <v>138</v>
      </c>
      <c r="D188" s="88" t="s">
        <v>139</v>
      </c>
      <c r="E188" s="82" t="s">
        <v>72</v>
      </c>
      <c r="F188" s="82">
        <v>23</v>
      </c>
      <c r="G188" s="82" t="s">
        <v>421</v>
      </c>
      <c r="H188" s="82">
        <v>4</v>
      </c>
      <c r="J188" s="82" t="s">
        <v>801</v>
      </c>
      <c r="K188" s="83" t="s">
        <v>427</v>
      </c>
      <c r="L188" s="83" t="s">
        <v>428</v>
      </c>
      <c r="M188" s="83" t="s">
        <v>934</v>
      </c>
      <c r="N188" s="82" t="s">
        <v>828</v>
      </c>
      <c r="P188" s="82" t="s">
        <v>819</v>
      </c>
      <c r="Q188" s="82" t="s">
        <v>18</v>
      </c>
      <c r="T188" s="43">
        <f t="shared" si="16"/>
      </c>
      <c r="U188" s="43" t="str">
        <f t="shared" si="17"/>
        <v>AP</v>
      </c>
      <c r="V188" s="43" t="str">
        <f t="shared" si="18"/>
        <v>Dev Capability</v>
      </c>
      <c r="W188" s="43">
        <f t="shared" si="19"/>
      </c>
      <c r="X188" s="15">
        <f t="shared" si="20"/>
      </c>
      <c r="Y188" s="15">
        <f t="shared" si="21"/>
      </c>
      <c r="Z188" s="15">
        <f t="shared" si="22"/>
      </c>
      <c r="AB188" s="15">
        <f t="shared" si="23"/>
      </c>
    </row>
    <row r="189" spans="1:28" ht="38.25">
      <c r="A189" s="87">
        <v>16560500023</v>
      </c>
      <c r="B189" s="82">
        <v>188</v>
      </c>
      <c r="C189" s="88" t="s">
        <v>152</v>
      </c>
      <c r="D189" s="88" t="s">
        <v>153</v>
      </c>
      <c r="E189" s="82" t="s">
        <v>72</v>
      </c>
      <c r="F189" s="82">
        <v>23</v>
      </c>
      <c r="G189" s="82" t="s">
        <v>421</v>
      </c>
      <c r="H189" s="82">
        <v>5</v>
      </c>
      <c r="J189" s="82" t="s">
        <v>801</v>
      </c>
      <c r="K189" s="83" t="s">
        <v>429</v>
      </c>
      <c r="L189" s="83" t="s">
        <v>430</v>
      </c>
      <c r="M189" s="83" t="s">
        <v>935</v>
      </c>
      <c r="N189" s="82" t="s">
        <v>828</v>
      </c>
      <c r="P189" s="82" t="s">
        <v>819</v>
      </c>
      <c r="Q189" s="82" t="s">
        <v>18</v>
      </c>
      <c r="T189" s="43">
        <f t="shared" si="16"/>
      </c>
      <c r="U189" s="43" t="str">
        <f t="shared" si="17"/>
        <v>AP</v>
      </c>
      <c r="V189" s="43" t="str">
        <f t="shared" si="18"/>
        <v>Dev Capability</v>
      </c>
      <c r="W189" s="43">
        <f t="shared" si="19"/>
      </c>
      <c r="X189" s="15">
        <f t="shared" si="20"/>
      </c>
      <c r="Y189" s="15">
        <f t="shared" si="21"/>
      </c>
      <c r="Z189" s="15">
        <f t="shared" si="22"/>
      </c>
      <c r="AB189" s="15">
        <f t="shared" si="23"/>
      </c>
    </row>
    <row r="190" spans="1:28" ht="25.5">
      <c r="A190" s="87">
        <v>16642300023</v>
      </c>
      <c r="B190" s="82">
        <v>189</v>
      </c>
      <c r="C190" s="88" t="s">
        <v>125</v>
      </c>
      <c r="D190" s="88" t="s">
        <v>126</v>
      </c>
      <c r="E190" s="82" t="s">
        <v>72</v>
      </c>
      <c r="F190" s="82">
        <v>24</v>
      </c>
      <c r="G190" s="82" t="s">
        <v>421</v>
      </c>
      <c r="H190" s="82">
        <v>14</v>
      </c>
      <c r="J190" s="82" t="s">
        <v>801</v>
      </c>
      <c r="K190" s="83" t="s">
        <v>431</v>
      </c>
      <c r="L190" s="83" t="s">
        <v>432</v>
      </c>
      <c r="M190" s="83" t="s">
        <v>905</v>
      </c>
      <c r="N190" s="82" t="s">
        <v>855</v>
      </c>
      <c r="P190" s="82" t="s">
        <v>819</v>
      </c>
      <c r="Q190" s="82" t="s">
        <v>95</v>
      </c>
      <c r="T190" s="43">
        <f t="shared" si="16"/>
      </c>
      <c r="U190" s="43" t="str">
        <f t="shared" si="17"/>
        <v>R</v>
      </c>
      <c r="V190" s="43" t="str">
        <f t="shared" si="18"/>
        <v>Dev Capability</v>
      </c>
      <c r="W190" s="43">
        <f t="shared" si="19"/>
      </c>
      <c r="X190" s="15">
        <f t="shared" si="20"/>
      </c>
      <c r="Y190" s="15">
        <f t="shared" si="21"/>
      </c>
      <c r="Z190" s="15">
        <f t="shared" si="22"/>
      </c>
      <c r="AB190" s="15">
        <f t="shared" si="23"/>
      </c>
    </row>
    <row r="191" spans="1:28" ht="12.75">
      <c r="A191" s="87">
        <v>16642400023</v>
      </c>
      <c r="B191" s="82">
        <v>190</v>
      </c>
      <c r="C191" s="88" t="s">
        <v>125</v>
      </c>
      <c r="D191" s="88" t="s">
        <v>126</v>
      </c>
      <c r="E191" s="82" t="s">
        <v>72</v>
      </c>
      <c r="F191" s="82">
        <v>24</v>
      </c>
      <c r="G191" s="82" t="s">
        <v>421</v>
      </c>
      <c r="H191" s="82">
        <v>50</v>
      </c>
      <c r="J191" s="82" t="s">
        <v>801</v>
      </c>
      <c r="K191" s="83" t="s">
        <v>433</v>
      </c>
      <c r="L191" s="83" t="s">
        <v>434</v>
      </c>
      <c r="M191" s="83" t="s">
        <v>906</v>
      </c>
      <c r="N191" s="82" t="s">
        <v>828</v>
      </c>
      <c r="P191" s="82" t="s">
        <v>819</v>
      </c>
      <c r="Q191" s="82" t="s">
        <v>95</v>
      </c>
      <c r="T191" s="43">
        <f t="shared" si="16"/>
      </c>
      <c r="U191" s="43" t="str">
        <f t="shared" si="17"/>
        <v>AP</v>
      </c>
      <c r="V191" s="43" t="str">
        <f t="shared" si="18"/>
        <v>Dev Capability</v>
      </c>
      <c r="W191" s="43">
        <f t="shared" si="19"/>
      </c>
      <c r="X191" s="15">
        <f t="shared" si="20"/>
      </c>
      <c r="Y191" s="15">
        <f t="shared" si="21"/>
      </c>
      <c r="Z191" s="15">
        <f t="shared" si="22"/>
      </c>
      <c r="AB191" s="15">
        <f t="shared" si="23"/>
      </c>
    </row>
    <row r="192" spans="1:28" ht="25.5">
      <c r="A192" s="87">
        <v>16526300023</v>
      </c>
      <c r="B192" s="82">
        <v>191</v>
      </c>
      <c r="C192" s="88" t="s">
        <v>174</v>
      </c>
      <c r="D192" s="88" t="s">
        <v>175</v>
      </c>
      <c r="E192" s="82" t="s">
        <v>72</v>
      </c>
      <c r="F192" s="82">
        <v>24</v>
      </c>
      <c r="G192" s="82" t="s">
        <v>421</v>
      </c>
      <c r="H192" s="82">
        <v>50</v>
      </c>
      <c r="J192" s="82" t="s">
        <v>801</v>
      </c>
      <c r="K192" s="83" t="s">
        <v>435</v>
      </c>
      <c r="L192" s="83" t="s">
        <v>436</v>
      </c>
      <c r="M192" s="83" t="s">
        <v>906</v>
      </c>
      <c r="N192" s="82" t="s">
        <v>828</v>
      </c>
      <c r="P192" s="82" t="s">
        <v>819</v>
      </c>
      <c r="Q192" s="82" t="s">
        <v>18</v>
      </c>
      <c r="T192" s="43">
        <f t="shared" si="16"/>
      </c>
      <c r="U192" s="43" t="str">
        <f t="shared" si="17"/>
        <v>AP</v>
      </c>
      <c r="V192" s="43" t="str">
        <f t="shared" si="18"/>
        <v>Dev Capability</v>
      </c>
      <c r="W192" s="43">
        <f t="shared" si="19"/>
      </c>
      <c r="X192" s="15">
        <f t="shared" si="20"/>
      </c>
      <c r="Y192" s="15">
        <f t="shared" si="21"/>
      </c>
      <c r="Z192" s="15">
        <f t="shared" si="22"/>
      </c>
      <c r="AB192" s="15">
        <f t="shared" si="23"/>
      </c>
    </row>
    <row r="193" spans="1:28" ht="51">
      <c r="A193" s="87">
        <v>16540200023</v>
      </c>
      <c r="B193" s="82">
        <v>192</v>
      </c>
      <c r="C193" s="88" t="s">
        <v>437</v>
      </c>
      <c r="D193" s="88" t="s">
        <v>438</v>
      </c>
      <c r="E193" s="82" t="s">
        <v>27</v>
      </c>
      <c r="F193" s="82">
        <v>24</v>
      </c>
      <c r="G193" s="82" t="s">
        <v>421</v>
      </c>
      <c r="J193" s="82" t="s">
        <v>817</v>
      </c>
      <c r="K193" s="83" t="s">
        <v>439</v>
      </c>
      <c r="L193" s="83" t="s">
        <v>440</v>
      </c>
      <c r="M193" s="83" t="s">
        <v>777</v>
      </c>
      <c r="N193" s="82" t="s">
        <v>777</v>
      </c>
      <c r="P193" s="82" t="s">
        <v>27</v>
      </c>
      <c r="Q193" s="82" t="s">
        <v>95</v>
      </c>
      <c r="T193" s="43" t="str">
        <f t="shared" si="16"/>
        <v>A</v>
      </c>
      <c r="U193" s="43">
        <f t="shared" si="17"/>
      </c>
      <c r="V193" s="43">
        <f t="shared" si="18"/>
      </c>
      <c r="W193" s="43">
        <f t="shared" si="19"/>
      </c>
      <c r="X193" s="15">
        <f t="shared" si="20"/>
      </c>
      <c r="Y193" s="15">
        <f t="shared" si="21"/>
      </c>
      <c r="Z193" s="15">
        <f t="shared" si="22"/>
      </c>
      <c r="AB193" s="15">
        <f t="shared" si="23"/>
      </c>
    </row>
    <row r="194" spans="1:28" ht="267.75">
      <c r="A194" s="87">
        <v>16526400023</v>
      </c>
      <c r="B194" s="82">
        <v>193</v>
      </c>
      <c r="C194" s="88" t="s">
        <v>174</v>
      </c>
      <c r="D194" s="88" t="s">
        <v>175</v>
      </c>
      <c r="E194" s="82" t="s">
        <v>72</v>
      </c>
      <c r="F194" s="82">
        <v>25</v>
      </c>
      <c r="G194" s="82" t="s">
        <v>421</v>
      </c>
      <c r="H194" s="82">
        <v>25</v>
      </c>
      <c r="J194" s="17" t="s">
        <v>802</v>
      </c>
      <c r="K194" s="83" t="s">
        <v>441</v>
      </c>
      <c r="L194" s="83" t="s">
        <v>442</v>
      </c>
      <c r="M194" s="83" t="s">
        <v>920</v>
      </c>
      <c r="N194" s="82" t="s">
        <v>828</v>
      </c>
      <c r="P194" s="82" t="s">
        <v>819</v>
      </c>
      <c r="Q194" s="82" t="s">
        <v>95</v>
      </c>
      <c r="T194" s="43">
        <f t="shared" si="16"/>
      </c>
      <c r="U194" s="43" t="str">
        <f t="shared" si="17"/>
        <v>AP</v>
      </c>
      <c r="V194" s="43" t="str">
        <f t="shared" si="18"/>
        <v>Dev Capability</v>
      </c>
      <c r="W194" s="43">
        <f t="shared" si="19"/>
      </c>
      <c r="X194" s="15">
        <f t="shared" si="20"/>
      </c>
      <c r="Y194" s="15">
        <f t="shared" si="21"/>
      </c>
      <c r="Z194" s="15">
        <f t="shared" si="22"/>
      </c>
      <c r="AB194" s="15">
        <f t="shared" si="23"/>
      </c>
    </row>
    <row r="195" spans="1:28" ht="133.5" customHeight="1">
      <c r="A195" s="87">
        <v>16526500023</v>
      </c>
      <c r="B195" s="82">
        <v>194</v>
      </c>
      <c r="C195" s="88" t="s">
        <v>174</v>
      </c>
      <c r="D195" s="88" t="s">
        <v>175</v>
      </c>
      <c r="E195" s="82" t="s">
        <v>72</v>
      </c>
      <c r="F195" s="82">
        <v>26</v>
      </c>
      <c r="G195" s="82" t="s">
        <v>443</v>
      </c>
      <c r="H195" s="82">
        <v>1</v>
      </c>
      <c r="J195" s="82" t="s">
        <v>799</v>
      </c>
      <c r="K195" s="83" t="s">
        <v>444</v>
      </c>
      <c r="L195" s="83" t="s">
        <v>445</v>
      </c>
      <c r="M195" s="83" t="s">
        <v>931</v>
      </c>
      <c r="N195" s="82" t="s">
        <v>828</v>
      </c>
      <c r="P195" s="82" t="s">
        <v>808</v>
      </c>
      <c r="Q195" s="82" t="s">
        <v>95</v>
      </c>
      <c r="T195" s="43">
        <f aca="true" t="shared" si="24" ref="T195:T258">IF(E195="Editorial",N195,"")</f>
      </c>
      <c r="U195" s="43" t="str">
        <f aca="true" t="shared" si="25" ref="U195:U258">IF(OR(E195="Technical",E195="General"),N195,"")</f>
        <v>AP</v>
      </c>
      <c r="V195" s="43" t="str">
        <f aca="true" t="shared" si="26" ref="V195:V258">IF(OR(U195="A",U195="AP",U195="R",U195="Z"),P195,"")</f>
        <v>Enabling</v>
      </c>
      <c r="W195" s="43">
        <f aca="true" t="shared" si="27" ref="W195:W258">IF(U195=0,P195,"")</f>
      </c>
      <c r="X195" s="15">
        <f aca="true" t="shared" si="28" ref="X195:X258">IF(U195="wip",P195,"")</f>
      </c>
      <c r="Y195" s="15">
        <f aca="true" t="shared" si="29" ref="Y195:Y258">IF(U195="rdy2vote",P195,"")</f>
      </c>
      <c r="Z195" s="15">
        <f aca="true" t="shared" si="30" ref="Z195:Z258">IF(U195="oos",P195,"")</f>
      </c>
      <c r="AB195" s="15">
        <f aca="true" t="shared" si="31" ref="AB195:AB258">IF(OR(U195="rdy2vote",U195="wip"),J195,"")</f>
      </c>
    </row>
    <row r="196" spans="1:28" ht="25.5">
      <c r="A196" s="87">
        <v>16629000023</v>
      </c>
      <c r="B196" s="82">
        <v>195</v>
      </c>
      <c r="C196" s="88" t="s">
        <v>158</v>
      </c>
      <c r="D196" s="88" t="s">
        <v>159</v>
      </c>
      <c r="E196" s="82" t="s">
        <v>107</v>
      </c>
      <c r="F196" s="82">
        <v>26</v>
      </c>
      <c r="G196" s="82" t="s">
        <v>446</v>
      </c>
      <c r="H196" s="82">
        <v>44</v>
      </c>
      <c r="J196" s="12" t="s">
        <v>817</v>
      </c>
      <c r="K196" s="83" t="s">
        <v>447</v>
      </c>
      <c r="M196" s="83" t="s">
        <v>833</v>
      </c>
      <c r="N196" s="82" t="s">
        <v>828</v>
      </c>
      <c r="P196" s="82" t="s">
        <v>808</v>
      </c>
      <c r="Q196" s="82" t="s">
        <v>95</v>
      </c>
      <c r="T196" s="43">
        <f t="shared" si="24"/>
      </c>
      <c r="U196" s="43" t="str">
        <f t="shared" si="25"/>
        <v>AP</v>
      </c>
      <c r="V196" s="43" t="str">
        <f t="shared" si="26"/>
        <v>Enabling</v>
      </c>
      <c r="W196" s="43">
        <f t="shared" si="27"/>
      </c>
      <c r="X196" s="15">
        <f t="shared" si="28"/>
      </c>
      <c r="Y196" s="15">
        <f t="shared" si="29"/>
      </c>
      <c r="Z196" s="15">
        <f t="shared" si="30"/>
      </c>
      <c r="AB196" s="15">
        <f t="shared" si="31"/>
      </c>
    </row>
    <row r="197" spans="1:28" ht="25.5">
      <c r="A197" s="87">
        <v>16642500023</v>
      </c>
      <c r="B197" s="82">
        <v>196</v>
      </c>
      <c r="C197" s="88" t="s">
        <v>125</v>
      </c>
      <c r="D197" s="88" t="s">
        <v>126</v>
      </c>
      <c r="E197" s="82" t="s">
        <v>27</v>
      </c>
      <c r="F197" s="82">
        <v>27</v>
      </c>
      <c r="G197" s="82" t="s">
        <v>417</v>
      </c>
      <c r="H197" s="82">
        <v>24</v>
      </c>
      <c r="J197" s="82" t="s">
        <v>817</v>
      </c>
      <c r="K197" s="83" t="s">
        <v>448</v>
      </c>
      <c r="L197" s="83" t="s">
        <v>449</v>
      </c>
      <c r="M197" s="83" t="s">
        <v>951</v>
      </c>
      <c r="N197" s="82" t="s">
        <v>828</v>
      </c>
      <c r="P197" s="82" t="s">
        <v>27</v>
      </c>
      <c r="Q197" s="82" t="s">
        <v>95</v>
      </c>
      <c r="T197" s="43" t="str">
        <f t="shared" si="24"/>
        <v>AP</v>
      </c>
      <c r="U197" s="43">
        <f t="shared" si="25"/>
      </c>
      <c r="V197" s="43">
        <f t="shared" si="26"/>
      </c>
      <c r="W197" s="43">
        <f t="shared" si="27"/>
      </c>
      <c r="X197" s="15">
        <f t="shared" si="28"/>
      </c>
      <c r="Y197" s="15">
        <f t="shared" si="29"/>
      </c>
      <c r="Z197" s="15">
        <f t="shared" si="30"/>
      </c>
      <c r="AB197" s="15">
        <f t="shared" si="31"/>
      </c>
    </row>
    <row r="198" spans="1:28" ht="12.75">
      <c r="A198" s="87">
        <v>16613100023</v>
      </c>
      <c r="B198" s="82">
        <v>197</v>
      </c>
      <c r="C198" s="88" t="s">
        <v>101</v>
      </c>
      <c r="D198" s="88" t="s">
        <v>102</v>
      </c>
      <c r="E198" s="82" t="s">
        <v>72</v>
      </c>
      <c r="F198" s="82">
        <v>27</v>
      </c>
      <c r="G198" s="82" t="s">
        <v>417</v>
      </c>
      <c r="H198" s="82">
        <v>25</v>
      </c>
      <c r="J198" s="12" t="s">
        <v>817</v>
      </c>
      <c r="K198" s="83" t="s">
        <v>450</v>
      </c>
      <c r="L198" s="83" t="s">
        <v>451</v>
      </c>
      <c r="M198" s="83" t="s">
        <v>777</v>
      </c>
      <c r="N198" s="82" t="s">
        <v>777</v>
      </c>
      <c r="P198" s="82" t="s">
        <v>808</v>
      </c>
      <c r="Q198" s="82" t="s">
        <v>95</v>
      </c>
      <c r="T198" s="43">
        <f t="shared" si="24"/>
      </c>
      <c r="U198" s="43" t="str">
        <f t="shared" si="25"/>
        <v>A</v>
      </c>
      <c r="V198" s="43" t="str">
        <f t="shared" si="26"/>
        <v>Enabling</v>
      </c>
      <c r="W198" s="43">
        <f t="shared" si="27"/>
      </c>
      <c r="X198" s="15">
        <f t="shared" si="28"/>
      </c>
      <c r="Y198" s="15">
        <f t="shared" si="29"/>
      </c>
      <c r="Z198" s="15">
        <f t="shared" si="30"/>
      </c>
      <c r="AB198" s="15">
        <f t="shared" si="31"/>
      </c>
    </row>
    <row r="199" spans="1:28" ht="25.5">
      <c r="A199" s="87">
        <v>16613200023</v>
      </c>
      <c r="B199" s="82">
        <v>198</v>
      </c>
      <c r="C199" s="88" t="s">
        <v>101</v>
      </c>
      <c r="D199" s="88" t="s">
        <v>102</v>
      </c>
      <c r="E199" s="82" t="s">
        <v>72</v>
      </c>
      <c r="F199" s="82">
        <v>27</v>
      </c>
      <c r="G199" s="82" t="s">
        <v>417</v>
      </c>
      <c r="H199" s="82">
        <v>30</v>
      </c>
      <c r="J199" s="17" t="s">
        <v>802</v>
      </c>
      <c r="K199" s="83" t="s">
        <v>452</v>
      </c>
      <c r="L199" s="83" t="s">
        <v>453</v>
      </c>
      <c r="M199" s="83" t="s">
        <v>777</v>
      </c>
      <c r="N199" s="82" t="s">
        <v>777</v>
      </c>
      <c r="P199" s="82" t="s">
        <v>808</v>
      </c>
      <c r="Q199" s="82" t="s">
        <v>95</v>
      </c>
      <c r="T199" s="43">
        <f t="shared" si="24"/>
      </c>
      <c r="U199" s="43" t="str">
        <f t="shared" si="25"/>
        <v>A</v>
      </c>
      <c r="V199" s="43" t="str">
        <f t="shared" si="26"/>
        <v>Enabling</v>
      </c>
      <c r="W199" s="43">
        <f t="shared" si="27"/>
      </c>
      <c r="X199" s="15">
        <f t="shared" si="28"/>
      </c>
      <c r="Y199" s="15">
        <f t="shared" si="29"/>
      </c>
      <c r="Z199" s="15">
        <f t="shared" si="30"/>
      </c>
      <c r="AB199" s="15">
        <f t="shared" si="31"/>
      </c>
    </row>
    <row r="200" spans="1:28" ht="25.5">
      <c r="A200" s="87">
        <v>16613300023</v>
      </c>
      <c r="B200" s="82">
        <v>199</v>
      </c>
      <c r="C200" s="88" t="s">
        <v>101</v>
      </c>
      <c r="D200" s="88" t="s">
        <v>102</v>
      </c>
      <c r="E200" s="82" t="s">
        <v>72</v>
      </c>
      <c r="F200" s="82">
        <v>27</v>
      </c>
      <c r="G200" s="82" t="s">
        <v>417</v>
      </c>
      <c r="H200" s="82">
        <v>34</v>
      </c>
      <c r="J200" s="17" t="s">
        <v>802</v>
      </c>
      <c r="K200" s="83" t="s">
        <v>454</v>
      </c>
      <c r="L200" s="83" t="s">
        <v>455</v>
      </c>
      <c r="M200" s="83" t="s">
        <v>777</v>
      </c>
      <c r="N200" s="82" t="s">
        <v>777</v>
      </c>
      <c r="P200" s="82" t="s">
        <v>808</v>
      </c>
      <c r="Q200" s="82" t="s">
        <v>95</v>
      </c>
      <c r="T200" s="43">
        <f t="shared" si="24"/>
      </c>
      <c r="U200" s="43" t="str">
        <f t="shared" si="25"/>
        <v>A</v>
      </c>
      <c r="V200" s="43" t="str">
        <f t="shared" si="26"/>
        <v>Enabling</v>
      </c>
      <c r="W200" s="43">
        <f t="shared" si="27"/>
      </c>
      <c r="X200" s="15">
        <f t="shared" si="28"/>
      </c>
      <c r="Y200" s="15">
        <f t="shared" si="29"/>
      </c>
      <c r="Z200" s="15">
        <f t="shared" si="30"/>
      </c>
      <c r="AB200" s="15">
        <f t="shared" si="31"/>
      </c>
    </row>
    <row r="201" spans="1:28" ht="25.5">
      <c r="A201" s="87">
        <v>16613400023</v>
      </c>
      <c r="B201" s="82">
        <v>200</v>
      </c>
      <c r="C201" s="88" t="s">
        <v>101</v>
      </c>
      <c r="D201" s="88" t="s">
        <v>102</v>
      </c>
      <c r="E201" s="82" t="s">
        <v>72</v>
      </c>
      <c r="F201" s="82">
        <v>28</v>
      </c>
      <c r="G201" s="82" t="s">
        <v>456</v>
      </c>
      <c r="H201" s="82">
        <v>22</v>
      </c>
      <c r="J201" s="17" t="s">
        <v>802</v>
      </c>
      <c r="K201" s="83" t="s">
        <v>457</v>
      </c>
      <c r="L201" s="83" t="s">
        <v>458</v>
      </c>
      <c r="M201" s="83" t="s">
        <v>777</v>
      </c>
      <c r="N201" s="82" t="s">
        <v>777</v>
      </c>
      <c r="P201" s="82" t="s">
        <v>808</v>
      </c>
      <c r="Q201" s="82" t="s">
        <v>95</v>
      </c>
      <c r="T201" s="43">
        <f t="shared" si="24"/>
      </c>
      <c r="U201" s="43" t="str">
        <f t="shared" si="25"/>
        <v>A</v>
      </c>
      <c r="V201" s="43" t="str">
        <f t="shared" si="26"/>
        <v>Enabling</v>
      </c>
      <c r="W201" s="43">
        <f t="shared" si="27"/>
      </c>
      <c r="X201" s="15">
        <f t="shared" si="28"/>
      </c>
      <c r="Y201" s="15">
        <f t="shared" si="29"/>
      </c>
      <c r="Z201" s="15">
        <f t="shared" si="30"/>
      </c>
      <c r="AB201" s="15">
        <f t="shared" si="31"/>
      </c>
    </row>
    <row r="202" spans="1:28" ht="69.75" customHeight="1">
      <c r="A202" s="87">
        <v>16631700023</v>
      </c>
      <c r="B202" s="82">
        <v>201</v>
      </c>
      <c r="C202" s="88" t="s">
        <v>232</v>
      </c>
      <c r="D202" s="88" t="s">
        <v>233</v>
      </c>
      <c r="E202" s="82" t="s">
        <v>72</v>
      </c>
      <c r="F202" s="82">
        <v>29</v>
      </c>
      <c r="G202" s="82" t="s">
        <v>456</v>
      </c>
      <c r="H202" s="82">
        <v>26</v>
      </c>
      <c r="J202" s="82" t="s">
        <v>799</v>
      </c>
      <c r="K202" s="83" t="s">
        <v>459</v>
      </c>
      <c r="L202" s="83" t="s">
        <v>280</v>
      </c>
      <c r="M202" s="85" t="s">
        <v>961</v>
      </c>
      <c r="N202" s="86" t="s">
        <v>828</v>
      </c>
      <c r="P202" s="82" t="s">
        <v>808</v>
      </c>
      <c r="Q202" s="82" t="s">
        <v>95</v>
      </c>
      <c r="T202" s="43">
        <f t="shared" si="24"/>
      </c>
      <c r="U202" s="43" t="str">
        <f t="shared" si="25"/>
        <v>AP</v>
      </c>
      <c r="V202" s="43" t="str">
        <f t="shared" si="26"/>
        <v>Enabling</v>
      </c>
      <c r="W202" s="43">
        <f t="shared" si="27"/>
      </c>
      <c r="X202" s="15">
        <f t="shared" si="28"/>
      </c>
      <c r="Y202" s="15">
        <f t="shared" si="29"/>
      </c>
      <c r="Z202" s="15">
        <f t="shared" si="30"/>
      </c>
      <c r="AB202" s="15">
        <f t="shared" si="31"/>
      </c>
    </row>
    <row r="203" spans="1:28" ht="25.5">
      <c r="A203" s="87">
        <v>16526600023</v>
      </c>
      <c r="B203" s="82">
        <v>202</v>
      </c>
      <c r="C203" s="88" t="s">
        <v>174</v>
      </c>
      <c r="D203" s="88" t="s">
        <v>175</v>
      </c>
      <c r="E203" s="82" t="s">
        <v>72</v>
      </c>
      <c r="F203" s="82">
        <v>30</v>
      </c>
      <c r="G203" s="82" t="s">
        <v>460</v>
      </c>
      <c r="H203" s="82">
        <v>13</v>
      </c>
      <c r="J203" s="12" t="s">
        <v>799</v>
      </c>
      <c r="K203" s="83" t="s">
        <v>461</v>
      </c>
      <c r="L203" s="83" t="s">
        <v>462</v>
      </c>
      <c r="M203" s="85" t="s">
        <v>956</v>
      </c>
      <c r="N203" s="82" t="s">
        <v>828</v>
      </c>
      <c r="P203" s="82" t="s">
        <v>808</v>
      </c>
      <c r="Q203" s="82" t="s">
        <v>18</v>
      </c>
      <c r="T203" s="43">
        <f t="shared" si="24"/>
      </c>
      <c r="U203" s="43" t="str">
        <f t="shared" si="25"/>
        <v>AP</v>
      </c>
      <c r="V203" s="43" t="str">
        <f t="shared" si="26"/>
        <v>Enabling</v>
      </c>
      <c r="W203" s="43">
        <f t="shared" si="27"/>
      </c>
      <c r="X203" s="15">
        <f t="shared" si="28"/>
      </c>
      <c r="Y203" s="15">
        <f t="shared" si="29"/>
      </c>
      <c r="Z203" s="15">
        <f t="shared" si="30"/>
      </c>
      <c r="AB203" s="15">
        <f t="shared" si="31"/>
      </c>
    </row>
    <row r="204" spans="1:28" ht="76.5">
      <c r="A204" s="87">
        <v>16631800023</v>
      </c>
      <c r="B204" s="82">
        <v>203</v>
      </c>
      <c r="C204" s="88" t="s">
        <v>232</v>
      </c>
      <c r="D204" s="88" t="s">
        <v>233</v>
      </c>
      <c r="E204" s="82" t="s">
        <v>72</v>
      </c>
      <c r="F204" s="82">
        <v>30</v>
      </c>
      <c r="G204" s="82" t="s">
        <v>463</v>
      </c>
      <c r="H204" s="82">
        <v>37</v>
      </c>
      <c r="J204" s="82" t="s">
        <v>799</v>
      </c>
      <c r="K204" s="83" t="s">
        <v>464</v>
      </c>
      <c r="L204" s="83" t="s">
        <v>465</v>
      </c>
      <c r="M204" s="83" t="s">
        <v>959</v>
      </c>
      <c r="N204" s="82" t="s">
        <v>828</v>
      </c>
      <c r="P204" s="82" t="s">
        <v>808</v>
      </c>
      <c r="Q204" s="82" t="s">
        <v>95</v>
      </c>
      <c r="T204" s="43">
        <f t="shared" si="24"/>
      </c>
      <c r="U204" s="43" t="str">
        <f t="shared" si="25"/>
        <v>AP</v>
      </c>
      <c r="V204" s="43" t="str">
        <f t="shared" si="26"/>
        <v>Enabling</v>
      </c>
      <c r="W204" s="43">
        <f t="shared" si="27"/>
      </c>
      <c r="X204" s="15">
        <f t="shared" si="28"/>
      </c>
      <c r="Y204" s="15">
        <f t="shared" si="29"/>
      </c>
      <c r="Z204" s="15">
        <f t="shared" si="30"/>
      </c>
      <c r="AB204" s="15">
        <f t="shared" si="31"/>
      </c>
    </row>
    <row r="205" spans="1:28" ht="12.75">
      <c r="A205" s="87">
        <v>16508900023</v>
      </c>
      <c r="B205" s="82">
        <v>204</v>
      </c>
      <c r="C205" s="88" t="s">
        <v>203</v>
      </c>
      <c r="D205" s="88" t="s">
        <v>204</v>
      </c>
      <c r="E205" s="82" t="s">
        <v>27</v>
      </c>
      <c r="F205" s="82">
        <v>31</v>
      </c>
      <c r="G205" s="82" t="s">
        <v>466</v>
      </c>
      <c r="H205" s="82">
        <v>30</v>
      </c>
      <c r="J205" s="82" t="s">
        <v>817</v>
      </c>
      <c r="K205" s="83" t="s">
        <v>467</v>
      </c>
      <c r="L205" s="83" t="s">
        <v>468</v>
      </c>
      <c r="M205" s="83" t="s">
        <v>777</v>
      </c>
      <c r="N205" s="82" t="s">
        <v>777</v>
      </c>
      <c r="P205" s="82" t="s">
        <v>27</v>
      </c>
      <c r="Q205" s="82" t="s">
        <v>95</v>
      </c>
      <c r="T205" s="43" t="str">
        <f t="shared" si="24"/>
        <v>A</v>
      </c>
      <c r="U205" s="43">
        <f t="shared" si="25"/>
      </c>
      <c r="V205" s="43">
        <f t="shared" si="26"/>
      </c>
      <c r="W205" s="43">
        <f t="shared" si="27"/>
      </c>
      <c r="X205" s="15">
        <f t="shared" si="28"/>
      </c>
      <c r="Y205" s="15">
        <f t="shared" si="29"/>
      </c>
      <c r="Z205" s="15">
        <f t="shared" si="30"/>
      </c>
      <c r="AB205" s="15">
        <f t="shared" si="31"/>
      </c>
    </row>
    <row r="206" spans="1:28" ht="51">
      <c r="A206" s="87">
        <v>16509000023</v>
      </c>
      <c r="B206" s="82">
        <v>205</v>
      </c>
      <c r="C206" s="88" t="s">
        <v>203</v>
      </c>
      <c r="D206" s="88" t="s">
        <v>204</v>
      </c>
      <c r="E206" s="82" t="s">
        <v>72</v>
      </c>
      <c r="F206" s="82">
        <v>31</v>
      </c>
      <c r="G206" s="82" t="s">
        <v>466</v>
      </c>
      <c r="H206" s="82">
        <v>33</v>
      </c>
      <c r="J206" s="82" t="s">
        <v>803</v>
      </c>
      <c r="K206" s="83" t="s">
        <v>469</v>
      </c>
      <c r="L206" s="83" t="s">
        <v>470</v>
      </c>
      <c r="M206" s="83" t="s">
        <v>960</v>
      </c>
      <c r="N206" s="82" t="s">
        <v>828</v>
      </c>
      <c r="P206" s="82" t="s">
        <v>808</v>
      </c>
      <c r="Q206" s="82" t="s">
        <v>95</v>
      </c>
      <c r="T206" s="43">
        <f t="shared" si="24"/>
      </c>
      <c r="U206" s="43" t="str">
        <f t="shared" si="25"/>
        <v>AP</v>
      </c>
      <c r="V206" s="43" t="str">
        <f t="shared" si="26"/>
        <v>Enabling</v>
      </c>
      <c r="W206" s="43">
        <f t="shared" si="27"/>
      </c>
      <c r="X206" s="15">
        <f t="shared" si="28"/>
      </c>
      <c r="Y206" s="15">
        <f t="shared" si="29"/>
      </c>
      <c r="Z206" s="15">
        <f t="shared" si="30"/>
      </c>
      <c r="AB206" s="15">
        <f t="shared" si="31"/>
      </c>
    </row>
    <row r="207" spans="1:28" ht="25.5">
      <c r="A207" s="87">
        <v>16539700023</v>
      </c>
      <c r="B207" s="82">
        <v>206</v>
      </c>
      <c r="C207" s="88" t="s">
        <v>91</v>
      </c>
      <c r="D207" s="88" t="s">
        <v>92</v>
      </c>
      <c r="E207" s="82" t="s">
        <v>72</v>
      </c>
      <c r="F207" s="82">
        <v>31</v>
      </c>
      <c r="G207" s="82" t="s">
        <v>466</v>
      </c>
      <c r="H207" s="82">
        <v>41</v>
      </c>
      <c r="J207" s="82" t="s">
        <v>803</v>
      </c>
      <c r="K207" s="83" t="s">
        <v>471</v>
      </c>
      <c r="L207" s="83" t="s">
        <v>472</v>
      </c>
      <c r="M207" s="83" t="s">
        <v>960</v>
      </c>
      <c r="N207" s="82" t="s">
        <v>828</v>
      </c>
      <c r="P207" s="82" t="s">
        <v>808</v>
      </c>
      <c r="Q207" s="82" t="s">
        <v>95</v>
      </c>
      <c r="T207" s="43">
        <f t="shared" si="24"/>
      </c>
      <c r="U207" s="43" t="str">
        <f t="shared" si="25"/>
        <v>AP</v>
      </c>
      <c r="V207" s="43" t="str">
        <f t="shared" si="26"/>
        <v>Enabling</v>
      </c>
      <c r="W207" s="43">
        <f t="shared" si="27"/>
      </c>
      <c r="X207" s="15">
        <f t="shared" si="28"/>
      </c>
      <c r="Y207" s="15">
        <f t="shared" si="29"/>
      </c>
      <c r="Z207" s="15">
        <f t="shared" si="30"/>
      </c>
      <c r="AB207" s="15">
        <f t="shared" si="31"/>
      </c>
    </row>
    <row r="208" spans="1:28" ht="25.5">
      <c r="A208" s="87">
        <v>16509100023</v>
      </c>
      <c r="B208" s="82">
        <v>207</v>
      </c>
      <c r="C208" s="88" t="s">
        <v>203</v>
      </c>
      <c r="D208" s="88" t="s">
        <v>204</v>
      </c>
      <c r="E208" s="82" t="s">
        <v>72</v>
      </c>
      <c r="F208" s="82">
        <v>31</v>
      </c>
      <c r="G208" s="82" t="s">
        <v>466</v>
      </c>
      <c r="H208" s="82">
        <v>41</v>
      </c>
      <c r="J208" s="82" t="s">
        <v>803</v>
      </c>
      <c r="K208" s="83" t="s">
        <v>473</v>
      </c>
      <c r="L208" s="83" t="s">
        <v>474</v>
      </c>
      <c r="M208" s="83" t="s">
        <v>960</v>
      </c>
      <c r="N208" s="82" t="s">
        <v>828</v>
      </c>
      <c r="P208" s="82" t="s">
        <v>808</v>
      </c>
      <c r="Q208" s="82" t="s">
        <v>95</v>
      </c>
      <c r="T208" s="43">
        <f t="shared" si="24"/>
      </c>
      <c r="U208" s="43" t="str">
        <f t="shared" si="25"/>
        <v>AP</v>
      </c>
      <c r="V208" s="43" t="str">
        <f t="shared" si="26"/>
        <v>Enabling</v>
      </c>
      <c r="W208" s="43">
        <f t="shared" si="27"/>
      </c>
      <c r="X208" s="15">
        <f t="shared" si="28"/>
      </c>
      <c r="Y208" s="15">
        <f t="shared" si="29"/>
      </c>
      <c r="Z208" s="15">
        <f t="shared" si="30"/>
      </c>
      <c r="AB208" s="15">
        <f t="shared" si="31"/>
      </c>
    </row>
    <row r="209" spans="1:28" ht="25.5">
      <c r="A209" s="87">
        <v>16531600023</v>
      </c>
      <c r="B209" s="82">
        <v>208</v>
      </c>
      <c r="C209" s="88" t="s">
        <v>338</v>
      </c>
      <c r="D209" s="88" t="s">
        <v>339</v>
      </c>
      <c r="E209" s="82" t="s">
        <v>27</v>
      </c>
      <c r="F209" s="82">
        <v>32</v>
      </c>
      <c r="H209" s="82">
        <v>2</v>
      </c>
      <c r="J209" s="82" t="s">
        <v>817</v>
      </c>
      <c r="K209" s="83" t="s">
        <v>475</v>
      </c>
      <c r="L209" s="83" t="s">
        <v>476</v>
      </c>
      <c r="M209" s="83" t="s">
        <v>948</v>
      </c>
      <c r="N209" s="82" t="s">
        <v>828</v>
      </c>
      <c r="P209" s="82" t="s">
        <v>27</v>
      </c>
      <c r="Q209" s="82" t="s">
        <v>95</v>
      </c>
      <c r="T209" s="43" t="str">
        <f t="shared" si="24"/>
        <v>AP</v>
      </c>
      <c r="U209" s="43">
        <f t="shared" si="25"/>
      </c>
      <c r="V209" s="43">
        <f t="shared" si="26"/>
      </c>
      <c r="W209" s="43">
        <f t="shared" si="27"/>
      </c>
      <c r="X209" s="15">
        <f t="shared" si="28"/>
      </c>
      <c r="Y209" s="15">
        <f t="shared" si="29"/>
      </c>
      <c r="Z209" s="15">
        <f t="shared" si="30"/>
      </c>
      <c r="AB209" s="15">
        <f t="shared" si="31"/>
      </c>
    </row>
    <row r="210" spans="1:28" ht="63.75">
      <c r="A210" s="87">
        <v>16594300023</v>
      </c>
      <c r="B210" s="82">
        <v>209</v>
      </c>
      <c r="C210" s="88" t="s">
        <v>96</v>
      </c>
      <c r="D210" s="88" t="s">
        <v>97</v>
      </c>
      <c r="E210" s="82" t="s">
        <v>27</v>
      </c>
      <c r="F210" s="82">
        <v>32</v>
      </c>
      <c r="G210" s="82" t="s">
        <v>477</v>
      </c>
      <c r="H210" s="82">
        <v>3</v>
      </c>
      <c r="J210" s="82" t="s">
        <v>817</v>
      </c>
      <c r="K210" s="83" t="s">
        <v>478</v>
      </c>
      <c r="L210" s="83" t="s">
        <v>479</v>
      </c>
      <c r="M210" s="83" t="s">
        <v>777</v>
      </c>
      <c r="N210" s="82" t="s">
        <v>777</v>
      </c>
      <c r="P210" s="82" t="s">
        <v>27</v>
      </c>
      <c r="Q210" s="82" t="s">
        <v>95</v>
      </c>
      <c r="T210" s="43" t="str">
        <f t="shared" si="24"/>
        <v>A</v>
      </c>
      <c r="U210" s="43">
        <f t="shared" si="25"/>
      </c>
      <c r="V210" s="43">
        <f t="shared" si="26"/>
      </c>
      <c r="W210" s="43">
        <f t="shared" si="27"/>
      </c>
      <c r="X210" s="15">
        <f t="shared" si="28"/>
      </c>
      <c r="Y210" s="15">
        <f t="shared" si="29"/>
      </c>
      <c r="Z210" s="15">
        <f t="shared" si="30"/>
      </c>
      <c r="AB210" s="15">
        <f t="shared" si="31"/>
      </c>
    </row>
    <row r="211" spans="1:28" ht="38.25">
      <c r="A211" s="87">
        <v>16594600023</v>
      </c>
      <c r="B211" s="82">
        <v>210</v>
      </c>
      <c r="C211" s="88" t="s">
        <v>96</v>
      </c>
      <c r="D211" s="88" t="s">
        <v>97</v>
      </c>
      <c r="E211" s="82" t="s">
        <v>72</v>
      </c>
      <c r="F211" s="82">
        <v>32</v>
      </c>
      <c r="G211" s="82" t="s">
        <v>477</v>
      </c>
      <c r="H211" s="82">
        <v>6</v>
      </c>
      <c r="J211" s="82" t="s">
        <v>799</v>
      </c>
      <c r="K211" s="83" t="s">
        <v>480</v>
      </c>
      <c r="L211" s="83" t="s">
        <v>481</v>
      </c>
      <c r="M211" s="85" t="s">
        <v>957</v>
      </c>
      <c r="N211" s="82" t="s">
        <v>828</v>
      </c>
      <c r="P211" s="82" t="s">
        <v>806</v>
      </c>
      <c r="Q211" s="82" t="s">
        <v>95</v>
      </c>
      <c r="T211" s="43">
        <f t="shared" si="24"/>
      </c>
      <c r="U211" s="43" t="str">
        <f t="shared" si="25"/>
        <v>AP</v>
      </c>
      <c r="V211" s="43" t="str">
        <f t="shared" si="26"/>
        <v>Ranging</v>
      </c>
      <c r="W211" s="43">
        <f t="shared" si="27"/>
      </c>
      <c r="X211" s="15">
        <f t="shared" si="28"/>
      </c>
      <c r="Y211" s="15">
        <f t="shared" si="29"/>
      </c>
      <c r="Z211" s="15">
        <f t="shared" si="30"/>
      </c>
      <c r="AB211" s="15">
        <f t="shared" si="31"/>
      </c>
    </row>
    <row r="212" spans="1:28" ht="25.5">
      <c r="A212" s="87">
        <v>16613500023</v>
      </c>
      <c r="B212" s="82">
        <v>211</v>
      </c>
      <c r="C212" s="88" t="s">
        <v>101</v>
      </c>
      <c r="D212" s="88" t="s">
        <v>102</v>
      </c>
      <c r="E212" s="82" t="s">
        <v>72</v>
      </c>
      <c r="F212" s="82">
        <v>32</v>
      </c>
      <c r="G212" s="82" t="s">
        <v>482</v>
      </c>
      <c r="H212" s="82">
        <v>11</v>
      </c>
      <c r="J212" s="17" t="s">
        <v>802</v>
      </c>
      <c r="K212" s="83" t="s">
        <v>483</v>
      </c>
      <c r="L212" s="83" t="s">
        <v>484</v>
      </c>
      <c r="M212" s="83" t="s">
        <v>777</v>
      </c>
      <c r="N212" s="82" t="s">
        <v>777</v>
      </c>
      <c r="P212" s="82" t="s">
        <v>806</v>
      </c>
      <c r="Q212" s="82" t="s">
        <v>95</v>
      </c>
      <c r="T212" s="43">
        <f t="shared" si="24"/>
      </c>
      <c r="U212" s="43" t="str">
        <f t="shared" si="25"/>
        <v>A</v>
      </c>
      <c r="V212" s="43" t="str">
        <f t="shared" si="26"/>
        <v>Ranging</v>
      </c>
      <c r="W212" s="43">
        <f t="shared" si="27"/>
      </c>
      <c r="X212" s="15">
        <f t="shared" si="28"/>
      </c>
      <c r="Y212" s="15">
        <f t="shared" si="29"/>
      </c>
      <c r="Z212" s="15">
        <f t="shared" si="30"/>
      </c>
      <c r="AB212" s="15">
        <f t="shared" si="31"/>
      </c>
    </row>
    <row r="213" spans="1:28" ht="25.5">
      <c r="A213" s="87">
        <v>16594400023</v>
      </c>
      <c r="B213" s="82">
        <v>212</v>
      </c>
      <c r="C213" s="88" t="s">
        <v>96</v>
      </c>
      <c r="D213" s="88" t="s">
        <v>97</v>
      </c>
      <c r="E213" s="82" t="s">
        <v>27</v>
      </c>
      <c r="F213" s="82">
        <v>32</v>
      </c>
      <c r="G213" s="82" t="s">
        <v>477</v>
      </c>
      <c r="H213" s="82">
        <v>16</v>
      </c>
      <c r="J213" s="82" t="s">
        <v>817</v>
      </c>
      <c r="K213" s="83" t="s">
        <v>485</v>
      </c>
      <c r="L213" s="83" t="s">
        <v>486</v>
      </c>
      <c r="M213" s="83" t="s">
        <v>871</v>
      </c>
      <c r="N213" s="82" t="s">
        <v>855</v>
      </c>
      <c r="P213" s="82" t="s">
        <v>27</v>
      </c>
      <c r="Q213" s="82" t="s">
        <v>95</v>
      </c>
      <c r="T213" s="43" t="str">
        <f t="shared" si="24"/>
        <v>R</v>
      </c>
      <c r="U213" s="43">
        <f t="shared" si="25"/>
      </c>
      <c r="V213" s="43">
        <f t="shared" si="26"/>
      </c>
      <c r="W213" s="43">
        <f t="shared" si="27"/>
      </c>
      <c r="X213" s="15">
        <f t="shared" si="28"/>
      </c>
      <c r="Y213" s="15">
        <f t="shared" si="29"/>
      </c>
      <c r="Z213" s="15">
        <f t="shared" si="30"/>
      </c>
      <c r="AB213" s="15">
        <f t="shared" si="31"/>
      </c>
    </row>
    <row r="214" spans="1:28" ht="38.25">
      <c r="A214" s="87">
        <v>16594700023</v>
      </c>
      <c r="B214" s="82">
        <v>213</v>
      </c>
      <c r="C214" s="88" t="s">
        <v>96</v>
      </c>
      <c r="D214" s="88" t="s">
        <v>97</v>
      </c>
      <c r="E214" s="82" t="s">
        <v>72</v>
      </c>
      <c r="F214" s="82">
        <v>32</v>
      </c>
      <c r="G214" s="82" t="s">
        <v>477</v>
      </c>
      <c r="H214" s="82">
        <v>25</v>
      </c>
      <c r="J214" s="82" t="s">
        <v>799</v>
      </c>
      <c r="K214" s="83" t="s">
        <v>487</v>
      </c>
      <c r="L214" s="83" t="s">
        <v>488</v>
      </c>
      <c r="M214" s="85" t="s">
        <v>957</v>
      </c>
      <c r="N214" s="82" t="s">
        <v>828</v>
      </c>
      <c r="P214" s="82" t="s">
        <v>806</v>
      </c>
      <c r="Q214" s="82" t="s">
        <v>95</v>
      </c>
      <c r="T214" s="43">
        <f t="shared" si="24"/>
      </c>
      <c r="U214" s="43" t="str">
        <f t="shared" si="25"/>
        <v>AP</v>
      </c>
      <c r="V214" s="43" t="str">
        <f t="shared" si="26"/>
        <v>Ranging</v>
      </c>
      <c r="W214" s="43">
        <f t="shared" si="27"/>
      </c>
      <c r="X214" s="15">
        <f t="shared" si="28"/>
      </c>
      <c r="Y214" s="15">
        <f t="shared" si="29"/>
      </c>
      <c r="Z214" s="15">
        <f t="shared" si="30"/>
      </c>
      <c r="AB214" s="15">
        <f t="shared" si="31"/>
      </c>
    </row>
    <row r="215" spans="1:28" ht="25.5">
      <c r="A215" s="87">
        <v>16526700023</v>
      </c>
      <c r="B215" s="82">
        <v>214</v>
      </c>
      <c r="C215" s="88" t="s">
        <v>174</v>
      </c>
      <c r="D215" s="88" t="s">
        <v>175</v>
      </c>
      <c r="E215" s="82" t="s">
        <v>72</v>
      </c>
      <c r="F215" s="82">
        <v>32</v>
      </c>
      <c r="G215" s="82" t="s">
        <v>477</v>
      </c>
      <c r="H215" s="82">
        <v>25</v>
      </c>
      <c r="J215" s="82" t="s">
        <v>799</v>
      </c>
      <c r="K215" s="83" t="s">
        <v>489</v>
      </c>
      <c r="L215" s="83" t="s">
        <v>490</v>
      </c>
      <c r="M215" s="85" t="s">
        <v>957</v>
      </c>
      <c r="N215" s="82" t="s">
        <v>828</v>
      </c>
      <c r="P215" s="82" t="s">
        <v>806</v>
      </c>
      <c r="Q215" s="82" t="s">
        <v>18</v>
      </c>
      <c r="T215" s="43">
        <f t="shared" si="24"/>
      </c>
      <c r="U215" s="43" t="str">
        <f t="shared" si="25"/>
        <v>AP</v>
      </c>
      <c r="V215" s="43" t="str">
        <f t="shared" si="26"/>
        <v>Ranging</v>
      </c>
      <c r="W215" s="43">
        <f t="shared" si="27"/>
      </c>
      <c r="X215" s="15">
        <f t="shared" si="28"/>
      </c>
      <c r="Y215" s="15">
        <f t="shared" si="29"/>
      </c>
      <c r="Z215" s="15">
        <f t="shared" si="30"/>
      </c>
      <c r="AB215" s="15">
        <f t="shared" si="31"/>
      </c>
    </row>
    <row r="216" spans="1:28" ht="25.5">
      <c r="A216" s="87">
        <v>16594800023</v>
      </c>
      <c r="B216" s="82">
        <v>215</v>
      </c>
      <c r="C216" s="88" t="s">
        <v>96</v>
      </c>
      <c r="D216" s="88" t="s">
        <v>97</v>
      </c>
      <c r="E216" s="82" t="s">
        <v>72</v>
      </c>
      <c r="F216" s="82">
        <v>32</v>
      </c>
      <c r="G216" s="82" t="s">
        <v>477</v>
      </c>
      <c r="H216" s="82">
        <v>27</v>
      </c>
      <c r="J216" s="82" t="s">
        <v>799</v>
      </c>
      <c r="K216" s="83" t="s">
        <v>491</v>
      </c>
      <c r="L216" s="83" t="s">
        <v>492</v>
      </c>
      <c r="M216" s="85" t="s">
        <v>957</v>
      </c>
      <c r="N216" s="82" t="s">
        <v>828</v>
      </c>
      <c r="P216" s="82" t="s">
        <v>806</v>
      </c>
      <c r="Q216" s="82" t="s">
        <v>95</v>
      </c>
      <c r="T216" s="43">
        <f t="shared" si="24"/>
      </c>
      <c r="U216" s="43" t="str">
        <f t="shared" si="25"/>
        <v>AP</v>
      </c>
      <c r="V216" s="43" t="str">
        <f t="shared" si="26"/>
        <v>Ranging</v>
      </c>
      <c r="W216" s="43">
        <f t="shared" si="27"/>
      </c>
      <c r="X216" s="15">
        <f t="shared" si="28"/>
      </c>
      <c r="Y216" s="15">
        <f t="shared" si="29"/>
      </c>
      <c r="Z216" s="15">
        <f t="shared" si="30"/>
      </c>
      <c r="AB216" s="15">
        <f t="shared" si="31"/>
      </c>
    </row>
    <row r="217" spans="1:28" ht="25.5">
      <c r="A217" s="87">
        <v>16594500023</v>
      </c>
      <c r="B217" s="82">
        <v>216</v>
      </c>
      <c r="C217" s="88" t="s">
        <v>96</v>
      </c>
      <c r="D217" s="88" t="s">
        <v>97</v>
      </c>
      <c r="E217" s="82" t="s">
        <v>27</v>
      </c>
      <c r="F217" s="82">
        <v>32</v>
      </c>
      <c r="G217" s="82" t="s">
        <v>477</v>
      </c>
      <c r="H217" s="82">
        <v>27</v>
      </c>
      <c r="J217" s="82" t="s">
        <v>817</v>
      </c>
      <c r="K217" s="83" t="s">
        <v>493</v>
      </c>
      <c r="L217" s="83" t="s">
        <v>494</v>
      </c>
      <c r="M217" s="83" t="s">
        <v>777</v>
      </c>
      <c r="N217" s="82" t="s">
        <v>777</v>
      </c>
      <c r="P217" s="82" t="s">
        <v>27</v>
      </c>
      <c r="Q217" s="82" t="s">
        <v>95</v>
      </c>
      <c r="T217" s="43" t="str">
        <f t="shared" si="24"/>
        <v>A</v>
      </c>
      <c r="U217" s="43">
        <f t="shared" si="25"/>
      </c>
      <c r="V217" s="43">
        <f t="shared" si="26"/>
      </c>
      <c r="W217" s="43">
        <f t="shared" si="27"/>
      </c>
      <c r="X217" s="15">
        <f t="shared" si="28"/>
      </c>
      <c r="Y217" s="15">
        <f t="shared" si="29"/>
      </c>
      <c r="Z217" s="15">
        <f t="shared" si="30"/>
      </c>
      <c r="AB217" s="15">
        <f t="shared" si="31"/>
      </c>
    </row>
    <row r="218" spans="1:28" ht="25.5">
      <c r="A218" s="87">
        <v>16594900023</v>
      </c>
      <c r="B218" s="82">
        <v>217</v>
      </c>
      <c r="C218" s="88" t="s">
        <v>96</v>
      </c>
      <c r="D218" s="88" t="s">
        <v>97</v>
      </c>
      <c r="E218" s="82" t="s">
        <v>27</v>
      </c>
      <c r="F218" s="82">
        <v>32</v>
      </c>
      <c r="G218" s="82" t="s">
        <v>495</v>
      </c>
      <c r="H218" s="82">
        <v>30</v>
      </c>
      <c r="J218" s="82" t="s">
        <v>817</v>
      </c>
      <c r="K218" s="83" t="s">
        <v>301</v>
      </c>
      <c r="L218" s="83" t="s">
        <v>302</v>
      </c>
      <c r="M218" s="83" t="s">
        <v>868</v>
      </c>
      <c r="N218" s="82" t="s">
        <v>828</v>
      </c>
      <c r="P218" s="82" t="s">
        <v>27</v>
      </c>
      <c r="Q218" s="82" t="s">
        <v>95</v>
      </c>
      <c r="T218" s="43" t="str">
        <f t="shared" si="24"/>
        <v>AP</v>
      </c>
      <c r="U218" s="43">
        <f t="shared" si="25"/>
      </c>
      <c r="V218" s="43">
        <f t="shared" si="26"/>
      </c>
      <c r="W218" s="43">
        <f t="shared" si="27"/>
      </c>
      <c r="X218" s="15">
        <f t="shared" si="28"/>
      </c>
      <c r="Y218" s="15">
        <f t="shared" si="29"/>
      </c>
      <c r="Z218" s="15">
        <f t="shared" si="30"/>
      </c>
      <c r="AB218" s="15">
        <f t="shared" si="31"/>
      </c>
    </row>
    <row r="219" spans="1:28" ht="51">
      <c r="A219" s="87">
        <v>16595000023</v>
      </c>
      <c r="B219" s="82">
        <v>218</v>
      </c>
      <c r="C219" s="88" t="s">
        <v>96</v>
      </c>
      <c r="D219" s="88" t="s">
        <v>97</v>
      </c>
      <c r="E219" s="82" t="s">
        <v>72</v>
      </c>
      <c r="F219" s="82">
        <v>32</v>
      </c>
      <c r="G219" s="82" t="s">
        <v>495</v>
      </c>
      <c r="H219" s="82">
        <v>49</v>
      </c>
      <c r="J219" s="82" t="s">
        <v>799</v>
      </c>
      <c r="K219" s="83" t="s">
        <v>496</v>
      </c>
      <c r="L219" s="83" t="s">
        <v>497</v>
      </c>
      <c r="M219" s="85" t="s">
        <v>957</v>
      </c>
      <c r="N219" s="82" t="s">
        <v>828</v>
      </c>
      <c r="P219" s="82" t="s">
        <v>806</v>
      </c>
      <c r="Q219" s="82" t="s">
        <v>95</v>
      </c>
      <c r="T219" s="43">
        <f t="shared" si="24"/>
      </c>
      <c r="U219" s="43" t="str">
        <f t="shared" si="25"/>
        <v>AP</v>
      </c>
      <c r="V219" s="43" t="str">
        <f t="shared" si="26"/>
        <v>Ranging</v>
      </c>
      <c r="W219" s="43">
        <f t="shared" si="27"/>
      </c>
      <c r="X219" s="15">
        <f t="shared" si="28"/>
      </c>
      <c r="Y219" s="15">
        <f t="shared" si="29"/>
      </c>
      <c r="Z219" s="15">
        <f t="shared" si="30"/>
      </c>
      <c r="AB219" s="15">
        <f t="shared" si="31"/>
      </c>
    </row>
    <row r="220" spans="1:28" ht="12.75">
      <c r="A220" s="87">
        <v>16595100023</v>
      </c>
      <c r="B220" s="82">
        <v>219</v>
      </c>
      <c r="C220" s="88" t="s">
        <v>96</v>
      </c>
      <c r="D220" s="88" t="s">
        <v>97</v>
      </c>
      <c r="E220" s="82" t="s">
        <v>27</v>
      </c>
      <c r="F220" s="82">
        <v>32</v>
      </c>
      <c r="G220" s="82" t="s">
        <v>495</v>
      </c>
      <c r="H220" s="82">
        <v>53</v>
      </c>
      <c r="J220" s="82" t="s">
        <v>817</v>
      </c>
      <c r="K220" s="83" t="s">
        <v>498</v>
      </c>
      <c r="L220" s="83" t="s">
        <v>499</v>
      </c>
      <c r="M220" s="83" t="s">
        <v>777</v>
      </c>
      <c r="N220" s="82" t="s">
        <v>777</v>
      </c>
      <c r="P220" s="82" t="s">
        <v>27</v>
      </c>
      <c r="Q220" s="82" t="s">
        <v>95</v>
      </c>
      <c r="T220" s="43" t="str">
        <f t="shared" si="24"/>
        <v>A</v>
      </c>
      <c r="U220" s="43">
        <f t="shared" si="25"/>
      </c>
      <c r="V220" s="43">
        <f t="shared" si="26"/>
      </c>
      <c r="W220" s="43">
        <f t="shared" si="27"/>
      </c>
      <c r="X220" s="15">
        <f t="shared" si="28"/>
      </c>
      <c r="Y220" s="15">
        <f t="shared" si="29"/>
      </c>
      <c r="Z220" s="15">
        <f t="shared" si="30"/>
      </c>
      <c r="AB220" s="15">
        <f t="shared" si="31"/>
      </c>
    </row>
    <row r="221" spans="1:28" ht="25.5">
      <c r="A221" s="87">
        <v>16594200023</v>
      </c>
      <c r="B221" s="82">
        <v>220</v>
      </c>
      <c r="C221" s="88" t="s">
        <v>96</v>
      </c>
      <c r="D221" s="88" t="s">
        <v>97</v>
      </c>
      <c r="E221" s="82" t="s">
        <v>27</v>
      </c>
      <c r="F221" s="82">
        <v>32</v>
      </c>
      <c r="G221" s="82" t="s">
        <v>477</v>
      </c>
      <c r="J221" s="82" t="s">
        <v>817</v>
      </c>
      <c r="K221" s="83" t="s">
        <v>301</v>
      </c>
      <c r="L221" s="83" t="s">
        <v>302</v>
      </c>
      <c r="M221" s="83" t="s">
        <v>868</v>
      </c>
      <c r="N221" s="82" t="s">
        <v>828</v>
      </c>
      <c r="P221" s="82" t="s">
        <v>27</v>
      </c>
      <c r="Q221" s="82" t="s">
        <v>95</v>
      </c>
      <c r="T221" s="43" t="str">
        <f t="shared" si="24"/>
        <v>AP</v>
      </c>
      <c r="U221" s="43">
        <f t="shared" si="25"/>
      </c>
      <c r="V221" s="43">
        <f t="shared" si="26"/>
      </c>
      <c r="W221" s="43">
        <f t="shared" si="27"/>
      </c>
      <c r="X221" s="15">
        <f t="shared" si="28"/>
      </c>
      <c r="Y221" s="15">
        <f t="shared" si="29"/>
      </c>
      <c r="Z221" s="15">
        <f t="shared" si="30"/>
      </c>
      <c r="AB221" s="15">
        <f t="shared" si="31"/>
      </c>
    </row>
    <row r="222" spans="1:28" ht="51">
      <c r="A222" s="87">
        <v>16596000023</v>
      </c>
      <c r="B222" s="82">
        <v>221</v>
      </c>
      <c r="C222" s="88" t="s">
        <v>245</v>
      </c>
      <c r="D222" s="88" t="s">
        <v>102</v>
      </c>
      <c r="E222" s="82" t="s">
        <v>72</v>
      </c>
      <c r="F222" s="82">
        <v>34</v>
      </c>
      <c r="G222" s="82" t="s">
        <v>500</v>
      </c>
      <c r="H222" s="82">
        <v>16</v>
      </c>
      <c r="J222" s="17" t="s">
        <v>802</v>
      </c>
      <c r="K222" s="83" t="s">
        <v>501</v>
      </c>
      <c r="L222" s="83" t="s">
        <v>502</v>
      </c>
      <c r="M222" s="83" t="s">
        <v>921</v>
      </c>
      <c r="N222" s="82" t="s">
        <v>828</v>
      </c>
      <c r="P222" s="82" t="s">
        <v>810</v>
      </c>
      <c r="Q222" s="82" t="s">
        <v>95</v>
      </c>
      <c r="T222" s="43">
        <f t="shared" si="24"/>
      </c>
      <c r="U222" s="43" t="str">
        <f t="shared" si="25"/>
        <v>AP</v>
      </c>
      <c r="V222" s="43" t="str">
        <f t="shared" si="26"/>
        <v>Command Frames</v>
      </c>
      <c r="W222" s="43">
        <f t="shared" si="27"/>
      </c>
      <c r="X222" s="15">
        <f t="shared" si="28"/>
      </c>
      <c r="Y222" s="15">
        <f t="shared" si="29"/>
      </c>
      <c r="Z222" s="15">
        <f t="shared" si="30"/>
      </c>
      <c r="AB222" s="15">
        <f t="shared" si="31"/>
      </c>
    </row>
    <row r="223" spans="1:28" ht="25.5">
      <c r="A223" s="87">
        <v>16526800023</v>
      </c>
      <c r="B223" s="82">
        <v>222</v>
      </c>
      <c r="C223" s="88" t="s">
        <v>174</v>
      </c>
      <c r="D223" s="88" t="s">
        <v>175</v>
      </c>
      <c r="E223" s="82" t="s">
        <v>27</v>
      </c>
      <c r="F223" s="82">
        <v>34</v>
      </c>
      <c r="G223" s="82" t="s">
        <v>503</v>
      </c>
      <c r="H223" s="82">
        <v>30</v>
      </c>
      <c r="J223" s="82" t="s">
        <v>817</v>
      </c>
      <c r="K223" s="83" t="s">
        <v>504</v>
      </c>
      <c r="L223" s="83" t="s">
        <v>505</v>
      </c>
      <c r="M223" s="83" t="s">
        <v>869</v>
      </c>
      <c r="N223" s="82" t="s">
        <v>855</v>
      </c>
      <c r="P223" s="82" t="s">
        <v>27</v>
      </c>
      <c r="Q223" s="82" t="s">
        <v>95</v>
      </c>
      <c r="T223" s="43" t="str">
        <f t="shared" si="24"/>
        <v>R</v>
      </c>
      <c r="U223" s="43">
        <f t="shared" si="25"/>
      </c>
      <c r="V223" s="43">
        <f t="shared" si="26"/>
      </c>
      <c r="W223" s="43">
        <f t="shared" si="27"/>
      </c>
      <c r="X223" s="15">
        <f t="shared" si="28"/>
      </c>
      <c r="Y223" s="15">
        <f t="shared" si="29"/>
      </c>
      <c r="Z223" s="15">
        <f t="shared" si="30"/>
      </c>
      <c r="AB223" s="15">
        <f t="shared" si="31"/>
      </c>
    </row>
    <row r="224" spans="1:28" ht="12.75">
      <c r="A224" s="87">
        <v>16526900023</v>
      </c>
      <c r="B224" s="82">
        <v>223</v>
      </c>
      <c r="C224" s="88" t="s">
        <v>174</v>
      </c>
      <c r="D224" s="88" t="s">
        <v>175</v>
      </c>
      <c r="E224" s="82" t="s">
        <v>27</v>
      </c>
      <c r="F224" s="82">
        <v>35</v>
      </c>
      <c r="G224" s="82" t="s">
        <v>506</v>
      </c>
      <c r="H224" s="82">
        <v>27</v>
      </c>
      <c r="J224" s="82" t="s">
        <v>817</v>
      </c>
      <c r="K224" s="83" t="s">
        <v>507</v>
      </c>
      <c r="L224" s="83" t="s">
        <v>508</v>
      </c>
      <c r="M224" s="83" t="s">
        <v>870</v>
      </c>
      <c r="N224" s="82" t="s">
        <v>855</v>
      </c>
      <c r="P224" s="82" t="s">
        <v>27</v>
      </c>
      <c r="Q224" s="82" t="s">
        <v>95</v>
      </c>
      <c r="T224" s="43" t="str">
        <f t="shared" si="24"/>
        <v>R</v>
      </c>
      <c r="U224" s="43">
        <f t="shared" si="25"/>
      </c>
      <c r="V224" s="43">
        <f t="shared" si="26"/>
      </c>
      <c r="W224" s="43">
        <f t="shared" si="27"/>
      </c>
      <c r="X224" s="15">
        <f t="shared" si="28"/>
      </c>
      <c r="Y224" s="15">
        <f t="shared" si="29"/>
      </c>
      <c r="Z224" s="15">
        <f t="shared" si="30"/>
      </c>
      <c r="AB224" s="15">
        <f t="shared" si="31"/>
      </c>
    </row>
    <row r="225" spans="1:28" ht="12.75">
      <c r="A225" s="87">
        <v>16509200023</v>
      </c>
      <c r="B225" s="82">
        <v>224</v>
      </c>
      <c r="C225" s="88" t="s">
        <v>203</v>
      </c>
      <c r="D225" s="88" t="s">
        <v>204</v>
      </c>
      <c r="E225" s="82" t="s">
        <v>27</v>
      </c>
      <c r="F225" s="82">
        <v>35</v>
      </c>
      <c r="G225" s="82" t="s">
        <v>509</v>
      </c>
      <c r="H225" s="82">
        <v>54</v>
      </c>
      <c r="J225" s="82" t="s">
        <v>817</v>
      </c>
      <c r="K225" s="83" t="s">
        <v>510</v>
      </c>
      <c r="L225" s="83" t="s">
        <v>206</v>
      </c>
      <c r="M225" s="83" t="s">
        <v>777</v>
      </c>
      <c r="N225" s="82" t="s">
        <v>777</v>
      </c>
      <c r="P225" s="82" t="s">
        <v>27</v>
      </c>
      <c r="Q225" s="82" t="s">
        <v>95</v>
      </c>
      <c r="T225" s="43" t="str">
        <f t="shared" si="24"/>
        <v>A</v>
      </c>
      <c r="U225" s="43">
        <f t="shared" si="25"/>
      </c>
      <c r="V225" s="43">
        <f t="shared" si="26"/>
      </c>
      <c r="W225" s="43">
        <f t="shared" si="27"/>
      </c>
      <c r="X225" s="15">
        <f t="shared" si="28"/>
      </c>
      <c r="Y225" s="15">
        <f t="shared" si="29"/>
      </c>
      <c r="Z225" s="15">
        <f t="shared" si="30"/>
      </c>
      <c r="AB225" s="15">
        <f t="shared" si="31"/>
      </c>
    </row>
    <row r="226" spans="1:28" ht="38.25">
      <c r="A226" s="87">
        <v>16633200023</v>
      </c>
      <c r="B226" s="82">
        <v>225</v>
      </c>
      <c r="C226" s="88" t="s">
        <v>232</v>
      </c>
      <c r="D226" s="88" t="s">
        <v>233</v>
      </c>
      <c r="E226" s="82" t="s">
        <v>72</v>
      </c>
      <c r="F226" s="82">
        <v>36</v>
      </c>
      <c r="G226" s="82" t="s">
        <v>509</v>
      </c>
      <c r="H226" s="82">
        <v>15</v>
      </c>
      <c r="J226" s="17" t="s">
        <v>800</v>
      </c>
      <c r="K226" s="83" t="s">
        <v>511</v>
      </c>
      <c r="L226" s="83" t="s">
        <v>512</v>
      </c>
      <c r="M226" s="83" t="s">
        <v>954</v>
      </c>
      <c r="N226" s="82" t="s">
        <v>828</v>
      </c>
      <c r="P226" s="82" t="s">
        <v>810</v>
      </c>
      <c r="Q226" s="82" t="s">
        <v>95</v>
      </c>
      <c r="T226" s="43">
        <f t="shared" si="24"/>
      </c>
      <c r="U226" s="43" t="str">
        <f t="shared" si="25"/>
        <v>AP</v>
      </c>
      <c r="V226" s="43" t="str">
        <f t="shared" si="26"/>
        <v>Command Frames</v>
      </c>
      <c r="W226" s="43">
        <f t="shared" si="27"/>
      </c>
      <c r="X226" s="15">
        <f t="shared" si="28"/>
      </c>
      <c r="Y226" s="15">
        <f t="shared" si="29"/>
      </c>
      <c r="Z226" s="15">
        <f t="shared" si="30"/>
      </c>
      <c r="AB226" s="15">
        <f t="shared" si="31"/>
      </c>
    </row>
    <row r="227" spans="1:28" ht="38.25">
      <c r="A227" s="87">
        <v>16527000023</v>
      </c>
      <c r="B227" s="82">
        <v>226</v>
      </c>
      <c r="C227" s="88" t="s">
        <v>174</v>
      </c>
      <c r="D227" s="88" t="s">
        <v>175</v>
      </c>
      <c r="E227" s="82" t="s">
        <v>72</v>
      </c>
      <c r="F227" s="82">
        <v>36</v>
      </c>
      <c r="G227" s="82" t="s">
        <v>509</v>
      </c>
      <c r="H227" s="82">
        <v>16</v>
      </c>
      <c r="J227" s="17" t="s">
        <v>800</v>
      </c>
      <c r="K227" s="83" t="s">
        <v>513</v>
      </c>
      <c r="L227" s="83" t="s">
        <v>514</v>
      </c>
      <c r="M227" s="83" t="s">
        <v>954</v>
      </c>
      <c r="N227" s="82" t="s">
        <v>828</v>
      </c>
      <c r="P227" s="82" t="s">
        <v>810</v>
      </c>
      <c r="Q227" s="82" t="s">
        <v>18</v>
      </c>
      <c r="T227" s="43">
        <f t="shared" si="24"/>
      </c>
      <c r="U227" s="43" t="str">
        <f t="shared" si="25"/>
        <v>AP</v>
      </c>
      <c r="V227" s="43" t="str">
        <f t="shared" si="26"/>
        <v>Command Frames</v>
      </c>
      <c r="W227" s="43">
        <f t="shared" si="27"/>
      </c>
      <c r="X227" s="15">
        <f t="shared" si="28"/>
      </c>
      <c r="Y227" s="15">
        <f t="shared" si="29"/>
      </c>
      <c r="Z227" s="15">
        <f t="shared" si="30"/>
      </c>
      <c r="AB227" s="15">
        <f t="shared" si="31"/>
      </c>
    </row>
    <row r="228" spans="1:28" ht="76.5">
      <c r="A228" s="87">
        <v>16632100023</v>
      </c>
      <c r="B228" s="82">
        <v>227</v>
      </c>
      <c r="C228" s="88" t="s">
        <v>232</v>
      </c>
      <c r="D228" s="88" t="s">
        <v>233</v>
      </c>
      <c r="E228" s="82" t="s">
        <v>72</v>
      </c>
      <c r="F228" s="82">
        <v>36</v>
      </c>
      <c r="G228" s="82" t="s">
        <v>515</v>
      </c>
      <c r="H228" s="82">
        <v>27</v>
      </c>
      <c r="J228" s="17" t="s">
        <v>824</v>
      </c>
      <c r="K228" s="83" t="s">
        <v>516</v>
      </c>
      <c r="L228" s="83" t="s">
        <v>502</v>
      </c>
      <c r="M228" s="83" t="s">
        <v>940</v>
      </c>
      <c r="N228" s="82" t="s">
        <v>828</v>
      </c>
      <c r="P228" s="82" t="s">
        <v>810</v>
      </c>
      <c r="Q228" s="82" t="s">
        <v>95</v>
      </c>
      <c r="T228" s="43">
        <f t="shared" si="24"/>
      </c>
      <c r="U228" s="43" t="str">
        <f t="shared" si="25"/>
        <v>AP</v>
      </c>
      <c r="V228" s="43" t="str">
        <f t="shared" si="26"/>
        <v>Command Frames</v>
      </c>
      <c r="W228" s="43">
        <f t="shared" si="27"/>
      </c>
      <c r="X228" s="15">
        <f t="shared" si="28"/>
      </c>
      <c r="Y228" s="15">
        <f t="shared" si="29"/>
      </c>
      <c r="Z228" s="15">
        <f t="shared" si="30"/>
      </c>
      <c r="AB228" s="15">
        <f t="shared" si="31"/>
      </c>
    </row>
    <row r="229" spans="1:28" ht="25.5">
      <c r="A229" s="87">
        <v>16632000023</v>
      </c>
      <c r="B229" s="82">
        <v>228</v>
      </c>
      <c r="C229" s="88" t="s">
        <v>232</v>
      </c>
      <c r="D229" s="88" t="s">
        <v>233</v>
      </c>
      <c r="E229" s="82" t="s">
        <v>72</v>
      </c>
      <c r="F229" s="82">
        <v>36</v>
      </c>
      <c r="G229" s="82" t="s">
        <v>515</v>
      </c>
      <c r="H229" s="82">
        <v>27</v>
      </c>
      <c r="J229" s="12" t="s">
        <v>824</v>
      </c>
      <c r="K229" s="83" t="s">
        <v>517</v>
      </c>
      <c r="L229" s="83" t="s">
        <v>518</v>
      </c>
      <c r="M229" s="83" t="s">
        <v>940</v>
      </c>
      <c r="N229" s="82" t="s">
        <v>828</v>
      </c>
      <c r="P229" s="82" t="s">
        <v>810</v>
      </c>
      <c r="Q229" s="82" t="s">
        <v>95</v>
      </c>
      <c r="T229" s="43">
        <f t="shared" si="24"/>
      </c>
      <c r="U229" s="43" t="str">
        <f t="shared" si="25"/>
        <v>AP</v>
      </c>
      <c r="V229" s="43" t="str">
        <f t="shared" si="26"/>
        <v>Command Frames</v>
      </c>
      <c r="W229" s="43">
        <f t="shared" si="27"/>
      </c>
      <c r="X229" s="15">
        <f t="shared" si="28"/>
      </c>
      <c r="Y229" s="15">
        <f t="shared" si="29"/>
      </c>
      <c r="Z229" s="15">
        <f t="shared" si="30"/>
      </c>
      <c r="AB229" s="15">
        <f t="shared" si="31"/>
      </c>
    </row>
    <row r="230" spans="1:28" ht="25.5">
      <c r="A230" s="87">
        <v>16629100023</v>
      </c>
      <c r="B230" s="82">
        <v>229</v>
      </c>
      <c r="C230" s="88" t="s">
        <v>158</v>
      </c>
      <c r="D230" s="88" t="s">
        <v>159</v>
      </c>
      <c r="E230" s="82" t="s">
        <v>27</v>
      </c>
      <c r="F230" s="82">
        <v>36</v>
      </c>
      <c r="G230" s="82" t="s">
        <v>515</v>
      </c>
      <c r="H230" s="82">
        <v>27</v>
      </c>
      <c r="J230" s="82" t="s">
        <v>817</v>
      </c>
      <c r="K230" s="83" t="s">
        <v>519</v>
      </c>
      <c r="L230" s="83" t="s">
        <v>520</v>
      </c>
      <c r="M230" s="83" t="s">
        <v>777</v>
      </c>
      <c r="N230" s="82" t="s">
        <v>777</v>
      </c>
      <c r="P230" s="82" t="s">
        <v>27</v>
      </c>
      <c r="Q230" s="82" t="s">
        <v>95</v>
      </c>
      <c r="T230" s="43" t="str">
        <f t="shared" si="24"/>
        <v>A</v>
      </c>
      <c r="U230" s="43">
        <f t="shared" si="25"/>
      </c>
      <c r="V230" s="43">
        <f t="shared" si="26"/>
      </c>
      <c r="W230" s="43">
        <f t="shared" si="27"/>
      </c>
      <c r="X230" s="15">
        <f t="shared" si="28"/>
      </c>
      <c r="Y230" s="15">
        <f t="shared" si="29"/>
      </c>
      <c r="Z230" s="15">
        <f t="shared" si="30"/>
      </c>
      <c r="AB230" s="15">
        <f t="shared" si="31"/>
      </c>
    </row>
    <row r="231" spans="1:28" ht="12.75">
      <c r="A231" s="87">
        <v>16527100023</v>
      </c>
      <c r="B231" s="82">
        <v>230</v>
      </c>
      <c r="C231" s="88" t="s">
        <v>174</v>
      </c>
      <c r="D231" s="88" t="s">
        <v>175</v>
      </c>
      <c r="E231" s="82" t="s">
        <v>27</v>
      </c>
      <c r="F231" s="82">
        <v>36</v>
      </c>
      <c r="G231" s="82" t="s">
        <v>515</v>
      </c>
      <c r="H231" s="82">
        <v>27</v>
      </c>
      <c r="J231" s="82" t="s">
        <v>817</v>
      </c>
      <c r="K231" s="83" t="s">
        <v>521</v>
      </c>
      <c r="L231" s="83" t="s">
        <v>522</v>
      </c>
      <c r="M231" s="83" t="s">
        <v>777</v>
      </c>
      <c r="N231" s="82" t="s">
        <v>777</v>
      </c>
      <c r="P231" s="82" t="s">
        <v>27</v>
      </c>
      <c r="Q231" s="82" t="s">
        <v>18</v>
      </c>
      <c r="T231" s="43" t="str">
        <f t="shared" si="24"/>
        <v>A</v>
      </c>
      <c r="U231" s="43">
        <f t="shared" si="25"/>
      </c>
      <c r="V231" s="43">
        <f t="shared" si="26"/>
      </c>
      <c r="W231" s="43">
        <f t="shared" si="27"/>
      </c>
      <c r="X231" s="15">
        <f t="shared" si="28"/>
      </c>
      <c r="Y231" s="15">
        <f t="shared" si="29"/>
      </c>
      <c r="Z231" s="15">
        <f t="shared" si="30"/>
      </c>
      <c r="AB231" s="15">
        <f t="shared" si="31"/>
      </c>
    </row>
    <row r="232" spans="1:28" ht="12.75">
      <c r="A232" s="87">
        <v>16632300023</v>
      </c>
      <c r="B232" s="82">
        <v>231</v>
      </c>
      <c r="C232" s="88" t="s">
        <v>232</v>
      </c>
      <c r="D232" s="88" t="s">
        <v>233</v>
      </c>
      <c r="E232" s="82" t="s">
        <v>72</v>
      </c>
      <c r="F232" s="82">
        <v>36</v>
      </c>
      <c r="G232" s="82" t="s">
        <v>523</v>
      </c>
      <c r="H232" s="82">
        <v>49</v>
      </c>
      <c r="J232" s="12" t="s">
        <v>824</v>
      </c>
      <c r="K232" s="83" t="s">
        <v>524</v>
      </c>
      <c r="L232" s="83" t="s">
        <v>525</v>
      </c>
      <c r="M232" s="83" t="s">
        <v>940</v>
      </c>
      <c r="N232" s="82" t="s">
        <v>828</v>
      </c>
      <c r="P232" s="82" t="s">
        <v>810</v>
      </c>
      <c r="Q232" s="82" t="s">
        <v>95</v>
      </c>
      <c r="T232" s="43">
        <f t="shared" si="24"/>
      </c>
      <c r="U232" s="43" t="str">
        <f t="shared" si="25"/>
        <v>AP</v>
      </c>
      <c r="V232" s="43" t="str">
        <f t="shared" si="26"/>
        <v>Command Frames</v>
      </c>
      <c r="W232" s="43">
        <f t="shared" si="27"/>
      </c>
      <c r="X232" s="15">
        <f t="shared" si="28"/>
      </c>
      <c r="Y232" s="15">
        <f t="shared" si="29"/>
      </c>
      <c r="Z232" s="15">
        <f t="shared" si="30"/>
      </c>
      <c r="AB232" s="15">
        <f t="shared" si="31"/>
      </c>
    </row>
    <row r="233" spans="1:28" ht="51">
      <c r="A233" s="87">
        <v>16632200023</v>
      </c>
      <c r="B233" s="82">
        <v>232</v>
      </c>
      <c r="C233" s="88" t="s">
        <v>232</v>
      </c>
      <c r="D233" s="88" t="s">
        <v>233</v>
      </c>
      <c r="E233" s="82" t="s">
        <v>72</v>
      </c>
      <c r="F233" s="82">
        <v>36</v>
      </c>
      <c r="G233" s="82" t="s">
        <v>523</v>
      </c>
      <c r="H233" s="82">
        <v>49</v>
      </c>
      <c r="J233" s="12" t="s">
        <v>824</v>
      </c>
      <c r="K233" s="83" t="s">
        <v>526</v>
      </c>
      <c r="L233" s="83" t="s">
        <v>527</v>
      </c>
      <c r="M233" s="83" t="s">
        <v>940</v>
      </c>
      <c r="N233" s="82" t="s">
        <v>828</v>
      </c>
      <c r="P233" s="82" t="s">
        <v>810</v>
      </c>
      <c r="Q233" s="82" t="s">
        <v>95</v>
      </c>
      <c r="T233" s="43">
        <f t="shared" si="24"/>
      </c>
      <c r="U233" s="43" t="str">
        <f t="shared" si="25"/>
        <v>AP</v>
      </c>
      <c r="V233" s="43" t="str">
        <f t="shared" si="26"/>
        <v>Command Frames</v>
      </c>
      <c r="W233" s="43">
        <f t="shared" si="27"/>
      </c>
      <c r="X233" s="15">
        <f t="shared" si="28"/>
      </c>
      <c r="Y233" s="15">
        <f t="shared" si="29"/>
      </c>
      <c r="Z233" s="15">
        <f t="shared" si="30"/>
      </c>
      <c r="AB233" s="15">
        <f t="shared" si="31"/>
      </c>
    </row>
    <row r="234" spans="1:28" ht="12.75">
      <c r="A234" s="87">
        <v>16632400023</v>
      </c>
      <c r="B234" s="82">
        <v>233</v>
      </c>
      <c r="C234" s="88" t="s">
        <v>232</v>
      </c>
      <c r="D234" s="88" t="s">
        <v>233</v>
      </c>
      <c r="E234" s="82" t="s">
        <v>72</v>
      </c>
      <c r="F234" s="82">
        <v>36</v>
      </c>
      <c r="G234" s="82" t="s">
        <v>528</v>
      </c>
      <c r="H234" s="82">
        <v>54</v>
      </c>
      <c r="J234" s="12" t="s">
        <v>824</v>
      </c>
      <c r="K234" s="83" t="s">
        <v>529</v>
      </c>
      <c r="L234" s="83" t="s">
        <v>360</v>
      </c>
      <c r="M234" s="83" t="s">
        <v>940</v>
      </c>
      <c r="N234" s="82" t="s">
        <v>828</v>
      </c>
      <c r="P234" s="82" t="s">
        <v>810</v>
      </c>
      <c r="Q234" s="82" t="s">
        <v>95</v>
      </c>
      <c r="T234" s="43">
        <f t="shared" si="24"/>
      </c>
      <c r="U234" s="43" t="str">
        <f t="shared" si="25"/>
        <v>AP</v>
      </c>
      <c r="V234" s="43" t="str">
        <f t="shared" si="26"/>
        <v>Command Frames</v>
      </c>
      <c r="W234" s="43">
        <f t="shared" si="27"/>
      </c>
      <c r="X234" s="15">
        <f t="shared" si="28"/>
      </c>
      <c r="Y234" s="15">
        <f t="shared" si="29"/>
      </c>
      <c r="Z234" s="15">
        <f t="shared" si="30"/>
      </c>
      <c r="AB234" s="15">
        <f t="shared" si="31"/>
      </c>
    </row>
    <row r="235" spans="1:28" ht="12.75">
      <c r="A235" s="87">
        <v>16527200023</v>
      </c>
      <c r="B235" s="82">
        <v>234</v>
      </c>
      <c r="C235" s="88" t="s">
        <v>174</v>
      </c>
      <c r="D235" s="88" t="s">
        <v>175</v>
      </c>
      <c r="E235" s="82" t="s">
        <v>27</v>
      </c>
      <c r="F235" s="82">
        <v>36</v>
      </c>
      <c r="G235" s="82" t="s">
        <v>528</v>
      </c>
      <c r="H235" s="82">
        <v>54</v>
      </c>
      <c r="J235" s="82" t="s">
        <v>817</v>
      </c>
      <c r="K235" s="83" t="s">
        <v>530</v>
      </c>
      <c r="L235" s="83" t="s">
        <v>531</v>
      </c>
      <c r="M235" s="83" t="s">
        <v>777</v>
      </c>
      <c r="N235" s="82" t="s">
        <v>777</v>
      </c>
      <c r="P235" s="82" t="s">
        <v>27</v>
      </c>
      <c r="Q235" s="82" t="s">
        <v>18</v>
      </c>
      <c r="T235" s="43" t="str">
        <f t="shared" si="24"/>
        <v>A</v>
      </c>
      <c r="U235" s="43">
        <f t="shared" si="25"/>
      </c>
      <c r="V235" s="43">
        <f t="shared" si="26"/>
      </c>
      <c r="W235" s="43">
        <f t="shared" si="27"/>
      </c>
      <c r="X235" s="15">
        <f t="shared" si="28"/>
      </c>
      <c r="Y235" s="15">
        <f t="shared" si="29"/>
      </c>
      <c r="Z235" s="15">
        <f t="shared" si="30"/>
      </c>
      <c r="AB235" s="15">
        <f t="shared" si="31"/>
      </c>
    </row>
    <row r="236" spans="1:28" ht="25.5">
      <c r="A236" s="87">
        <v>16632500023</v>
      </c>
      <c r="B236" s="82">
        <v>235</v>
      </c>
      <c r="C236" s="88" t="s">
        <v>232</v>
      </c>
      <c r="D236" s="88" t="s">
        <v>233</v>
      </c>
      <c r="E236" s="82" t="s">
        <v>72</v>
      </c>
      <c r="F236" s="82">
        <v>37</v>
      </c>
      <c r="G236" s="82" t="s">
        <v>532</v>
      </c>
      <c r="H236" s="82">
        <v>3</v>
      </c>
      <c r="J236" s="12" t="s">
        <v>824</v>
      </c>
      <c r="K236" s="83" t="s">
        <v>533</v>
      </c>
      <c r="L236" s="83" t="s">
        <v>534</v>
      </c>
      <c r="M236" s="83" t="s">
        <v>940</v>
      </c>
      <c r="N236" s="82" t="s">
        <v>828</v>
      </c>
      <c r="P236" s="82" t="s">
        <v>810</v>
      </c>
      <c r="Q236" s="82" t="s">
        <v>95</v>
      </c>
      <c r="T236" s="43">
        <f t="shared" si="24"/>
      </c>
      <c r="U236" s="43" t="str">
        <f t="shared" si="25"/>
        <v>AP</v>
      </c>
      <c r="V236" s="43" t="str">
        <f t="shared" si="26"/>
        <v>Command Frames</v>
      </c>
      <c r="W236" s="43">
        <f t="shared" si="27"/>
      </c>
      <c r="X236" s="15">
        <f t="shared" si="28"/>
      </c>
      <c r="Y236" s="15">
        <f t="shared" si="29"/>
      </c>
      <c r="Z236" s="15">
        <f t="shared" si="30"/>
      </c>
      <c r="AB236" s="15">
        <f t="shared" si="31"/>
      </c>
    </row>
    <row r="237" spans="1:28" ht="38.25">
      <c r="A237" s="87">
        <v>16632600023</v>
      </c>
      <c r="B237" s="82">
        <v>236</v>
      </c>
      <c r="C237" s="88" t="s">
        <v>232</v>
      </c>
      <c r="D237" s="88" t="s">
        <v>233</v>
      </c>
      <c r="E237" s="82" t="s">
        <v>72</v>
      </c>
      <c r="F237" s="82">
        <v>37</v>
      </c>
      <c r="G237" s="82" t="s">
        <v>535</v>
      </c>
      <c r="H237" s="82">
        <v>6</v>
      </c>
      <c r="J237" s="12" t="s">
        <v>824</v>
      </c>
      <c r="K237" s="83" t="s">
        <v>536</v>
      </c>
      <c r="L237" s="83" t="s">
        <v>537</v>
      </c>
      <c r="M237" s="83" t="s">
        <v>940</v>
      </c>
      <c r="N237" s="82" t="s">
        <v>828</v>
      </c>
      <c r="P237" s="82" t="s">
        <v>810</v>
      </c>
      <c r="Q237" s="82" t="s">
        <v>95</v>
      </c>
      <c r="T237" s="43">
        <f t="shared" si="24"/>
      </c>
      <c r="U237" s="43" t="str">
        <f t="shared" si="25"/>
        <v>AP</v>
      </c>
      <c r="V237" s="43" t="str">
        <f t="shared" si="26"/>
        <v>Command Frames</v>
      </c>
      <c r="W237" s="43">
        <f t="shared" si="27"/>
      </c>
      <c r="X237" s="15">
        <f t="shared" si="28"/>
      </c>
      <c r="Y237" s="15">
        <f t="shared" si="29"/>
      </c>
      <c r="Z237" s="15">
        <f t="shared" si="30"/>
      </c>
      <c r="AB237" s="15">
        <f t="shared" si="31"/>
      </c>
    </row>
    <row r="238" spans="1:28" ht="25.5">
      <c r="A238" s="87">
        <v>16633100023</v>
      </c>
      <c r="B238" s="82">
        <v>237</v>
      </c>
      <c r="C238" s="88" t="s">
        <v>232</v>
      </c>
      <c r="D238" s="88" t="s">
        <v>233</v>
      </c>
      <c r="E238" s="82" t="s">
        <v>72</v>
      </c>
      <c r="F238" s="82">
        <v>37</v>
      </c>
      <c r="G238" s="82" t="s">
        <v>538</v>
      </c>
      <c r="H238" s="82">
        <v>11</v>
      </c>
      <c r="J238" s="12" t="s">
        <v>824</v>
      </c>
      <c r="K238" s="83" t="s">
        <v>539</v>
      </c>
      <c r="L238" s="83" t="s">
        <v>540</v>
      </c>
      <c r="M238" s="83" t="s">
        <v>940</v>
      </c>
      <c r="N238" s="82" t="s">
        <v>828</v>
      </c>
      <c r="P238" s="82" t="s">
        <v>810</v>
      </c>
      <c r="Q238" s="82" t="s">
        <v>95</v>
      </c>
      <c r="T238" s="43">
        <f t="shared" si="24"/>
      </c>
      <c r="U238" s="43" t="str">
        <f t="shared" si="25"/>
        <v>AP</v>
      </c>
      <c r="V238" s="43" t="str">
        <f t="shared" si="26"/>
        <v>Command Frames</v>
      </c>
      <c r="W238" s="43">
        <f t="shared" si="27"/>
      </c>
      <c r="X238" s="15">
        <f t="shared" si="28"/>
      </c>
      <c r="Y238" s="15">
        <f t="shared" si="29"/>
      </c>
      <c r="Z238" s="15">
        <f t="shared" si="30"/>
      </c>
      <c r="AB238" s="15">
        <f t="shared" si="31"/>
      </c>
    </row>
    <row r="239" spans="1:28" ht="63.75">
      <c r="A239" s="87">
        <v>16632900023</v>
      </c>
      <c r="B239" s="82">
        <v>238</v>
      </c>
      <c r="C239" s="88" t="s">
        <v>232</v>
      </c>
      <c r="D239" s="88" t="s">
        <v>233</v>
      </c>
      <c r="E239" s="82" t="s">
        <v>72</v>
      </c>
      <c r="F239" s="82">
        <v>37</v>
      </c>
      <c r="G239" s="82" t="s">
        <v>538</v>
      </c>
      <c r="H239" s="82">
        <v>11</v>
      </c>
      <c r="J239" s="12" t="s">
        <v>824</v>
      </c>
      <c r="K239" s="83" t="s">
        <v>541</v>
      </c>
      <c r="L239" s="83" t="s">
        <v>542</v>
      </c>
      <c r="M239" s="83" t="s">
        <v>940</v>
      </c>
      <c r="N239" s="82" t="s">
        <v>828</v>
      </c>
      <c r="P239" s="82" t="s">
        <v>810</v>
      </c>
      <c r="Q239" s="82" t="s">
        <v>95</v>
      </c>
      <c r="T239" s="43">
        <f t="shared" si="24"/>
      </c>
      <c r="U239" s="43" t="str">
        <f t="shared" si="25"/>
        <v>AP</v>
      </c>
      <c r="V239" s="43" t="str">
        <f t="shared" si="26"/>
        <v>Command Frames</v>
      </c>
      <c r="W239" s="43">
        <f t="shared" si="27"/>
      </c>
      <c r="X239" s="15">
        <f t="shared" si="28"/>
      </c>
      <c r="Y239" s="15">
        <f t="shared" si="29"/>
      </c>
      <c r="Z239" s="15">
        <f t="shared" si="30"/>
      </c>
      <c r="AB239" s="15">
        <f t="shared" si="31"/>
      </c>
    </row>
    <row r="240" spans="1:28" ht="38.25">
      <c r="A240" s="87">
        <v>16632800023</v>
      </c>
      <c r="B240" s="82">
        <v>239</v>
      </c>
      <c r="C240" s="88" t="s">
        <v>232</v>
      </c>
      <c r="D240" s="88" t="s">
        <v>233</v>
      </c>
      <c r="E240" s="82" t="s">
        <v>72</v>
      </c>
      <c r="F240" s="82">
        <v>37</v>
      </c>
      <c r="G240" s="82" t="s">
        <v>538</v>
      </c>
      <c r="H240" s="82">
        <v>11</v>
      </c>
      <c r="J240" s="12" t="s">
        <v>824</v>
      </c>
      <c r="K240" s="83" t="s">
        <v>543</v>
      </c>
      <c r="L240" s="83" t="s">
        <v>544</v>
      </c>
      <c r="M240" s="83" t="s">
        <v>940</v>
      </c>
      <c r="N240" s="82" t="s">
        <v>828</v>
      </c>
      <c r="P240" s="82" t="s">
        <v>810</v>
      </c>
      <c r="Q240" s="82" t="s">
        <v>95</v>
      </c>
      <c r="T240" s="43">
        <f t="shared" si="24"/>
      </c>
      <c r="U240" s="43" t="str">
        <f t="shared" si="25"/>
        <v>AP</v>
      </c>
      <c r="V240" s="43" t="str">
        <f t="shared" si="26"/>
        <v>Command Frames</v>
      </c>
      <c r="W240" s="43">
        <f t="shared" si="27"/>
      </c>
      <c r="X240" s="15">
        <f t="shared" si="28"/>
      </c>
      <c r="Y240" s="15">
        <f t="shared" si="29"/>
      </c>
      <c r="Z240" s="15">
        <f t="shared" si="30"/>
      </c>
      <c r="AB240" s="15">
        <f t="shared" si="31"/>
      </c>
    </row>
    <row r="241" spans="1:28" ht="51">
      <c r="A241" s="87">
        <v>16632700023</v>
      </c>
      <c r="B241" s="82">
        <v>240</v>
      </c>
      <c r="C241" s="88" t="s">
        <v>232</v>
      </c>
      <c r="D241" s="88" t="s">
        <v>233</v>
      </c>
      <c r="E241" s="82" t="s">
        <v>72</v>
      </c>
      <c r="F241" s="82">
        <v>37</v>
      </c>
      <c r="G241" s="82" t="s">
        <v>538</v>
      </c>
      <c r="H241" s="82">
        <v>11</v>
      </c>
      <c r="J241" s="12" t="s">
        <v>824</v>
      </c>
      <c r="K241" s="83" t="s">
        <v>545</v>
      </c>
      <c r="L241" s="83" t="s">
        <v>546</v>
      </c>
      <c r="M241" s="83" t="s">
        <v>940</v>
      </c>
      <c r="N241" s="82" t="s">
        <v>828</v>
      </c>
      <c r="P241" s="82" t="s">
        <v>810</v>
      </c>
      <c r="Q241" s="82" t="s">
        <v>95</v>
      </c>
      <c r="T241" s="43">
        <f t="shared" si="24"/>
      </c>
      <c r="U241" s="43" t="str">
        <f t="shared" si="25"/>
        <v>AP</v>
      </c>
      <c r="V241" s="43" t="str">
        <f t="shared" si="26"/>
        <v>Command Frames</v>
      </c>
      <c r="W241" s="43">
        <f t="shared" si="27"/>
      </c>
      <c r="X241" s="15">
        <f t="shared" si="28"/>
      </c>
      <c r="Y241" s="15">
        <f t="shared" si="29"/>
      </c>
      <c r="Z241" s="15">
        <f t="shared" si="30"/>
      </c>
      <c r="AB241" s="15">
        <f t="shared" si="31"/>
      </c>
    </row>
    <row r="242" spans="1:28" ht="12.75">
      <c r="A242" s="87">
        <v>16527300023</v>
      </c>
      <c r="B242" s="82">
        <v>241</v>
      </c>
      <c r="C242" s="88" t="s">
        <v>174</v>
      </c>
      <c r="D242" s="88" t="s">
        <v>175</v>
      </c>
      <c r="E242" s="82" t="s">
        <v>27</v>
      </c>
      <c r="F242" s="82">
        <v>38</v>
      </c>
      <c r="G242" s="82">
        <v>5.5</v>
      </c>
      <c r="H242" s="82">
        <v>32</v>
      </c>
      <c r="J242" s="82" t="s">
        <v>817</v>
      </c>
      <c r="K242" s="83" t="s">
        <v>547</v>
      </c>
      <c r="L242" s="83" t="s">
        <v>548</v>
      </c>
      <c r="M242" s="83" t="s">
        <v>950</v>
      </c>
      <c r="N242" s="82" t="s">
        <v>828</v>
      </c>
      <c r="P242" s="82" t="s">
        <v>27</v>
      </c>
      <c r="Q242" s="82" t="s">
        <v>18</v>
      </c>
      <c r="T242" s="43" t="str">
        <f t="shared" si="24"/>
        <v>AP</v>
      </c>
      <c r="U242" s="43">
        <f t="shared" si="25"/>
      </c>
      <c r="V242" s="43">
        <f t="shared" si="26"/>
      </c>
      <c r="W242" s="43">
        <f t="shared" si="27"/>
      </c>
      <c r="X242" s="15">
        <f t="shared" si="28"/>
      </c>
      <c r="Y242" s="15">
        <f t="shared" si="29"/>
      </c>
      <c r="Z242" s="15">
        <f t="shared" si="30"/>
      </c>
      <c r="AB242" s="15">
        <f t="shared" si="31"/>
      </c>
    </row>
    <row r="243" spans="1:28" ht="63.75">
      <c r="A243" s="87">
        <v>16527400023</v>
      </c>
      <c r="B243" s="82">
        <v>242</v>
      </c>
      <c r="C243" s="88" t="s">
        <v>174</v>
      </c>
      <c r="D243" s="88" t="s">
        <v>175</v>
      </c>
      <c r="E243" s="82" t="s">
        <v>72</v>
      </c>
      <c r="F243" s="82">
        <v>38</v>
      </c>
      <c r="G243" s="82" t="s">
        <v>549</v>
      </c>
      <c r="H243" s="82">
        <v>49</v>
      </c>
      <c r="J243" s="12" t="s">
        <v>818</v>
      </c>
      <c r="K243" s="83" t="s">
        <v>550</v>
      </c>
      <c r="L243" s="83" t="s">
        <v>551</v>
      </c>
      <c r="M243" s="83" t="s">
        <v>853</v>
      </c>
      <c r="N243" s="82" t="s">
        <v>828</v>
      </c>
      <c r="P243" s="82" t="s">
        <v>810</v>
      </c>
      <c r="Q243" s="82" t="s">
        <v>18</v>
      </c>
      <c r="T243" s="43">
        <f t="shared" si="24"/>
      </c>
      <c r="U243" s="43" t="str">
        <f t="shared" si="25"/>
        <v>AP</v>
      </c>
      <c r="V243" s="43" t="str">
        <f t="shared" si="26"/>
        <v>Command Frames</v>
      </c>
      <c r="W243" s="43">
        <f t="shared" si="27"/>
      </c>
      <c r="X243" s="15">
        <f t="shared" si="28"/>
      </c>
      <c r="Y243" s="15">
        <f t="shared" si="29"/>
      </c>
      <c r="Z243" s="15">
        <f t="shared" si="30"/>
      </c>
      <c r="AB243" s="15">
        <f t="shared" si="31"/>
      </c>
    </row>
    <row r="244" spans="1:28" ht="12.75">
      <c r="A244" s="87">
        <v>16613600023</v>
      </c>
      <c r="B244" s="82">
        <v>243</v>
      </c>
      <c r="C244" s="88" t="s">
        <v>101</v>
      </c>
      <c r="D244" s="88" t="s">
        <v>102</v>
      </c>
      <c r="E244" s="82" t="s">
        <v>27</v>
      </c>
      <c r="F244" s="82">
        <v>40</v>
      </c>
      <c r="H244" s="82">
        <v>1</v>
      </c>
      <c r="J244" s="82" t="s">
        <v>817</v>
      </c>
      <c r="K244" s="83" t="s">
        <v>156</v>
      </c>
      <c r="L244" s="83" t="s">
        <v>157</v>
      </c>
      <c r="M244" s="83" t="s">
        <v>777</v>
      </c>
      <c r="N244" s="82" t="s">
        <v>777</v>
      </c>
      <c r="P244" s="82" t="s">
        <v>27</v>
      </c>
      <c r="Q244" s="82" t="s">
        <v>95</v>
      </c>
      <c r="T244" s="43" t="str">
        <f t="shared" si="24"/>
        <v>A</v>
      </c>
      <c r="U244" s="43">
        <f t="shared" si="25"/>
      </c>
      <c r="V244" s="43">
        <f t="shared" si="26"/>
      </c>
      <c r="W244" s="43">
        <f t="shared" si="27"/>
      </c>
      <c r="X244" s="15">
        <f t="shared" si="28"/>
      </c>
      <c r="Y244" s="15">
        <f t="shared" si="29"/>
      </c>
      <c r="Z244" s="15">
        <f t="shared" si="30"/>
      </c>
      <c r="AB244" s="15">
        <f t="shared" si="31"/>
      </c>
    </row>
    <row r="245" spans="1:28" ht="12.75">
      <c r="A245" s="87">
        <v>16613700023</v>
      </c>
      <c r="B245" s="82">
        <v>244</v>
      </c>
      <c r="C245" s="88" t="s">
        <v>101</v>
      </c>
      <c r="D245" s="88" t="s">
        <v>102</v>
      </c>
      <c r="E245" s="82" t="s">
        <v>27</v>
      </c>
      <c r="F245" s="82">
        <v>43</v>
      </c>
      <c r="G245" s="82" t="s">
        <v>552</v>
      </c>
      <c r="H245" s="82">
        <v>6</v>
      </c>
      <c r="J245" s="82" t="s">
        <v>817</v>
      </c>
      <c r="K245" s="83" t="s">
        <v>553</v>
      </c>
      <c r="L245" s="83" t="s">
        <v>554</v>
      </c>
      <c r="M245" s="83" t="s">
        <v>777</v>
      </c>
      <c r="N245" s="82" t="s">
        <v>777</v>
      </c>
      <c r="P245" s="82" t="s">
        <v>27</v>
      </c>
      <c r="Q245" s="82" t="s">
        <v>95</v>
      </c>
      <c r="T245" s="43" t="str">
        <f t="shared" si="24"/>
        <v>A</v>
      </c>
      <c r="U245" s="43">
        <f t="shared" si="25"/>
      </c>
      <c r="V245" s="43">
        <f t="shared" si="26"/>
      </c>
      <c r="W245" s="43">
        <f t="shared" si="27"/>
      </c>
      <c r="X245" s="15">
        <f t="shared" si="28"/>
      </c>
      <c r="Y245" s="15">
        <f t="shared" si="29"/>
      </c>
      <c r="Z245" s="15">
        <f t="shared" si="30"/>
      </c>
      <c r="AB245" s="15">
        <f t="shared" si="31"/>
      </c>
    </row>
    <row r="246" spans="1:28" ht="12.75">
      <c r="A246" s="87">
        <v>16509300023</v>
      </c>
      <c r="B246" s="82">
        <v>245</v>
      </c>
      <c r="C246" s="88" t="s">
        <v>203</v>
      </c>
      <c r="D246" s="88" t="s">
        <v>204</v>
      </c>
      <c r="E246" s="82" t="s">
        <v>27</v>
      </c>
      <c r="F246" s="82">
        <v>45</v>
      </c>
      <c r="G246" s="82" t="s">
        <v>555</v>
      </c>
      <c r="H246" s="82">
        <v>17</v>
      </c>
      <c r="J246" s="82" t="s">
        <v>817</v>
      </c>
      <c r="K246" s="83" t="s">
        <v>299</v>
      </c>
      <c r="L246" s="83" t="s">
        <v>206</v>
      </c>
      <c r="M246" s="83" t="s">
        <v>777</v>
      </c>
      <c r="N246" s="82" t="s">
        <v>777</v>
      </c>
      <c r="P246" s="82" t="s">
        <v>27</v>
      </c>
      <c r="Q246" s="82" t="s">
        <v>95</v>
      </c>
      <c r="T246" s="43" t="str">
        <f t="shared" si="24"/>
        <v>A</v>
      </c>
      <c r="U246" s="43">
        <f t="shared" si="25"/>
      </c>
      <c r="V246" s="43">
        <f t="shared" si="26"/>
      </c>
      <c r="W246" s="43">
        <f t="shared" si="27"/>
      </c>
      <c r="X246" s="15">
        <f t="shared" si="28"/>
      </c>
      <c r="Y246" s="15">
        <f t="shared" si="29"/>
      </c>
      <c r="Z246" s="15">
        <f t="shared" si="30"/>
      </c>
      <c r="AB246" s="15">
        <f t="shared" si="31"/>
      </c>
    </row>
    <row r="247" spans="1:28" ht="25.5">
      <c r="A247" s="87">
        <v>16601500023</v>
      </c>
      <c r="B247" s="82">
        <v>246</v>
      </c>
      <c r="C247" s="88" t="s">
        <v>346</v>
      </c>
      <c r="D247" s="88" t="s">
        <v>347</v>
      </c>
      <c r="E247" s="82" t="s">
        <v>27</v>
      </c>
      <c r="F247" s="82">
        <v>47</v>
      </c>
      <c r="G247" s="82" t="s">
        <v>74</v>
      </c>
      <c r="H247" s="82">
        <v>1</v>
      </c>
      <c r="J247" s="82" t="s">
        <v>817</v>
      </c>
      <c r="K247" s="83" t="s">
        <v>556</v>
      </c>
      <c r="L247" s="83" t="s">
        <v>78</v>
      </c>
      <c r="M247" s="83" t="s">
        <v>832</v>
      </c>
      <c r="N247" s="82" t="s">
        <v>828</v>
      </c>
      <c r="P247" s="82" t="s">
        <v>27</v>
      </c>
      <c r="Q247" s="82" t="s">
        <v>95</v>
      </c>
      <c r="T247" s="43" t="str">
        <f t="shared" si="24"/>
        <v>AP</v>
      </c>
      <c r="U247" s="43">
        <f t="shared" si="25"/>
      </c>
      <c r="V247" s="43">
        <f t="shared" si="26"/>
      </c>
      <c r="W247" s="43">
        <f t="shared" si="27"/>
      </c>
      <c r="X247" s="15">
        <f t="shared" si="28"/>
      </c>
      <c r="Y247" s="15">
        <f t="shared" si="29"/>
      </c>
      <c r="Z247" s="15">
        <f t="shared" si="30"/>
      </c>
      <c r="AB247" s="15">
        <f t="shared" si="31"/>
      </c>
    </row>
    <row r="248" spans="1:28" ht="25.5">
      <c r="A248" s="87">
        <v>16601600023</v>
      </c>
      <c r="B248" s="82">
        <v>247</v>
      </c>
      <c r="C248" s="88" t="s">
        <v>346</v>
      </c>
      <c r="D248" s="88" t="s">
        <v>347</v>
      </c>
      <c r="E248" s="82" t="s">
        <v>27</v>
      </c>
      <c r="F248" s="82">
        <v>48</v>
      </c>
      <c r="G248" s="82" t="s">
        <v>75</v>
      </c>
      <c r="H248" s="82">
        <v>1</v>
      </c>
      <c r="J248" s="82" t="s">
        <v>817</v>
      </c>
      <c r="K248" s="83" t="s">
        <v>557</v>
      </c>
      <c r="L248" s="83" t="s">
        <v>79</v>
      </c>
      <c r="M248" s="83" t="s">
        <v>832</v>
      </c>
      <c r="N248" s="82" t="s">
        <v>828</v>
      </c>
      <c r="P248" s="82" t="s">
        <v>27</v>
      </c>
      <c r="Q248" s="82" t="s">
        <v>95</v>
      </c>
      <c r="T248" s="43" t="str">
        <f t="shared" si="24"/>
        <v>AP</v>
      </c>
      <c r="U248" s="43">
        <f t="shared" si="25"/>
      </c>
      <c r="V248" s="43">
        <f t="shared" si="26"/>
      </c>
      <c r="W248" s="43">
        <f t="shared" si="27"/>
      </c>
      <c r="X248" s="15">
        <f t="shared" si="28"/>
      </c>
      <c r="Y248" s="15">
        <f t="shared" si="29"/>
      </c>
      <c r="Z248" s="15">
        <f t="shared" si="30"/>
      </c>
      <c r="AB248" s="15">
        <f t="shared" si="31"/>
      </c>
    </row>
    <row r="249" spans="1:28" ht="25.5">
      <c r="A249" s="87">
        <v>16601700023</v>
      </c>
      <c r="B249" s="82">
        <v>248</v>
      </c>
      <c r="C249" s="88" t="s">
        <v>346</v>
      </c>
      <c r="D249" s="88" t="s">
        <v>347</v>
      </c>
      <c r="E249" s="82" t="s">
        <v>27</v>
      </c>
      <c r="F249" s="82">
        <v>49</v>
      </c>
      <c r="G249" s="82" t="s">
        <v>76</v>
      </c>
      <c r="H249" s="82">
        <v>1</v>
      </c>
      <c r="J249" s="82" t="s">
        <v>817</v>
      </c>
      <c r="K249" s="83" t="s">
        <v>558</v>
      </c>
      <c r="L249" s="83" t="s">
        <v>80</v>
      </c>
      <c r="M249" s="83" t="s">
        <v>832</v>
      </c>
      <c r="N249" s="82" t="s">
        <v>828</v>
      </c>
      <c r="P249" s="82" t="s">
        <v>27</v>
      </c>
      <c r="Q249" s="82" t="s">
        <v>95</v>
      </c>
      <c r="T249" s="43" t="str">
        <f t="shared" si="24"/>
        <v>AP</v>
      </c>
      <c r="U249" s="43">
        <f t="shared" si="25"/>
      </c>
      <c r="V249" s="43">
        <f t="shared" si="26"/>
      </c>
      <c r="W249" s="43">
        <f t="shared" si="27"/>
      </c>
      <c r="X249" s="15">
        <f t="shared" si="28"/>
      </c>
      <c r="Y249" s="15">
        <f t="shared" si="29"/>
      </c>
      <c r="Z249" s="15">
        <f t="shared" si="30"/>
      </c>
      <c r="AB249" s="15">
        <f t="shared" si="31"/>
      </c>
    </row>
    <row r="250" spans="1:28" ht="25.5">
      <c r="A250" s="87">
        <v>16601800023</v>
      </c>
      <c r="B250" s="82">
        <v>249</v>
      </c>
      <c r="C250" s="88" t="s">
        <v>346</v>
      </c>
      <c r="D250" s="88" t="s">
        <v>347</v>
      </c>
      <c r="E250" s="82" t="s">
        <v>27</v>
      </c>
      <c r="F250" s="82">
        <v>50</v>
      </c>
      <c r="G250" s="82" t="s">
        <v>77</v>
      </c>
      <c r="H250" s="82">
        <v>1</v>
      </c>
      <c r="J250" s="82" t="s">
        <v>817</v>
      </c>
      <c r="K250" s="83" t="s">
        <v>559</v>
      </c>
      <c r="L250" s="83" t="s">
        <v>81</v>
      </c>
      <c r="M250" s="83" t="s">
        <v>832</v>
      </c>
      <c r="N250" s="82" t="s">
        <v>828</v>
      </c>
      <c r="P250" s="82" t="s">
        <v>27</v>
      </c>
      <c r="Q250" s="82" t="s">
        <v>95</v>
      </c>
      <c r="T250" s="43" t="str">
        <f t="shared" si="24"/>
        <v>AP</v>
      </c>
      <c r="U250" s="43">
        <f t="shared" si="25"/>
      </c>
      <c r="V250" s="43">
        <f t="shared" si="26"/>
      </c>
      <c r="W250" s="43">
        <f t="shared" si="27"/>
      </c>
      <c r="X250" s="15">
        <f t="shared" si="28"/>
      </c>
      <c r="Y250" s="15">
        <f t="shared" si="29"/>
      </c>
      <c r="Z250" s="15">
        <f t="shared" si="30"/>
      </c>
      <c r="AB250" s="15">
        <f t="shared" si="31"/>
      </c>
    </row>
    <row r="251" spans="1:28" ht="12.75">
      <c r="A251" s="87">
        <v>16509400023</v>
      </c>
      <c r="B251" s="82">
        <v>250</v>
      </c>
      <c r="C251" s="88" t="s">
        <v>203</v>
      </c>
      <c r="D251" s="88" t="s">
        <v>204</v>
      </c>
      <c r="E251" s="82" t="s">
        <v>27</v>
      </c>
      <c r="F251" s="82">
        <v>51</v>
      </c>
      <c r="G251" s="82" t="s">
        <v>560</v>
      </c>
      <c r="H251" s="82">
        <v>16</v>
      </c>
      <c r="J251" s="82" t="s">
        <v>817</v>
      </c>
      <c r="K251" s="83" t="s">
        <v>561</v>
      </c>
      <c r="L251" s="83" t="s">
        <v>562</v>
      </c>
      <c r="M251" s="83" t="s">
        <v>777</v>
      </c>
      <c r="N251" s="82" t="s">
        <v>777</v>
      </c>
      <c r="P251" s="82" t="s">
        <v>27</v>
      </c>
      <c r="Q251" s="82" t="s">
        <v>95</v>
      </c>
      <c r="T251" s="43" t="str">
        <f t="shared" si="24"/>
        <v>A</v>
      </c>
      <c r="U251" s="43">
        <f t="shared" si="25"/>
      </c>
      <c r="V251" s="43">
        <f t="shared" si="26"/>
      </c>
      <c r="W251" s="43">
        <f t="shared" si="27"/>
      </c>
      <c r="X251" s="15">
        <f t="shared" si="28"/>
      </c>
      <c r="Y251" s="15">
        <f t="shared" si="29"/>
      </c>
      <c r="Z251" s="15">
        <f t="shared" si="30"/>
      </c>
      <c r="AB251" s="15">
        <f t="shared" si="31"/>
      </c>
    </row>
    <row r="252" spans="1:28" ht="63.75">
      <c r="A252" s="87">
        <v>16595300023</v>
      </c>
      <c r="B252" s="82">
        <v>251</v>
      </c>
      <c r="C252" s="88" t="s">
        <v>245</v>
      </c>
      <c r="D252" s="88" t="s">
        <v>102</v>
      </c>
      <c r="E252" s="82" t="s">
        <v>72</v>
      </c>
      <c r="F252" s="82">
        <v>53</v>
      </c>
      <c r="G252" s="82">
        <v>6.4</v>
      </c>
      <c r="H252" s="82">
        <v>1</v>
      </c>
      <c r="J252" s="82" t="s">
        <v>801</v>
      </c>
      <c r="K252" s="83" t="s">
        <v>563</v>
      </c>
      <c r="L252" s="83" t="s">
        <v>564</v>
      </c>
      <c r="M252" s="83" t="s">
        <v>936</v>
      </c>
      <c r="N252" s="82" t="s">
        <v>828</v>
      </c>
      <c r="P252" s="82" t="s">
        <v>811</v>
      </c>
      <c r="Q252" s="82" t="s">
        <v>95</v>
      </c>
      <c r="T252" s="43">
        <f t="shared" si="24"/>
      </c>
      <c r="U252" s="43" t="str">
        <f t="shared" si="25"/>
        <v>AP</v>
      </c>
      <c r="V252" s="43" t="str">
        <f t="shared" si="26"/>
        <v>MAC Attributes</v>
      </c>
      <c r="W252" s="43">
        <f t="shared" si="27"/>
      </c>
      <c r="X252" s="15">
        <f t="shared" si="28"/>
      </c>
      <c r="Y252" s="15">
        <f t="shared" si="29"/>
      </c>
      <c r="Z252" s="15">
        <f t="shared" si="30"/>
      </c>
      <c r="AB252" s="15">
        <f t="shared" si="31"/>
      </c>
    </row>
    <row r="253" spans="1:28" ht="51">
      <c r="A253" s="87">
        <v>16631400023</v>
      </c>
      <c r="B253" s="82">
        <v>252</v>
      </c>
      <c r="C253" s="88" t="s">
        <v>232</v>
      </c>
      <c r="D253" s="88" t="s">
        <v>233</v>
      </c>
      <c r="E253" s="82" t="s">
        <v>72</v>
      </c>
      <c r="F253" s="82">
        <v>53</v>
      </c>
      <c r="G253" s="82">
        <v>6.4</v>
      </c>
      <c r="H253" s="82">
        <v>40</v>
      </c>
      <c r="J253" s="12" t="s">
        <v>818</v>
      </c>
      <c r="K253" s="83" t="s">
        <v>565</v>
      </c>
      <c r="L253" s="83" t="s">
        <v>566</v>
      </c>
      <c r="M253" s="83" t="s">
        <v>860</v>
      </c>
      <c r="N253" s="82" t="s">
        <v>828</v>
      </c>
      <c r="P253" s="82" t="s">
        <v>811</v>
      </c>
      <c r="Q253" s="82" t="s">
        <v>95</v>
      </c>
      <c r="T253" s="43">
        <f t="shared" si="24"/>
      </c>
      <c r="U253" s="43" t="str">
        <f t="shared" si="25"/>
        <v>AP</v>
      </c>
      <c r="V253" s="43" t="str">
        <f t="shared" si="26"/>
        <v>MAC Attributes</v>
      </c>
      <c r="W253" s="43">
        <f t="shared" si="27"/>
      </c>
      <c r="X253" s="15">
        <f t="shared" si="28"/>
      </c>
      <c r="Y253" s="15">
        <f t="shared" si="29"/>
      </c>
      <c r="Z253" s="15">
        <f t="shared" si="30"/>
      </c>
      <c r="AB253" s="15">
        <f t="shared" si="31"/>
      </c>
    </row>
    <row r="254" spans="1:28" ht="25.5">
      <c r="A254" s="87">
        <v>16613800023</v>
      </c>
      <c r="B254" s="82">
        <v>253</v>
      </c>
      <c r="C254" s="88" t="s">
        <v>101</v>
      </c>
      <c r="D254" s="88" t="s">
        <v>102</v>
      </c>
      <c r="E254" s="82" t="s">
        <v>27</v>
      </c>
      <c r="F254" s="82">
        <v>55</v>
      </c>
      <c r="G254" s="82">
        <v>8.1</v>
      </c>
      <c r="H254" s="82">
        <v>9</v>
      </c>
      <c r="J254" s="82" t="s">
        <v>817</v>
      </c>
      <c r="K254" s="83" t="s">
        <v>567</v>
      </c>
      <c r="L254" s="83" t="s">
        <v>568</v>
      </c>
      <c r="M254" s="83" t="s">
        <v>777</v>
      </c>
      <c r="N254" s="82" t="s">
        <v>777</v>
      </c>
      <c r="P254" s="82" t="s">
        <v>27</v>
      </c>
      <c r="Q254" s="82" t="s">
        <v>95</v>
      </c>
      <c r="T254" s="43" t="str">
        <f t="shared" si="24"/>
        <v>A</v>
      </c>
      <c r="U254" s="43">
        <f t="shared" si="25"/>
      </c>
      <c r="V254" s="43">
        <f t="shared" si="26"/>
      </c>
      <c r="W254" s="43">
        <f t="shared" si="27"/>
      </c>
      <c r="X254" s="15">
        <f t="shared" si="28"/>
      </c>
      <c r="Y254" s="15">
        <f t="shared" si="29"/>
      </c>
      <c r="Z254" s="15">
        <f t="shared" si="30"/>
      </c>
      <c r="AB254" s="15">
        <f t="shared" si="31"/>
      </c>
    </row>
    <row r="255" spans="1:28" ht="25.5">
      <c r="A255" s="87">
        <v>16613900023</v>
      </c>
      <c r="B255" s="82">
        <v>254</v>
      </c>
      <c r="C255" s="88" t="s">
        <v>101</v>
      </c>
      <c r="D255" s="88" t="s">
        <v>102</v>
      </c>
      <c r="E255" s="82" t="s">
        <v>27</v>
      </c>
      <c r="F255" s="82">
        <v>55</v>
      </c>
      <c r="G255" s="82">
        <v>8.1</v>
      </c>
      <c r="H255" s="82">
        <v>11</v>
      </c>
      <c r="J255" s="82" t="s">
        <v>817</v>
      </c>
      <c r="K255" s="83" t="s">
        <v>569</v>
      </c>
      <c r="L255" s="83" t="s">
        <v>570</v>
      </c>
      <c r="M255" s="83" t="s">
        <v>777</v>
      </c>
      <c r="N255" s="82" t="s">
        <v>777</v>
      </c>
      <c r="P255" s="82" t="s">
        <v>27</v>
      </c>
      <c r="Q255" s="82" t="s">
        <v>95</v>
      </c>
      <c r="T255" s="43" t="str">
        <f t="shared" si="24"/>
        <v>A</v>
      </c>
      <c r="U255" s="43">
        <f t="shared" si="25"/>
      </c>
      <c r="V255" s="43">
        <f t="shared" si="26"/>
      </c>
      <c r="W255" s="43">
        <f t="shared" si="27"/>
      </c>
      <c r="X255" s="15">
        <f t="shared" si="28"/>
      </c>
      <c r="Y255" s="15">
        <f t="shared" si="29"/>
      </c>
      <c r="Z255" s="15">
        <f t="shared" si="30"/>
      </c>
      <c r="AB255" s="15">
        <f t="shared" si="31"/>
      </c>
    </row>
    <row r="256" spans="1:28" ht="25.5">
      <c r="A256" s="87">
        <v>16614000023</v>
      </c>
      <c r="B256" s="82">
        <v>255</v>
      </c>
      <c r="C256" s="88" t="s">
        <v>101</v>
      </c>
      <c r="D256" s="88" t="s">
        <v>102</v>
      </c>
      <c r="E256" s="82" t="s">
        <v>27</v>
      </c>
      <c r="F256" s="82">
        <v>55</v>
      </c>
      <c r="G256" s="82">
        <v>8.1</v>
      </c>
      <c r="H256" s="82">
        <v>15</v>
      </c>
      <c r="J256" s="82" t="s">
        <v>817</v>
      </c>
      <c r="K256" s="83" t="s">
        <v>571</v>
      </c>
      <c r="L256" s="83" t="s">
        <v>572</v>
      </c>
      <c r="M256" s="83" t="s">
        <v>777</v>
      </c>
      <c r="N256" s="82" t="s">
        <v>777</v>
      </c>
      <c r="P256" s="82" t="s">
        <v>27</v>
      </c>
      <c r="Q256" s="82" t="s">
        <v>95</v>
      </c>
      <c r="T256" s="43" t="str">
        <f t="shared" si="24"/>
        <v>A</v>
      </c>
      <c r="U256" s="43">
        <f t="shared" si="25"/>
      </c>
      <c r="V256" s="43">
        <f t="shared" si="26"/>
      </c>
      <c r="W256" s="43">
        <f t="shared" si="27"/>
      </c>
      <c r="X256" s="15">
        <f t="shared" si="28"/>
      </c>
      <c r="Y256" s="15">
        <f t="shared" si="29"/>
      </c>
      <c r="Z256" s="15">
        <f t="shared" si="30"/>
      </c>
      <c r="AB256" s="15">
        <f t="shared" si="31"/>
      </c>
    </row>
    <row r="257" spans="1:28" ht="98.25" customHeight="1">
      <c r="A257" s="87">
        <v>16595800023</v>
      </c>
      <c r="B257" s="82">
        <v>256</v>
      </c>
      <c r="C257" s="88" t="s">
        <v>245</v>
      </c>
      <c r="D257" s="88" t="s">
        <v>102</v>
      </c>
      <c r="E257" s="82" t="s">
        <v>72</v>
      </c>
      <c r="F257" s="82">
        <v>55</v>
      </c>
      <c r="G257" s="82">
        <v>8.1</v>
      </c>
      <c r="H257" s="82">
        <v>18</v>
      </c>
      <c r="J257" s="82" t="s">
        <v>799</v>
      </c>
      <c r="K257" s="83" t="s">
        <v>573</v>
      </c>
      <c r="L257" s="83" t="s">
        <v>574</v>
      </c>
      <c r="M257" s="83" t="s">
        <v>777</v>
      </c>
      <c r="N257" s="82" t="s">
        <v>777</v>
      </c>
      <c r="P257" s="82" t="s">
        <v>812</v>
      </c>
      <c r="Q257" s="82" t="s">
        <v>95</v>
      </c>
      <c r="T257" s="43">
        <f t="shared" si="24"/>
      </c>
      <c r="U257" s="43" t="str">
        <f t="shared" si="25"/>
        <v>A</v>
      </c>
      <c r="V257" s="43" t="str">
        <f t="shared" si="26"/>
        <v>PHY Attributes</v>
      </c>
      <c r="W257" s="43">
        <f t="shared" si="27"/>
      </c>
      <c r="X257" s="15">
        <f t="shared" si="28"/>
      </c>
      <c r="Y257" s="15">
        <f t="shared" si="29"/>
      </c>
      <c r="Z257" s="15">
        <f t="shared" si="30"/>
      </c>
      <c r="AB257" s="15">
        <f t="shared" si="31"/>
      </c>
    </row>
    <row r="258" spans="1:28" ht="38.25">
      <c r="A258" s="87">
        <v>16595700023</v>
      </c>
      <c r="B258" s="82">
        <v>257</v>
      </c>
      <c r="C258" s="88" t="s">
        <v>245</v>
      </c>
      <c r="D258" s="88" t="s">
        <v>102</v>
      </c>
      <c r="E258" s="82" t="s">
        <v>72</v>
      </c>
      <c r="F258" s="82">
        <v>55</v>
      </c>
      <c r="G258" s="82" t="s">
        <v>575</v>
      </c>
      <c r="H258" s="82">
        <v>42</v>
      </c>
      <c r="J258" s="12" t="s">
        <v>802</v>
      </c>
      <c r="K258" s="83" t="s">
        <v>576</v>
      </c>
      <c r="L258" s="83" t="s">
        <v>577</v>
      </c>
      <c r="M258" s="83" t="s">
        <v>777</v>
      </c>
      <c r="N258" s="82" t="s">
        <v>777</v>
      </c>
      <c r="P258" s="82" t="s">
        <v>812</v>
      </c>
      <c r="Q258" s="82" t="s">
        <v>95</v>
      </c>
      <c r="T258" s="43">
        <f t="shared" si="24"/>
      </c>
      <c r="U258" s="43" t="str">
        <f t="shared" si="25"/>
        <v>A</v>
      </c>
      <c r="V258" s="43" t="str">
        <f t="shared" si="26"/>
        <v>PHY Attributes</v>
      </c>
      <c r="W258" s="43">
        <f t="shared" si="27"/>
      </c>
      <c r="X258" s="15">
        <f t="shared" si="28"/>
      </c>
      <c r="Y258" s="15">
        <f t="shared" si="29"/>
      </c>
      <c r="Z258" s="15">
        <f t="shared" si="30"/>
      </c>
      <c r="AB258" s="15">
        <f t="shared" si="31"/>
      </c>
    </row>
    <row r="259" spans="1:28" ht="25.5">
      <c r="A259" s="87">
        <v>16509500023</v>
      </c>
      <c r="B259" s="82">
        <v>258</v>
      </c>
      <c r="C259" s="88" t="s">
        <v>203</v>
      </c>
      <c r="D259" s="88" t="s">
        <v>204</v>
      </c>
      <c r="E259" s="82" t="s">
        <v>27</v>
      </c>
      <c r="F259" s="82">
        <v>57</v>
      </c>
      <c r="G259" s="82">
        <v>9.2</v>
      </c>
      <c r="H259" s="82">
        <v>19</v>
      </c>
      <c r="J259" s="82" t="s">
        <v>817</v>
      </c>
      <c r="K259" s="83" t="s">
        <v>578</v>
      </c>
      <c r="L259" s="83" t="s">
        <v>206</v>
      </c>
      <c r="M259" s="83" t="s">
        <v>883</v>
      </c>
      <c r="N259" s="82" t="s">
        <v>855</v>
      </c>
      <c r="P259" s="82" t="s">
        <v>27</v>
      </c>
      <c r="Q259" s="82" t="s">
        <v>95</v>
      </c>
      <c r="T259" s="43" t="str">
        <f aca="true" t="shared" si="32" ref="T259:T322">IF(E259="Editorial",N259,"")</f>
        <v>R</v>
      </c>
      <c r="U259" s="43">
        <f aca="true" t="shared" si="33" ref="U259:U322">IF(OR(E259="Technical",E259="General"),N259,"")</f>
      </c>
      <c r="V259" s="43">
        <f aca="true" t="shared" si="34" ref="V259:V322">IF(OR(U259="A",U259="AP",U259="R",U259="Z"),P259,"")</f>
      </c>
      <c r="W259" s="43">
        <f aca="true" t="shared" si="35" ref="W259:W322">IF(U259=0,P259,"")</f>
      </c>
      <c r="X259" s="15">
        <f aca="true" t="shared" si="36" ref="X259:X322">IF(U259="wip",P259,"")</f>
      </c>
      <c r="Y259" s="15">
        <f aca="true" t="shared" si="37" ref="Y259:Y322">IF(U259="rdy2vote",P259,"")</f>
      </c>
      <c r="Z259" s="15">
        <f aca="true" t="shared" si="38" ref="Z259:Z322">IF(U259="oos",P259,"")</f>
      </c>
      <c r="AB259" s="15">
        <f aca="true" t="shared" si="39" ref="AB259:AB322">IF(OR(U259="rdy2vote",U259="wip"),J259,"")</f>
      </c>
    </row>
    <row r="260" spans="1:28" ht="38.25">
      <c r="A260" s="87">
        <v>16509700023</v>
      </c>
      <c r="B260" s="82">
        <v>259</v>
      </c>
      <c r="C260" s="88" t="s">
        <v>203</v>
      </c>
      <c r="D260" s="88" t="s">
        <v>204</v>
      </c>
      <c r="E260" s="82" t="s">
        <v>27</v>
      </c>
      <c r="F260" s="82">
        <v>57</v>
      </c>
      <c r="G260" s="82">
        <v>9</v>
      </c>
      <c r="J260" s="82" t="s">
        <v>817</v>
      </c>
      <c r="K260" s="83" t="s">
        <v>579</v>
      </c>
      <c r="L260" s="83" t="s">
        <v>580</v>
      </c>
      <c r="M260" s="83" t="s">
        <v>880</v>
      </c>
      <c r="N260" s="82" t="s">
        <v>828</v>
      </c>
      <c r="P260" s="82" t="s">
        <v>27</v>
      </c>
      <c r="Q260" s="82" t="s">
        <v>95</v>
      </c>
      <c r="T260" s="43" t="str">
        <f t="shared" si="32"/>
        <v>AP</v>
      </c>
      <c r="U260" s="43">
        <f t="shared" si="33"/>
      </c>
      <c r="V260" s="43">
        <f t="shared" si="34"/>
      </c>
      <c r="W260" s="43">
        <f t="shared" si="35"/>
      </c>
      <c r="X260" s="15">
        <f t="shared" si="36"/>
      </c>
      <c r="Y260" s="15">
        <f t="shared" si="37"/>
      </c>
      <c r="Z260" s="15">
        <f t="shared" si="38"/>
      </c>
      <c r="AB260" s="15">
        <f t="shared" si="39"/>
      </c>
    </row>
    <row r="261" spans="1:28" ht="42.75" customHeight="1">
      <c r="A261" s="87">
        <v>16642800023</v>
      </c>
      <c r="B261" s="82">
        <v>260</v>
      </c>
      <c r="C261" s="88" t="s">
        <v>125</v>
      </c>
      <c r="D261" s="88" t="s">
        <v>126</v>
      </c>
      <c r="E261" s="82" t="s">
        <v>27</v>
      </c>
      <c r="F261" s="82">
        <v>58</v>
      </c>
      <c r="G261" s="82">
        <v>9.3</v>
      </c>
      <c r="H261" s="82">
        <v>35</v>
      </c>
      <c r="J261" s="82" t="s">
        <v>817</v>
      </c>
      <c r="K261" s="83" t="s">
        <v>581</v>
      </c>
      <c r="L261" s="83" t="s">
        <v>582</v>
      </c>
      <c r="M261" s="83" t="s">
        <v>886</v>
      </c>
      <c r="N261" s="82" t="s">
        <v>828</v>
      </c>
      <c r="P261" s="82" t="s">
        <v>27</v>
      </c>
      <c r="Q261" s="82" t="s">
        <v>95</v>
      </c>
      <c r="T261" s="43" t="str">
        <f t="shared" si="32"/>
        <v>AP</v>
      </c>
      <c r="U261" s="43">
        <f t="shared" si="33"/>
      </c>
      <c r="V261" s="43">
        <f t="shared" si="34"/>
      </c>
      <c r="W261" s="43">
        <f t="shared" si="35"/>
      </c>
      <c r="X261" s="15">
        <f t="shared" si="36"/>
      </c>
      <c r="Y261" s="15">
        <f t="shared" si="37"/>
      </c>
      <c r="Z261" s="15">
        <f t="shared" si="38"/>
      </c>
      <c r="AB261" s="15">
        <f t="shared" si="39"/>
      </c>
    </row>
    <row r="262" spans="1:28" ht="25.5">
      <c r="A262" s="87">
        <v>16642600023</v>
      </c>
      <c r="B262" s="82">
        <v>261</v>
      </c>
      <c r="C262" s="88" t="s">
        <v>125</v>
      </c>
      <c r="D262" s="88" t="s">
        <v>126</v>
      </c>
      <c r="E262" s="82" t="s">
        <v>72</v>
      </c>
      <c r="F262" s="82">
        <v>58</v>
      </c>
      <c r="G262" s="82">
        <v>9.3</v>
      </c>
      <c r="H262" s="82">
        <v>35</v>
      </c>
      <c r="J262" s="12" t="s">
        <v>817</v>
      </c>
      <c r="K262" s="83" t="s">
        <v>583</v>
      </c>
      <c r="L262" s="83" t="s">
        <v>584</v>
      </c>
      <c r="M262" s="83" t="s">
        <v>881</v>
      </c>
      <c r="N262" s="82" t="s">
        <v>828</v>
      </c>
      <c r="P262" s="82" t="s">
        <v>812</v>
      </c>
      <c r="Q262" s="82" t="s">
        <v>95</v>
      </c>
      <c r="T262" s="43">
        <f t="shared" si="32"/>
      </c>
      <c r="U262" s="43" t="str">
        <f t="shared" si="33"/>
        <v>AP</v>
      </c>
      <c r="V262" s="43" t="str">
        <f t="shared" si="34"/>
        <v>PHY Attributes</v>
      </c>
      <c r="W262" s="43">
        <f t="shared" si="35"/>
      </c>
      <c r="X262" s="15">
        <f t="shared" si="36"/>
      </c>
      <c r="Y262" s="15">
        <f t="shared" si="37"/>
      </c>
      <c r="Z262" s="15">
        <f t="shared" si="38"/>
      </c>
      <c r="AB262" s="15">
        <f t="shared" si="39"/>
      </c>
    </row>
    <row r="263" spans="1:28" ht="12.75">
      <c r="A263" s="87">
        <v>16642900023</v>
      </c>
      <c r="B263" s="82">
        <v>262</v>
      </c>
      <c r="C263" s="88" t="s">
        <v>125</v>
      </c>
      <c r="D263" s="88" t="s">
        <v>126</v>
      </c>
      <c r="E263" s="82" t="s">
        <v>27</v>
      </c>
      <c r="F263" s="82">
        <v>58</v>
      </c>
      <c r="G263" s="82">
        <v>9.3</v>
      </c>
      <c r="H263" s="82">
        <v>46</v>
      </c>
      <c r="J263" s="82" t="s">
        <v>817</v>
      </c>
      <c r="K263" s="83" t="s">
        <v>581</v>
      </c>
      <c r="L263" s="83" t="s">
        <v>585</v>
      </c>
      <c r="M263" s="83" t="s">
        <v>881</v>
      </c>
      <c r="N263" s="82" t="s">
        <v>828</v>
      </c>
      <c r="P263" s="82" t="s">
        <v>27</v>
      </c>
      <c r="Q263" s="82" t="s">
        <v>95</v>
      </c>
      <c r="T263" s="43" t="str">
        <f t="shared" si="32"/>
        <v>AP</v>
      </c>
      <c r="U263" s="43">
        <f t="shared" si="33"/>
      </c>
      <c r="V263" s="43">
        <f t="shared" si="34"/>
      </c>
      <c r="W263" s="43">
        <f t="shared" si="35"/>
      </c>
      <c r="X263" s="15">
        <f t="shared" si="36"/>
      </c>
      <c r="Y263" s="15">
        <f t="shared" si="37"/>
      </c>
      <c r="Z263" s="15">
        <f t="shared" si="38"/>
      </c>
      <c r="AB263" s="15">
        <f t="shared" si="39"/>
      </c>
    </row>
    <row r="264" spans="1:28" ht="25.5">
      <c r="A264" s="87">
        <v>16643000023</v>
      </c>
      <c r="B264" s="82">
        <v>263</v>
      </c>
      <c r="C264" s="88" t="s">
        <v>125</v>
      </c>
      <c r="D264" s="88" t="s">
        <v>126</v>
      </c>
      <c r="E264" s="82" t="s">
        <v>27</v>
      </c>
      <c r="F264" s="82">
        <v>58</v>
      </c>
      <c r="G264" s="82">
        <v>9.3</v>
      </c>
      <c r="H264" s="82">
        <v>50</v>
      </c>
      <c r="J264" s="82" t="s">
        <v>817</v>
      </c>
      <c r="K264" s="83" t="s">
        <v>261</v>
      </c>
      <c r="L264" s="83" t="s">
        <v>586</v>
      </c>
      <c r="M264" s="83" t="s">
        <v>885</v>
      </c>
      <c r="N264" s="82" t="s">
        <v>855</v>
      </c>
      <c r="P264" s="82" t="s">
        <v>27</v>
      </c>
      <c r="Q264" s="82" t="s">
        <v>95</v>
      </c>
      <c r="T264" s="43" t="str">
        <f t="shared" si="32"/>
        <v>R</v>
      </c>
      <c r="U264" s="43">
        <f t="shared" si="33"/>
      </c>
      <c r="V264" s="43">
        <f t="shared" si="34"/>
      </c>
      <c r="W264" s="43">
        <f t="shared" si="35"/>
      </c>
      <c r="X264" s="15">
        <f t="shared" si="36"/>
      </c>
      <c r="Y264" s="15">
        <f t="shared" si="37"/>
      </c>
      <c r="Z264" s="15">
        <f t="shared" si="38"/>
      </c>
      <c r="AB264" s="15">
        <f t="shared" si="39"/>
      </c>
    </row>
    <row r="265" spans="1:28" ht="25.5">
      <c r="A265" s="87">
        <v>16642700023</v>
      </c>
      <c r="B265" s="82">
        <v>264</v>
      </c>
      <c r="C265" s="88" t="s">
        <v>125</v>
      </c>
      <c r="D265" s="88" t="s">
        <v>126</v>
      </c>
      <c r="E265" s="82" t="s">
        <v>72</v>
      </c>
      <c r="F265" s="82">
        <v>58</v>
      </c>
      <c r="G265" s="82">
        <v>9.3</v>
      </c>
      <c r="H265" s="82">
        <v>54</v>
      </c>
      <c r="J265" s="12" t="s">
        <v>817</v>
      </c>
      <c r="K265" s="83" t="s">
        <v>583</v>
      </c>
      <c r="L265" s="83" t="s">
        <v>584</v>
      </c>
      <c r="M265" s="83" t="s">
        <v>881</v>
      </c>
      <c r="N265" s="82" t="s">
        <v>828</v>
      </c>
      <c r="P265" s="82" t="s">
        <v>812</v>
      </c>
      <c r="Q265" s="82" t="s">
        <v>95</v>
      </c>
      <c r="T265" s="43">
        <f t="shared" si="32"/>
      </c>
      <c r="U265" s="43" t="str">
        <f t="shared" si="33"/>
        <v>AP</v>
      </c>
      <c r="V265" s="43" t="str">
        <f t="shared" si="34"/>
        <v>PHY Attributes</v>
      </c>
      <c r="W265" s="43">
        <f t="shared" si="35"/>
      </c>
      <c r="X265" s="15">
        <f t="shared" si="36"/>
      </c>
      <c r="Y265" s="15">
        <f t="shared" si="37"/>
      </c>
      <c r="Z265" s="15">
        <f t="shared" si="38"/>
      </c>
      <c r="AB265" s="15">
        <f t="shared" si="39"/>
      </c>
    </row>
    <row r="266" spans="1:28" ht="25.5">
      <c r="A266" s="87">
        <v>16643100023</v>
      </c>
      <c r="B266" s="82">
        <v>265</v>
      </c>
      <c r="C266" s="88" t="s">
        <v>125</v>
      </c>
      <c r="D266" s="88" t="s">
        <v>126</v>
      </c>
      <c r="E266" s="82" t="s">
        <v>27</v>
      </c>
      <c r="F266" s="82">
        <v>59</v>
      </c>
      <c r="G266" s="82">
        <v>9.3</v>
      </c>
      <c r="H266" s="82">
        <v>5</v>
      </c>
      <c r="J266" s="82" t="s">
        <v>817</v>
      </c>
      <c r="K266" s="83" t="s">
        <v>261</v>
      </c>
      <c r="L266" s="83" t="s">
        <v>587</v>
      </c>
      <c r="M266" s="83" t="s">
        <v>885</v>
      </c>
      <c r="N266" s="82" t="s">
        <v>855</v>
      </c>
      <c r="P266" s="82" t="s">
        <v>27</v>
      </c>
      <c r="Q266" s="82" t="s">
        <v>95</v>
      </c>
      <c r="T266" s="43" t="str">
        <f t="shared" si="32"/>
        <v>R</v>
      </c>
      <c r="U266" s="43">
        <f t="shared" si="33"/>
      </c>
      <c r="V266" s="43">
        <f t="shared" si="34"/>
      </c>
      <c r="W266" s="43">
        <f t="shared" si="35"/>
      </c>
      <c r="X266" s="15">
        <f t="shared" si="36"/>
      </c>
      <c r="Y266" s="15">
        <f t="shared" si="37"/>
      </c>
      <c r="Z266" s="15">
        <f t="shared" si="38"/>
      </c>
      <c r="AB266" s="15">
        <f t="shared" si="39"/>
      </c>
    </row>
    <row r="267" spans="1:28" ht="25.5">
      <c r="A267" s="87">
        <v>16643200023</v>
      </c>
      <c r="B267" s="82">
        <v>266</v>
      </c>
      <c r="C267" s="88" t="s">
        <v>125</v>
      </c>
      <c r="D267" s="88" t="s">
        <v>126</v>
      </c>
      <c r="E267" s="82" t="s">
        <v>72</v>
      </c>
      <c r="F267" s="82">
        <v>59</v>
      </c>
      <c r="G267" s="82">
        <v>9.3</v>
      </c>
      <c r="H267" s="82">
        <v>9</v>
      </c>
      <c r="J267" s="12" t="s">
        <v>817</v>
      </c>
      <c r="K267" s="83" t="s">
        <v>583</v>
      </c>
      <c r="L267" s="83" t="s">
        <v>584</v>
      </c>
      <c r="M267" s="83" t="s">
        <v>881</v>
      </c>
      <c r="N267" s="82" t="s">
        <v>828</v>
      </c>
      <c r="P267" s="82" t="s">
        <v>812</v>
      </c>
      <c r="Q267" s="82" t="s">
        <v>95</v>
      </c>
      <c r="T267" s="43">
        <f t="shared" si="32"/>
      </c>
      <c r="U267" s="43" t="str">
        <f t="shared" si="33"/>
        <v>AP</v>
      </c>
      <c r="V267" s="43" t="str">
        <f t="shared" si="34"/>
        <v>PHY Attributes</v>
      </c>
      <c r="W267" s="43">
        <f t="shared" si="35"/>
      </c>
      <c r="X267" s="15">
        <f t="shared" si="36"/>
      </c>
      <c r="Y267" s="15">
        <f t="shared" si="37"/>
      </c>
      <c r="Z267" s="15">
        <f t="shared" si="38"/>
      </c>
      <c r="AB267" s="15">
        <f t="shared" si="39"/>
      </c>
    </row>
    <row r="268" spans="1:28" ht="25.5">
      <c r="A268" s="87">
        <v>16643300023</v>
      </c>
      <c r="B268" s="82">
        <v>267</v>
      </c>
      <c r="C268" s="88" t="s">
        <v>125</v>
      </c>
      <c r="D268" s="88" t="s">
        <v>126</v>
      </c>
      <c r="E268" s="82" t="s">
        <v>27</v>
      </c>
      <c r="F268" s="82">
        <v>59</v>
      </c>
      <c r="G268" s="82">
        <v>9.3</v>
      </c>
      <c r="H268" s="82">
        <v>11</v>
      </c>
      <c r="J268" s="82" t="s">
        <v>817</v>
      </c>
      <c r="K268" s="83" t="s">
        <v>261</v>
      </c>
      <c r="L268" s="83" t="s">
        <v>588</v>
      </c>
      <c r="M268" s="83" t="s">
        <v>885</v>
      </c>
      <c r="N268" s="82" t="s">
        <v>855</v>
      </c>
      <c r="P268" s="82" t="s">
        <v>27</v>
      </c>
      <c r="Q268" s="82" t="s">
        <v>95</v>
      </c>
      <c r="T268" s="43" t="str">
        <f t="shared" si="32"/>
        <v>R</v>
      </c>
      <c r="U268" s="43">
        <f t="shared" si="33"/>
      </c>
      <c r="V268" s="43">
        <f t="shared" si="34"/>
      </c>
      <c r="W268" s="43">
        <f t="shared" si="35"/>
      </c>
      <c r="X268" s="15">
        <f t="shared" si="36"/>
      </c>
      <c r="Y268" s="15">
        <f t="shared" si="37"/>
      </c>
      <c r="Z268" s="15">
        <f t="shared" si="38"/>
      </c>
      <c r="AB268" s="15">
        <f t="shared" si="39"/>
      </c>
    </row>
    <row r="269" spans="1:28" ht="25.5">
      <c r="A269" s="87">
        <v>16643400023</v>
      </c>
      <c r="B269" s="82">
        <v>268</v>
      </c>
      <c r="C269" s="88" t="s">
        <v>125</v>
      </c>
      <c r="D269" s="88" t="s">
        <v>126</v>
      </c>
      <c r="E269" s="82" t="s">
        <v>27</v>
      </c>
      <c r="F269" s="82">
        <v>59</v>
      </c>
      <c r="G269" s="82">
        <v>9.3</v>
      </c>
      <c r="H269" s="82">
        <v>13</v>
      </c>
      <c r="J269" s="82" t="s">
        <v>817</v>
      </c>
      <c r="K269" s="83" t="s">
        <v>261</v>
      </c>
      <c r="L269" s="83" t="s">
        <v>589</v>
      </c>
      <c r="M269" s="83" t="s">
        <v>885</v>
      </c>
      <c r="N269" s="82" t="s">
        <v>855</v>
      </c>
      <c r="P269" s="82" t="s">
        <v>27</v>
      </c>
      <c r="Q269" s="82" t="s">
        <v>95</v>
      </c>
      <c r="T269" s="43" t="str">
        <f t="shared" si="32"/>
        <v>R</v>
      </c>
      <c r="U269" s="43">
        <f t="shared" si="33"/>
      </c>
      <c r="V269" s="43">
        <f t="shared" si="34"/>
      </c>
      <c r="W269" s="43">
        <f t="shared" si="35"/>
      </c>
      <c r="X269" s="15">
        <f t="shared" si="36"/>
      </c>
      <c r="Y269" s="15">
        <f t="shared" si="37"/>
      </c>
      <c r="Z269" s="15">
        <f t="shared" si="38"/>
      </c>
      <c r="AB269" s="15">
        <f t="shared" si="39"/>
      </c>
    </row>
    <row r="270" spans="1:28" ht="12.75">
      <c r="A270" s="87">
        <v>16643500023</v>
      </c>
      <c r="B270" s="82">
        <v>269</v>
      </c>
      <c r="C270" s="88" t="s">
        <v>125</v>
      </c>
      <c r="D270" s="88" t="s">
        <v>126</v>
      </c>
      <c r="E270" s="82" t="s">
        <v>27</v>
      </c>
      <c r="F270" s="82">
        <v>59</v>
      </c>
      <c r="G270" s="82">
        <v>9.3</v>
      </c>
      <c r="H270" s="82">
        <v>17</v>
      </c>
      <c r="J270" s="82" t="s">
        <v>817</v>
      </c>
      <c r="K270" s="83" t="s">
        <v>590</v>
      </c>
      <c r="L270" s="83" t="s">
        <v>591</v>
      </c>
      <c r="M270" s="83" t="s">
        <v>777</v>
      </c>
      <c r="N270" s="82" t="s">
        <v>777</v>
      </c>
      <c r="P270" s="82" t="s">
        <v>27</v>
      </c>
      <c r="Q270" s="82" t="s">
        <v>95</v>
      </c>
      <c r="T270" s="43" t="str">
        <f t="shared" si="32"/>
        <v>A</v>
      </c>
      <c r="U270" s="43">
        <f t="shared" si="33"/>
      </c>
      <c r="V270" s="43">
        <f t="shared" si="34"/>
      </c>
      <c r="W270" s="43">
        <f t="shared" si="35"/>
      </c>
      <c r="X270" s="15">
        <f t="shared" si="36"/>
      </c>
      <c r="Y270" s="15">
        <f t="shared" si="37"/>
      </c>
      <c r="Z270" s="15">
        <f t="shared" si="38"/>
      </c>
      <c r="AB270" s="15">
        <f t="shared" si="39"/>
      </c>
    </row>
    <row r="271" spans="1:28" ht="25.5">
      <c r="A271" s="87">
        <v>16643600023</v>
      </c>
      <c r="B271" s="82">
        <v>270</v>
      </c>
      <c r="C271" s="88" t="s">
        <v>125</v>
      </c>
      <c r="D271" s="88" t="s">
        <v>126</v>
      </c>
      <c r="E271" s="82" t="s">
        <v>27</v>
      </c>
      <c r="F271" s="82">
        <v>59</v>
      </c>
      <c r="G271" s="82">
        <v>9.4</v>
      </c>
      <c r="H271" s="82">
        <v>34</v>
      </c>
      <c r="J271" s="82" t="s">
        <v>817</v>
      </c>
      <c r="K271" s="83" t="s">
        <v>592</v>
      </c>
      <c r="L271" s="83" t="s">
        <v>593</v>
      </c>
      <c r="M271" s="83" t="s">
        <v>777</v>
      </c>
      <c r="N271" s="82" t="s">
        <v>777</v>
      </c>
      <c r="P271" s="82" t="s">
        <v>27</v>
      </c>
      <c r="Q271" s="82" t="s">
        <v>95</v>
      </c>
      <c r="T271" s="43" t="str">
        <f t="shared" si="32"/>
        <v>A</v>
      </c>
      <c r="U271" s="43">
        <f t="shared" si="33"/>
      </c>
      <c r="V271" s="43">
        <f t="shared" si="34"/>
      </c>
      <c r="W271" s="43">
        <f t="shared" si="35"/>
      </c>
      <c r="X271" s="15">
        <f t="shared" si="36"/>
      </c>
      <c r="Y271" s="15">
        <f t="shared" si="37"/>
      </c>
      <c r="Z271" s="15">
        <f t="shared" si="38"/>
      </c>
      <c r="AB271" s="15">
        <f t="shared" si="39"/>
      </c>
    </row>
    <row r="272" spans="1:28" ht="54.75" customHeight="1">
      <c r="A272" s="87">
        <v>16643700023</v>
      </c>
      <c r="B272" s="82">
        <v>271</v>
      </c>
      <c r="C272" s="88" t="s">
        <v>125</v>
      </c>
      <c r="D272" s="88" t="s">
        <v>126</v>
      </c>
      <c r="E272" s="82" t="s">
        <v>72</v>
      </c>
      <c r="F272" s="82">
        <v>59</v>
      </c>
      <c r="G272" s="82">
        <v>9.4</v>
      </c>
      <c r="H272" s="82">
        <v>38</v>
      </c>
      <c r="J272" s="82" t="s">
        <v>801</v>
      </c>
      <c r="K272" s="83" t="s">
        <v>594</v>
      </c>
      <c r="L272" s="83" t="s">
        <v>595</v>
      </c>
      <c r="M272" s="83" t="s">
        <v>907</v>
      </c>
      <c r="N272" s="82" t="s">
        <v>828</v>
      </c>
      <c r="P272" s="82" t="s">
        <v>812</v>
      </c>
      <c r="Q272" s="82" t="s">
        <v>95</v>
      </c>
      <c r="T272" s="43">
        <f t="shared" si="32"/>
      </c>
      <c r="U272" s="43" t="str">
        <f t="shared" si="33"/>
        <v>AP</v>
      </c>
      <c r="V272" s="43" t="str">
        <f t="shared" si="34"/>
        <v>PHY Attributes</v>
      </c>
      <c r="W272" s="43">
        <f t="shared" si="35"/>
      </c>
      <c r="X272" s="15">
        <f t="shared" si="36"/>
      </c>
      <c r="Y272" s="15">
        <f t="shared" si="37"/>
      </c>
      <c r="Z272" s="15">
        <f t="shared" si="38"/>
      </c>
      <c r="AB272" s="15">
        <f t="shared" si="39"/>
      </c>
    </row>
    <row r="273" spans="1:28" ht="76.5">
      <c r="A273" s="87">
        <v>16643800023</v>
      </c>
      <c r="B273" s="82">
        <v>272</v>
      </c>
      <c r="C273" s="88" t="s">
        <v>125</v>
      </c>
      <c r="D273" s="88" t="s">
        <v>126</v>
      </c>
      <c r="E273" s="82" t="s">
        <v>72</v>
      </c>
      <c r="F273" s="82">
        <v>59</v>
      </c>
      <c r="G273" s="82">
        <v>9.4</v>
      </c>
      <c r="H273" s="82">
        <v>40</v>
      </c>
      <c r="J273" s="12" t="s">
        <v>802</v>
      </c>
      <c r="K273" s="83" t="s">
        <v>596</v>
      </c>
      <c r="L273" s="83" t="s">
        <v>597</v>
      </c>
      <c r="M273" s="83" t="s">
        <v>922</v>
      </c>
      <c r="N273" s="82" t="s">
        <v>828</v>
      </c>
      <c r="P273" s="82" t="s">
        <v>812</v>
      </c>
      <c r="Q273" s="82" t="s">
        <v>95</v>
      </c>
      <c r="T273" s="43">
        <f t="shared" si="32"/>
      </c>
      <c r="U273" s="43" t="str">
        <f t="shared" si="33"/>
        <v>AP</v>
      </c>
      <c r="V273" s="43" t="str">
        <f t="shared" si="34"/>
        <v>PHY Attributes</v>
      </c>
      <c r="W273" s="43">
        <f t="shared" si="35"/>
      </c>
      <c r="X273" s="15">
        <f t="shared" si="36"/>
      </c>
      <c r="Y273" s="15">
        <f t="shared" si="37"/>
      </c>
      <c r="Z273" s="15">
        <f t="shared" si="38"/>
      </c>
      <c r="AB273" s="15">
        <f t="shared" si="39"/>
      </c>
    </row>
    <row r="274" spans="1:28" ht="228" customHeight="1">
      <c r="A274" s="87">
        <v>16560600023</v>
      </c>
      <c r="B274" s="82">
        <v>273</v>
      </c>
      <c r="C274" s="88" t="s">
        <v>152</v>
      </c>
      <c r="D274" s="88" t="s">
        <v>153</v>
      </c>
      <c r="E274" s="82" t="s">
        <v>107</v>
      </c>
      <c r="F274" s="82">
        <v>61</v>
      </c>
      <c r="G274" s="82">
        <v>20</v>
      </c>
      <c r="H274" s="82">
        <v>1</v>
      </c>
      <c r="J274" s="82" t="s">
        <v>801</v>
      </c>
      <c r="K274" s="83" t="s">
        <v>598</v>
      </c>
      <c r="L274" s="83" t="s">
        <v>599</v>
      </c>
      <c r="M274" s="83" t="s">
        <v>937</v>
      </c>
      <c r="N274" s="82" t="s">
        <v>855</v>
      </c>
      <c r="P274" s="82" t="s">
        <v>812</v>
      </c>
      <c r="Q274" s="82" t="s">
        <v>18</v>
      </c>
      <c r="T274" s="43">
        <f t="shared" si="32"/>
      </c>
      <c r="U274" s="43" t="str">
        <f t="shared" si="33"/>
        <v>R</v>
      </c>
      <c r="V274" s="43" t="str">
        <f t="shared" si="34"/>
        <v>PHY Attributes</v>
      </c>
      <c r="W274" s="43">
        <f t="shared" si="35"/>
      </c>
      <c r="X274" s="15">
        <f t="shared" si="36"/>
      </c>
      <c r="Y274" s="15">
        <f t="shared" si="37"/>
      </c>
      <c r="Z274" s="15">
        <f t="shared" si="38"/>
      </c>
      <c r="AB274" s="15">
        <f t="shared" si="39"/>
      </c>
    </row>
    <row r="275" spans="1:28" ht="233.25" customHeight="1">
      <c r="A275" s="87">
        <v>16572600023</v>
      </c>
      <c r="B275" s="82">
        <v>274</v>
      </c>
      <c r="C275" s="88" t="s">
        <v>437</v>
      </c>
      <c r="D275" s="88" t="s">
        <v>438</v>
      </c>
      <c r="E275" s="82" t="s">
        <v>72</v>
      </c>
      <c r="F275" s="82">
        <v>61</v>
      </c>
      <c r="G275" s="82">
        <v>20.1</v>
      </c>
      <c r="H275" s="82">
        <v>11</v>
      </c>
      <c r="J275" s="82" t="s">
        <v>801</v>
      </c>
      <c r="K275" s="83" t="s">
        <v>600</v>
      </c>
      <c r="L275" s="83" t="s">
        <v>601</v>
      </c>
      <c r="M275" s="83" t="s">
        <v>911</v>
      </c>
      <c r="N275" s="82" t="s">
        <v>855</v>
      </c>
      <c r="P275" s="82" t="s">
        <v>813</v>
      </c>
      <c r="Q275" s="82" t="s">
        <v>95</v>
      </c>
      <c r="T275" s="43">
        <f t="shared" si="32"/>
      </c>
      <c r="U275" s="43" t="str">
        <f t="shared" si="33"/>
        <v>R</v>
      </c>
      <c r="V275" s="43" t="str">
        <f t="shared" si="34"/>
        <v>FSK</v>
      </c>
      <c r="W275" s="43">
        <f t="shared" si="35"/>
      </c>
      <c r="X275" s="15">
        <f t="shared" si="36"/>
      </c>
      <c r="Y275" s="15">
        <f t="shared" si="37"/>
      </c>
      <c r="Z275" s="15">
        <f t="shared" si="38"/>
      </c>
      <c r="AB275" s="15">
        <f t="shared" si="39"/>
      </c>
    </row>
    <row r="276" spans="1:28" ht="25.5">
      <c r="A276" s="87">
        <v>16643900023</v>
      </c>
      <c r="B276" s="82">
        <v>275</v>
      </c>
      <c r="C276" s="88" t="s">
        <v>125</v>
      </c>
      <c r="D276" s="88" t="s">
        <v>126</v>
      </c>
      <c r="E276" s="82" t="s">
        <v>27</v>
      </c>
      <c r="F276" s="82">
        <v>61</v>
      </c>
      <c r="G276" s="82" t="s">
        <v>602</v>
      </c>
      <c r="H276" s="82">
        <v>43</v>
      </c>
      <c r="J276" s="82" t="s">
        <v>817</v>
      </c>
      <c r="K276" s="83" t="s">
        <v>261</v>
      </c>
      <c r="L276" s="83" t="s">
        <v>588</v>
      </c>
      <c r="M276" s="83" t="s">
        <v>885</v>
      </c>
      <c r="N276" s="82" t="s">
        <v>855</v>
      </c>
      <c r="P276" s="82" t="s">
        <v>27</v>
      </c>
      <c r="Q276" s="82" t="s">
        <v>95</v>
      </c>
      <c r="T276" s="43" t="str">
        <f t="shared" si="32"/>
        <v>R</v>
      </c>
      <c r="U276" s="43">
        <f t="shared" si="33"/>
      </c>
      <c r="V276" s="43">
        <f t="shared" si="34"/>
      </c>
      <c r="W276" s="43">
        <f t="shared" si="35"/>
      </c>
      <c r="X276" s="15">
        <f t="shared" si="36"/>
      </c>
      <c r="Y276" s="15">
        <f t="shared" si="37"/>
      </c>
      <c r="Z276" s="15">
        <f t="shared" si="38"/>
      </c>
      <c r="AB276" s="15">
        <f t="shared" si="39"/>
      </c>
    </row>
    <row r="277" spans="1:28" ht="63.75">
      <c r="A277" s="87">
        <v>16644000023</v>
      </c>
      <c r="B277" s="82">
        <v>276</v>
      </c>
      <c r="C277" s="88" t="s">
        <v>125</v>
      </c>
      <c r="D277" s="88" t="s">
        <v>126</v>
      </c>
      <c r="E277" s="82" t="s">
        <v>27</v>
      </c>
      <c r="F277" s="82">
        <v>61</v>
      </c>
      <c r="G277" s="82" t="s">
        <v>603</v>
      </c>
      <c r="H277" s="82">
        <v>50</v>
      </c>
      <c r="J277" s="82" t="s">
        <v>817</v>
      </c>
      <c r="K277" s="83" t="s">
        <v>604</v>
      </c>
      <c r="L277" s="83" t="s">
        <v>605</v>
      </c>
      <c r="M277" s="83" t="s">
        <v>926</v>
      </c>
      <c r="N277" s="82" t="s">
        <v>828</v>
      </c>
      <c r="P277" s="82" t="s">
        <v>27</v>
      </c>
      <c r="Q277" s="82" t="s">
        <v>95</v>
      </c>
      <c r="T277" s="43" t="str">
        <f t="shared" si="32"/>
        <v>AP</v>
      </c>
      <c r="U277" s="43">
        <f t="shared" si="33"/>
      </c>
      <c r="V277" s="43">
        <f t="shared" si="34"/>
      </c>
      <c r="W277" s="43">
        <f t="shared" si="35"/>
      </c>
      <c r="X277" s="15">
        <f t="shared" si="36"/>
      </c>
      <c r="Y277" s="15">
        <f t="shared" si="37"/>
      </c>
      <c r="Z277" s="15">
        <f t="shared" si="38"/>
      </c>
      <c r="AB277" s="15">
        <f t="shared" si="39"/>
      </c>
    </row>
    <row r="278" spans="1:28" ht="99" customHeight="1">
      <c r="A278" s="87">
        <v>16631900023</v>
      </c>
      <c r="B278" s="82">
        <v>277</v>
      </c>
      <c r="C278" s="88" t="s">
        <v>232</v>
      </c>
      <c r="D278" s="88" t="s">
        <v>233</v>
      </c>
      <c r="E278" s="82" t="s">
        <v>72</v>
      </c>
      <c r="F278" s="82">
        <v>61</v>
      </c>
      <c r="G278" s="82" t="s">
        <v>603</v>
      </c>
      <c r="H278" s="82">
        <v>53</v>
      </c>
      <c r="J278" s="12" t="s">
        <v>800</v>
      </c>
      <c r="K278" s="83" t="s">
        <v>606</v>
      </c>
      <c r="L278" s="83" t="s">
        <v>607</v>
      </c>
      <c r="M278" s="83" t="s">
        <v>879</v>
      </c>
      <c r="N278" s="82" t="s">
        <v>855</v>
      </c>
      <c r="P278" s="82" t="s">
        <v>813</v>
      </c>
      <c r="Q278" s="82" t="s">
        <v>95</v>
      </c>
      <c r="T278" s="43">
        <f t="shared" si="32"/>
      </c>
      <c r="U278" s="43" t="str">
        <f t="shared" si="33"/>
        <v>R</v>
      </c>
      <c r="V278" s="43" t="str">
        <f t="shared" si="34"/>
        <v>FSK</v>
      </c>
      <c r="W278" s="43">
        <f t="shared" si="35"/>
      </c>
      <c r="X278" s="15">
        <f t="shared" si="36"/>
      </c>
      <c r="Y278" s="15">
        <f t="shared" si="37"/>
      </c>
      <c r="Z278" s="15">
        <f t="shared" si="38"/>
      </c>
      <c r="AB278" s="15">
        <f t="shared" si="39"/>
      </c>
    </row>
    <row r="279" spans="1:28" ht="12.75">
      <c r="A279" s="87">
        <v>16509800023</v>
      </c>
      <c r="B279" s="82">
        <v>278</v>
      </c>
      <c r="C279" s="88" t="s">
        <v>203</v>
      </c>
      <c r="D279" s="88" t="s">
        <v>204</v>
      </c>
      <c r="E279" s="82" t="s">
        <v>27</v>
      </c>
      <c r="F279" s="82">
        <v>61</v>
      </c>
      <c r="G279" s="82" t="s">
        <v>603</v>
      </c>
      <c r="H279" s="82">
        <v>53</v>
      </c>
      <c r="J279" s="82" t="s">
        <v>817</v>
      </c>
      <c r="K279" s="83" t="s">
        <v>608</v>
      </c>
      <c r="L279" s="83" t="s">
        <v>206</v>
      </c>
      <c r="M279" s="83" t="s">
        <v>777</v>
      </c>
      <c r="N279" s="82" t="s">
        <v>777</v>
      </c>
      <c r="P279" s="82" t="s">
        <v>27</v>
      </c>
      <c r="Q279" s="82" t="s">
        <v>95</v>
      </c>
      <c r="T279" s="43" t="str">
        <f t="shared" si="32"/>
        <v>A</v>
      </c>
      <c r="U279" s="43">
        <f t="shared" si="33"/>
      </c>
      <c r="V279" s="43">
        <f t="shared" si="34"/>
      </c>
      <c r="W279" s="43">
        <f t="shared" si="35"/>
      </c>
      <c r="X279" s="15">
        <f t="shared" si="36"/>
      </c>
      <c r="Y279" s="15">
        <f t="shared" si="37"/>
      </c>
      <c r="Z279" s="15">
        <f t="shared" si="38"/>
      </c>
      <c r="AB279" s="15">
        <f t="shared" si="39"/>
      </c>
    </row>
    <row r="280" spans="1:28" ht="25.5">
      <c r="A280" s="87">
        <v>16509900023</v>
      </c>
      <c r="B280" s="82">
        <v>279</v>
      </c>
      <c r="C280" s="88" t="s">
        <v>203</v>
      </c>
      <c r="D280" s="88" t="s">
        <v>204</v>
      </c>
      <c r="E280" s="82" t="s">
        <v>27</v>
      </c>
      <c r="F280" s="82">
        <v>62</v>
      </c>
      <c r="G280" s="82" t="s">
        <v>603</v>
      </c>
      <c r="H280" s="82">
        <v>23</v>
      </c>
      <c r="J280" s="82" t="s">
        <v>817</v>
      </c>
      <c r="K280" s="83" t="s">
        <v>609</v>
      </c>
      <c r="L280" s="83" t="s">
        <v>206</v>
      </c>
      <c r="M280" s="83" t="s">
        <v>887</v>
      </c>
      <c r="N280" s="82" t="s">
        <v>855</v>
      </c>
      <c r="P280" s="82" t="s">
        <v>27</v>
      </c>
      <c r="Q280" s="82" t="s">
        <v>95</v>
      </c>
      <c r="T280" s="43" t="str">
        <f t="shared" si="32"/>
        <v>R</v>
      </c>
      <c r="U280" s="43">
        <f t="shared" si="33"/>
      </c>
      <c r="V280" s="43">
        <f t="shared" si="34"/>
      </c>
      <c r="W280" s="43">
        <f t="shared" si="35"/>
      </c>
      <c r="X280" s="15">
        <f t="shared" si="36"/>
      </c>
      <c r="Y280" s="15">
        <f t="shared" si="37"/>
      </c>
      <c r="Z280" s="15">
        <f t="shared" si="38"/>
      </c>
      <c r="AB280" s="15">
        <f t="shared" si="39"/>
      </c>
    </row>
    <row r="281" spans="1:28" ht="25.5">
      <c r="A281" s="87">
        <v>16510200023</v>
      </c>
      <c r="B281" s="82">
        <v>280</v>
      </c>
      <c r="C281" s="88" t="s">
        <v>203</v>
      </c>
      <c r="D281" s="88" t="s">
        <v>204</v>
      </c>
      <c r="E281" s="82" t="s">
        <v>27</v>
      </c>
      <c r="F281" s="82">
        <v>63</v>
      </c>
      <c r="G281" s="82" t="s">
        <v>610</v>
      </c>
      <c r="H281" s="82">
        <v>4</v>
      </c>
      <c r="J281" s="82" t="s">
        <v>817</v>
      </c>
      <c r="K281" s="83" t="s">
        <v>611</v>
      </c>
      <c r="L281" s="83" t="s">
        <v>206</v>
      </c>
      <c r="M281" s="83" t="s">
        <v>887</v>
      </c>
      <c r="N281" s="82" t="s">
        <v>855</v>
      </c>
      <c r="P281" s="82" t="s">
        <v>27</v>
      </c>
      <c r="Q281" s="82" t="s">
        <v>95</v>
      </c>
      <c r="T281" s="43" t="str">
        <f t="shared" si="32"/>
        <v>R</v>
      </c>
      <c r="U281" s="43">
        <f t="shared" si="33"/>
      </c>
      <c r="V281" s="43">
        <f t="shared" si="34"/>
      </c>
      <c r="W281" s="43">
        <f t="shared" si="35"/>
      </c>
      <c r="X281" s="15">
        <f t="shared" si="36"/>
      </c>
      <c r="Y281" s="15">
        <f t="shared" si="37"/>
      </c>
      <c r="Z281" s="15">
        <f t="shared" si="38"/>
      </c>
      <c r="AB281" s="15">
        <f t="shared" si="39"/>
      </c>
    </row>
    <row r="282" spans="1:28" ht="51">
      <c r="A282" s="87">
        <v>16651900023</v>
      </c>
      <c r="B282" s="82">
        <v>281</v>
      </c>
      <c r="C282" s="88" t="s">
        <v>612</v>
      </c>
      <c r="D282" s="88" t="s">
        <v>613</v>
      </c>
      <c r="E282" s="82" t="s">
        <v>72</v>
      </c>
      <c r="F282" s="82">
        <v>63</v>
      </c>
      <c r="G282" s="82" t="s">
        <v>614</v>
      </c>
      <c r="H282" s="82">
        <v>24</v>
      </c>
      <c r="J282" s="12" t="s">
        <v>827</v>
      </c>
      <c r="K282" s="83" t="s">
        <v>615</v>
      </c>
      <c r="L282" s="83" t="s">
        <v>616</v>
      </c>
      <c r="M282" s="83" t="s">
        <v>890</v>
      </c>
      <c r="N282" s="82" t="s">
        <v>855</v>
      </c>
      <c r="P282" s="82" t="s">
        <v>813</v>
      </c>
      <c r="Q282" s="82" t="s">
        <v>95</v>
      </c>
      <c r="T282" s="43">
        <f t="shared" si="32"/>
      </c>
      <c r="U282" s="43" t="str">
        <f t="shared" si="33"/>
        <v>R</v>
      </c>
      <c r="V282" s="43" t="str">
        <f t="shared" si="34"/>
        <v>FSK</v>
      </c>
      <c r="W282" s="43">
        <f t="shared" si="35"/>
      </c>
      <c r="X282" s="15">
        <f t="shared" si="36"/>
      </c>
      <c r="Y282" s="15">
        <f t="shared" si="37"/>
      </c>
      <c r="Z282" s="15">
        <f t="shared" si="38"/>
      </c>
      <c r="AB282" s="15">
        <f t="shared" si="39"/>
      </c>
    </row>
    <row r="283" spans="1:28" ht="63.75">
      <c r="A283" s="87">
        <v>16644100023</v>
      </c>
      <c r="B283" s="82">
        <v>282</v>
      </c>
      <c r="C283" s="88" t="s">
        <v>125</v>
      </c>
      <c r="D283" s="88" t="s">
        <v>126</v>
      </c>
      <c r="E283" s="82" t="s">
        <v>27</v>
      </c>
      <c r="F283" s="82">
        <v>63</v>
      </c>
      <c r="G283" s="82" t="s">
        <v>614</v>
      </c>
      <c r="H283" s="82">
        <v>25</v>
      </c>
      <c r="J283" s="82" t="s">
        <v>817</v>
      </c>
      <c r="K283" s="83" t="s">
        <v>617</v>
      </c>
      <c r="L283" s="83" t="s">
        <v>618</v>
      </c>
      <c r="M283" s="83" t="s">
        <v>885</v>
      </c>
      <c r="N283" s="82" t="s">
        <v>855</v>
      </c>
      <c r="P283" s="82" t="s">
        <v>27</v>
      </c>
      <c r="Q283" s="82" t="s">
        <v>95</v>
      </c>
      <c r="T283" s="43" t="str">
        <f t="shared" si="32"/>
        <v>R</v>
      </c>
      <c r="U283" s="43">
        <f t="shared" si="33"/>
      </c>
      <c r="V283" s="43">
        <f t="shared" si="34"/>
      </c>
      <c r="W283" s="43">
        <f t="shared" si="35"/>
      </c>
      <c r="X283" s="15">
        <f t="shared" si="36"/>
      </c>
      <c r="Y283" s="15">
        <f t="shared" si="37"/>
      </c>
      <c r="Z283" s="15">
        <f t="shared" si="38"/>
      </c>
      <c r="AB283" s="15">
        <f t="shared" si="39"/>
      </c>
    </row>
    <row r="284" spans="1:28" ht="25.5">
      <c r="A284" s="87">
        <v>16509600023</v>
      </c>
      <c r="B284" s="82">
        <v>283</v>
      </c>
      <c r="C284" s="88" t="s">
        <v>203</v>
      </c>
      <c r="D284" s="88" t="s">
        <v>204</v>
      </c>
      <c r="E284" s="82" t="s">
        <v>27</v>
      </c>
      <c r="F284" s="82">
        <v>63</v>
      </c>
      <c r="G284" s="82" t="s">
        <v>614</v>
      </c>
      <c r="H284" s="82">
        <v>26</v>
      </c>
      <c r="J284" s="82" t="s">
        <v>817</v>
      </c>
      <c r="K284" s="83" t="s">
        <v>619</v>
      </c>
      <c r="L284" s="83" t="s">
        <v>620</v>
      </c>
      <c r="M284" s="83" t="s">
        <v>885</v>
      </c>
      <c r="N284" s="82" t="s">
        <v>855</v>
      </c>
      <c r="P284" s="82" t="s">
        <v>27</v>
      </c>
      <c r="Q284" s="82" t="s">
        <v>95</v>
      </c>
      <c r="T284" s="43" t="str">
        <f t="shared" si="32"/>
        <v>R</v>
      </c>
      <c r="U284" s="43">
        <f t="shared" si="33"/>
      </c>
      <c r="V284" s="43">
        <f t="shared" si="34"/>
      </c>
      <c r="W284" s="43">
        <f t="shared" si="35"/>
      </c>
      <c r="X284" s="15">
        <f t="shared" si="36"/>
      </c>
      <c r="Y284" s="15">
        <f t="shared" si="37"/>
      </c>
      <c r="Z284" s="15">
        <f t="shared" si="38"/>
      </c>
      <c r="AB284" s="15">
        <f t="shared" si="39"/>
      </c>
    </row>
    <row r="285" spans="1:28" ht="25.5">
      <c r="A285" s="87">
        <v>16614100023</v>
      </c>
      <c r="B285" s="82">
        <v>284</v>
      </c>
      <c r="C285" s="88" t="s">
        <v>101</v>
      </c>
      <c r="D285" s="88" t="s">
        <v>102</v>
      </c>
      <c r="E285" s="82" t="s">
        <v>72</v>
      </c>
      <c r="F285" s="82">
        <v>63</v>
      </c>
      <c r="G285" s="82" t="s">
        <v>621</v>
      </c>
      <c r="H285" s="82">
        <v>52</v>
      </c>
      <c r="J285" s="12" t="s">
        <v>817</v>
      </c>
      <c r="K285" s="83" t="s">
        <v>622</v>
      </c>
      <c r="L285" s="83" t="s">
        <v>623</v>
      </c>
      <c r="M285" s="83" t="s">
        <v>889</v>
      </c>
      <c r="N285" s="82" t="s">
        <v>828</v>
      </c>
      <c r="P285" s="82" t="s">
        <v>813</v>
      </c>
      <c r="Q285" s="82" t="s">
        <v>95</v>
      </c>
      <c r="T285" s="43">
        <f t="shared" si="32"/>
      </c>
      <c r="U285" s="43" t="str">
        <f t="shared" si="33"/>
        <v>AP</v>
      </c>
      <c r="V285" s="43" t="str">
        <f t="shared" si="34"/>
        <v>FSK</v>
      </c>
      <c r="W285" s="43">
        <f t="shared" si="35"/>
      </c>
      <c r="X285" s="15">
        <f t="shared" si="36"/>
      </c>
      <c r="Y285" s="15">
        <f t="shared" si="37"/>
      </c>
      <c r="Z285" s="15">
        <f t="shared" si="38"/>
      </c>
      <c r="AB285" s="15">
        <f t="shared" si="39"/>
      </c>
    </row>
    <row r="286" spans="1:28" ht="12.75">
      <c r="A286" s="87">
        <v>16595600023</v>
      </c>
      <c r="B286" s="82">
        <v>285</v>
      </c>
      <c r="C286" s="88" t="s">
        <v>245</v>
      </c>
      <c r="D286" s="88" t="s">
        <v>102</v>
      </c>
      <c r="E286" s="82" t="s">
        <v>27</v>
      </c>
      <c r="F286" s="82">
        <v>63</v>
      </c>
      <c r="G286" s="82" t="s">
        <v>621</v>
      </c>
      <c r="H286" s="82">
        <v>52</v>
      </c>
      <c r="J286" s="82" t="s">
        <v>817</v>
      </c>
      <c r="K286" s="83" t="s">
        <v>624</v>
      </c>
      <c r="L286" s="83" t="s">
        <v>280</v>
      </c>
      <c r="M286" s="83" t="s">
        <v>889</v>
      </c>
      <c r="N286" s="82" t="s">
        <v>828</v>
      </c>
      <c r="P286" s="82" t="s">
        <v>27</v>
      </c>
      <c r="Q286" s="82" t="s">
        <v>95</v>
      </c>
      <c r="T286" s="43" t="str">
        <f t="shared" si="32"/>
        <v>AP</v>
      </c>
      <c r="U286" s="43">
        <f t="shared" si="33"/>
      </c>
      <c r="V286" s="43">
        <f t="shared" si="34"/>
      </c>
      <c r="W286" s="43">
        <f t="shared" si="35"/>
      </c>
      <c r="X286" s="15">
        <f t="shared" si="36"/>
      </c>
      <c r="Y286" s="15">
        <f t="shared" si="37"/>
      </c>
      <c r="Z286" s="15">
        <f t="shared" si="38"/>
      </c>
      <c r="AB286" s="15">
        <f t="shared" si="39"/>
      </c>
    </row>
    <row r="287" spans="1:28" ht="38.25">
      <c r="A287" s="87">
        <v>16644200023</v>
      </c>
      <c r="B287" s="82">
        <v>286</v>
      </c>
      <c r="C287" s="88" t="s">
        <v>125</v>
      </c>
      <c r="D287" s="88" t="s">
        <v>126</v>
      </c>
      <c r="E287" s="82" t="s">
        <v>72</v>
      </c>
      <c r="F287" s="82">
        <v>63</v>
      </c>
      <c r="G287" s="82" t="s">
        <v>621</v>
      </c>
      <c r="H287" s="82">
        <v>53</v>
      </c>
      <c r="J287" s="12" t="s">
        <v>817</v>
      </c>
      <c r="K287" s="83" t="s">
        <v>625</v>
      </c>
      <c r="L287" s="83" t="s">
        <v>626</v>
      </c>
      <c r="M287" s="83" t="s">
        <v>888</v>
      </c>
      <c r="N287" s="82" t="s">
        <v>828</v>
      </c>
      <c r="P287" s="82" t="s">
        <v>813</v>
      </c>
      <c r="Q287" s="82" t="s">
        <v>95</v>
      </c>
      <c r="T287" s="43">
        <f t="shared" si="32"/>
      </c>
      <c r="U287" s="43" t="str">
        <f t="shared" si="33"/>
        <v>AP</v>
      </c>
      <c r="V287" s="43" t="str">
        <f t="shared" si="34"/>
        <v>FSK</v>
      </c>
      <c r="W287" s="43">
        <f t="shared" si="35"/>
      </c>
      <c r="X287" s="15">
        <f t="shared" si="36"/>
      </c>
      <c r="Y287" s="15">
        <f t="shared" si="37"/>
      </c>
      <c r="Z287" s="15">
        <f t="shared" si="38"/>
      </c>
      <c r="AB287" s="15">
        <f t="shared" si="39"/>
      </c>
    </row>
    <row r="288" spans="1:28" ht="25.5">
      <c r="A288" s="87">
        <v>16510000023</v>
      </c>
      <c r="B288" s="82">
        <v>287</v>
      </c>
      <c r="C288" s="88" t="s">
        <v>203</v>
      </c>
      <c r="D288" s="88" t="s">
        <v>204</v>
      </c>
      <c r="E288" s="82" t="s">
        <v>27</v>
      </c>
      <c r="F288" s="82">
        <v>63</v>
      </c>
      <c r="G288" s="82" t="s">
        <v>621</v>
      </c>
      <c r="H288" s="82">
        <v>53</v>
      </c>
      <c r="J288" s="82" t="s">
        <v>817</v>
      </c>
      <c r="K288" s="83" t="s">
        <v>627</v>
      </c>
      <c r="L288" s="83" t="s">
        <v>253</v>
      </c>
      <c r="M288" s="83" t="s">
        <v>882</v>
      </c>
      <c r="N288" s="82" t="s">
        <v>855</v>
      </c>
      <c r="P288" s="82" t="s">
        <v>27</v>
      </c>
      <c r="Q288" s="82" t="s">
        <v>95</v>
      </c>
      <c r="T288" s="43" t="str">
        <f t="shared" si="32"/>
        <v>R</v>
      </c>
      <c r="U288" s="43">
        <f t="shared" si="33"/>
      </c>
      <c r="V288" s="43">
        <f t="shared" si="34"/>
      </c>
      <c r="W288" s="43">
        <f t="shared" si="35"/>
      </c>
      <c r="X288" s="15">
        <f t="shared" si="36"/>
      </c>
      <c r="Y288" s="15">
        <f t="shared" si="37"/>
      </c>
      <c r="Z288" s="15">
        <f t="shared" si="38"/>
      </c>
      <c r="AB288" s="15">
        <f t="shared" si="39"/>
      </c>
    </row>
    <row r="289" spans="1:28" ht="38.25">
      <c r="A289" s="87">
        <v>16644300023</v>
      </c>
      <c r="B289" s="82">
        <v>288</v>
      </c>
      <c r="C289" s="88" t="s">
        <v>125</v>
      </c>
      <c r="D289" s="88" t="s">
        <v>126</v>
      </c>
      <c r="E289" s="82" t="s">
        <v>72</v>
      </c>
      <c r="F289" s="82">
        <v>64</v>
      </c>
      <c r="G289" s="82" t="s">
        <v>621</v>
      </c>
      <c r="H289" s="82">
        <v>1</v>
      </c>
      <c r="J289" s="12" t="s">
        <v>817</v>
      </c>
      <c r="K289" s="83" t="s">
        <v>628</v>
      </c>
      <c r="L289" s="83" t="s">
        <v>629</v>
      </c>
      <c r="M289" s="83" t="s">
        <v>777</v>
      </c>
      <c r="N289" s="82" t="s">
        <v>777</v>
      </c>
      <c r="P289" s="82" t="s">
        <v>813</v>
      </c>
      <c r="Q289" s="82" t="s">
        <v>95</v>
      </c>
      <c r="T289" s="43">
        <f t="shared" si="32"/>
      </c>
      <c r="U289" s="43" t="str">
        <f t="shared" si="33"/>
        <v>A</v>
      </c>
      <c r="V289" s="43" t="str">
        <f t="shared" si="34"/>
        <v>FSK</v>
      </c>
      <c r="W289" s="43">
        <f t="shared" si="35"/>
      </c>
      <c r="X289" s="15">
        <f t="shared" si="36"/>
      </c>
      <c r="Y289" s="15">
        <f t="shared" si="37"/>
      </c>
      <c r="Z289" s="15">
        <f t="shared" si="38"/>
      </c>
      <c r="AB289" s="15">
        <f t="shared" si="39"/>
      </c>
    </row>
    <row r="290" spans="1:28" ht="25.5">
      <c r="A290" s="87">
        <v>16644400023</v>
      </c>
      <c r="B290" s="82">
        <v>289</v>
      </c>
      <c r="C290" s="88" t="s">
        <v>125</v>
      </c>
      <c r="D290" s="88" t="s">
        <v>126</v>
      </c>
      <c r="E290" s="82" t="s">
        <v>27</v>
      </c>
      <c r="F290" s="82">
        <v>64</v>
      </c>
      <c r="G290" s="82" t="s">
        <v>621</v>
      </c>
      <c r="H290" s="82">
        <v>3</v>
      </c>
      <c r="J290" s="82" t="s">
        <v>817</v>
      </c>
      <c r="K290" s="83" t="s">
        <v>261</v>
      </c>
      <c r="L290" s="83" t="s">
        <v>630</v>
      </c>
      <c r="M290" s="83" t="s">
        <v>885</v>
      </c>
      <c r="N290" s="82" t="s">
        <v>855</v>
      </c>
      <c r="P290" s="82" t="s">
        <v>27</v>
      </c>
      <c r="Q290" s="82" t="s">
        <v>95</v>
      </c>
      <c r="T290" s="43" t="str">
        <f t="shared" si="32"/>
        <v>R</v>
      </c>
      <c r="U290" s="43">
        <f t="shared" si="33"/>
      </c>
      <c r="V290" s="43">
        <f t="shared" si="34"/>
      </c>
      <c r="W290" s="43">
        <f t="shared" si="35"/>
      </c>
      <c r="X290" s="15">
        <f t="shared" si="36"/>
      </c>
      <c r="Y290" s="15">
        <f t="shared" si="37"/>
      </c>
      <c r="Z290" s="15">
        <f t="shared" si="38"/>
      </c>
      <c r="AB290" s="15">
        <f t="shared" si="39"/>
      </c>
    </row>
    <row r="291" spans="1:28" ht="25.5">
      <c r="A291" s="87">
        <v>16510100023</v>
      </c>
      <c r="B291" s="82">
        <v>290</v>
      </c>
      <c r="C291" s="88" t="s">
        <v>203</v>
      </c>
      <c r="D291" s="88" t="s">
        <v>204</v>
      </c>
      <c r="E291" s="82" t="s">
        <v>27</v>
      </c>
      <c r="F291" s="82">
        <v>64</v>
      </c>
      <c r="G291" s="82" t="s">
        <v>621</v>
      </c>
      <c r="H291" s="82">
        <v>3</v>
      </c>
      <c r="J291" s="82" t="s">
        <v>817</v>
      </c>
      <c r="K291" s="83" t="s">
        <v>252</v>
      </c>
      <c r="L291" s="83" t="s">
        <v>253</v>
      </c>
      <c r="M291" s="83" t="s">
        <v>882</v>
      </c>
      <c r="N291" s="82" t="s">
        <v>855</v>
      </c>
      <c r="P291" s="82" t="s">
        <v>27</v>
      </c>
      <c r="Q291" s="82" t="s">
        <v>95</v>
      </c>
      <c r="T291" s="43" t="str">
        <f t="shared" si="32"/>
        <v>R</v>
      </c>
      <c r="U291" s="43">
        <f t="shared" si="33"/>
      </c>
      <c r="V291" s="43">
        <f t="shared" si="34"/>
      </c>
      <c r="W291" s="43">
        <f t="shared" si="35"/>
      </c>
      <c r="X291" s="15">
        <f t="shared" si="36"/>
      </c>
      <c r="Y291" s="15">
        <f t="shared" si="37"/>
      </c>
      <c r="Z291" s="15">
        <f t="shared" si="38"/>
      </c>
      <c r="AB291" s="15">
        <f t="shared" si="39"/>
      </c>
    </row>
    <row r="292" spans="1:28" ht="25.5">
      <c r="A292" s="87">
        <v>16644500023</v>
      </c>
      <c r="B292" s="82">
        <v>291</v>
      </c>
      <c r="C292" s="88" t="s">
        <v>125</v>
      </c>
      <c r="D292" s="88" t="s">
        <v>126</v>
      </c>
      <c r="E292" s="82" t="s">
        <v>27</v>
      </c>
      <c r="F292" s="82">
        <v>64</v>
      </c>
      <c r="G292" s="82" t="s">
        <v>631</v>
      </c>
      <c r="H292" s="82">
        <v>15</v>
      </c>
      <c r="J292" s="82" t="s">
        <v>817</v>
      </c>
      <c r="K292" s="83" t="s">
        <v>261</v>
      </c>
      <c r="L292" s="83" t="s">
        <v>587</v>
      </c>
      <c r="M292" s="83" t="s">
        <v>885</v>
      </c>
      <c r="N292" s="82" t="s">
        <v>855</v>
      </c>
      <c r="P292" s="82" t="s">
        <v>27</v>
      </c>
      <c r="Q292" s="82" t="s">
        <v>95</v>
      </c>
      <c r="T292" s="43" t="str">
        <f t="shared" si="32"/>
        <v>R</v>
      </c>
      <c r="U292" s="43">
        <f t="shared" si="33"/>
      </c>
      <c r="V292" s="43">
        <f t="shared" si="34"/>
      </c>
      <c r="W292" s="43">
        <f t="shared" si="35"/>
      </c>
      <c r="X292" s="15">
        <f t="shared" si="36"/>
      </c>
      <c r="Y292" s="15">
        <f t="shared" si="37"/>
      </c>
      <c r="Z292" s="15">
        <f t="shared" si="38"/>
      </c>
      <c r="AB292" s="15">
        <f t="shared" si="39"/>
      </c>
    </row>
    <row r="293" spans="1:28" ht="25.5">
      <c r="A293" s="87">
        <v>16644600023</v>
      </c>
      <c r="B293" s="82">
        <v>292</v>
      </c>
      <c r="C293" s="88" t="s">
        <v>125</v>
      </c>
      <c r="D293" s="88" t="s">
        <v>126</v>
      </c>
      <c r="E293" s="82" t="s">
        <v>27</v>
      </c>
      <c r="F293" s="82">
        <v>64</v>
      </c>
      <c r="G293" s="82" t="s">
        <v>632</v>
      </c>
      <c r="H293" s="82">
        <v>21</v>
      </c>
      <c r="J293" s="82" t="s">
        <v>817</v>
      </c>
      <c r="K293" s="83" t="s">
        <v>261</v>
      </c>
      <c r="L293" s="83" t="s">
        <v>586</v>
      </c>
      <c r="M293" s="83" t="s">
        <v>885</v>
      </c>
      <c r="N293" s="82" t="s">
        <v>855</v>
      </c>
      <c r="P293" s="82" t="s">
        <v>27</v>
      </c>
      <c r="Q293" s="82" t="s">
        <v>95</v>
      </c>
      <c r="T293" s="43" t="str">
        <f t="shared" si="32"/>
        <v>R</v>
      </c>
      <c r="U293" s="43">
        <f t="shared" si="33"/>
      </c>
      <c r="V293" s="43">
        <f t="shared" si="34"/>
      </c>
      <c r="W293" s="43">
        <f t="shared" si="35"/>
      </c>
      <c r="X293" s="15">
        <f t="shared" si="36"/>
      </c>
      <c r="Y293" s="15">
        <f t="shared" si="37"/>
      </c>
      <c r="Z293" s="15">
        <f t="shared" si="38"/>
      </c>
      <c r="AB293" s="15">
        <f t="shared" si="39"/>
      </c>
    </row>
    <row r="294" spans="1:28" ht="12.75">
      <c r="A294" s="87">
        <v>16527500023</v>
      </c>
      <c r="B294" s="82">
        <v>293</v>
      </c>
      <c r="C294" s="88" t="s">
        <v>174</v>
      </c>
      <c r="D294" s="88" t="s">
        <v>175</v>
      </c>
      <c r="E294" s="82" t="s">
        <v>27</v>
      </c>
      <c r="F294" s="82">
        <v>64</v>
      </c>
      <c r="G294" s="82" t="s">
        <v>633</v>
      </c>
      <c r="H294" s="82">
        <v>23</v>
      </c>
      <c r="J294" s="82" t="s">
        <v>817</v>
      </c>
      <c r="K294" s="83" t="s">
        <v>634</v>
      </c>
      <c r="L294" s="83" t="s">
        <v>635</v>
      </c>
      <c r="M294" s="83" t="s">
        <v>777</v>
      </c>
      <c r="N294" s="82" t="s">
        <v>777</v>
      </c>
      <c r="P294" s="82" t="s">
        <v>27</v>
      </c>
      <c r="Q294" s="82" t="s">
        <v>95</v>
      </c>
      <c r="T294" s="43" t="str">
        <f t="shared" si="32"/>
        <v>A</v>
      </c>
      <c r="U294" s="43">
        <f t="shared" si="33"/>
      </c>
      <c r="V294" s="43">
        <f t="shared" si="34"/>
      </c>
      <c r="W294" s="43">
        <f t="shared" si="35"/>
      </c>
      <c r="X294" s="15">
        <f t="shared" si="36"/>
      </c>
      <c r="Y294" s="15">
        <f t="shared" si="37"/>
      </c>
      <c r="Z294" s="15">
        <f t="shared" si="38"/>
      </c>
      <c r="AB294" s="15">
        <f t="shared" si="39"/>
      </c>
    </row>
    <row r="295" spans="1:28" ht="25.5">
      <c r="A295" s="87">
        <v>16595900023</v>
      </c>
      <c r="B295" s="82">
        <v>294</v>
      </c>
      <c r="C295" s="88" t="s">
        <v>245</v>
      </c>
      <c r="D295" s="88" t="s">
        <v>102</v>
      </c>
      <c r="E295" s="82" t="s">
        <v>27</v>
      </c>
      <c r="F295" s="82">
        <v>65</v>
      </c>
      <c r="G295" s="82" t="s">
        <v>636</v>
      </c>
      <c r="H295" s="82">
        <v>22</v>
      </c>
      <c r="J295" s="82" t="s">
        <v>817</v>
      </c>
      <c r="K295" s="83" t="s">
        <v>637</v>
      </c>
      <c r="L295" s="83" t="s">
        <v>280</v>
      </c>
      <c r="M295" s="83" t="s">
        <v>953</v>
      </c>
      <c r="N295" s="82" t="s">
        <v>828</v>
      </c>
      <c r="P295" s="82" t="s">
        <v>27</v>
      </c>
      <c r="Q295" s="82" t="s">
        <v>95</v>
      </c>
      <c r="T295" s="43" t="str">
        <f t="shared" si="32"/>
        <v>AP</v>
      </c>
      <c r="U295" s="43">
        <f t="shared" si="33"/>
      </c>
      <c r="V295" s="43">
        <f t="shared" si="34"/>
      </c>
      <c r="W295" s="43">
        <f t="shared" si="35"/>
      </c>
      <c r="X295" s="15">
        <f t="shared" si="36"/>
      </c>
      <c r="Y295" s="15">
        <f t="shared" si="37"/>
      </c>
      <c r="Z295" s="15">
        <f t="shared" si="38"/>
      </c>
      <c r="AB295" s="15">
        <f t="shared" si="39"/>
      </c>
    </row>
    <row r="296" spans="1:28" ht="25.5">
      <c r="A296" s="87">
        <v>16510300023</v>
      </c>
      <c r="B296" s="82">
        <v>295</v>
      </c>
      <c r="C296" s="88" t="s">
        <v>203</v>
      </c>
      <c r="D296" s="88" t="s">
        <v>204</v>
      </c>
      <c r="E296" s="82" t="s">
        <v>27</v>
      </c>
      <c r="F296" s="82">
        <v>65</v>
      </c>
      <c r="G296" s="82" t="s">
        <v>638</v>
      </c>
      <c r="H296" s="82">
        <v>28</v>
      </c>
      <c r="J296" s="82" t="s">
        <v>817</v>
      </c>
      <c r="K296" s="83" t="s">
        <v>252</v>
      </c>
      <c r="L296" s="83" t="s">
        <v>253</v>
      </c>
      <c r="M296" s="83" t="s">
        <v>882</v>
      </c>
      <c r="N296" s="82" t="s">
        <v>855</v>
      </c>
      <c r="P296" s="82" t="s">
        <v>27</v>
      </c>
      <c r="Q296" s="82" t="s">
        <v>95</v>
      </c>
      <c r="T296" s="43" t="str">
        <f t="shared" si="32"/>
        <v>R</v>
      </c>
      <c r="U296" s="43">
        <f t="shared" si="33"/>
      </c>
      <c r="V296" s="43">
        <f t="shared" si="34"/>
      </c>
      <c r="W296" s="43">
        <f t="shared" si="35"/>
      </c>
      <c r="X296" s="15">
        <f t="shared" si="36"/>
      </c>
      <c r="Y296" s="15">
        <f t="shared" si="37"/>
      </c>
      <c r="Z296" s="15">
        <f t="shared" si="38"/>
      </c>
      <c r="AB296" s="15">
        <f t="shared" si="39"/>
      </c>
    </row>
    <row r="297" spans="1:28" ht="25.5">
      <c r="A297" s="87">
        <v>16510400023</v>
      </c>
      <c r="B297" s="82">
        <v>296</v>
      </c>
      <c r="C297" s="88" t="s">
        <v>203</v>
      </c>
      <c r="D297" s="88" t="s">
        <v>204</v>
      </c>
      <c r="E297" s="82" t="s">
        <v>27</v>
      </c>
      <c r="F297" s="82">
        <v>66</v>
      </c>
      <c r="G297" s="82" t="s">
        <v>639</v>
      </c>
      <c r="H297" s="82">
        <v>3</v>
      </c>
      <c r="J297" s="82" t="s">
        <v>817</v>
      </c>
      <c r="K297" s="83" t="s">
        <v>640</v>
      </c>
      <c r="L297" s="83" t="s">
        <v>206</v>
      </c>
      <c r="M297" s="83" t="s">
        <v>882</v>
      </c>
      <c r="N297" s="82" t="s">
        <v>855</v>
      </c>
      <c r="P297" s="82" t="s">
        <v>27</v>
      </c>
      <c r="Q297" s="82" t="s">
        <v>95</v>
      </c>
      <c r="T297" s="43" t="str">
        <f t="shared" si="32"/>
        <v>R</v>
      </c>
      <c r="U297" s="43">
        <f t="shared" si="33"/>
      </c>
      <c r="V297" s="43">
        <f t="shared" si="34"/>
      </c>
      <c r="W297" s="43">
        <f t="shared" si="35"/>
      </c>
      <c r="X297" s="15">
        <f t="shared" si="36"/>
      </c>
      <c r="Y297" s="15">
        <f t="shared" si="37"/>
      </c>
      <c r="Z297" s="15">
        <f t="shared" si="38"/>
      </c>
      <c r="AB297" s="15">
        <f t="shared" si="39"/>
      </c>
    </row>
    <row r="298" spans="1:28" ht="230.25" customHeight="1">
      <c r="A298" s="87">
        <v>16572700023</v>
      </c>
      <c r="B298" s="82">
        <v>297</v>
      </c>
      <c r="C298" s="88" t="s">
        <v>437</v>
      </c>
      <c r="D298" s="88" t="s">
        <v>438</v>
      </c>
      <c r="E298" s="82" t="s">
        <v>72</v>
      </c>
      <c r="F298" s="82">
        <v>67</v>
      </c>
      <c r="G298" s="82">
        <v>20.2</v>
      </c>
      <c r="H298" s="82">
        <v>1</v>
      </c>
      <c r="J298" s="12" t="s">
        <v>800</v>
      </c>
      <c r="K298" s="83" t="s">
        <v>641</v>
      </c>
      <c r="L298" s="83" t="s">
        <v>642</v>
      </c>
      <c r="M298" s="83" t="s">
        <v>911</v>
      </c>
      <c r="N298" s="82" t="s">
        <v>855</v>
      </c>
      <c r="P298" s="82" t="s">
        <v>814</v>
      </c>
      <c r="Q298" s="82" t="s">
        <v>95</v>
      </c>
      <c r="T298" s="43">
        <f t="shared" si="32"/>
      </c>
      <c r="U298" s="43" t="str">
        <f t="shared" si="33"/>
        <v>R</v>
      </c>
      <c r="V298" s="43" t="str">
        <f t="shared" si="34"/>
        <v>OFDM</v>
      </c>
      <c r="W298" s="43">
        <f t="shared" si="35"/>
      </c>
      <c r="X298" s="15">
        <f t="shared" si="36"/>
      </c>
      <c r="Y298" s="15">
        <f t="shared" si="37"/>
      </c>
      <c r="Z298" s="15">
        <f t="shared" si="38"/>
      </c>
      <c r="AB298" s="15">
        <f t="shared" si="39"/>
      </c>
    </row>
    <row r="299" spans="1:28" ht="25.5">
      <c r="A299" s="87">
        <v>16597500023</v>
      </c>
      <c r="B299" s="82">
        <v>298</v>
      </c>
      <c r="C299" s="88" t="s">
        <v>245</v>
      </c>
      <c r="D299" s="88" t="s">
        <v>102</v>
      </c>
      <c r="E299" s="82" t="s">
        <v>72</v>
      </c>
      <c r="F299" s="82">
        <v>69</v>
      </c>
      <c r="G299" s="82" t="s">
        <v>643</v>
      </c>
      <c r="H299" s="82">
        <v>11</v>
      </c>
      <c r="J299" s="12" t="s">
        <v>800</v>
      </c>
      <c r="K299" s="83" t="s">
        <v>644</v>
      </c>
      <c r="L299" s="83" t="s">
        <v>645</v>
      </c>
      <c r="M299" s="83" t="s">
        <v>862</v>
      </c>
      <c r="N299" s="82" t="s">
        <v>828</v>
      </c>
      <c r="P299" s="82" t="s">
        <v>814</v>
      </c>
      <c r="Q299" s="82" t="s">
        <v>95</v>
      </c>
      <c r="T299" s="43">
        <f t="shared" si="32"/>
      </c>
      <c r="U299" s="43" t="str">
        <f t="shared" si="33"/>
        <v>AP</v>
      </c>
      <c r="V299" s="43" t="str">
        <f t="shared" si="34"/>
        <v>OFDM</v>
      </c>
      <c r="W299" s="43">
        <f t="shared" si="35"/>
      </c>
      <c r="X299" s="15">
        <f t="shared" si="36"/>
      </c>
      <c r="Y299" s="15">
        <f t="shared" si="37"/>
      </c>
      <c r="Z299" s="15">
        <f t="shared" si="38"/>
      </c>
      <c r="AB299" s="15">
        <f t="shared" si="39"/>
      </c>
    </row>
    <row r="300" spans="1:28" ht="25.5">
      <c r="A300" s="87">
        <v>16597600023</v>
      </c>
      <c r="B300" s="82">
        <v>299</v>
      </c>
      <c r="C300" s="88" t="s">
        <v>245</v>
      </c>
      <c r="D300" s="88" t="s">
        <v>102</v>
      </c>
      <c r="E300" s="82" t="s">
        <v>72</v>
      </c>
      <c r="F300" s="82">
        <v>69</v>
      </c>
      <c r="G300" s="82" t="s">
        <v>646</v>
      </c>
      <c r="H300" s="82">
        <v>54</v>
      </c>
      <c r="J300" s="12" t="s">
        <v>800</v>
      </c>
      <c r="K300" s="83" t="s">
        <v>647</v>
      </c>
      <c r="L300" s="83" t="s">
        <v>648</v>
      </c>
      <c r="M300" s="83" t="s">
        <v>863</v>
      </c>
      <c r="N300" s="82" t="s">
        <v>828</v>
      </c>
      <c r="P300" s="82" t="s">
        <v>814</v>
      </c>
      <c r="Q300" s="82" t="s">
        <v>95</v>
      </c>
      <c r="T300" s="43">
        <f t="shared" si="32"/>
      </c>
      <c r="U300" s="43" t="str">
        <f t="shared" si="33"/>
        <v>AP</v>
      </c>
      <c r="V300" s="43" t="str">
        <f t="shared" si="34"/>
        <v>OFDM</v>
      </c>
      <c r="W300" s="43">
        <f t="shared" si="35"/>
      </c>
      <c r="X300" s="15">
        <f t="shared" si="36"/>
      </c>
      <c r="Y300" s="15">
        <f t="shared" si="37"/>
      </c>
      <c r="Z300" s="15">
        <f t="shared" si="38"/>
      </c>
      <c r="AB300" s="15">
        <f t="shared" si="39"/>
      </c>
    </row>
    <row r="301" spans="1:28" ht="140.25">
      <c r="A301" s="87">
        <v>16644700023</v>
      </c>
      <c r="B301" s="82">
        <v>300</v>
      </c>
      <c r="C301" s="88" t="s">
        <v>125</v>
      </c>
      <c r="D301" s="88" t="s">
        <v>126</v>
      </c>
      <c r="E301" s="82" t="s">
        <v>72</v>
      </c>
      <c r="F301" s="82">
        <v>72</v>
      </c>
      <c r="G301" s="82" t="s">
        <v>649</v>
      </c>
      <c r="H301" s="82">
        <v>6</v>
      </c>
      <c r="J301" s="12" t="s">
        <v>800</v>
      </c>
      <c r="K301" s="83" t="s">
        <v>650</v>
      </c>
      <c r="L301" s="83" t="s">
        <v>651</v>
      </c>
      <c r="M301" s="83" t="s">
        <v>864</v>
      </c>
      <c r="N301" s="82" t="s">
        <v>828</v>
      </c>
      <c r="P301" s="82" t="s">
        <v>814</v>
      </c>
      <c r="Q301" s="82" t="s">
        <v>95</v>
      </c>
      <c r="T301" s="43">
        <f t="shared" si="32"/>
      </c>
      <c r="U301" s="43" t="str">
        <f t="shared" si="33"/>
        <v>AP</v>
      </c>
      <c r="V301" s="43" t="str">
        <f t="shared" si="34"/>
        <v>OFDM</v>
      </c>
      <c r="W301" s="43">
        <f t="shared" si="35"/>
      </c>
      <c r="X301" s="15">
        <f t="shared" si="36"/>
      </c>
      <c r="Y301" s="15">
        <f t="shared" si="37"/>
      </c>
      <c r="Z301" s="15">
        <f t="shared" si="38"/>
      </c>
      <c r="AB301" s="15">
        <f t="shared" si="39"/>
      </c>
    </row>
    <row r="302" spans="1:28" ht="58.5" customHeight="1">
      <c r="A302" s="87">
        <v>16597700023</v>
      </c>
      <c r="B302" s="82">
        <v>301</v>
      </c>
      <c r="C302" s="88" t="s">
        <v>245</v>
      </c>
      <c r="D302" s="88" t="s">
        <v>102</v>
      </c>
      <c r="E302" s="82" t="s">
        <v>72</v>
      </c>
      <c r="F302" s="82">
        <v>75</v>
      </c>
      <c r="G302" s="82" t="s">
        <v>652</v>
      </c>
      <c r="H302" s="82">
        <v>29</v>
      </c>
      <c r="J302" s="12" t="s">
        <v>800</v>
      </c>
      <c r="K302" s="83" t="s">
        <v>653</v>
      </c>
      <c r="L302" s="83" t="s">
        <v>654</v>
      </c>
      <c r="M302" s="83" t="s">
        <v>865</v>
      </c>
      <c r="N302" s="82" t="s">
        <v>828</v>
      </c>
      <c r="P302" s="82" t="s">
        <v>814</v>
      </c>
      <c r="Q302" s="82" t="s">
        <v>95</v>
      </c>
      <c r="T302" s="43">
        <f t="shared" si="32"/>
      </c>
      <c r="U302" s="43" t="str">
        <f t="shared" si="33"/>
        <v>AP</v>
      </c>
      <c r="V302" s="43" t="str">
        <f t="shared" si="34"/>
        <v>OFDM</v>
      </c>
      <c r="W302" s="43">
        <f t="shared" si="35"/>
      </c>
      <c r="X302" s="15">
        <f t="shared" si="36"/>
      </c>
      <c r="Y302" s="15">
        <f t="shared" si="37"/>
      </c>
      <c r="Z302" s="15">
        <f t="shared" si="38"/>
      </c>
      <c r="AB302" s="15">
        <f t="shared" si="39"/>
      </c>
    </row>
    <row r="303" spans="1:28" ht="12.75">
      <c r="A303" s="87">
        <v>16644800023</v>
      </c>
      <c r="B303" s="82">
        <v>302</v>
      </c>
      <c r="C303" s="88" t="s">
        <v>125</v>
      </c>
      <c r="D303" s="88" t="s">
        <v>126</v>
      </c>
      <c r="E303" s="82" t="s">
        <v>27</v>
      </c>
      <c r="F303" s="82">
        <v>75</v>
      </c>
      <c r="G303" s="82" t="s">
        <v>655</v>
      </c>
      <c r="H303" s="82">
        <v>40</v>
      </c>
      <c r="J303" s="82" t="s">
        <v>817</v>
      </c>
      <c r="K303" s="83" t="s">
        <v>656</v>
      </c>
      <c r="L303" s="83" t="s">
        <v>657</v>
      </c>
      <c r="M303" s="83" t="s">
        <v>777</v>
      </c>
      <c r="N303" s="82" t="s">
        <v>777</v>
      </c>
      <c r="P303" s="82" t="s">
        <v>27</v>
      </c>
      <c r="Q303" s="82" t="s">
        <v>95</v>
      </c>
      <c r="T303" s="43" t="str">
        <f t="shared" si="32"/>
        <v>A</v>
      </c>
      <c r="U303" s="43">
        <f t="shared" si="33"/>
      </c>
      <c r="V303" s="43">
        <f t="shared" si="34"/>
      </c>
      <c r="W303" s="43">
        <f t="shared" si="35"/>
      </c>
      <c r="X303" s="15">
        <f t="shared" si="36"/>
      </c>
      <c r="Y303" s="15">
        <f t="shared" si="37"/>
      </c>
      <c r="Z303" s="15">
        <f t="shared" si="38"/>
      </c>
      <c r="AB303" s="15">
        <f t="shared" si="39"/>
      </c>
    </row>
    <row r="304" spans="1:28" ht="25.5">
      <c r="A304" s="87">
        <v>16559800023</v>
      </c>
      <c r="B304" s="82">
        <v>303</v>
      </c>
      <c r="C304" s="88" t="s">
        <v>658</v>
      </c>
      <c r="D304" s="88" t="s">
        <v>347</v>
      </c>
      <c r="E304" s="82" t="s">
        <v>72</v>
      </c>
      <c r="F304" s="82">
        <v>75</v>
      </c>
      <c r="G304" s="82" t="s">
        <v>655</v>
      </c>
      <c r="H304" s="82">
        <v>43</v>
      </c>
      <c r="J304" s="12" t="s">
        <v>800</v>
      </c>
      <c r="K304" s="83" t="s">
        <v>659</v>
      </c>
      <c r="L304" s="83" t="s">
        <v>660</v>
      </c>
      <c r="M304" s="83" t="s">
        <v>874</v>
      </c>
      <c r="N304" s="82" t="s">
        <v>828</v>
      </c>
      <c r="P304" s="82" t="s">
        <v>814</v>
      </c>
      <c r="Q304" s="82" t="s">
        <v>95</v>
      </c>
      <c r="T304" s="43">
        <f t="shared" si="32"/>
      </c>
      <c r="U304" s="43" t="str">
        <f t="shared" si="33"/>
        <v>AP</v>
      </c>
      <c r="V304" s="43" t="str">
        <f t="shared" si="34"/>
        <v>OFDM</v>
      </c>
      <c r="W304" s="43">
        <f t="shared" si="35"/>
      </c>
      <c r="X304" s="15">
        <f t="shared" si="36"/>
      </c>
      <c r="Y304" s="15">
        <f t="shared" si="37"/>
      </c>
      <c r="Z304" s="15">
        <f t="shared" si="38"/>
      </c>
      <c r="AB304" s="15">
        <f t="shared" si="39"/>
      </c>
    </row>
    <row r="305" spans="1:28" ht="96" customHeight="1">
      <c r="A305" s="87">
        <v>16644900023</v>
      </c>
      <c r="B305" s="82">
        <v>304</v>
      </c>
      <c r="C305" s="88" t="s">
        <v>125</v>
      </c>
      <c r="D305" s="88" t="s">
        <v>126</v>
      </c>
      <c r="E305" s="82" t="s">
        <v>27</v>
      </c>
      <c r="F305" s="82">
        <v>75</v>
      </c>
      <c r="G305" s="82" t="s">
        <v>655</v>
      </c>
      <c r="H305" s="82">
        <v>52</v>
      </c>
      <c r="J305" s="82" t="s">
        <v>817</v>
      </c>
      <c r="K305" s="83" t="s">
        <v>656</v>
      </c>
      <c r="L305" s="83" t="s">
        <v>657</v>
      </c>
      <c r="M305" s="83" t="s">
        <v>777</v>
      </c>
      <c r="N305" s="82" t="s">
        <v>777</v>
      </c>
      <c r="P305" s="82" t="s">
        <v>27</v>
      </c>
      <c r="Q305" s="82" t="s">
        <v>95</v>
      </c>
      <c r="T305" s="43" t="str">
        <f t="shared" si="32"/>
        <v>A</v>
      </c>
      <c r="U305" s="43">
        <f t="shared" si="33"/>
      </c>
      <c r="V305" s="43">
        <f t="shared" si="34"/>
      </c>
      <c r="W305" s="43">
        <f t="shared" si="35"/>
      </c>
      <c r="X305" s="15">
        <f t="shared" si="36"/>
      </c>
      <c r="Y305" s="15">
        <f t="shared" si="37"/>
      </c>
      <c r="Z305" s="15">
        <f t="shared" si="38"/>
      </c>
      <c r="AB305" s="15">
        <f t="shared" si="39"/>
      </c>
    </row>
    <row r="306" spans="1:28" ht="12.75">
      <c r="A306" s="87">
        <v>16645000023</v>
      </c>
      <c r="B306" s="82">
        <v>305</v>
      </c>
      <c r="C306" s="88" t="s">
        <v>125</v>
      </c>
      <c r="D306" s="88" t="s">
        <v>126</v>
      </c>
      <c r="E306" s="82" t="s">
        <v>27</v>
      </c>
      <c r="F306" s="82">
        <v>75</v>
      </c>
      <c r="G306" s="82" t="s">
        <v>655</v>
      </c>
      <c r="H306" s="82">
        <v>53</v>
      </c>
      <c r="J306" s="82" t="s">
        <v>817</v>
      </c>
      <c r="K306" s="83" t="s">
        <v>656</v>
      </c>
      <c r="L306" s="83" t="s">
        <v>661</v>
      </c>
      <c r="M306" s="83" t="s">
        <v>777</v>
      </c>
      <c r="N306" s="82" t="s">
        <v>777</v>
      </c>
      <c r="P306" s="82" t="s">
        <v>27</v>
      </c>
      <c r="Q306" s="82" t="s">
        <v>95</v>
      </c>
      <c r="T306" s="43" t="str">
        <f t="shared" si="32"/>
        <v>A</v>
      </c>
      <c r="U306" s="43">
        <f t="shared" si="33"/>
      </c>
      <c r="V306" s="43">
        <f t="shared" si="34"/>
      </c>
      <c r="W306" s="43">
        <f t="shared" si="35"/>
      </c>
      <c r="X306" s="15">
        <f t="shared" si="36"/>
      </c>
      <c r="Y306" s="15">
        <f t="shared" si="37"/>
      </c>
      <c r="Z306" s="15">
        <f t="shared" si="38"/>
      </c>
      <c r="AB306" s="15">
        <f t="shared" si="39"/>
      </c>
    </row>
    <row r="307" spans="1:28" ht="12.75">
      <c r="A307" s="87">
        <v>16645100023</v>
      </c>
      <c r="B307" s="82">
        <v>306</v>
      </c>
      <c r="C307" s="88" t="s">
        <v>125</v>
      </c>
      <c r="D307" s="88" t="s">
        <v>126</v>
      </c>
      <c r="E307" s="82" t="s">
        <v>27</v>
      </c>
      <c r="F307" s="82">
        <v>76</v>
      </c>
      <c r="G307" s="82" t="s">
        <v>655</v>
      </c>
      <c r="H307" s="82">
        <v>9</v>
      </c>
      <c r="J307" s="82" t="s">
        <v>817</v>
      </c>
      <c r="K307" s="83" t="s">
        <v>378</v>
      </c>
      <c r="L307" s="83" t="s">
        <v>662</v>
      </c>
      <c r="M307" s="83" t="s">
        <v>777</v>
      </c>
      <c r="N307" s="82" t="s">
        <v>777</v>
      </c>
      <c r="P307" s="82" t="s">
        <v>27</v>
      </c>
      <c r="Q307" s="82" t="s">
        <v>95</v>
      </c>
      <c r="T307" s="43" t="str">
        <f t="shared" si="32"/>
        <v>A</v>
      </c>
      <c r="U307" s="43">
        <f t="shared" si="33"/>
      </c>
      <c r="V307" s="43">
        <f t="shared" si="34"/>
      </c>
      <c r="W307" s="43">
        <f t="shared" si="35"/>
      </c>
      <c r="X307" s="15">
        <f t="shared" si="36"/>
      </c>
      <c r="Y307" s="15">
        <f t="shared" si="37"/>
      </c>
      <c r="Z307" s="15">
        <f t="shared" si="38"/>
      </c>
      <c r="AB307" s="15">
        <f t="shared" si="39"/>
      </c>
    </row>
    <row r="308" spans="1:28" ht="92.25" customHeight="1">
      <c r="A308" s="87">
        <v>16597800023</v>
      </c>
      <c r="B308" s="82">
        <v>307</v>
      </c>
      <c r="C308" s="88" t="s">
        <v>245</v>
      </c>
      <c r="D308" s="88" t="s">
        <v>102</v>
      </c>
      <c r="E308" s="82" t="s">
        <v>72</v>
      </c>
      <c r="F308" s="82">
        <v>76</v>
      </c>
      <c r="G308" s="82" t="s">
        <v>663</v>
      </c>
      <c r="H308" s="82">
        <v>50</v>
      </c>
      <c r="J308" s="12" t="s">
        <v>800</v>
      </c>
      <c r="K308" s="83" t="s">
        <v>664</v>
      </c>
      <c r="L308" s="83" t="s">
        <v>665</v>
      </c>
      <c r="M308" s="83" t="s">
        <v>866</v>
      </c>
      <c r="N308" s="82" t="s">
        <v>828</v>
      </c>
      <c r="P308" s="82" t="s">
        <v>814</v>
      </c>
      <c r="Q308" s="82" t="s">
        <v>95</v>
      </c>
      <c r="T308" s="43">
        <f t="shared" si="32"/>
      </c>
      <c r="U308" s="43" t="str">
        <f t="shared" si="33"/>
        <v>AP</v>
      </c>
      <c r="V308" s="43" t="str">
        <f t="shared" si="34"/>
        <v>OFDM</v>
      </c>
      <c r="W308" s="43">
        <f t="shared" si="35"/>
      </c>
      <c r="X308" s="15">
        <f t="shared" si="36"/>
      </c>
      <c r="Y308" s="15">
        <f t="shared" si="37"/>
      </c>
      <c r="Z308" s="15">
        <f t="shared" si="38"/>
      </c>
      <c r="AB308" s="15">
        <f t="shared" si="39"/>
      </c>
    </row>
    <row r="309" spans="1:28" ht="12.75">
      <c r="A309" s="87">
        <v>16645200023</v>
      </c>
      <c r="B309" s="82">
        <v>308</v>
      </c>
      <c r="C309" s="88" t="s">
        <v>125</v>
      </c>
      <c r="D309" s="88" t="s">
        <v>126</v>
      </c>
      <c r="E309" s="82" t="s">
        <v>27</v>
      </c>
      <c r="F309" s="82">
        <v>76</v>
      </c>
      <c r="G309" s="82" t="s">
        <v>663</v>
      </c>
      <c r="H309" s="82">
        <v>52</v>
      </c>
      <c r="J309" s="82" t="s">
        <v>817</v>
      </c>
      <c r="K309" s="83" t="s">
        <v>378</v>
      </c>
      <c r="L309" s="83" t="s">
        <v>666</v>
      </c>
      <c r="M309" s="83" t="s">
        <v>777</v>
      </c>
      <c r="N309" s="82" t="s">
        <v>777</v>
      </c>
      <c r="P309" s="82" t="s">
        <v>27</v>
      </c>
      <c r="Q309" s="82" t="s">
        <v>95</v>
      </c>
      <c r="T309" s="43" t="str">
        <f t="shared" si="32"/>
        <v>A</v>
      </c>
      <c r="U309" s="43">
        <f t="shared" si="33"/>
      </c>
      <c r="V309" s="43">
        <f t="shared" si="34"/>
      </c>
      <c r="W309" s="43">
        <f t="shared" si="35"/>
      </c>
      <c r="X309" s="15">
        <f t="shared" si="36"/>
      </c>
      <c r="Y309" s="15">
        <f t="shared" si="37"/>
      </c>
      <c r="Z309" s="15">
        <f t="shared" si="38"/>
      </c>
      <c r="AB309" s="15">
        <f t="shared" si="39"/>
      </c>
    </row>
    <row r="310" spans="1:28" ht="12.75">
      <c r="A310" s="87">
        <v>16645300023</v>
      </c>
      <c r="B310" s="82">
        <v>309</v>
      </c>
      <c r="C310" s="88" t="s">
        <v>125</v>
      </c>
      <c r="D310" s="88" t="s">
        <v>126</v>
      </c>
      <c r="E310" s="82" t="s">
        <v>27</v>
      </c>
      <c r="F310" s="82">
        <v>76</v>
      </c>
      <c r="G310" s="82" t="s">
        <v>663</v>
      </c>
      <c r="H310" s="82">
        <v>53</v>
      </c>
      <c r="J310" s="82" t="s">
        <v>817</v>
      </c>
      <c r="K310" s="83" t="s">
        <v>378</v>
      </c>
      <c r="L310" s="83" t="s">
        <v>667</v>
      </c>
      <c r="M310" s="83" t="s">
        <v>777</v>
      </c>
      <c r="N310" s="82" t="s">
        <v>777</v>
      </c>
      <c r="P310" s="82" t="s">
        <v>27</v>
      </c>
      <c r="Q310" s="82" t="s">
        <v>95</v>
      </c>
      <c r="T310" s="43" t="str">
        <f t="shared" si="32"/>
        <v>A</v>
      </c>
      <c r="U310" s="43">
        <f t="shared" si="33"/>
      </c>
      <c r="V310" s="43">
        <f t="shared" si="34"/>
      </c>
      <c r="W310" s="43">
        <f t="shared" si="35"/>
      </c>
      <c r="X310" s="15">
        <f t="shared" si="36"/>
      </c>
      <c r="Y310" s="15">
        <f t="shared" si="37"/>
      </c>
      <c r="Z310" s="15">
        <f t="shared" si="38"/>
      </c>
      <c r="AB310" s="15">
        <f t="shared" si="39"/>
      </c>
    </row>
    <row r="311" spans="1:28" ht="12.75">
      <c r="A311" s="87">
        <v>16645400023</v>
      </c>
      <c r="B311" s="82">
        <v>310</v>
      </c>
      <c r="C311" s="88" t="s">
        <v>125</v>
      </c>
      <c r="D311" s="88" t="s">
        <v>126</v>
      </c>
      <c r="E311" s="82" t="s">
        <v>27</v>
      </c>
      <c r="F311" s="82">
        <v>77</v>
      </c>
      <c r="G311" s="82" t="s">
        <v>668</v>
      </c>
      <c r="H311" s="82">
        <v>36</v>
      </c>
      <c r="J311" s="82" t="s">
        <v>817</v>
      </c>
      <c r="K311" s="83" t="s">
        <v>669</v>
      </c>
      <c r="L311" s="83" t="s">
        <v>670</v>
      </c>
      <c r="M311" s="83" t="s">
        <v>891</v>
      </c>
      <c r="N311" s="82" t="s">
        <v>855</v>
      </c>
      <c r="P311" s="82" t="s">
        <v>27</v>
      </c>
      <c r="Q311" s="82" t="s">
        <v>95</v>
      </c>
      <c r="T311" s="43" t="str">
        <f t="shared" si="32"/>
        <v>R</v>
      </c>
      <c r="U311" s="43">
        <f t="shared" si="33"/>
      </c>
      <c r="V311" s="43">
        <f t="shared" si="34"/>
      </c>
      <c r="W311" s="43">
        <f t="shared" si="35"/>
      </c>
      <c r="X311" s="15">
        <f t="shared" si="36"/>
      </c>
      <c r="Y311" s="15">
        <f t="shared" si="37"/>
      </c>
      <c r="Z311" s="15">
        <f t="shared" si="38"/>
      </c>
      <c r="AB311" s="15">
        <f t="shared" si="39"/>
      </c>
    </row>
    <row r="312" spans="1:28" ht="12.75">
      <c r="A312" s="87">
        <v>16645500023</v>
      </c>
      <c r="B312" s="82">
        <v>311</v>
      </c>
      <c r="C312" s="88" t="s">
        <v>125</v>
      </c>
      <c r="D312" s="88" t="s">
        <v>126</v>
      </c>
      <c r="E312" s="82" t="s">
        <v>27</v>
      </c>
      <c r="F312" s="82">
        <v>77</v>
      </c>
      <c r="G312" s="82" t="s">
        <v>668</v>
      </c>
      <c r="H312" s="82">
        <v>41</v>
      </c>
      <c r="J312" s="82" t="s">
        <v>817</v>
      </c>
      <c r="K312" s="83" t="s">
        <v>669</v>
      </c>
      <c r="L312" s="83" t="s">
        <v>670</v>
      </c>
      <c r="M312" s="83" t="s">
        <v>891</v>
      </c>
      <c r="N312" s="82" t="s">
        <v>855</v>
      </c>
      <c r="P312" s="82" t="s">
        <v>27</v>
      </c>
      <c r="Q312" s="82" t="s">
        <v>95</v>
      </c>
      <c r="T312" s="43" t="str">
        <f t="shared" si="32"/>
        <v>R</v>
      </c>
      <c r="U312" s="43">
        <f t="shared" si="33"/>
      </c>
      <c r="V312" s="43">
        <f t="shared" si="34"/>
      </c>
      <c r="W312" s="43">
        <f t="shared" si="35"/>
      </c>
      <c r="X312" s="15">
        <f t="shared" si="36"/>
      </c>
      <c r="Y312" s="15">
        <f t="shared" si="37"/>
      </c>
      <c r="Z312" s="15">
        <f t="shared" si="38"/>
      </c>
      <c r="AB312" s="15">
        <f t="shared" si="39"/>
      </c>
    </row>
    <row r="313" spans="1:28" ht="25.5">
      <c r="A313" s="87">
        <v>16510500023</v>
      </c>
      <c r="B313" s="82">
        <v>312</v>
      </c>
      <c r="C313" s="88" t="s">
        <v>203</v>
      </c>
      <c r="D313" s="88" t="s">
        <v>204</v>
      </c>
      <c r="E313" s="82" t="s">
        <v>27</v>
      </c>
      <c r="F313" s="82">
        <v>77</v>
      </c>
      <c r="G313" s="82" t="s">
        <v>671</v>
      </c>
      <c r="H313" s="82">
        <v>52</v>
      </c>
      <c r="J313" s="82" t="s">
        <v>817</v>
      </c>
      <c r="K313" s="83" t="s">
        <v>672</v>
      </c>
      <c r="L313" s="83" t="s">
        <v>253</v>
      </c>
      <c r="M313" s="83" t="s">
        <v>882</v>
      </c>
      <c r="N313" s="82" t="s">
        <v>855</v>
      </c>
      <c r="P313" s="82" t="s">
        <v>27</v>
      </c>
      <c r="Q313" s="82" t="s">
        <v>95</v>
      </c>
      <c r="T313" s="43" t="str">
        <f t="shared" si="32"/>
        <v>R</v>
      </c>
      <c r="U313" s="43">
        <f t="shared" si="33"/>
      </c>
      <c r="V313" s="43">
        <f t="shared" si="34"/>
      </c>
      <c r="W313" s="43">
        <f t="shared" si="35"/>
      </c>
      <c r="X313" s="15">
        <f t="shared" si="36"/>
      </c>
      <c r="Y313" s="15">
        <f t="shared" si="37"/>
      </c>
      <c r="Z313" s="15">
        <f t="shared" si="38"/>
      </c>
      <c r="AB313" s="15">
        <f t="shared" si="39"/>
      </c>
    </row>
    <row r="314" spans="1:28" ht="25.5">
      <c r="A314" s="87">
        <v>16645600023</v>
      </c>
      <c r="B314" s="82">
        <v>313</v>
      </c>
      <c r="C314" s="88" t="s">
        <v>125</v>
      </c>
      <c r="D314" s="88" t="s">
        <v>126</v>
      </c>
      <c r="E314" s="82" t="s">
        <v>72</v>
      </c>
      <c r="F314" s="82">
        <v>77</v>
      </c>
      <c r="G314" s="82" t="s">
        <v>671</v>
      </c>
      <c r="H314" s="82">
        <v>53</v>
      </c>
      <c r="J314" s="12" t="s">
        <v>800</v>
      </c>
      <c r="K314" s="83" t="s">
        <v>673</v>
      </c>
      <c r="L314" s="83" t="s">
        <v>674</v>
      </c>
      <c r="M314" s="83" t="s">
        <v>777</v>
      </c>
      <c r="N314" s="82" t="s">
        <v>777</v>
      </c>
      <c r="P314" s="82" t="s">
        <v>814</v>
      </c>
      <c r="Q314" s="82" t="s">
        <v>95</v>
      </c>
      <c r="T314" s="43">
        <f t="shared" si="32"/>
      </c>
      <c r="U314" s="43" t="str">
        <f t="shared" si="33"/>
        <v>A</v>
      </c>
      <c r="V314" s="43" t="str">
        <f t="shared" si="34"/>
        <v>OFDM</v>
      </c>
      <c r="W314" s="43">
        <f t="shared" si="35"/>
      </c>
      <c r="X314" s="15">
        <f t="shared" si="36"/>
      </c>
      <c r="Y314" s="15">
        <f t="shared" si="37"/>
      </c>
      <c r="Z314" s="15">
        <f t="shared" si="38"/>
      </c>
      <c r="AB314" s="15">
        <f t="shared" si="39"/>
      </c>
    </row>
    <row r="315" spans="1:28" ht="25.5">
      <c r="A315" s="87">
        <v>16645700023</v>
      </c>
      <c r="B315" s="82">
        <v>314</v>
      </c>
      <c r="C315" s="88" t="s">
        <v>125</v>
      </c>
      <c r="D315" s="88" t="s">
        <v>126</v>
      </c>
      <c r="E315" s="82" t="s">
        <v>27</v>
      </c>
      <c r="F315" s="82">
        <v>78</v>
      </c>
      <c r="G315" s="82" t="s">
        <v>675</v>
      </c>
      <c r="H315" s="82">
        <v>9</v>
      </c>
      <c r="J315" s="82" t="s">
        <v>817</v>
      </c>
      <c r="K315" s="83" t="s">
        <v>676</v>
      </c>
      <c r="L315" s="83" t="s">
        <v>677</v>
      </c>
      <c r="M315" s="83" t="s">
        <v>777</v>
      </c>
      <c r="N315" s="82" t="s">
        <v>777</v>
      </c>
      <c r="P315" s="82" t="s">
        <v>27</v>
      </c>
      <c r="Q315" s="82" t="s">
        <v>95</v>
      </c>
      <c r="T315" s="43" t="str">
        <f t="shared" si="32"/>
        <v>A</v>
      </c>
      <c r="U315" s="43">
        <f t="shared" si="33"/>
      </c>
      <c r="V315" s="43">
        <f t="shared" si="34"/>
      </c>
      <c r="W315" s="43">
        <f t="shared" si="35"/>
      </c>
      <c r="X315" s="15">
        <f t="shared" si="36"/>
      </c>
      <c r="Y315" s="15">
        <f t="shared" si="37"/>
      </c>
      <c r="Z315" s="15">
        <f t="shared" si="38"/>
      </c>
      <c r="AB315" s="15">
        <f t="shared" si="39"/>
      </c>
    </row>
    <row r="316" spans="1:28" ht="25.5">
      <c r="A316" s="87">
        <v>16510600023</v>
      </c>
      <c r="B316" s="82">
        <v>315</v>
      </c>
      <c r="C316" s="88" t="s">
        <v>203</v>
      </c>
      <c r="D316" s="88" t="s">
        <v>204</v>
      </c>
      <c r="E316" s="82" t="s">
        <v>27</v>
      </c>
      <c r="F316" s="82">
        <v>78</v>
      </c>
      <c r="G316" s="82" t="s">
        <v>675</v>
      </c>
      <c r="H316" s="82">
        <v>22</v>
      </c>
      <c r="J316" s="82" t="s">
        <v>817</v>
      </c>
      <c r="K316" s="83" t="s">
        <v>678</v>
      </c>
      <c r="L316" s="83" t="s">
        <v>206</v>
      </c>
      <c r="M316" s="83" t="s">
        <v>887</v>
      </c>
      <c r="N316" s="82" t="s">
        <v>855</v>
      </c>
      <c r="P316" s="82" t="s">
        <v>27</v>
      </c>
      <c r="Q316" s="82" t="s">
        <v>95</v>
      </c>
      <c r="T316" s="43" t="str">
        <f t="shared" si="32"/>
        <v>R</v>
      </c>
      <c r="U316" s="43">
        <f t="shared" si="33"/>
      </c>
      <c r="V316" s="43">
        <f t="shared" si="34"/>
      </c>
      <c r="W316" s="43">
        <f t="shared" si="35"/>
      </c>
      <c r="X316" s="15">
        <f t="shared" si="36"/>
      </c>
      <c r="Y316" s="15">
        <f t="shared" si="37"/>
      </c>
      <c r="Z316" s="15">
        <f t="shared" si="38"/>
      </c>
      <c r="AB316" s="15">
        <f t="shared" si="39"/>
      </c>
    </row>
    <row r="317" spans="1:28" ht="25.5">
      <c r="A317" s="87">
        <v>16510700023</v>
      </c>
      <c r="B317" s="82">
        <v>316</v>
      </c>
      <c r="C317" s="88" t="s">
        <v>203</v>
      </c>
      <c r="D317" s="88" t="s">
        <v>204</v>
      </c>
      <c r="E317" s="82" t="s">
        <v>27</v>
      </c>
      <c r="F317" s="82">
        <v>78</v>
      </c>
      <c r="G317" s="82" t="s">
        <v>679</v>
      </c>
      <c r="H317" s="82">
        <v>45</v>
      </c>
      <c r="J317" s="82" t="s">
        <v>817</v>
      </c>
      <c r="K317" s="83" t="s">
        <v>252</v>
      </c>
      <c r="L317" s="83" t="s">
        <v>253</v>
      </c>
      <c r="M317" s="83" t="s">
        <v>882</v>
      </c>
      <c r="N317" s="82" t="s">
        <v>855</v>
      </c>
      <c r="P317" s="82" t="s">
        <v>27</v>
      </c>
      <c r="Q317" s="82" t="s">
        <v>95</v>
      </c>
      <c r="T317" s="43" t="str">
        <f t="shared" si="32"/>
        <v>R</v>
      </c>
      <c r="U317" s="43">
        <f t="shared" si="33"/>
      </c>
      <c r="V317" s="43">
        <f t="shared" si="34"/>
      </c>
      <c r="W317" s="43">
        <f t="shared" si="35"/>
      </c>
      <c r="X317" s="15">
        <f t="shared" si="36"/>
      </c>
      <c r="Y317" s="15">
        <f t="shared" si="37"/>
      </c>
      <c r="Z317" s="15">
        <f t="shared" si="38"/>
      </c>
      <c r="AB317" s="15">
        <f t="shared" si="39"/>
      </c>
    </row>
    <row r="318" spans="1:28" ht="55.5" customHeight="1">
      <c r="A318" s="87">
        <v>16629200023</v>
      </c>
      <c r="B318" s="82">
        <v>317</v>
      </c>
      <c r="C318" s="88" t="s">
        <v>158</v>
      </c>
      <c r="D318" s="88" t="s">
        <v>159</v>
      </c>
      <c r="E318" s="82" t="s">
        <v>107</v>
      </c>
      <c r="F318" s="82">
        <v>79</v>
      </c>
      <c r="G318" s="82" t="s">
        <v>680</v>
      </c>
      <c r="H318" s="82">
        <v>51</v>
      </c>
      <c r="J318" s="12" t="s">
        <v>800</v>
      </c>
      <c r="K318" s="83" t="s">
        <v>681</v>
      </c>
      <c r="L318" s="83" t="s">
        <v>682</v>
      </c>
      <c r="M318" s="83" t="s">
        <v>867</v>
      </c>
      <c r="N318" s="82" t="s">
        <v>828</v>
      </c>
      <c r="P318" s="82" t="s">
        <v>815</v>
      </c>
      <c r="Q318" s="82" t="s">
        <v>95</v>
      </c>
      <c r="T318" s="43">
        <f t="shared" si="32"/>
      </c>
      <c r="U318" s="43" t="str">
        <f t="shared" si="33"/>
        <v>AP</v>
      </c>
      <c r="V318" s="43" t="str">
        <f t="shared" si="34"/>
        <v>NB-OFDM</v>
      </c>
      <c r="W318" s="43">
        <f t="shared" si="35"/>
      </c>
      <c r="X318" s="15">
        <f t="shared" si="36"/>
      </c>
      <c r="Y318" s="15">
        <f t="shared" si="37"/>
      </c>
      <c r="Z318" s="15">
        <f t="shared" si="38"/>
      </c>
      <c r="AB318" s="15">
        <f t="shared" si="39"/>
      </c>
    </row>
    <row r="319" spans="1:28" ht="227.25" customHeight="1">
      <c r="A319" s="87">
        <v>16572800023</v>
      </c>
      <c r="B319" s="82">
        <v>318</v>
      </c>
      <c r="C319" s="88" t="s">
        <v>437</v>
      </c>
      <c r="D319" s="88" t="s">
        <v>438</v>
      </c>
      <c r="E319" s="82" t="s">
        <v>72</v>
      </c>
      <c r="F319" s="82">
        <v>81</v>
      </c>
      <c r="G319" s="82">
        <v>20.3</v>
      </c>
      <c r="H319" s="82">
        <v>1</v>
      </c>
      <c r="J319" s="12" t="s">
        <v>826</v>
      </c>
      <c r="K319" s="83" t="s">
        <v>683</v>
      </c>
      <c r="L319" s="83" t="s">
        <v>642</v>
      </c>
      <c r="M319" s="83" t="s">
        <v>911</v>
      </c>
      <c r="N319" s="82" t="s">
        <v>855</v>
      </c>
      <c r="P319" s="82" t="s">
        <v>815</v>
      </c>
      <c r="Q319" s="82" t="s">
        <v>95</v>
      </c>
      <c r="T319" s="43">
        <f t="shared" si="32"/>
      </c>
      <c r="U319" s="43" t="str">
        <f t="shared" si="33"/>
        <v>R</v>
      </c>
      <c r="V319" s="43" t="str">
        <f t="shared" si="34"/>
        <v>NB-OFDM</v>
      </c>
      <c r="W319" s="43">
        <f t="shared" si="35"/>
      </c>
      <c r="X319" s="15">
        <f t="shared" si="36"/>
      </c>
      <c r="Y319" s="15">
        <f t="shared" si="37"/>
      </c>
      <c r="Z319" s="15">
        <f t="shared" si="38"/>
      </c>
      <c r="AB319" s="15">
        <f t="shared" si="39"/>
      </c>
    </row>
    <row r="320" spans="1:28" ht="12.75">
      <c r="A320" s="87">
        <v>16645800023</v>
      </c>
      <c r="B320" s="82">
        <v>319</v>
      </c>
      <c r="C320" s="88" t="s">
        <v>125</v>
      </c>
      <c r="D320" s="88" t="s">
        <v>126</v>
      </c>
      <c r="E320" s="82" t="s">
        <v>27</v>
      </c>
      <c r="F320" s="82">
        <v>81</v>
      </c>
      <c r="G320" s="82" t="s">
        <v>684</v>
      </c>
      <c r="H320" s="82">
        <v>44</v>
      </c>
      <c r="J320" s="82" t="s">
        <v>817</v>
      </c>
      <c r="K320" s="83" t="s">
        <v>378</v>
      </c>
      <c r="L320" s="83" t="s">
        <v>685</v>
      </c>
      <c r="M320" s="83" t="s">
        <v>777</v>
      </c>
      <c r="N320" s="82" t="s">
        <v>777</v>
      </c>
      <c r="P320" s="82" t="s">
        <v>27</v>
      </c>
      <c r="Q320" s="82" t="s">
        <v>95</v>
      </c>
      <c r="T320" s="43" t="str">
        <f t="shared" si="32"/>
        <v>A</v>
      </c>
      <c r="U320" s="43">
        <f t="shared" si="33"/>
      </c>
      <c r="V320" s="43">
        <f t="shared" si="34"/>
      </c>
      <c r="W320" s="43">
        <f t="shared" si="35"/>
      </c>
      <c r="X320" s="15">
        <f t="shared" si="36"/>
      </c>
      <c r="Y320" s="15">
        <f t="shared" si="37"/>
      </c>
      <c r="Z320" s="15">
        <f t="shared" si="38"/>
      </c>
      <c r="AB320" s="15">
        <f t="shared" si="39"/>
      </c>
    </row>
    <row r="321" spans="1:28" ht="12.75">
      <c r="A321" s="87">
        <v>16646000023</v>
      </c>
      <c r="B321" s="82">
        <v>320</v>
      </c>
      <c r="C321" s="88" t="s">
        <v>125</v>
      </c>
      <c r="D321" s="88" t="s">
        <v>126</v>
      </c>
      <c r="E321" s="82" t="s">
        <v>27</v>
      </c>
      <c r="F321" s="82">
        <v>81</v>
      </c>
      <c r="G321" s="82" t="s">
        <v>684</v>
      </c>
      <c r="H321" s="82">
        <v>45</v>
      </c>
      <c r="J321" s="82" t="s">
        <v>817</v>
      </c>
      <c r="K321" s="83" t="s">
        <v>378</v>
      </c>
      <c r="L321" s="83" t="s">
        <v>686</v>
      </c>
      <c r="M321" s="83" t="s">
        <v>777</v>
      </c>
      <c r="N321" s="82" t="s">
        <v>777</v>
      </c>
      <c r="P321" s="82" t="s">
        <v>27</v>
      </c>
      <c r="Q321" s="82" t="s">
        <v>95</v>
      </c>
      <c r="T321" s="43" t="str">
        <f t="shared" si="32"/>
        <v>A</v>
      </c>
      <c r="U321" s="43">
        <f t="shared" si="33"/>
      </c>
      <c r="V321" s="43">
        <f t="shared" si="34"/>
      </c>
      <c r="W321" s="43">
        <f t="shared" si="35"/>
      </c>
      <c r="X321" s="15">
        <f t="shared" si="36"/>
      </c>
      <c r="Y321" s="15">
        <f t="shared" si="37"/>
      </c>
      <c r="Z321" s="15">
        <f t="shared" si="38"/>
      </c>
      <c r="AB321" s="15">
        <f t="shared" si="39"/>
      </c>
    </row>
    <row r="322" spans="1:28" ht="12.75">
      <c r="A322" s="87">
        <v>16645900023</v>
      </c>
      <c r="B322" s="82">
        <v>321</v>
      </c>
      <c r="C322" s="88" t="s">
        <v>125</v>
      </c>
      <c r="D322" s="88" t="s">
        <v>126</v>
      </c>
      <c r="E322" s="82" t="s">
        <v>72</v>
      </c>
      <c r="F322" s="82">
        <v>81</v>
      </c>
      <c r="G322" s="82" t="s">
        <v>684</v>
      </c>
      <c r="H322" s="82">
        <v>45</v>
      </c>
      <c r="J322" s="12" t="s">
        <v>826</v>
      </c>
      <c r="K322" s="83" t="s">
        <v>378</v>
      </c>
      <c r="L322" s="83" t="s">
        <v>687</v>
      </c>
      <c r="M322" s="83" t="s">
        <v>834</v>
      </c>
      <c r="N322" s="82" t="s">
        <v>828</v>
      </c>
      <c r="P322" s="82" t="s">
        <v>815</v>
      </c>
      <c r="Q322" s="82" t="s">
        <v>95</v>
      </c>
      <c r="T322" s="43">
        <f t="shared" si="32"/>
      </c>
      <c r="U322" s="43" t="str">
        <f t="shared" si="33"/>
        <v>AP</v>
      </c>
      <c r="V322" s="43" t="str">
        <f t="shared" si="34"/>
        <v>NB-OFDM</v>
      </c>
      <c r="W322" s="43">
        <f t="shared" si="35"/>
      </c>
      <c r="X322" s="15">
        <f t="shared" si="36"/>
      </c>
      <c r="Y322" s="15">
        <f t="shared" si="37"/>
      </c>
      <c r="Z322" s="15">
        <f t="shared" si="38"/>
      </c>
      <c r="AB322" s="15">
        <f t="shared" si="39"/>
      </c>
    </row>
    <row r="323" spans="1:28" ht="25.5">
      <c r="A323" s="87">
        <v>16563000023</v>
      </c>
      <c r="B323" s="82">
        <v>322</v>
      </c>
      <c r="C323" s="88" t="s">
        <v>688</v>
      </c>
      <c r="D323" s="88" t="s">
        <v>204</v>
      </c>
      <c r="E323" s="82" t="s">
        <v>27</v>
      </c>
      <c r="F323" s="82">
        <v>82</v>
      </c>
      <c r="G323" s="82" t="s">
        <v>684</v>
      </c>
      <c r="J323" s="82" t="s">
        <v>817</v>
      </c>
      <c r="K323" s="83" t="s">
        <v>689</v>
      </c>
      <c r="L323" s="83" t="s">
        <v>690</v>
      </c>
      <c r="M323" s="83" t="s">
        <v>777</v>
      </c>
      <c r="N323" s="82" t="s">
        <v>777</v>
      </c>
      <c r="P323" s="82" t="s">
        <v>27</v>
      </c>
      <c r="Q323" s="82" t="s">
        <v>95</v>
      </c>
      <c r="T323" s="43" t="str">
        <f aca="true" t="shared" si="40" ref="T323:T386">IF(E323="Editorial",N323,"")</f>
        <v>A</v>
      </c>
      <c r="U323" s="43">
        <f aca="true" t="shared" si="41" ref="U323:U386">IF(OR(E323="Technical",E323="General"),N323,"")</f>
      </c>
      <c r="V323" s="43">
        <f aca="true" t="shared" si="42" ref="V323:V386">IF(OR(U323="A",U323="AP",U323="R",U323="Z"),P323,"")</f>
      </c>
      <c r="W323" s="43">
        <f aca="true" t="shared" si="43" ref="W323:W386">IF(U323=0,P323,"")</f>
      </c>
      <c r="X323" s="15">
        <f aca="true" t="shared" si="44" ref="X323:X386">IF(U323="wip",P323,"")</f>
      </c>
      <c r="Y323" s="15">
        <f aca="true" t="shared" si="45" ref="Y323:Y386">IF(U323="rdy2vote",P323,"")</f>
      </c>
      <c r="Z323" s="15">
        <f aca="true" t="shared" si="46" ref="Z323:Z386">IF(U323="oos",P323,"")</f>
      </c>
      <c r="AB323" s="15">
        <f aca="true" t="shared" si="47" ref="AB323:AB386">IF(OR(U323="rdy2vote",U323="wip"),J323,"")</f>
      </c>
    </row>
    <row r="324" spans="1:28" ht="25.5">
      <c r="A324" s="87">
        <v>16646100023</v>
      </c>
      <c r="B324" s="82">
        <v>323</v>
      </c>
      <c r="C324" s="88" t="s">
        <v>125</v>
      </c>
      <c r="D324" s="88" t="s">
        <v>126</v>
      </c>
      <c r="E324" s="82" t="s">
        <v>27</v>
      </c>
      <c r="F324" s="82">
        <v>85</v>
      </c>
      <c r="G324" s="82" t="s">
        <v>691</v>
      </c>
      <c r="H324" s="82">
        <v>15</v>
      </c>
      <c r="J324" s="82" t="s">
        <v>817</v>
      </c>
      <c r="K324" s="83" t="s">
        <v>378</v>
      </c>
      <c r="L324" s="83" t="s">
        <v>692</v>
      </c>
      <c r="M324" s="83" t="s">
        <v>835</v>
      </c>
      <c r="N324" s="82" t="s">
        <v>828</v>
      </c>
      <c r="P324" s="82" t="s">
        <v>27</v>
      </c>
      <c r="Q324" s="82" t="s">
        <v>95</v>
      </c>
      <c r="T324" s="43" t="str">
        <f t="shared" si="40"/>
        <v>AP</v>
      </c>
      <c r="U324" s="43">
        <f t="shared" si="41"/>
      </c>
      <c r="V324" s="43">
        <f t="shared" si="42"/>
      </c>
      <c r="W324" s="43">
        <f t="shared" si="43"/>
      </c>
      <c r="X324" s="15">
        <f t="shared" si="44"/>
      </c>
      <c r="Y324" s="15">
        <f t="shared" si="45"/>
      </c>
      <c r="Z324" s="15">
        <f t="shared" si="46"/>
      </c>
      <c r="AB324" s="15">
        <f t="shared" si="47"/>
      </c>
    </row>
    <row r="325" spans="1:28" ht="12.75">
      <c r="A325" s="87">
        <v>16646200023</v>
      </c>
      <c r="B325" s="82">
        <v>324</v>
      </c>
      <c r="C325" s="88" t="s">
        <v>125</v>
      </c>
      <c r="D325" s="88" t="s">
        <v>126</v>
      </c>
      <c r="E325" s="82" t="s">
        <v>27</v>
      </c>
      <c r="F325" s="82">
        <v>85</v>
      </c>
      <c r="G325" s="82" t="s">
        <v>691</v>
      </c>
      <c r="H325" s="82">
        <v>37</v>
      </c>
      <c r="J325" s="82" t="s">
        <v>817</v>
      </c>
      <c r="K325" s="83" t="s">
        <v>378</v>
      </c>
      <c r="L325" s="83" t="s">
        <v>693</v>
      </c>
      <c r="M325" s="83" t="s">
        <v>777</v>
      </c>
      <c r="N325" s="82" t="s">
        <v>777</v>
      </c>
      <c r="P325" s="82" t="s">
        <v>27</v>
      </c>
      <c r="Q325" s="82" t="s">
        <v>95</v>
      </c>
      <c r="T325" s="43" t="str">
        <f t="shared" si="40"/>
        <v>A</v>
      </c>
      <c r="U325" s="43">
        <f t="shared" si="41"/>
      </c>
      <c r="V325" s="43">
        <f t="shared" si="42"/>
      </c>
      <c r="W325" s="43">
        <f t="shared" si="43"/>
      </c>
      <c r="X325" s="15">
        <f t="shared" si="44"/>
      </c>
      <c r="Y325" s="15">
        <f t="shared" si="45"/>
      </c>
      <c r="Z325" s="15">
        <f t="shared" si="46"/>
      </c>
      <c r="AB325" s="15">
        <f t="shared" si="47"/>
      </c>
    </row>
    <row r="326" spans="1:28" ht="25.5">
      <c r="A326" s="87">
        <v>16646300023</v>
      </c>
      <c r="B326" s="82">
        <v>325</v>
      </c>
      <c r="C326" s="88" t="s">
        <v>125</v>
      </c>
      <c r="D326" s="88" t="s">
        <v>126</v>
      </c>
      <c r="E326" s="82" t="s">
        <v>27</v>
      </c>
      <c r="F326" s="82">
        <v>85</v>
      </c>
      <c r="G326" s="82" t="s">
        <v>691</v>
      </c>
      <c r="H326" s="82">
        <v>40</v>
      </c>
      <c r="J326" s="82" t="s">
        <v>817</v>
      </c>
      <c r="K326" s="83" t="s">
        <v>669</v>
      </c>
      <c r="L326" s="83" t="s">
        <v>694</v>
      </c>
      <c r="M326" s="83" t="s">
        <v>891</v>
      </c>
      <c r="N326" s="82" t="s">
        <v>855</v>
      </c>
      <c r="P326" s="82" t="s">
        <v>27</v>
      </c>
      <c r="Q326" s="82" t="s">
        <v>95</v>
      </c>
      <c r="T326" s="43" t="str">
        <f t="shared" si="40"/>
        <v>R</v>
      </c>
      <c r="U326" s="43">
        <f t="shared" si="41"/>
      </c>
      <c r="V326" s="43">
        <f t="shared" si="42"/>
      </c>
      <c r="W326" s="43">
        <f t="shared" si="43"/>
      </c>
      <c r="X326" s="15">
        <f t="shared" si="44"/>
      </c>
      <c r="Y326" s="15">
        <f t="shared" si="45"/>
      </c>
      <c r="Z326" s="15">
        <f t="shared" si="46"/>
      </c>
      <c r="AB326" s="15">
        <f t="shared" si="47"/>
      </c>
    </row>
    <row r="327" spans="1:28" ht="25.5">
      <c r="A327" s="87">
        <v>16562500023</v>
      </c>
      <c r="B327" s="82">
        <v>326</v>
      </c>
      <c r="C327" s="88" t="s">
        <v>688</v>
      </c>
      <c r="D327" s="88" t="s">
        <v>204</v>
      </c>
      <c r="E327" s="82" t="s">
        <v>27</v>
      </c>
      <c r="F327" s="82">
        <v>85</v>
      </c>
      <c r="G327" s="82" t="s">
        <v>695</v>
      </c>
      <c r="H327" s="82">
        <v>50</v>
      </c>
      <c r="J327" s="82" t="s">
        <v>817</v>
      </c>
      <c r="K327" s="83" t="s">
        <v>696</v>
      </c>
      <c r="L327" s="83" t="s">
        <v>697</v>
      </c>
      <c r="M327" s="83" t="s">
        <v>777</v>
      </c>
      <c r="N327" s="82" t="s">
        <v>777</v>
      </c>
      <c r="P327" s="82" t="s">
        <v>27</v>
      </c>
      <c r="Q327" s="82" t="s">
        <v>95</v>
      </c>
      <c r="T327" s="43" t="str">
        <f t="shared" si="40"/>
        <v>A</v>
      </c>
      <c r="U327" s="43">
        <f t="shared" si="41"/>
      </c>
      <c r="V327" s="43">
        <f t="shared" si="42"/>
      </c>
      <c r="W327" s="43">
        <f t="shared" si="43"/>
      </c>
      <c r="X327" s="15">
        <f t="shared" si="44"/>
      </c>
      <c r="Y327" s="15">
        <f t="shared" si="45"/>
      </c>
      <c r="Z327" s="15">
        <f t="shared" si="46"/>
      </c>
      <c r="AB327" s="15">
        <f t="shared" si="47"/>
      </c>
    </row>
    <row r="328" spans="1:28" ht="25.5">
      <c r="A328" s="87">
        <v>16646500023</v>
      </c>
      <c r="B328" s="82">
        <v>327</v>
      </c>
      <c r="C328" s="88" t="s">
        <v>125</v>
      </c>
      <c r="D328" s="88" t="s">
        <v>126</v>
      </c>
      <c r="E328" s="82" t="s">
        <v>72</v>
      </c>
      <c r="F328" s="82">
        <v>85</v>
      </c>
      <c r="G328" s="82" t="s">
        <v>695</v>
      </c>
      <c r="H328" s="82">
        <v>53</v>
      </c>
      <c r="J328" s="12" t="s">
        <v>826</v>
      </c>
      <c r="K328" s="83" t="s">
        <v>698</v>
      </c>
      <c r="L328" s="83" t="s">
        <v>699</v>
      </c>
      <c r="M328" s="83" t="s">
        <v>941</v>
      </c>
      <c r="N328" s="82" t="s">
        <v>828</v>
      </c>
      <c r="P328" s="82" t="s">
        <v>815</v>
      </c>
      <c r="Q328" s="82" t="s">
        <v>95</v>
      </c>
      <c r="T328" s="43">
        <f t="shared" si="40"/>
      </c>
      <c r="U328" s="43" t="str">
        <f t="shared" si="41"/>
        <v>AP</v>
      </c>
      <c r="V328" s="43" t="str">
        <f t="shared" si="42"/>
        <v>NB-OFDM</v>
      </c>
      <c r="W328" s="43">
        <f t="shared" si="43"/>
      </c>
      <c r="X328" s="15">
        <f t="shared" si="44"/>
      </c>
      <c r="Y328" s="15">
        <f t="shared" si="45"/>
      </c>
      <c r="Z328" s="15">
        <f t="shared" si="46"/>
      </c>
      <c r="AB328" s="15">
        <f t="shared" si="47"/>
      </c>
    </row>
    <row r="329" spans="1:28" ht="12.75">
      <c r="A329" s="87">
        <v>16646400023</v>
      </c>
      <c r="B329" s="82">
        <v>328</v>
      </c>
      <c r="C329" s="88" t="s">
        <v>125</v>
      </c>
      <c r="D329" s="88" t="s">
        <v>126</v>
      </c>
      <c r="E329" s="82" t="s">
        <v>27</v>
      </c>
      <c r="F329" s="82">
        <v>85</v>
      </c>
      <c r="G329" s="82" t="s">
        <v>695</v>
      </c>
      <c r="H329" s="82">
        <v>53</v>
      </c>
      <c r="J329" s="82" t="s">
        <v>817</v>
      </c>
      <c r="K329" s="83" t="s">
        <v>378</v>
      </c>
      <c r="L329" s="83" t="s">
        <v>700</v>
      </c>
      <c r="M329" s="83" t="s">
        <v>777</v>
      </c>
      <c r="N329" s="82" t="s">
        <v>777</v>
      </c>
      <c r="P329" s="82" t="s">
        <v>27</v>
      </c>
      <c r="Q329" s="82" t="s">
        <v>95</v>
      </c>
      <c r="T329" s="43" t="str">
        <f t="shared" si="40"/>
        <v>A</v>
      </c>
      <c r="U329" s="43">
        <f t="shared" si="41"/>
      </c>
      <c r="V329" s="43">
        <f t="shared" si="42"/>
      </c>
      <c r="W329" s="43">
        <f t="shared" si="43"/>
      </c>
      <c r="X329" s="15">
        <f t="shared" si="44"/>
      </c>
      <c r="Y329" s="15">
        <f t="shared" si="45"/>
      </c>
      <c r="Z329" s="15">
        <f t="shared" si="46"/>
      </c>
      <c r="AB329" s="15">
        <f t="shared" si="47"/>
      </c>
    </row>
    <row r="330" spans="1:28" ht="12.75">
      <c r="A330" s="87">
        <v>16646600023</v>
      </c>
      <c r="B330" s="82">
        <v>329</v>
      </c>
      <c r="C330" s="88" t="s">
        <v>125</v>
      </c>
      <c r="D330" s="88" t="s">
        <v>126</v>
      </c>
      <c r="E330" s="82" t="s">
        <v>27</v>
      </c>
      <c r="F330" s="82">
        <v>89</v>
      </c>
      <c r="G330" s="82" t="s">
        <v>701</v>
      </c>
      <c r="H330" s="82">
        <v>13</v>
      </c>
      <c r="J330" s="82" t="s">
        <v>817</v>
      </c>
      <c r="K330" s="83" t="s">
        <v>378</v>
      </c>
      <c r="L330" s="83" t="s">
        <v>685</v>
      </c>
      <c r="M330" s="83" t="s">
        <v>777</v>
      </c>
      <c r="N330" s="82" t="s">
        <v>777</v>
      </c>
      <c r="P330" s="82" t="s">
        <v>27</v>
      </c>
      <c r="Q330" s="82" t="s">
        <v>95</v>
      </c>
      <c r="T330" s="43" t="str">
        <f t="shared" si="40"/>
        <v>A</v>
      </c>
      <c r="U330" s="43">
        <f t="shared" si="41"/>
      </c>
      <c r="V330" s="43">
        <f t="shared" si="42"/>
      </c>
      <c r="W330" s="43">
        <f t="shared" si="43"/>
      </c>
      <c r="X330" s="15">
        <f t="shared" si="44"/>
      </c>
      <c r="Y330" s="15">
        <f t="shared" si="45"/>
      </c>
      <c r="Z330" s="15">
        <f t="shared" si="46"/>
      </c>
      <c r="AB330" s="15">
        <f t="shared" si="47"/>
      </c>
    </row>
    <row r="331" spans="1:28" ht="12.75">
      <c r="A331" s="87">
        <v>16646800023</v>
      </c>
      <c r="B331" s="82">
        <v>330</v>
      </c>
      <c r="C331" s="88" t="s">
        <v>125</v>
      </c>
      <c r="D331" s="88" t="s">
        <v>126</v>
      </c>
      <c r="E331" s="82" t="s">
        <v>27</v>
      </c>
      <c r="F331" s="82">
        <v>89</v>
      </c>
      <c r="G331" s="82" t="s">
        <v>701</v>
      </c>
      <c r="H331" s="82">
        <v>14</v>
      </c>
      <c r="J331" s="82" t="s">
        <v>817</v>
      </c>
      <c r="K331" s="83" t="s">
        <v>378</v>
      </c>
      <c r="L331" s="83" t="s">
        <v>686</v>
      </c>
      <c r="M331" s="83" t="s">
        <v>777</v>
      </c>
      <c r="N331" s="82" t="s">
        <v>777</v>
      </c>
      <c r="P331" s="82" t="s">
        <v>27</v>
      </c>
      <c r="Q331" s="82" t="s">
        <v>95</v>
      </c>
      <c r="T331" s="43" t="str">
        <f t="shared" si="40"/>
        <v>A</v>
      </c>
      <c r="U331" s="43">
        <f t="shared" si="41"/>
      </c>
      <c r="V331" s="43">
        <f t="shared" si="42"/>
      </c>
      <c r="W331" s="43">
        <f t="shared" si="43"/>
      </c>
      <c r="X331" s="15">
        <f t="shared" si="44"/>
      </c>
      <c r="Y331" s="15">
        <f t="shared" si="45"/>
      </c>
      <c r="Z331" s="15">
        <f t="shared" si="46"/>
      </c>
      <c r="AB331" s="15">
        <f t="shared" si="47"/>
      </c>
    </row>
    <row r="332" spans="1:28" ht="25.5">
      <c r="A332" s="87">
        <v>16646700023</v>
      </c>
      <c r="B332" s="82">
        <v>331</v>
      </c>
      <c r="C332" s="88" t="s">
        <v>125</v>
      </c>
      <c r="D332" s="88" t="s">
        <v>126</v>
      </c>
      <c r="E332" s="82" t="s">
        <v>72</v>
      </c>
      <c r="F332" s="82">
        <v>89</v>
      </c>
      <c r="G332" s="82" t="s">
        <v>701</v>
      </c>
      <c r="H332" s="82">
        <v>14</v>
      </c>
      <c r="J332" s="12" t="s">
        <v>826</v>
      </c>
      <c r="K332" s="83" t="s">
        <v>378</v>
      </c>
      <c r="L332" s="83" t="s">
        <v>702</v>
      </c>
      <c r="M332" s="83" t="s">
        <v>836</v>
      </c>
      <c r="N332" s="82" t="s">
        <v>828</v>
      </c>
      <c r="P332" s="82" t="s">
        <v>815</v>
      </c>
      <c r="Q332" s="82" t="s">
        <v>95</v>
      </c>
      <c r="T332" s="43">
        <f t="shared" si="40"/>
      </c>
      <c r="U332" s="43" t="str">
        <f t="shared" si="41"/>
        <v>AP</v>
      </c>
      <c r="V332" s="43" t="str">
        <f t="shared" si="42"/>
        <v>NB-OFDM</v>
      </c>
      <c r="W332" s="43">
        <f t="shared" si="43"/>
      </c>
      <c r="X332" s="15">
        <f t="shared" si="44"/>
      </c>
      <c r="Y332" s="15">
        <f t="shared" si="45"/>
      </c>
      <c r="Z332" s="15">
        <f t="shared" si="46"/>
      </c>
      <c r="AB332" s="15">
        <f t="shared" si="47"/>
      </c>
    </row>
    <row r="333" spans="1:28" ht="12.75">
      <c r="A333" s="87">
        <v>16646900023</v>
      </c>
      <c r="B333" s="82">
        <v>332</v>
      </c>
      <c r="C333" s="88" t="s">
        <v>125</v>
      </c>
      <c r="D333" s="88" t="s">
        <v>126</v>
      </c>
      <c r="E333" s="82" t="s">
        <v>72</v>
      </c>
      <c r="F333" s="82">
        <v>89</v>
      </c>
      <c r="G333" s="82" t="s">
        <v>701</v>
      </c>
      <c r="H333" s="82">
        <v>32</v>
      </c>
      <c r="J333" s="12" t="s">
        <v>826</v>
      </c>
      <c r="K333" s="83" t="s">
        <v>703</v>
      </c>
      <c r="L333" s="83" t="s">
        <v>704</v>
      </c>
      <c r="M333" s="83" t="s">
        <v>777</v>
      </c>
      <c r="N333" s="82" t="s">
        <v>777</v>
      </c>
      <c r="P333" s="82" t="s">
        <v>815</v>
      </c>
      <c r="Q333" s="82" t="s">
        <v>95</v>
      </c>
      <c r="T333" s="43">
        <f t="shared" si="40"/>
      </c>
      <c r="U333" s="43" t="str">
        <f t="shared" si="41"/>
        <v>A</v>
      </c>
      <c r="V333" s="43" t="str">
        <f t="shared" si="42"/>
        <v>NB-OFDM</v>
      </c>
      <c r="W333" s="43">
        <f t="shared" si="43"/>
      </c>
      <c r="X333" s="15">
        <f t="shared" si="44"/>
      </c>
      <c r="Y333" s="15">
        <f t="shared" si="45"/>
      </c>
      <c r="Z333" s="15">
        <f t="shared" si="46"/>
      </c>
      <c r="AB333" s="15">
        <f t="shared" si="47"/>
      </c>
    </row>
    <row r="334" spans="1:28" ht="12.75">
      <c r="A334" s="87">
        <v>16647000023</v>
      </c>
      <c r="B334" s="82">
        <v>333</v>
      </c>
      <c r="C334" s="88" t="s">
        <v>125</v>
      </c>
      <c r="D334" s="88" t="s">
        <v>126</v>
      </c>
      <c r="E334" s="82" t="s">
        <v>72</v>
      </c>
      <c r="F334" s="82">
        <v>90</v>
      </c>
      <c r="G334" s="82" t="s">
        <v>705</v>
      </c>
      <c r="H334" s="82">
        <v>3</v>
      </c>
      <c r="J334" s="12" t="s">
        <v>826</v>
      </c>
      <c r="K334" s="83" t="s">
        <v>706</v>
      </c>
      <c r="L334" s="83" t="s">
        <v>707</v>
      </c>
      <c r="M334" s="83" t="s">
        <v>777</v>
      </c>
      <c r="N334" s="82" t="s">
        <v>777</v>
      </c>
      <c r="P334" s="82" t="s">
        <v>815</v>
      </c>
      <c r="Q334" s="82" t="s">
        <v>95</v>
      </c>
      <c r="T334" s="43">
        <f t="shared" si="40"/>
      </c>
      <c r="U334" s="43" t="str">
        <f t="shared" si="41"/>
        <v>A</v>
      </c>
      <c r="V334" s="43" t="str">
        <f t="shared" si="42"/>
        <v>NB-OFDM</v>
      </c>
      <c r="W334" s="43">
        <f t="shared" si="43"/>
      </c>
      <c r="X334" s="15">
        <f t="shared" si="44"/>
      </c>
      <c r="Y334" s="15">
        <f t="shared" si="45"/>
      </c>
      <c r="Z334" s="15">
        <f t="shared" si="46"/>
      </c>
      <c r="AB334" s="15">
        <f t="shared" si="47"/>
      </c>
    </row>
    <row r="335" spans="1:28" ht="12.75">
      <c r="A335" s="87">
        <v>16647100023</v>
      </c>
      <c r="B335" s="82">
        <v>334</v>
      </c>
      <c r="C335" s="88" t="s">
        <v>125</v>
      </c>
      <c r="D335" s="88" t="s">
        <v>126</v>
      </c>
      <c r="E335" s="82" t="s">
        <v>27</v>
      </c>
      <c r="F335" s="82">
        <v>90</v>
      </c>
      <c r="G335" s="82" t="s">
        <v>705</v>
      </c>
      <c r="H335" s="82">
        <v>26</v>
      </c>
      <c r="J335" s="82" t="s">
        <v>817</v>
      </c>
      <c r="K335" s="83" t="s">
        <v>378</v>
      </c>
      <c r="L335" s="83" t="s">
        <v>693</v>
      </c>
      <c r="M335" s="83" t="s">
        <v>777</v>
      </c>
      <c r="N335" s="82" t="s">
        <v>777</v>
      </c>
      <c r="P335" s="82" t="s">
        <v>27</v>
      </c>
      <c r="Q335" s="82" t="s">
        <v>95</v>
      </c>
      <c r="T335" s="43" t="str">
        <f t="shared" si="40"/>
        <v>A</v>
      </c>
      <c r="U335" s="43">
        <f t="shared" si="41"/>
      </c>
      <c r="V335" s="43">
        <f t="shared" si="42"/>
      </c>
      <c r="W335" s="43">
        <f t="shared" si="43"/>
      </c>
      <c r="X335" s="15">
        <f t="shared" si="44"/>
      </c>
      <c r="Y335" s="15">
        <f t="shared" si="45"/>
      </c>
      <c r="Z335" s="15">
        <f t="shared" si="46"/>
      </c>
      <c r="AB335" s="15">
        <f t="shared" si="47"/>
      </c>
    </row>
    <row r="336" spans="1:28" ht="25.5">
      <c r="A336" s="87">
        <v>16647200023</v>
      </c>
      <c r="B336" s="82">
        <v>335</v>
      </c>
      <c r="C336" s="88" t="s">
        <v>125</v>
      </c>
      <c r="D336" s="88" t="s">
        <v>126</v>
      </c>
      <c r="E336" s="82" t="s">
        <v>27</v>
      </c>
      <c r="F336" s="82">
        <v>90</v>
      </c>
      <c r="G336" s="82" t="s">
        <v>705</v>
      </c>
      <c r="H336" s="82">
        <v>29</v>
      </c>
      <c r="J336" s="82" t="s">
        <v>817</v>
      </c>
      <c r="K336" s="83" t="s">
        <v>669</v>
      </c>
      <c r="L336" s="83" t="s">
        <v>694</v>
      </c>
      <c r="M336" s="83" t="s">
        <v>947</v>
      </c>
      <c r="N336" s="82" t="s">
        <v>855</v>
      </c>
      <c r="P336" s="82" t="s">
        <v>27</v>
      </c>
      <c r="Q336" s="82" t="s">
        <v>95</v>
      </c>
      <c r="T336" s="43" t="str">
        <f t="shared" si="40"/>
        <v>R</v>
      </c>
      <c r="U336" s="43">
        <f t="shared" si="41"/>
      </c>
      <c r="V336" s="43">
        <f t="shared" si="42"/>
      </c>
      <c r="W336" s="43">
        <f t="shared" si="43"/>
      </c>
      <c r="X336" s="15">
        <f t="shared" si="44"/>
      </c>
      <c r="Y336" s="15">
        <f t="shared" si="45"/>
      </c>
      <c r="Z336" s="15">
        <f t="shared" si="46"/>
      </c>
      <c r="AB336" s="15">
        <f t="shared" si="47"/>
      </c>
    </row>
    <row r="337" spans="1:28" ht="12.75">
      <c r="A337" s="87">
        <v>16647300023</v>
      </c>
      <c r="B337" s="82">
        <v>336</v>
      </c>
      <c r="C337" s="88" t="s">
        <v>125</v>
      </c>
      <c r="D337" s="88" t="s">
        <v>126</v>
      </c>
      <c r="E337" s="82" t="s">
        <v>27</v>
      </c>
      <c r="F337" s="82">
        <v>90</v>
      </c>
      <c r="G337" s="82" t="s">
        <v>708</v>
      </c>
      <c r="H337" s="82">
        <v>39</v>
      </c>
      <c r="J337" s="82" t="s">
        <v>817</v>
      </c>
      <c r="K337" s="83" t="s">
        <v>261</v>
      </c>
      <c r="L337" s="83" t="s">
        <v>709</v>
      </c>
      <c r="M337" s="83" t="s">
        <v>837</v>
      </c>
      <c r="N337" s="82" t="s">
        <v>828</v>
      </c>
      <c r="P337" s="82" t="s">
        <v>27</v>
      </c>
      <c r="Q337" s="82" t="s">
        <v>95</v>
      </c>
      <c r="T337" s="43" t="str">
        <f t="shared" si="40"/>
        <v>AP</v>
      </c>
      <c r="U337" s="43">
        <f t="shared" si="41"/>
      </c>
      <c r="V337" s="43">
        <f t="shared" si="42"/>
      </c>
      <c r="W337" s="43">
        <f t="shared" si="43"/>
      </c>
      <c r="X337" s="15">
        <f t="shared" si="44"/>
      </c>
      <c r="Y337" s="15">
        <f t="shared" si="45"/>
      </c>
      <c r="Z337" s="15">
        <f t="shared" si="46"/>
      </c>
      <c r="AB337" s="15">
        <f t="shared" si="47"/>
      </c>
    </row>
    <row r="338" spans="1:28" ht="25.5">
      <c r="A338" s="87">
        <v>16562600023</v>
      </c>
      <c r="B338" s="82">
        <v>337</v>
      </c>
      <c r="C338" s="88" t="s">
        <v>688</v>
      </c>
      <c r="D338" s="88" t="s">
        <v>204</v>
      </c>
      <c r="E338" s="82" t="s">
        <v>27</v>
      </c>
      <c r="F338" s="82">
        <v>90</v>
      </c>
      <c r="G338" s="82" t="s">
        <v>708</v>
      </c>
      <c r="H338" s="82">
        <v>39</v>
      </c>
      <c r="J338" s="82" t="s">
        <v>817</v>
      </c>
      <c r="K338" s="83" t="s">
        <v>710</v>
      </c>
      <c r="L338" s="83" t="s">
        <v>697</v>
      </c>
      <c r="M338" s="83" t="s">
        <v>876</v>
      </c>
      <c r="N338" s="82" t="s">
        <v>828</v>
      </c>
      <c r="P338" s="82" t="s">
        <v>27</v>
      </c>
      <c r="Q338" s="82" t="s">
        <v>95</v>
      </c>
      <c r="T338" s="43" t="str">
        <f t="shared" si="40"/>
        <v>AP</v>
      </c>
      <c r="U338" s="43">
        <f t="shared" si="41"/>
      </c>
      <c r="V338" s="43">
        <f t="shared" si="42"/>
      </c>
      <c r="W338" s="43">
        <f t="shared" si="43"/>
      </c>
      <c r="X338" s="15">
        <f t="shared" si="44"/>
      </c>
      <c r="Y338" s="15">
        <f t="shared" si="45"/>
      </c>
      <c r="Z338" s="15">
        <f t="shared" si="46"/>
      </c>
      <c r="AB338" s="15">
        <f t="shared" si="47"/>
      </c>
    </row>
    <row r="339" spans="1:28" ht="38.25">
      <c r="A339" s="87">
        <v>16647500023</v>
      </c>
      <c r="B339" s="82">
        <v>338</v>
      </c>
      <c r="C339" s="88" t="s">
        <v>125</v>
      </c>
      <c r="D339" s="88" t="s">
        <v>126</v>
      </c>
      <c r="E339" s="82" t="s">
        <v>72</v>
      </c>
      <c r="F339" s="82">
        <v>90</v>
      </c>
      <c r="G339" s="82" t="s">
        <v>708</v>
      </c>
      <c r="H339" s="82">
        <v>41</v>
      </c>
      <c r="J339" s="12" t="s">
        <v>826</v>
      </c>
      <c r="K339" s="83" t="s">
        <v>698</v>
      </c>
      <c r="L339" s="83" t="s">
        <v>699</v>
      </c>
      <c r="M339" s="83" t="s">
        <v>838</v>
      </c>
      <c r="N339" s="82" t="s">
        <v>828</v>
      </c>
      <c r="P339" s="82" t="s">
        <v>815</v>
      </c>
      <c r="Q339" s="82" t="s">
        <v>95</v>
      </c>
      <c r="T339" s="43">
        <f t="shared" si="40"/>
      </c>
      <c r="U339" s="43" t="str">
        <f t="shared" si="41"/>
        <v>AP</v>
      </c>
      <c r="V339" s="43" t="str">
        <f t="shared" si="42"/>
        <v>NB-OFDM</v>
      </c>
      <c r="W339" s="43">
        <f t="shared" si="43"/>
      </c>
      <c r="X339" s="15">
        <f t="shared" si="44"/>
      </c>
      <c r="Y339" s="15">
        <f t="shared" si="45"/>
      </c>
      <c r="Z339" s="15">
        <f t="shared" si="46"/>
      </c>
      <c r="AB339" s="15">
        <f t="shared" si="47"/>
      </c>
    </row>
    <row r="340" spans="1:28" ht="12.75">
      <c r="A340" s="87">
        <v>16647400023</v>
      </c>
      <c r="B340" s="82">
        <v>339</v>
      </c>
      <c r="C340" s="88" t="s">
        <v>125</v>
      </c>
      <c r="D340" s="88" t="s">
        <v>126</v>
      </c>
      <c r="E340" s="82" t="s">
        <v>27</v>
      </c>
      <c r="F340" s="82">
        <v>90</v>
      </c>
      <c r="G340" s="82" t="s">
        <v>708</v>
      </c>
      <c r="H340" s="82">
        <v>41</v>
      </c>
      <c r="J340" s="82" t="s">
        <v>817</v>
      </c>
      <c r="K340" s="83" t="s">
        <v>378</v>
      </c>
      <c r="L340" s="83" t="s">
        <v>700</v>
      </c>
      <c r="M340" s="83" t="s">
        <v>777</v>
      </c>
      <c r="N340" s="82" t="s">
        <v>777</v>
      </c>
      <c r="P340" s="82" t="s">
        <v>27</v>
      </c>
      <c r="Q340" s="82" t="s">
        <v>95</v>
      </c>
      <c r="T340" s="43" t="str">
        <f t="shared" si="40"/>
        <v>A</v>
      </c>
      <c r="U340" s="43">
        <f t="shared" si="41"/>
      </c>
      <c r="V340" s="43">
        <f t="shared" si="42"/>
      </c>
      <c r="W340" s="43">
        <f t="shared" si="43"/>
      </c>
      <c r="X340" s="15">
        <f t="shared" si="44"/>
      </c>
      <c r="Y340" s="15">
        <f t="shared" si="45"/>
      </c>
      <c r="Z340" s="15">
        <f t="shared" si="46"/>
      </c>
      <c r="AB340" s="15">
        <f t="shared" si="47"/>
      </c>
    </row>
    <row r="341" spans="1:28" ht="12.75">
      <c r="A341" s="87">
        <v>16647600023</v>
      </c>
      <c r="B341" s="82">
        <v>340</v>
      </c>
      <c r="C341" s="88" t="s">
        <v>125</v>
      </c>
      <c r="D341" s="88" t="s">
        <v>126</v>
      </c>
      <c r="E341" s="82" t="s">
        <v>27</v>
      </c>
      <c r="F341" s="82">
        <v>90</v>
      </c>
      <c r="G341" s="82" t="s">
        <v>708</v>
      </c>
      <c r="H341" s="82">
        <v>42</v>
      </c>
      <c r="J341" s="82" t="s">
        <v>817</v>
      </c>
      <c r="K341" s="83" t="s">
        <v>261</v>
      </c>
      <c r="L341" s="83" t="s">
        <v>709</v>
      </c>
      <c r="M341" s="83" t="s">
        <v>777</v>
      </c>
      <c r="N341" s="82" t="s">
        <v>777</v>
      </c>
      <c r="P341" s="82" t="s">
        <v>27</v>
      </c>
      <c r="Q341" s="82" t="s">
        <v>95</v>
      </c>
      <c r="T341" s="43" t="str">
        <f t="shared" si="40"/>
        <v>A</v>
      </c>
      <c r="U341" s="43">
        <f t="shared" si="41"/>
      </c>
      <c r="V341" s="43">
        <f t="shared" si="42"/>
      </c>
      <c r="W341" s="43">
        <f t="shared" si="43"/>
      </c>
      <c r="X341" s="15">
        <f t="shared" si="44"/>
      </c>
      <c r="Y341" s="15">
        <f t="shared" si="45"/>
      </c>
      <c r="Z341" s="15">
        <f t="shared" si="46"/>
      </c>
      <c r="AB341" s="15">
        <f t="shared" si="47"/>
      </c>
    </row>
    <row r="342" spans="1:28" ht="12.75">
      <c r="A342" s="87">
        <v>16647700023</v>
      </c>
      <c r="B342" s="82">
        <v>341</v>
      </c>
      <c r="C342" s="88" t="s">
        <v>125</v>
      </c>
      <c r="D342" s="88" t="s">
        <v>126</v>
      </c>
      <c r="E342" s="82" t="s">
        <v>27</v>
      </c>
      <c r="F342" s="82">
        <v>90</v>
      </c>
      <c r="G342" s="82" t="s">
        <v>711</v>
      </c>
      <c r="H342" s="82">
        <v>50</v>
      </c>
      <c r="J342" s="82" t="s">
        <v>817</v>
      </c>
      <c r="K342" s="83" t="s">
        <v>378</v>
      </c>
      <c r="L342" s="83" t="s">
        <v>712</v>
      </c>
      <c r="M342" s="83" t="s">
        <v>777</v>
      </c>
      <c r="N342" s="82" t="s">
        <v>777</v>
      </c>
      <c r="P342" s="82" t="s">
        <v>27</v>
      </c>
      <c r="Q342" s="82" t="s">
        <v>95</v>
      </c>
      <c r="T342" s="43" t="str">
        <f t="shared" si="40"/>
        <v>A</v>
      </c>
      <c r="U342" s="43">
        <f t="shared" si="41"/>
      </c>
      <c r="V342" s="43">
        <f t="shared" si="42"/>
      </c>
      <c r="W342" s="43">
        <f t="shared" si="43"/>
      </c>
      <c r="X342" s="15">
        <f t="shared" si="44"/>
      </c>
      <c r="Y342" s="15">
        <f t="shared" si="45"/>
      </c>
      <c r="Z342" s="15">
        <f t="shared" si="46"/>
      </c>
      <c r="AB342" s="15">
        <f t="shared" si="47"/>
      </c>
    </row>
    <row r="343" spans="1:28" ht="12.75">
      <c r="A343" s="87">
        <v>16647800023</v>
      </c>
      <c r="B343" s="82">
        <v>342</v>
      </c>
      <c r="C343" s="88" t="s">
        <v>125</v>
      </c>
      <c r="D343" s="88" t="s">
        <v>126</v>
      </c>
      <c r="E343" s="82" t="s">
        <v>27</v>
      </c>
      <c r="F343" s="82">
        <v>91</v>
      </c>
      <c r="G343" s="82" t="s">
        <v>711</v>
      </c>
      <c r="H343" s="82">
        <v>7</v>
      </c>
      <c r="J343" s="82" t="s">
        <v>817</v>
      </c>
      <c r="K343" s="83" t="s">
        <v>713</v>
      </c>
      <c r="L343" s="83" t="s">
        <v>714</v>
      </c>
      <c r="M343" s="83" t="s">
        <v>777</v>
      </c>
      <c r="N343" s="82" t="s">
        <v>777</v>
      </c>
      <c r="P343" s="82" t="s">
        <v>27</v>
      </c>
      <c r="Q343" s="82" t="s">
        <v>95</v>
      </c>
      <c r="T343" s="43" t="str">
        <f t="shared" si="40"/>
        <v>A</v>
      </c>
      <c r="U343" s="43">
        <f t="shared" si="41"/>
      </c>
      <c r="V343" s="43">
        <f t="shared" si="42"/>
      </c>
      <c r="W343" s="43">
        <f t="shared" si="43"/>
      </c>
      <c r="X343" s="15">
        <f t="shared" si="44"/>
      </c>
      <c r="Y343" s="15">
        <f t="shared" si="45"/>
      </c>
      <c r="Z343" s="15">
        <f t="shared" si="46"/>
      </c>
      <c r="AB343" s="15">
        <f t="shared" si="47"/>
      </c>
    </row>
    <row r="344" spans="1:28" ht="12.75">
      <c r="A344" s="87">
        <v>16647900023</v>
      </c>
      <c r="B344" s="82">
        <v>343</v>
      </c>
      <c r="C344" s="88" t="s">
        <v>125</v>
      </c>
      <c r="D344" s="88" t="s">
        <v>126</v>
      </c>
      <c r="E344" s="82" t="s">
        <v>27</v>
      </c>
      <c r="F344" s="82">
        <v>91</v>
      </c>
      <c r="G344" s="82" t="s">
        <v>711</v>
      </c>
      <c r="H344" s="82">
        <v>17</v>
      </c>
      <c r="J344" s="82" t="s">
        <v>817</v>
      </c>
      <c r="K344" s="83" t="s">
        <v>378</v>
      </c>
      <c r="L344" s="83" t="s">
        <v>715</v>
      </c>
      <c r="M344" s="83" t="s">
        <v>777</v>
      </c>
      <c r="N344" s="82" t="s">
        <v>777</v>
      </c>
      <c r="P344" s="82" t="s">
        <v>27</v>
      </c>
      <c r="Q344" s="82" t="s">
        <v>95</v>
      </c>
      <c r="T344" s="43" t="str">
        <f t="shared" si="40"/>
        <v>A</v>
      </c>
      <c r="U344" s="43">
        <f t="shared" si="41"/>
      </c>
      <c r="V344" s="43">
        <f t="shared" si="42"/>
      </c>
      <c r="W344" s="43">
        <f t="shared" si="43"/>
      </c>
      <c r="X344" s="15">
        <f t="shared" si="44"/>
      </c>
      <c r="Y344" s="15">
        <f t="shared" si="45"/>
      </c>
      <c r="Z344" s="15">
        <f t="shared" si="46"/>
      </c>
      <c r="AB344" s="15">
        <f t="shared" si="47"/>
      </c>
    </row>
    <row r="345" spans="1:28" ht="12.75">
      <c r="A345" s="87">
        <v>16648000023</v>
      </c>
      <c r="B345" s="82">
        <v>344</v>
      </c>
      <c r="C345" s="88" t="s">
        <v>125</v>
      </c>
      <c r="D345" s="88" t="s">
        <v>126</v>
      </c>
      <c r="E345" s="82" t="s">
        <v>27</v>
      </c>
      <c r="F345" s="82">
        <v>91</v>
      </c>
      <c r="G345" s="82" t="s">
        <v>711</v>
      </c>
      <c r="H345" s="82">
        <v>21</v>
      </c>
      <c r="J345" s="82" t="s">
        <v>817</v>
      </c>
      <c r="K345" s="83" t="s">
        <v>378</v>
      </c>
      <c r="L345" s="83" t="s">
        <v>716</v>
      </c>
      <c r="M345" s="83" t="s">
        <v>777</v>
      </c>
      <c r="N345" s="82" t="s">
        <v>777</v>
      </c>
      <c r="P345" s="82" t="s">
        <v>27</v>
      </c>
      <c r="Q345" s="82" t="s">
        <v>95</v>
      </c>
      <c r="T345" s="43" t="str">
        <f t="shared" si="40"/>
        <v>A</v>
      </c>
      <c r="U345" s="43">
        <f t="shared" si="41"/>
      </c>
      <c r="V345" s="43">
        <f t="shared" si="42"/>
      </c>
      <c r="W345" s="43">
        <f t="shared" si="43"/>
      </c>
      <c r="X345" s="15">
        <f t="shared" si="44"/>
      </c>
      <c r="Y345" s="15">
        <f t="shared" si="45"/>
      </c>
      <c r="Z345" s="15">
        <f t="shared" si="46"/>
      </c>
      <c r="AB345" s="15">
        <f t="shared" si="47"/>
      </c>
    </row>
    <row r="346" spans="1:28" ht="12.75">
      <c r="A346" s="87">
        <v>16648100023</v>
      </c>
      <c r="B346" s="82">
        <v>345</v>
      </c>
      <c r="C346" s="88" t="s">
        <v>125</v>
      </c>
      <c r="D346" s="88" t="s">
        <v>126</v>
      </c>
      <c r="E346" s="82" t="s">
        <v>27</v>
      </c>
      <c r="F346" s="82">
        <v>91</v>
      </c>
      <c r="G346" s="82" t="s">
        <v>711</v>
      </c>
      <c r="H346" s="82">
        <v>23</v>
      </c>
      <c r="J346" s="82" t="s">
        <v>817</v>
      </c>
      <c r="K346" s="83" t="s">
        <v>378</v>
      </c>
      <c r="L346" s="83" t="s">
        <v>717</v>
      </c>
      <c r="M346" s="83" t="s">
        <v>777</v>
      </c>
      <c r="N346" s="82" t="s">
        <v>777</v>
      </c>
      <c r="P346" s="82" t="s">
        <v>27</v>
      </c>
      <c r="Q346" s="82" t="s">
        <v>95</v>
      </c>
      <c r="T346" s="43" t="str">
        <f t="shared" si="40"/>
        <v>A</v>
      </c>
      <c r="U346" s="43">
        <f t="shared" si="41"/>
      </c>
      <c r="V346" s="43">
        <f t="shared" si="42"/>
      </c>
      <c r="W346" s="43">
        <f t="shared" si="43"/>
      </c>
      <c r="X346" s="15">
        <f t="shared" si="44"/>
      </c>
      <c r="Y346" s="15">
        <f t="shared" si="45"/>
      </c>
      <c r="Z346" s="15">
        <f t="shared" si="46"/>
      </c>
      <c r="AB346" s="15">
        <f t="shared" si="47"/>
      </c>
    </row>
    <row r="347" spans="1:28" ht="12.75">
      <c r="A347" s="87">
        <v>16648200023</v>
      </c>
      <c r="B347" s="82">
        <v>346</v>
      </c>
      <c r="C347" s="88" t="s">
        <v>125</v>
      </c>
      <c r="D347" s="88" t="s">
        <v>126</v>
      </c>
      <c r="E347" s="82" t="s">
        <v>72</v>
      </c>
      <c r="F347" s="82">
        <v>91</v>
      </c>
      <c r="G347" s="82" t="s">
        <v>711</v>
      </c>
      <c r="H347" s="82">
        <v>24</v>
      </c>
      <c r="J347" s="12" t="s">
        <v>826</v>
      </c>
      <c r="K347" s="83" t="s">
        <v>718</v>
      </c>
      <c r="L347" s="83" t="s">
        <v>719</v>
      </c>
      <c r="M347" s="83" t="s">
        <v>877</v>
      </c>
      <c r="N347" s="82" t="s">
        <v>828</v>
      </c>
      <c r="P347" s="82" t="s">
        <v>815</v>
      </c>
      <c r="Q347" s="82" t="s">
        <v>95</v>
      </c>
      <c r="T347" s="43">
        <f t="shared" si="40"/>
      </c>
      <c r="U347" s="43" t="str">
        <f t="shared" si="41"/>
        <v>AP</v>
      </c>
      <c r="V347" s="43" t="str">
        <f t="shared" si="42"/>
        <v>NB-OFDM</v>
      </c>
      <c r="W347" s="43">
        <f t="shared" si="43"/>
      </c>
      <c r="X347" s="15">
        <f t="shared" si="44"/>
      </c>
      <c r="Y347" s="15">
        <f t="shared" si="45"/>
      </c>
      <c r="Z347" s="15">
        <f t="shared" si="46"/>
      </c>
      <c r="AB347" s="15">
        <f t="shared" si="47"/>
      </c>
    </row>
    <row r="348" spans="1:28" ht="89.25">
      <c r="A348" s="87">
        <v>16563200023</v>
      </c>
      <c r="B348" s="82">
        <v>347</v>
      </c>
      <c r="C348" s="88" t="s">
        <v>688</v>
      </c>
      <c r="D348" s="88" t="s">
        <v>204</v>
      </c>
      <c r="E348" s="82" t="s">
        <v>72</v>
      </c>
      <c r="F348" s="82">
        <v>91</v>
      </c>
      <c r="G348" s="82" t="s">
        <v>711</v>
      </c>
      <c r="H348" s="82">
        <v>26</v>
      </c>
      <c r="J348" s="12" t="s">
        <v>826</v>
      </c>
      <c r="K348" s="83" t="s">
        <v>720</v>
      </c>
      <c r="L348" s="83" t="s">
        <v>721</v>
      </c>
      <c r="M348" s="83" t="s">
        <v>839</v>
      </c>
      <c r="N348" s="82" t="s">
        <v>828</v>
      </c>
      <c r="P348" s="82" t="s">
        <v>815</v>
      </c>
      <c r="Q348" s="82" t="s">
        <v>95</v>
      </c>
      <c r="T348" s="43">
        <f t="shared" si="40"/>
      </c>
      <c r="U348" s="43" t="str">
        <f t="shared" si="41"/>
        <v>AP</v>
      </c>
      <c r="V348" s="43" t="str">
        <f t="shared" si="42"/>
        <v>NB-OFDM</v>
      </c>
      <c r="W348" s="43">
        <f t="shared" si="43"/>
      </c>
      <c r="X348" s="15">
        <f t="shared" si="44"/>
      </c>
      <c r="Y348" s="15">
        <f t="shared" si="45"/>
      </c>
      <c r="Z348" s="15">
        <f t="shared" si="46"/>
      </c>
      <c r="AB348" s="15">
        <f t="shared" si="47"/>
      </c>
    </row>
    <row r="349" spans="1:28" ht="38.25">
      <c r="A349" s="87">
        <v>16563300023</v>
      </c>
      <c r="B349" s="82">
        <v>348</v>
      </c>
      <c r="C349" s="88" t="s">
        <v>688</v>
      </c>
      <c r="D349" s="88" t="s">
        <v>204</v>
      </c>
      <c r="E349" s="82" t="s">
        <v>72</v>
      </c>
      <c r="F349" s="82">
        <v>91</v>
      </c>
      <c r="G349" s="82" t="s">
        <v>711</v>
      </c>
      <c r="H349" s="82">
        <v>28</v>
      </c>
      <c r="J349" s="12" t="s">
        <v>826</v>
      </c>
      <c r="K349" s="83" t="s">
        <v>722</v>
      </c>
      <c r="L349" s="83" t="s">
        <v>721</v>
      </c>
      <c r="M349" s="83" t="s">
        <v>840</v>
      </c>
      <c r="N349" s="82" t="s">
        <v>828</v>
      </c>
      <c r="P349" s="82" t="s">
        <v>815</v>
      </c>
      <c r="Q349" s="82" t="s">
        <v>95</v>
      </c>
      <c r="T349" s="43">
        <f t="shared" si="40"/>
      </c>
      <c r="U349" s="43" t="str">
        <f t="shared" si="41"/>
        <v>AP</v>
      </c>
      <c r="V349" s="43" t="str">
        <f t="shared" si="42"/>
        <v>NB-OFDM</v>
      </c>
      <c r="W349" s="43">
        <f t="shared" si="43"/>
      </c>
      <c r="X349" s="15">
        <f t="shared" si="44"/>
      </c>
      <c r="Y349" s="15">
        <f t="shared" si="45"/>
      </c>
      <c r="Z349" s="15">
        <f t="shared" si="46"/>
      </c>
      <c r="AB349" s="15">
        <f t="shared" si="47"/>
      </c>
    </row>
    <row r="350" spans="1:28" ht="38.25">
      <c r="A350" s="87">
        <v>16562700023</v>
      </c>
      <c r="B350" s="82">
        <v>349</v>
      </c>
      <c r="C350" s="88" t="s">
        <v>688</v>
      </c>
      <c r="D350" s="88" t="s">
        <v>204</v>
      </c>
      <c r="E350" s="82" t="s">
        <v>72</v>
      </c>
      <c r="F350" s="82">
        <v>91</v>
      </c>
      <c r="G350" s="82" t="s">
        <v>711</v>
      </c>
      <c r="J350" s="12" t="s">
        <v>826</v>
      </c>
      <c r="K350" s="83" t="s">
        <v>723</v>
      </c>
      <c r="L350" s="83" t="s">
        <v>690</v>
      </c>
      <c r="M350" s="83" t="s">
        <v>841</v>
      </c>
      <c r="N350" s="82" t="s">
        <v>777</v>
      </c>
      <c r="P350" s="82" t="s">
        <v>815</v>
      </c>
      <c r="Q350" s="82" t="s">
        <v>95</v>
      </c>
      <c r="T350" s="43">
        <f t="shared" si="40"/>
      </c>
      <c r="U350" s="43" t="str">
        <f t="shared" si="41"/>
        <v>A</v>
      </c>
      <c r="V350" s="43" t="str">
        <f t="shared" si="42"/>
        <v>NB-OFDM</v>
      </c>
      <c r="W350" s="43">
        <f t="shared" si="43"/>
      </c>
      <c r="X350" s="15">
        <f t="shared" si="44"/>
      </c>
      <c r="Y350" s="15">
        <f t="shared" si="45"/>
      </c>
      <c r="Z350" s="15">
        <f t="shared" si="46"/>
      </c>
      <c r="AB350" s="15">
        <f t="shared" si="47"/>
      </c>
    </row>
    <row r="351" spans="1:28" ht="12.75">
      <c r="A351" s="87">
        <v>16648300023</v>
      </c>
      <c r="B351" s="82">
        <v>350</v>
      </c>
      <c r="C351" s="88" t="s">
        <v>125</v>
      </c>
      <c r="D351" s="88" t="s">
        <v>126</v>
      </c>
      <c r="E351" s="82" t="s">
        <v>27</v>
      </c>
      <c r="F351" s="82">
        <v>93</v>
      </c>
      <c r="G351" s="82" t="s">
        <v>724</v>
      </c>
      <c r="H351" s="82">
        <v>35</v>
      </c>
      <c r="J351" s="82" t="s">
        <v>817</v>
      </c>
      <c r="K351" s="83" t="s">
        <v>378</v>
      </c>
      <c r="L351" s="83" t="s">
        <v>725</v>
      </c>
      <c r="M351" s="83" t="s">
        <v>777</v>
      </c>
      <c r="N351" s="82" t="s">
        <v>777</v>
      </c>
      <c r="P351" s="82" t="s">
        <v>27</v>
      </c>
      <c r="Q351" s="82" t="s">
        <v>95</v>
      </c>
      <c r="T351" s="43" t="str">
        <f t="shared" si="40"/>
        <v>A</v>
      </c>
      <c r="U351" s="43">
        <f t="shared" si="41"/>
      </c>
      <c r="V351" s="43">
        <f t="shared" si="42"/>
      </c>
      <c r="W351" s="43">
        <f t="shared" si="43"/>
      </c>
      <c r="X351" s="15">
        <f t="shared" si="44"/>
      </c>
      <c r="Y351" s="15">
        <f t="shared" si="45"/>
      </c>
      <c r="Z351" s="15">
        <f t="shared" si="46"/>
      </c>
      <c r="AB351" s="15">
        <f t="shared" si="47"/>
      </c>
    </row>
    <row r="352" spans="1:28" ht="12.75">
      <c r="A352" s="87">
        <v>16648400023</v>
      </c>
      <c r="B352" s="82">
        <v>351</v>
      </c>
      <c r="C352" s="88" t="s">
        <v>125</v>
      </c>
      <c r="D352" s="88" t="s">
        <v>126</v>
      </c>
      <c r="E352" s="82" t="s">
        <v>27</v>
      </c>
      <c r="F352" s="82">
        <v>93</v>
      </c>
      <c r="G352" s="82" t="s">
        <v>724</v>
      </c>
      <c r="H352" s="82">
        <v>36</v>
      </c>
      <c r="J352" s="82" t="s">
        <v>817</v>
      </c>
      <c r="K352" s="83" t="s">
        <v>378</v>
      </c>
      <c r="L352" s="83" t="s">
        <v>726</v>
      </c>
      <c r="M352" s="83" t="s">
        <v>777</v>
      </c>
      <c r="N352" s="82" t="s">
        <v>777</v>
      </c>
      <c r="P352" s="82" t="s">
        <v>27</v>
      </c>
      <c r="Q352" s="82" t="s">
        <v>95</v>
      </c>
      <c r="T352" s="43" t="str">
        <f t="shared" si="40"/>
        <v>A</v>
      </c>
      <c r="U352" s="43">
        <f t="shared" si="41"/>
      </c>
      <c r="V352" s="43">
        <f t="shared" si="42"/>
      </c>
      <c r="W352" s="43">
        <f t="shared" si="43"/>
      </c>
      <c r="X352" s="15">
        <f t="shared" si="44"/>
      </c>
      <c r="Y352" s="15">
        <f t="shared" si="45"/>
      </c>
      <c r="Z352" s="15">
        <f t="shared" si="46"/>
      </c>
      <c r="AB352" s="15">
        <f t="shared" si="47"/>
      </c>
    </row>
    <row r="353" spans="1:28" ht="12.75">
      <c r="A353" s="87">
        <v>16648500023</v>
      </c>
      <c r="B353" s="82">
        <v>352</v>
      </c>
      <c r="C353" s="88" t="s">
        <v>125</v>
      </c>
      <c r="D353" s="88" t="s">
        <v>126</v>
      </c>
      <c r="E353" s="82" t="s">
        <v>27</v>
      </c>
      <c r="F353" s="82">
        <v>93</v>
      </c>
      <c r="G353" s="82" t="s">
        <v>724</v>
      </c>
      <c r="H353" s="82">
        <v>37</v>
      </c>
      <c r="J353" s="82" t="s">
        <v>817</v>
      </c>
      <c r="K353" s="83" t="s">
        <v>378</v>
      </c>
      <c r="L353" s="83" t="s">
        <v>727</v>
      </c>
      <c r="M353" s="83" t="s">
        <v>777</v>
      </c>
      <c r="N353" s="82" t="s">
        <v>777</v>
      </c>
      <c r="P353" s="82" t="s">
        <v>27</v>
      </c>
      <c r="Q353" s="82" t="s">
        <v>95</v>
      </c>
      <c r="T353" s="43" t="str">
        <f t="shared" si="40"/>
        <v>A</v>
      </c>
      <c r="U353" s="43">
        <f t="shared" si="41"/>
      </c>
      <c r="V353" s="43">
        <f t="shared" si="42"/>
      </c>
      <c r="W353" s="43">
        <f t="shared" si="43"/>
      </c>
      <c r="X353" s="15">
        <f t="shared" si="44"/>
      </c>
      <c r="Y353" s="15">
        <f t="shared" si="45"/>
      </c>
      <c r="Z353" s="15">
        <f t="shared" si="46"/>
      </c>
      <c r="AB353" s="15">
        <f t="shared" si="47"/>
      </c>
    </row>
    <row r="354" spans="1:28" ht="54.75" customHeight="1">
      <c r="A354" s="87">
        <v>16562400023</v>
      </c>
      <c r="B354" s="82">
        <v>353</v>
      </c>
      <c r="C354" s="88" t="s">
        <v>688</v>
      </c>
      <c r="D354" s="88" t="s">
        <v>204</v>
      </c>
      <c r="E354" s="82" t="s">
        <v>27</v>
      </c>
      <c r="F354" s="82">
        <v>93</v>
      </c>
      <c r="G354" s="82" t="s">
        <v>728</v>
      </c>
      <c r="J354" s="82" t="s">
        <v>817</v>
      </c>
      <c r="K354" s="83" t="s">
        <v>729</v>
      </c>
      <c r="L354" s="83" t="s">
        <v>730</v>
      </c>
      <c r="M354" s="83" t="s">
        <v>938</v>
      </c>
      <c r="N354" s="82" t="s">
        <v>828</v>
      </c>
      <c r="P354" s="82" t="s">
        <v>27</v>
      </c>
      <c r="Q354" s="82" t="s">
        <v>95</v>
      </c>
      <c r="T354" s="43" t="str">
        <f t="shared" si="40"/>
        <v>AP</v>
      </c>
      <c r="U354" s="43">
        <f t="shared" si="41"/>
      </c>
      <c r="V354" s="43">
        <f t="shared" si="42"/>
      </c>
      <c r="W354" s="43">
        <f t="shared" si="43"/>
      </c>
      <c r="X354" s="15">
        <f t="shared" si="44"/>
      </c>
      <c r="Y354" s="15">
        <f t="shared" si="45"/>
      </c>
      <c r="Z354" s="15">
        <f t="shared" si="46"/>
      </c>
      <c r="AB354" s="15">
        <f t="shared" si="47"/>
      </c>
    </row>
    <row r="355" spans="1:28" ht="12.75">
      <c r="A355" s="87">
        <v>16648600023</v>
      </c>
      <c r="B355" s="82">
        <v>354</v>
      </c>
      <c r="C355" s="88" t="s">
        <v>125</v>
      </c>
      <c r="D355" s="88" t="s">
        <v>126</v>
      </c>
      <c r="E355" s="82" t="s">
        <v>27</v>
      </c>
      <c r="F355" s="82">
        <v>94</v>
      </c>
      <c r="G355" s="82" t="s">
        <v>731</v>
      </c>
      <c r="H355" s="82">
        <v>3</v>
      </c>
      <c r="J355" s="82" t="s">
        <v>817</v>
      </c>
      <c r="K355" s="83" t="s">
        <v>378</v>
      </c>
      <c r="L355" s="83" t="s">
        <v>732</v>
      </c>
      <c r="M355" s="83" t="s">
        <v>777</v>
      </c>
      <c r="N355" s="82" t="s">
        <v>777</v>
      </c>
      <c r="P355" s="82" t="s">
        <v>27</v>
      </c>
      <c r="Q355" s="82" t="s">
        <v>95</v>
      </c>
      <c r="T355" s="43" t="str">
        <f t="shared" si="40"/>
        <v>A</v>
      </c>
      <c r="U355" s="43">
        <f t="shared" si="41"/>
      </c>
      <c r="V355" s="43">
        <f t="shared" si="42"/>
      </c>
      <c r="W355" s="43">
        <f t="shared" si="43"/>
      </c>
      <c r="X355" s="15">
        <f t="shared" si="44"/>
      </c>
      <c r="Y355" s="15">
        <f t="shared" si="45"/>
      </c>
      <c r="Z355" s="15">
        <f t="shared" si="46"/>
      </c>
      <c r="AB355" s="15">
        <f t="shared" si="47"/>
      </c>
    </row>
    <row r="356" spans="1:28" ht="25.5">
      <c r="A356" s="87">
        <v>16648700023</v>
      </c>
      <c r="B356" s="82">
        <v>355</v>
      </c>
      <c r="C356" s="88" t="s">
        <v>125</v>
      </c>
      <c r="D356" s="88" t="s">
        <v>126</v>
      </c>
      <c r="E356" s="82" t="s">
        <v>27</v>
      </c>
      <c r="F356" s="82">
        <v>94</v>
      </c>
      <c r="G356" s="82" t="s">
        <v>731</v>
      </c>
      <c r="H356" s="82">
        <v>4</v>
      </c>
      <c r="J356" s="82" t="s">
        <v>817</v>
      </c>
      <c r="K356" s="83" t="s">
        <v>378</v>
      </c>
      <c r="L356" s="83" t="s">
        <v>733</v>
      </c>
      <c r="M356" s="83" t="s">
        <v>945</v>
      </c>
      <c r="N356" s="82" t="s">
        <v>855</v>
      </c>
      <c r="P356" s="82" t="s">
        <v>27</v>
      </c>
      <c r="Q356" s="82" t="s">
        <v>95</v>
      </c>
      <c r="T356" s="43" t="str">
        <f t="shared" si="40"/>
        <v>R</v>
      </c>
      <c r="U356" s="43">
        <f t="shared" si="41"/>
      </c>
      <c r="V356" s="43">
        <f t="shared" si="42"/>
      </c>
      <c r="W356" s="43">
        <f t="shared" si="43"/>
      </c>
      <c r="X356" s="15">
        <f t="shared" si="44"/>
      </c>
      <c r="Y356" s="15">
        <f t="shared" si="45"/>
      </c>
      <c r="Z356" s="15">
        <f t="shared" si="46"/>
      </c>
      <c r="AB356" s="15">
        <f t="shared" si="47"/>
      </c>
    </row>
    <row r="357" spans="1:28" ht="12.75">
      <c r="A357" s="87">
        <v>16562900023</v>
      </c>
      <c r="B357" s="82">
        <v>356</v>
      </c>
      <c r="C357" s="88" t="s">
        <v>688</v>
      </c>
      <c r="D357" s="88" t="s">
        <v>204</v>
      </c>
      <c r="E357" s="82" t="s">
        <v>72</v>
      </c>
      <c r="F357" s="82">
        <v>94</v>
      </c>
      <c r="G357" s="82" t="s">
        <v>731</v>
      </c>
      <c r="J357" s="12" t="s">
        <v>826</v>
      </c>
      <c r="K357" s="83" t="s">
        <v>734</v>
      </c>
      <c r="L357" s="83" t="s">
        <v>735</v>
      </c>
      <c r="M357" s="83" t="s">
        <v>899</v>
      </c>
      <c r="N357" s="82" t="s">
        <v>828</v>
      </c>
      <c r="P357" s="82" t="s">
        <v>815</v>
      </c>
      <c r="Q357" s="82" t="s">
        <v>95</v>
      </c>
      <c r="T357" s="43">
        <f t="shared" si="40"/>
      </c>
      <c r="U357" s="43" t="str">
        <f t="shared" si="41"/>
        <v>AP</v>
      </c>
      <c r="V357" s="43" t="str">
        <f t="shared" si="42"/>
        <v>NB-OFDM</v>
      </c>
      <c r="W357" s="43">
        <f t="shared" si="43"/>
      </c>
      <c r="X357" s="15">
        <f t="shared" si="44"/>
      </c>
      <c r="Y357" s="15">
        <f t="shared" si="45"/>
      </c>
      <c r="Z357" s="15">
        <f t="shared" si="46"/>
      </c>
      <c r="AB357" s="15">
        <f t="shared" si="47"/>
      </c>
    </row>
    <row r="358" spans="1:28" ht="12.75">
      <c r="A358" s="87">
        <v>16562800023</v>
      </c>
      <c r="B358" s="82">
        <v>357</v>
      </c>
      <c r="C358" s="88" t="s">
        <v>688</v>
      </c>
      <c r="D358" s="88" t="s">
        <v>204</v>
      </c>
      <c r="E358" s="82" t="s">
        <v>72</v>
      </c>
      <c r="F358" s="82">
        <v>94</v>
      </c>
      <c r="G358" s="82" t="s">
        <v>731</v>
      </c>
      <c r="J358" s="12" t="s">
        <v>826</v>
      </c>
      <c r="K358" s="83" t="s">
        <v>736</v>
      </c>
      <c r="L358" s="83" t="s">
        <v>721</v>
      </c>
      <c r="M358" s="83" t="s">
        <v>899</v>
      </c>
      <c r="N358" s="82" t="s">
        <v>828</v>
      </c>
      <c r="P358" s="82" t="s">
        <v>815</v>
      </c>
      <c r="Q358" s="82" t="s">
        <v>95</v>
      </c>
      <c r="T358" s="43">
        <f t="shared" si="40"/>
      </c>
      <c r="U358" s="43" t="str">
        <f t="shared" si="41"/>
        <v>AP</v>
      </c>
      <c r="V358" s="43" t="str">
        <f t="shared" si="42"/>
        <v>NB-OFDM</v>
      </c>
      <c r="W358" s="43">
        <f t="shared" si="43"/>
      </c>
      <c r="X358" s="15">
        <f t="shared" si="44"/>
      </c>
      <c r="Y358" s="15">
        <f t="shared" si="45"/>
      </c>
      <c r="Z358" s="15">
        <f t="shared" si="46"/>
      </c>
      <c r="AB358" s="15">
        <f t="shared" si="47"/>
      </c>
    </row>
    <row r="359" spans="1:28" ht="25.5">
      <c r="A359" s="87">
        <v>16648800023</v>
      </c>
      <c r="B359" s="82">
        <v>358</v>
      </c>
      <c r="C359" s="88" t="s">
        <v>125</v>
      </c>
      <c r="D359" s="88" t="s">
        <v>126</v>
      </c>
      <c r="E359" s="82" t="s">
        <v>27</v>
      </c>
      <c r="F359" s="82">
        <v>95</v>
      </c>
      <c r="G359" s="82" t="s">
        <v>731</v>
      </c>
      <c r="H359" s="82">
        <v>1</v>
      </c>
      <c r="J359" s="82" t="s">
        <v>817</v>
      </c>
      <c r="K359" s="83" t="s">
        <v>378</v>
      </c>
      <c r="L359" s="83" t="s">
        <v>737</v>
      </c>
      <c r="M359" s="83" t="s">
        <v>927</v>
      </c>
      <c r="N359" s="82" t="s">
        <v>855</v>
      </c>
      <c r="P359" s="82" t="s">
        <v>27</v>
      </c>
      <c r="Q359" s="82" t="s">
        <v>95</v>
      </c>
      <c r="T359" s="43" t="str">
        <f t="shared" si="40"/>
        <v>R</v>
      </c>
      <c r="U359" s="43">
        <f t="shared" si="41"/>
      </c>
      <c r="V359" s="43">
        <f t="shared" si="42"/>
      </c>
      <c r="W359" s="43">
        <f t="shared" si="43"/>
      </c>
      <c r="X359" s="15">
        <f t="shared" si="44"/>
      </c>
      <c r="Y359" s="15">
        <f t="shared" si="45"/>
      </c>
      <c r="Z359" s="15">
        <f t="shared" si="46"/>
      </c>
      <c r="AB359" s="15">
        <f t="shared" si="47"/>
      </c>
    </row>
    <row r="360" spans="1:28" ht="12.75">
      <c r="A360" s="87">
        <v>16648900023</v>
      </c>
      <c r="B360" s="82">
        <v>359</v>
      </c>
      <c r="C360" s="88" t="s">
        <v>125</v>
      </c>
      <c r="D360" s="88" t="s">
        <v>126</v>
      </c>
      <c r="E360" s="82" t="s">
        <v>27</v>
      </c>
      <c r="F360" s="82">
        <v>95</v>
      </c>
      <c r="G360" s="82" t="s">
        <v>731</v>
      </c>
      <c r="H360" s="82">
        <v>16</v>
      </c>
      <c r="J360" s="82" t="s">
        <v>817</v>
      </c>
      <c r="K360" s="83" t="s">
        <v>378</v>
      </c>
      <c r="L360" s="83" t="s">
        <v>738</v>
      </c>
      <c r="M360" s="83" t="s">
        <v>777</v>
      </c>
      <c r="N360" s="82" t="s">
        <v>777</v>
      </c>
      <c r="P360" s="82" t="s">
        <v>27</v>
      </c>
      <c r="Q360" s="82" t="s">
        <v>95</v>
      </c>
      <c r="T360" s="43" t="str">
        <f t="shared" si="40"/>
        <v>A</v>
      </c>
      <c r="U360" s="43">
        <f t="shared" si="41"/>
      </c>
      <c r="V360" s="43">
        <f t="shared" si="42"/>
      </c>
      <c r="W360" s="43">
        <f t="shared" si="43"/>
      </c>
      <c r="X360" s="15">
        <f t="shared" si="44"/>
      </c>
      <c r="Y360" s="15">
        <f t="shared" si="45"/>
      </c>
      <c r="Z360" s="15">
        <f t="shared" si="46"/>
      </c>
      <c r="AB360" s="15">
        <f t="shared" si="47"/>
      </c>
    </row>
    <row r="361" spans="1:28" ht="25.5">
      <c r="A361" s="87">
        <v>16649000023</v>
      </c>
      <c r="B361" s="82">
        <v>360</v>
      </c>
      <c r="C361" s="88" t="s">
        <v>125</v>
      </c>
      <c r="D361" s="88" t="s">
        <v>126</v>
      </c>
      <c r="E361" s="82" t="s">
        <v>27</v>
      </c>
      <c r="F361" s="82">
        <v>95</v>
      </c>
      <c r="G361" s="82" t="s">
        <v>731</v>
      </c>
      <c r="H361" s="82">
        <v>17</v>
      </c>
      <c r="J361" s="82" t="s">
        <v>817</v>
      </c>
      <c r="K361" s="83" t="s">
        <v>378</v>
      </c>
      <c r="L361" s="83" t="s">
        <v>739</v>
      </c>
      <c r="M361" s="83" t="s">
        <v>928</v>
      </c>
      <c r="N361" s="82" t="s">
        <v>828</v>
      </c>
      <c r="P361" s="82" t="s">
        <v>27</v>
      </c>
      <c r="Q361" s="82" t="s">
        <v>95</v>
      </c>
      <c r="T361" s="43" t="str">
        <f t="shared" si="40"/>
        <v>AP</v>
      </c>
      <c r="U361" s="43">
        <f t="shared" si="41"/>
      </c>
      <c r="V361" s="43">
        <f t="shared" si="42"/>
      </c>
      <c r="W361" s="43">
        <f t="shared" si="43"/>
      </c>
      <c r="X361" s="15">
        <f t="shared" si="44"/>
      </c>
      <c r="Y361" s="15">
        <f t="shared" si="45"/>
      </c>
      <c r="Z361" s="15">
        <f t="shared" si="46"/>
      </c>
      <c r="AB361" s="15">
        <f t="shared" si="47"/>
      </c>
    </row>
    <row r="362" spans="1:28" ht="12.75">
      <c r="A362" s="87">
        <v>16562300023</v>
      </c>
      <c r="B362" s="82">
        <v>361</v>
      </c>
      <c r="C362" s="88" t="s">
        <v>688</v>
      </c>
      <c r="D362" s="88" t="s">
        <v>204</v>
      </c>
      <c r="E362" s="82" t="s">
        <v>72</v>
      </c>
      <c r="F362" s="82">
        <v>97</v>
      </c>
      <c r="G362" s="82" t="s">
        <v>740</v>
      </c>
      <c r="H362" s="82">
        <v>15</v>
      </c>
      <c r="J362" s="12" t="s">
        <v>826</v>
      </c>
      <c r="K362" s="83" t="s">
        <v>741</v>
      </c>
      <c r="L362" s="83" t="s">
        <v>690</v>
      </c>
      <c r="M362" s="83" t="s">
        <v>777</v>
      </c>
      <c r="N362" s="82" t="s">
        <v>777</v>
      </c>
      <c r="P362" s="82" t="s">
        <v>815</v>
      </c>
      <c r="Q362" s="82" t="s">
        <v>95</v>
      </c>
      <c r="T362" s="43">
        <f t="shared" si="40"/>
      </c>
      <c r="U362" s="43" t="str">
        <f t="shared" si="41"/>
        <v>A</v>
      </c>
      <c r="V362" s="43" t="str">
        <f t="shared" si="42"/>
        <v>NB-OFDM</v>
      </c>
      <c r="W362" s="43">
        <f t="shared" si="43"/>
      </c>
      <c r="X362" s="15">
        <f t="shared" si="44"/>
      </c>
      <c r="Y362" s="15">
        <f t="shared" si="45"/>
      </c>
      <c r="Z362" s="15">
        <f t="shared" si="46"/>
      </c>
      <c r="AB362" s="15">
        <f t="shared" si="47"/>
      </c>
    </row>
    <row r="363" spans="1:28" ht="25.5">
      <c r="A363" s="87">
        <v>16510800023</v>
      </c>
      <c r="B363" s="82">
        <v>362</v>
      </c>
      <c r="C363" s="88" t="s">
        <v>203</v>
      </c>
      <c r="D363" s="88" t="s">
        <v>204</v>
      </c>
      <c r="E363" s="82" t="s">
        <v>27</v>
      </c>
      <c r="F363" s="82">
        <v>97</v>
      </c>
      <c r="G363" s="82" t="s">
        <v>742</v>
      </c>
      <c r="H363" s="82">
        <v>26</v>
      </c>
      <c r="J363" s="82" t="s">
        <v>817</v>
      </c>
      <c r="K363" s="83" t="s">
        <v>672</v>
      </c>
      <c r="L363" s="83" t="s">
        <v>253</v>
      </c>
      <c r="M363" s="83" t="s">
        <v>929</v>
      </c>
      <c r="N363" s="82" t="s">
        <v>855</v>
      </c>
      <c r="P363" s="82" t="s">
        <v>27</v>
      </c>
      <c r="Q363" s="82" t="s">
        <v>95</v>
      </c>
      <c r="T363" s="43" t="str">
        <f t="shared" si="40"/>
        <v>R</v>
      </c>
      <c r="U363" s="43">
        <f t="shared" si="41"/>
      </c>
      <c r="V363" s="43">
        <f t="shared" si="42"/>
      </c>
      <c r="W363" s="43">
        <f t="shared" si="43"/>
      </c>
      <c r="X363" s="15">
        <f t="shared" si="44"/>
      </c>
      <c r="Y363" s="15">
        <f t="shared" si="45"/>
      </c>
      <c r="Z363" s="15">
        <f t="shared" si="46"/>
      </c>
      <c r="AB363" s="15">
        <f t="shared" si="47"/>
      </c>
    </row>
    <row r="364" spans="1:28" ht="12.75">
      <c r="A364" s="87">
        <v>16649100023</v>
      </c>
      <c r="B364" s="82">
        <v>363</v>
      </c>
      <c r="C364" s="88" t="s">
        <v>125</v>
      </c>
      <c r="D364" s="88" t="s">
        <v>126</v>
      </c>
      <c r="E364" s="82" t="s">
        <v>27</v>
      </c>
      <c r="F364" s="82">
        <v>97</v>
      </c>
      <c r="G364" s="82" t="s">
        <v>743</v>
      </c>
      <c r="H364" s="82">
        <v>36</v>
      </c>
      <c r="J364" s="82" t="s">
        <v>817</v>
      </c>
      <c r="K364" s="83" t="s">
        <v>378</v>
      </c>
      <c r="L364" s="83" t="s">
        <v>744</v>
      </c>
      <c r="M364" s="83" t="s">
        <v>777</v>
      </c>
      <c r="N364" s="82" t="s">
        <v>777</v>
      </c>
      <c r="P364" s="82" t="s">
        <v>27</v>
      </c>
      <c r="Q364" s="82" t="s">
        <v>95</v>
      </c>
      <c r="T364" s="43" t="str">
        <f t="shared" si="40"/>
        <v>A</v>
      </c>
      <c r="U364" s="43">
        <f t="shared" si="41"/>
      </c>
      <c r="V364" s="43">
        <f t="shared" si="42"/>
      </c>
      <c r="W364" s="43">
        <f t="shared" si="43"/>
      </c>
      <c r="X364" s="15">
        <f t="shared" si="44"/>
      </c>
      <c r="Y364" s="15">
        <f t="shared" si="45"/>
      </c>
      <c r="Z364" s="15">
        <f t="shared" si="46"/>
      </c>
      <c r="AB364" s="15">
        <f t="shared" si="47"/>
      </c>
    </row>
    <row r="365" spans="1:28" ht="25.5">
      <c r="A365" s="87">
        <v>16649200023</v>
      </c>
      <c r="B365" s="82">
        <v>364</v>
      </c>
      <c r="C365" s="88" t="s">
        <v>125</v>
      </c>
      <c r="D365" s="88" t="s">
        <v>126</v>
      </c>
      <c r="E365" s="82" t="s">
        <v>27</v>
      </c>
      <c r="F365" s="82">
        <v>97</v>
      </c>
      <c r="G365" s="82" t="s">
        <v>745</v>
      </c>
      <c r="H365" s="82">
        <v>52</v>
      </c>
      <c r="J365" s="82" t="s">
        <v>817</v>
      </c>
      <c r="K365" s="83" t="s">
        <v>746</v>
      </c>
      <c r="L365" s="83" t="s">
        <v>747</v>
      </c>
      <c r="M365" s="83" t="s">
        <v>777</v>
      </c>
      <c r="N365" s="82" t="s">
        <v>777</v>
      </c>
      <c r="P365" s="82" t="s">
        <v>27</v>
      </c>
      <c r="Q365" s="82" t="s">
        <v>95</v>
      </c>
      <c r="T365" s="43" t="str">
        <f t="shared" si="40"/>
        <v>A</v>
      </c>
      <c r="U365" s="43">
        <f t="shared" si="41"/>
      </c>
      <c r="V365" s="43">
        <f t="shared" si="42"/>
      </c>
      <c r="W365" s="43">
        <f t="shared" si="43"/>
      </c>
      <c r="X365" s="15">
        <f t="shared" si="44"/>
      </c>
      <c r="Y365" s="15">
        <f t="shared" si="45"/>
      </c>
      <c r="Z365" s="15">
        <f t="shared" si="46"/>
      </c>
      <c r="AB365" s="15">
        <f t="shared" si="47"/>
      </c>
    </row>
    <row r="366" spans="1:28" ht="25.5">
      <c r="A366" s="87">
        <v>16649300023</v>
      </c>
      <c r="B366" s="82">
        <v>365</v>
      </c>
      <c r="C366" s="88" t="s">
        <v>125</v>
      </c>
      <c r="D366" s="88" t="s">
        <v>126</v>
      </c>
      <c r="E366" s="82" t="s">
        <v>27</v>
      </c>
      <c r="F366" s="82">
        <v>98</v>
      </c>
      <c r="G366" s="82" t="s">
        <v>745</v>
      </c>
      <c r="H366" s="82">
        <v>1</v>
      </c>
      <c r="J366" s="82" t="s">
        <v>817</v>
      </c>
      <c r="K366" s="83" t="s">
        <v>746</v>
      </c>
      <c r="L366" s="83" t="s">
        <v>748</v>
      </c>
      <c r="M366" s="83" t="s">
        <v>777</v>
      </c>
      <c r="N366" s="82" t="s">
        <v>777</v>
      </c>
      <c r="P366" s="82" t="s">
        <v>27</v>
      </c>
      <c r="Q366" s="82" t="s">
        <v>95</v>
      </c>
      <c r="T366" s="43" t="str">
        <f t="shared" si="40"/>
        <v>A</v>
      </c>
      <c r="U366" s="43">
        <f t="shared" si="41"/>
      </c>
      <c r="V366" s="43">
        <f t="shared" si="42"/>
      </c>
      <c r="W366" s="43">
        <f t="shared" si="43"/>
      </c>
      <c r="X366" s="15">
        <f t="shared" si="44"/>
      </c>
      <c r="Y366" s="15">
        <f t="shared" si="45"/>
      </c>
      <c r="Z366" s="15">
        <f t="shared" si="46"/>
      </c>
      <c r="AB366" s="15">
        <f t="shared" si="47"/>
      </c>
    </row>
    <row r="367" spans="1:28" ht="12.75">
      <c r="A367" s="87">
        <v>16649500023</v>
      </c>
      <c r="B367" s="82">
        <v>366</v>
      </c>
      <c r="C367" s="88" t="s">
        <v>125</v>
      </c>
      <c r="D367" s="88" t="s">
        <v>126</v>
      </c>
      <c r="E367" s="82" t="s">
        <v>27</v>
      </c>
      <c r="F367" s="82">
        <v>98</v>
      </c>
      <c r="G367" s="82" t="s">
        <v>731</v>
      </c>
      <c r="H367" s="82">
        <v>7</v>
      </c>
      <c r="J367" s="82" t="s">
        <v>817</v>
      </c>
      <c r="K367" s="83" t="s">
        <v>378</v>
      </c>
      <c r="L367" s="83" t="s">
        <v>749</v>
      </c>
      <c r="M367" s="83" t="s">
        <v>777</v>
      </c>
      <c r="N367" s="82" t="s">
        <v>777</v>
      </c>
      <c r="P367" s="82" t="s">
        <v>27</v>
      </c>
      <c r="Q367" s="82" t="s">
        <v>95</v>
      </c>
      <c r="T367" s="43" t="str">
        <f t="shared" si="40"/>
        <v>A</v>
      </c>
      <c r="U367" s="43">
        <f t="shared" si="41"/>
      </c>
      <c r="V367" s="43">
        <f t="shared" si="42"/>
      </c>
      <c r="W367" s="43">
        <f t="shared" si="43"/>
      </c>
      <c r="X367" s="15">
        <f t="shared" si="44"/>
      </c>
      <c r="Y367" s="15">
        <f t="shared" si="45"/>
      </c>
      <c r="Z367" s="15">
        <f t="shared" si="46"/>
      </c>
      <c r="AB367" s="15">
        <f t="shared" si="47"/>
      </c>
    </row>
    <row r="368" spans="1:28" ht="38.25">
      <c r="A368" s="87">
        <v>16649400023</v>
      </c>
      <c r="B368" s="82">
        <v>367</v>
      </c>
      <c r="C368" s="88" t="s">
        <v>125</v>
      </c>
      <c r="D368" s="88" t="s">
        <v>126</v>
      </c>
      <c r="E368" s="82" t="s">
        <v>27</v>
      </c>
      <c r="F368" s="82">
        <v>98</v>
      </c>
      <c r="G368" s="82" t="s">
        <v>731</v>
      </c>
      <c r="H368" s="82">
        <v>7</v>
      </c>
      <c r="J368" s="82" t="s">
        <v>817</v>
      </c>
      <c r="K368" s="83" t="s">
        <v>750</v>
      </c>
      <c r="L368" s="83" t="s">
        <v>751</v>
      </c>
      <c r="M368" s="83" t="s">
        <v>842</v>
      </c>
      <c r="N368" s="82" t="s">
        <v>828</v>
      </c>
      <c r="P368" s="82" t="s">
        <v>27</v>
      </c>
      <c r="Q368" s="82" t="s">
        <v>95</v>
      </c>
      <c r="T368" s="43" t="str">
        <f t="shared" si="40"/>
        <v>AP</v>
      </c>
      <c r="U368" s="43">
        <f t="shared" si="41"/>
      </c>
      <c r="V368" s="43">
        <f t="shared" si="42"/>
      </c>
      <c r="W368" s="43">
        <f t="shared" si="43"/>
      </c>
      <c r="X368" s="15">
        <f t="shared" si="44"/>
      </c>
      <c r="Y368" s="15">
        <f t="shared" si="45"/>
      </c>
      <c r="Z368" s="15">
        <f t="shared" si="46"/>
      </c>
      <c r="AB368" s="15">
        <f t="shared" si="47"/>
      </c>
    </row>
    <row r="369" spans="1:28" ht="12.75">
      <c r="A369" s="87">
        <v>16649600023</v>
      </c>
      <c r="B369" s="82">
        <v>368</v>
      </c>
      <c r="C369" s="88" t="s">
        <v>125</v>
      </c>
      <c r="D369" s="88" t="s">
        <v>126</v>
      </c>
      <c r="E369" s="82" t="s">
        <v>27</v>
      </c>
      <c r="F369" s="82">
        <v>98</v>
      </c>
      <c r="G369" s="82" t="s">
        <v>752</v>
      </c>
      <c r="H369" s="82">
        <v>14</v>
      </c>
      <c r="J369" s="82" t="s">
        <v>817</v>
      </c>
      <c r="K369" s="83" t="s">
        <v>378</v>
      </c>
      <c r="L369" s="83" t="s">
        <v>753</v>
      </c>
      <c r="M369" s="83" t="s">
        <v>777</v>
      </c>
      <c r="N369" s="82" t="s">
        <v>777</v>
      </c>
      <c r="P369" s="82" t="s">
        <v>27</v>
      </c>
      <c r="Q369" s="82" t="s">
        <v>95</v>
      </c>
      <c r="T369" s="43" t="str">
        <f t="shared" si="40"/>
        <v>A</v>
      </c>
      <c r="U369" s="43">
        <f t="shared" si="41"/>
      </c>
      <c r="V369" s="43">
        <f t="shared" si="42"/>
      </c>
      <c r="W369" s="43">
        <f t="shared" si="43"/>
      </c>
      <c r="X369" s="15">
        <f t="shared" si="44"/>
      </c>
      <c r="Y369" s="15">
        <f t="shared" si="45"/>
      </c>
      <c r="Z369" s="15">
        <f t="shared" si="46"/>
      </c>
      <c r="AB369" s="15">
        <f t="shared" si="47"/>
      </c>
    </row>
    <row r="370" spans="1:28" ht="12.75">
      <c r="A370" s="87">
        <v>16649700023</v>
      </c>
      <c r="B370" s="82">
        <v>369</v>
      </c>
      <c r="C370" s="88" t="s">
        <v>125</v>
      </c>
      <c r="D370" s="88" t="s">
        <v>126</v>
      </c>
      <c r="E370" s="82" t="s">
        <v>27</v>
      </c>
      <c r="F370" s="82">
        <v>98</v>
      </c>
      <c r="G370" s="82" t="s">
        <v>752</v>
      </c>
      <c r="H370" s="82">
        <v>16</v>
      </c>
      <c r="J370" s="82" t="s">
        <v>817</v>
      </c>
      <c r="K370" s="83" t="s">
        <v>378</v>
      </c>
      <c r="L370" s="83" t="s">
        <v>754</v>
      </c>
      <c r="M370" s="83" t="s">
        <v>777</v>
      </c>
      <c r="N370" s="82" t="s">
        <v>777</v>
      </c>
      <c r="P370" s="82" t="s">
        <v>27</v>
      </c>
      <c r="Q370" s="82" t="s">
        <v>95</v>
      </c>
      <c r="T370" s="43" t="str">
        <f t="shared" si="40"/>
        <v>A</v>
      </c>
      <c r="U370" s="43">
        <f t="shared" si="41"/>
      </c>
      <c r="V370" s="43">
        <f t="shared" si="42"/>
      </c>
      <c r="W370" s="43">
        <f t="shared" si="43"/>
      </c>
      <c r="X370" s="15">
        <f t="shared" si="44"/>
      </c>
      <c r="Y370" s="15">
        <f t="shared" si="45"/>
      </c>
      <c r="Z370" s="15">
        <f t="shared" si="46"/>
      </c>
      <c r="AB370" s="15">
        <f t="shared" si="47"/>
      </c>
    </row>
    <row r="371" spans="1:28" ht="12.75">
      <c r="A371" s="87">
        <v>16649800023</v>
      </c>
      <c r="B371" s="82">
        <v>370</v>
      </c>
      <c r="C371" s="88" t="s">
        <v>125</v>
      </c>
      <c r="D371" s="88" t="s">
        <v>126</v>
      </c>
      <c r="E371" s="82" t="s">
        <v>27</v>
      </c>
      <c r="F371" s="82">
        <v>100</v>
      </c>
      <c r="G371" s="82" t="s">
        <v>755</v>
      </c>
      <c r="H371" s="82">
        <v>3</v>
      </c>
      <c r="J371" s="82" t="s">
        <v>817</v>
      </c>
      <c r="K371" s="83" t="s">
        <v>378</v>
      </c>
      <c r="L371" s="83" t="s">
        <v>756</v>
      </c>
      <c r="M371" s="83" t="s">
        <v>777</v>
      </c>
      <c r="N371" s="82" t="s">
        <v>777</v>
      </c>
      <c r="P371" s="82" t="s">
        <v>27</v>
      </c>
      <c r="Q371" s="82" t="s">
        <v>95</v>
      </c>
      <c r="T371" s="43" t="str">
        <f t="shared" si="40"/>
        <v>A</v>
      </c>
      <c r="U371" s="43">
        <f t="shared" si="41"/>
      </c>
      <c r="V371" s="43">
        <f t="shared" si="42"/>
      </c>
      <c r="W371" s="43">
        <f t="shared" si="43"/>
      </c>
      <c r="X371" s="15">
        <f t="shared" si="44"/>
      </c>
      <c r="Y371" s="15">
        <f t="shared" si="45"/>
      </c>
      <c r="Z371" s="15">
        <f t="shared" si="46"/>
      </c>
      <c r="AB371" s="15">
        <f t="shared" si="47"/>
      </c>
    </row>
    <row r="372" spans="1:28" ht="51">
      <c r="A372" s="87">
        <v>16650000023</v>
      </c>
      <c r="B372" s="82">
        <v>371</v>
      </c>
      <c r="C372" s="88" t="s">
        <v>125</v>
      </c>
      <c r="D372" s="88" t="s">
        <v>126</v>
      </c>
      <c r="E372" s="82" t="s">
        <v>27</v>
      </c>
      <c r="F372" s="82">
        <v>100</v>
      </c>
      <c r="G372" s="82" t="s">
        <v>755</v>
      </c>
      <c r="H372" s="82">
        <v>5</v>
      </c>
      <c r="J372" s="82" t="s">
        <v>817</v>
      </c>
      <c r="K372" s="83" t="s">
        <v>378</v>
      </c>
      <c r="L372" s="83" t="s">
        <v>757</v>
      </c>
      <c r="M372" s="83" t="s">
        <v>843</v>
      </c>
      <c r="N372" s="82" t="s">
        <v>828</v>
      </c>
      <c r="P372" s="82" t="s">
        <v>27</v>
      </c>
      <c r="Q372" s="82" t="s">
        <v>95</v>
      </c>
      <c r="T372" s="43" t="str">
        <f t="shared" si="40"/>
        <v>AP</v>
      </c>
      <c r="U372" s="43">
        <f t="shared" si="41"/>
      </c>
      <c r="V372" s="43">
        <f t="shared" si="42"/>
      </c>
      <c r="W372" s="43">
        <f t="shared" si="43"/>
      </c>
      <c r="X372" s="15">
        <f t="shared" si="44"/>
      </c>
      <c r="Y372" s="15">
        <f t="shared" si="45"/>
      </c>
      <c r="Z372" s="15">
        <f t="shared" si="46"/>
      </c>
      <c r="AB372" s="15">
        <f t="shared" si="47"/>
      </c>
    </row>
    <row r="373" spans="1:28" ht="25.5">
      <c r="A373" s="87">
        <v>16649900023</v>
      </c>
      <c r="B373" s="82">
        <v>372</v>
      </c>
      <c r="C373" s="88" t="s">
        <v>125</v>
      </c>
      <c r="D373" s="88" t="s">
        <v>126</v>
      </c>
      <c r="E373" s="82" t="s">
        <v>27</v>
      </c>
      <c r="F373" s="82">
        <v>100</v>
      </c>
      <c r="G373" s="82" t="s">
        <v>755</v>
      </c>
      <c r="H373" s="82">
        <v>5</v>
      </c>
      <c r="J373" s="82" t="s">
        <v>817</v>
      </c>
      <c r="K373" s="83" t="s">
        <v>758</v>
      </c>
      <c r="L373" s="83" t="s">
        <v>759</v>
      </c>
      <c r="M373" s="83" t="s">
        <v>777</v>
      </c>
      <c r="N373" s="82" t="s">
        <v>777</v>
      </c>
      <c r="P373" s="82" t="s">
        <v>27</v>
      </c>
      <c r="Q373" s="82" t="s">
        <v>95</v>
      </c>
      <c r="T373" s="43" t="str">
        <f t="shared" si="40"/>
        <v>A</v>
      </c>
      <c r="U373" s="43">
        <f t="shared" si="41"/>
      </c>
      <c r="V373" s="43">
        <f t="shared" si="42"/>
      </c>
      <c r="W373" s="43">
        <f t="shared" si="43"/>
      </c>
      <c r="X373" s="15">
        <f t="shared" si="44"/>
      </c>
      <c r="Y373" s="15">
        <f t="shared" si="45"/>
      </c>
      <c r="Z373" s="15">
        <f t="shared" si="46"/>
      </c>
      <c r="AB373" s="15">
        <f t="shared" si="47"/>
      </c>
    </row>
    <row r="374" spans="1:28" ht="12.75">
      <c r="A374" s="87">
        <v>16650100023</v>
      </c>
      <c r="B374" s="82">
        <v>373</v>
      </c>
      <c r="C374" s="88" t="s">
        <v>125</v>
      </c>
      <c r="D374" s="88" t="s">
        <v>126</v>
      </c>
      <c r="E374" s="82" t="s">
        <v>27</v>
      </c>
      <c r="F374" s="82">
        <v>100</v>
      </c>
      <c r="G374" s="82" t="s">
        <v>755</v>
      </c>
      <c r="H374" s="82">
        <v>25</v>
      </c>
      <c r="J374" s="82" t="s">
        <v>817</v>
      </c>
      <c r="K374" s="83" t="s">
        <v>378</v>
      </c>
      <c r="L374" s="83" t="s">
        <v>760</v>
      </c>
      <c r="M374" s="83" t="s">
        <v>777</v>
      </c>
      <c r="N374" s="82" t="s">
        <v>777</v>
      </c>
      <c r="P374" s="82" t="s">
        <v>27</v>
      </c>
      <c r="Q374" s="82" t="s">
        <v>95</v>
      </c>
      <c r="T374" s="43" t="str">
        <f t="shared" si="40"/>
        <v>A</v>
      </c>
      <c r="U374" s="43">
        <f t="shared" si="41"/>
      </c>
      <c r="V374" s="43">
        <f t="shared" si="42"/>
      </c>
      <c r="W374" s="43">
        <f t="shared" si="43"/>
      </c>
      <c r="X374" s="15">
        <f t="shared" si="44"/>
      </c>
      <c r="Y374" s="15">
        <f t="shared" si="45"/>
      </c>
      <c r="Z374" s="15">
        <f t="shared" si="46"/>
      </c>
      <c r="AB374" s="15">
        <f t="shared" si="47"/>
      </c>
    </row>
    <row r="375" spans="1:28" ht="25.5">
      <c r="A375" s="87">
        <v>16510900023</v>
      </c>
      <c r="B375" s="82">
        <v>374</v>
      </c>
      <c r="C375" s="88" t="s">
        <v>203</v>
      </c>
      <c r="D375" s="88" t="s">
        <v>204</v>
      </c>
      <c r="E375" s="82" t="s">
        <v>27</v>
      </c>
      <c r="F375" s="82">
        <v>101</v>
      </c>
      <c r="G375" s="82" t="s">
        <v>761</v>
      </c>
      <c r="H375" s="82">
        <v>3</v>
      </c>
      <c r="J375" s="82" t="s">
        <v>817</v>
      </c>
      <c r="K375" s="83" t="s">
        <v>678</v>
      </c>
      <c r="L375" s="83" t="s">
        <v>206</v>
      </c>
      <c r="M375" s="83" t="s">
        <v>887</v>
      </c>
      <c r="N375" s="82" t="s">
        <v>855</v>
      </c>
      <c r="P375" s="82" t="s">
        <v>27</v>
      </c>
      <c r="Q375" s="82" t="s">
        <v>95</v>
      </c>
      <c r="T375" s="43" t="str">
        <f t="shared" si="40"/>
        <v>R</v>
      </c>
      <c r="U375" s="43">
        <f t="shared" si="41"/>
      </c>
      <c r="V375" s="43">
        <f t="shared" si="42"/>
      </c>
      <c r="W375" s="43">
        <f t="shared" si="43"/>
      </c>
      <c r="X375" s="15">
        <f t="shared" si="44"/>
      </c>
      <c r="Y375" s="15">
        <f t="shared" si="45"/>
      </c>
      <c r="Z375" s="15">
        <f t="shared" si="46"/>
      </c>
      <c r="AB375" s="15">
        <f t="shared" si="47"/>
      </c>
    </row>
    <row r="376" spans="1:28" ht="12.75">
      <c r="A376" s="87">
        <v>16650200023</v>
      </c>
      <c r="B376" s="82">
        <v>375</v>
      </c>
      <c r="C376" s="88" t="s">
        <v>125</v>
      </c>
      <c r="D376" s="88" t="s">
        <v>126</v>
      </c>
      <c r="E376" s="82" t="s">
        <v>27</v>
      </c>
      <c r="F376" s="82">
        <v>101</v>
      </c>
      <c r="G376" s="82" t="s">
        <v>762</v>
      </c>
      <c r="H376" s="82">
        <v>43</v>
      </c>
      <c r="J376" s="82" t="s">
        <v>817</v>
      </c>
      <c r="K376" s="83" t="s">
        <v>378</v>
      </c>
      <c r="L376" s="83" t="s">
        <v>763</v>
      </c>
      <c r="M376" s="83" t="s">
        <v>777</v>
      </c>
      <c r="N376" s="82" t="s">
        <v>777</v>
      </c>
      <c r="P376" s="82" t="s">
        <v>27</v>
      </c>
      <c r="Q376" s="82" t="s">
        <v>95</v>
      </c>
      <c r="T376" s="43" t="str">
        <f t="shared" si="40"/>
        <v>A</v>
      </c>
      <c r="U376" s="43">
        <f t="shared" si="41"/>
      </c>
      <c r="V376" s="43">
        <f t="shared" si="42"/>
      </c>
      <c r="W376" s="43">
        <f t="shared" si="43"/>
      </c>
      <c r="X376" s="15">
        <f t="shared" si="44"/>
      </c>
      <c r="Y376" s="15">
        <f t="shared" si="45"/>
      </c>
      <c r="Z376" s="15">
        <f t="shared" si="46"/>
      </c>
      <c r="AB376" s="15">
        <f t="shared" si="47"/>
      </c>
    </row>
    <row r="377" spans="1:28" ht="12.75">
      <c r="A377" s="87">
        <v>16650300023</v>
      </c>
      <c r="B377" s="82">
        <v>376</v>
      </c>
      <c r="C377" s="88" t="s">
        <v>125</v>
      </c>
      <c r="D377" s="88" t="s">
        <v>126</v>
      </c>
      <c r="E377" s="82" t="s">
        <v>27</v>
      </c>
      <c r="F377" s="82">
        <v>101</v>
      </c>
      <c r="G377" s="82" t="s">
        <v>762</v>
      </c>
      <c r="H377" s="82">
        <v>50</v>
      </c>
      <c r="J377" s="82" t="s">
        <v>817</v>
      </c>
      <c r="K377" s="83" t="s">
        <v>378</v>
      </c>
      <c r="L377" s="83" t="s">
        <v>764</v>
      </c>
      <c r="M377" s="83" t="s">
        <v>777</v>
      </c>
      <c r="N377" s="82" t="s">
        <v>777</v>
      </c>
      <c r="P377" s="82" t="s">
        <v>27</v>
      </c>
      <c r="Q377" s="82" t="s">
        <v>95</v>
      </c>
      <c r="T377" s="43" t="str">
        <f t="shared" si="40"/>
        <v>A</v>
      </c>
      <c r="U377" s="43">
        <f t="shared" si="41"/>
      </c>
      <c r="V377" s="43">
        <f t="shared" si="42"/>
      </c>
      <c r="W377" s="43">
        <f t="shared" si="43"/>
      </c>
      <c r="X377" s="15">
        <f t="shared" si="44"/>
      </c>
      <c r="Y377" s="15">
        <f t="shared" si="45"/>
      </c>
      <c r="Z377" s="15">
        <f t="shared" si="46"/>
      </c>
      <c r="AB377" s="15">
        <f t="shared" si="47"/>
      </c>
    </row>
    <row r="378" spans="1:28" ht="63.75">
      <c r="A378" s="87">
        <v>16650400023</v>
      </c>
      <c r="B378" s="82">
        <v>377</v>
      </c>
      <c r="C378" s="88" t="s">
        <v>125</v>
      </c>
      <c r="D378" s="88" t="s">
        <v>126</v>
      </c>
      <c r="E378" s="82" t="s">
        <v>27</v>
      </c>
      <c r="F378" s="82">
        <v>101</v>
      </c>
      <c r="G378" s="82" t="s">
        <v>765</v>
      </c>
      <c r="H378" s="82">
        <v>54</v>
      </c>
      <c r="J378" s="82" t="s">
        <v>817</v>
      </c>
      <c r="K378" s="83" t="s">
        <v>378</v>
      </c>
      <c r="L378" s="83" t="s">
        <v>766</v>
      </c>
      <c r="M378" s="83" t="s">
        <v>930</v>
      </c>
      <c r="N378" s="82" t="s">
        <v>828</v>
      </c>
      <c r="P378" s="82" t="s">
        <v>27</v>
      </c>
      <c r="Q378" s="82" t="s">
        <v>95</v>
      </c>
      <c r="T378" s="43" t="str">
        <f t="shared" si="40"/>
        <v>AP</v>
      </c>
      <c r="U378" s="43">
        <f t="shared" si="41"/>
      </c>
      <c r="V378" s="43">
        <f t="shared" si="42"/>
      </c>
      <c r="W378" s="43">
        <f t="shared" si="43"/>
      </c>
      <c r="X378" s="15">
        <f t="shared" si="44"/>
      </c>
      <c r="Y378" s="15">
        <f t="shared" si="45"/>
      </c>
      <c r="Z378" s="15">
        <f t="shared" si="46"/>
      </c>
      <c r="AB378" s="15">
        <f t="shared" si="47"/>
      </c>
    </row>
    <row r="379" spans="1:28" ht="38.25">
      <c r="A379" s="87">
        <v>16650500023</v>
      </c>
      <c r="B379" s="82">
        <v>378</v>
      </c>
      <c r="C379" s="88" t="s">
        <v>125</v>
      </c>
      <c r="D379" s="88" t="s">
        <v>126</v>
      </c>
      <c r="E379" s="82" t="s">
        <v>27</v>
      </c>
      <c r="F379" s="82">
        <v>102</v>
      </c>
      <c r="G379" s="82" t="s">
        <v>767</v>
      </c>
      <c r="H379" s="82">
        <v>31</v>
      </c>
      <c r="J379" s="82" t="s">
        <v>817</v>
      </c>
      <c r="K379" s="83" t="s">
        <v>378</v>
      </c>
      <c r="L379" s="83" t="s">
        <v>768</v>
      </c>
      <c r="M379" s="83" t="s">
        <v>844</v>
      </c>
      <c r="N379" s="82" t="s">
        <v>828</v>
      </c>
      <c r="P379" s="82" t="s">
        <v>27</v>
      </c>
      <c r="Q379" s="82" t="s">
        <v>95</v>
      </c>
      <c r="T379" s="43" t="str">
        <f t="shared" si="40"/>
        <v>AP</v>
      </c>
      <c r="U379" s="43">
        <f t="shared" si="41"/>
      </c>
      <c r="V379" s="43">
        <f t="shared" si="42"/>
      </c>
      <c r="W379" s="43">
        <f t="shared" si="43"/>
      </c>
      <c r="X379" s="15">
        <f t="shared" si="44"/>
      </c>
      <c r="Y379" s="15">
        <f t="shared" si="45"/>
      </c>
      <c r="Z379" s="15">
        <f t="shared" si="46"/>
      </c>
      <c r="AB379" s="15">
        <f t="shared" si="47"/>
      </c>
    </row>
    <row r="380" spans="1:28" ht="25.5">
      <c r="A380" s="87">
        <v>16650600023</v>
      </c>
      <c r="B380" s="82">
        <v>379</v>
      </c>
      <c r="C380" s="88" t="s">
        <v>125</v>
      </c>
      <c r="D380" s="88" t="s">
        <v>126</v>
      </c>
      <c r="E380" s="82" t="s">
        <v>27</v>
      </c>
      <c r="F380" s="82">
        <v>102</v>
      </c>
      <c r="G380" s="82" t="s">
        <v>767</v>
      </c>
      <c r="H380" s="82">
        <v>39</v>
      </c>
      <c r="J380" s="82" t="s">
        <v>817</v>
      </c>
      <c r="K380" s="83" t="s">
        <v>769</v>
      </c>
      <c r="L380" s="83" t="s">
        <v>770</v>
      </c>
      <c r="M380" s="83" t="s">
        <v>777</v>
      </c>
      <c r="N380" s="82" t="s">
        <v>777</v>
      </c>
      <c r="P380" s="82" t="s">
        <v>27</v>
      </c>
      <c r="Q380" s="82" t="s">
        <v>95</v>
      </c>
      <c r="T380" s="43" t="str">
        <f t="shared" si="40"/>
        <v>A</v>
      </c>
      <c r="U380" s="43">
        <f t="shared" si="41"/>
      </c>
      <c r="V380" s="43">
        <f t="shared" si="42"/>
      </c>
      <c r="W380" s="43">
        <f t="shared" si="43"/>
      </c>
      <c r="X380" s="15">
        <f t="shared" si="44"/>
      </c>
      <c r="Y380" s="15">
        <f t="shared" si="45"/>
      </c>
      <c r="Z380" s="15">
        <f t="shared" si="46"/>
      </c>
      <c r="AB380" s="15">
        <f t="shared" si="47"/>
      </c>
    </row>
    <row r="381" spans="1:28" ht="25.5">
      <c r="A381" s="87">
        <v>16511000023</v>
      </c>
      <c r="B381" s="82">
        <v>380</v>
      </c>
      <c r="C381" s="88" t="s">
        <v>203</v>
      </c>
      <c r="D381" s="88" t="s">
        <v>204</v>
      </c>
      <c r="E381" s="82" t="s">
        <v>27</v>
      </c>
      <c r="F381" s="82">
        <v>103</v>
      </c>
      <c r="G381" s="82" t="s">
        <v>771</v>
      </c>
      <c r="H381" s="82">
        <v>28</v>
      </c>
      <c r="J381" s="82" t="s">
        <v>817</v>
      </c>
      <c r="K381" s="83" t="s">
        <v>578</v>
      </c>
      <c r="L381" s="83" t="s">
        <v>206</v>
      </c>
      <c r="M381" s="83" t="s">
        <v>882</v>
      </c>
      <c r="N381" s="82" t="s">
        <v>855</v>
      </c>
      <c r="P381" s="82" t="s">
        <v>27</v>
      </c>
      <c r="Q381" s="82" t="s">
        <v>95</v>
      </c>
      <c r="T381" s="43" t="str">
        <f t="shared" si="40"/>
        <v>R</v>
      </c>
      <c r="U381" s="43">
        <f t="shared" si="41"/>
      </c>
      <c r="V381" s="43">
        <f t="shared" si="42"/>
      </c>
      <c r="W381" s="43">
        <f t="shared" si="43"/>
      </c>
      <c r="X381" s="15">
        <f t="shared" si="44"/>
      </c>
      <c r="Y381" s="15">
        <f t="shared" si="45"/>
      </c>
      <c r="Z381" s="15">
        <f t="shared" si="46"/>
      </c>
      <c r="AB381" s="15">
        <f t="shared" si="47"/>
      </c>
    </row>
    <row r="382" spans="1:28" ht="12.75">
      <c r="A382" s="87">
        <v>16650700023</v>
      </c>
      <c r="B382" s="82">
        <v>381</v>
      </c>
      <c r="C382" s="88" t="s">
        <v>125</v>
      </c>
      <c r="D382" s="88" t="s">
        <v>126</v>
      </c>
      <c r="E382" s="82" t="s">
        <v>27</v>
      </c>
      <c r="F382" s="82">
        <v>103</v>
      </c>
      <c r="G382" s="82" t="s">
        <v>761</v>
      </c>
      <c r="H382" s="82">
        <v>39</v>
      </c>
      <c r="J382" s="82" t="s">
        <v>817</v>
      </c>
      <c r="K382" s="83" t="s">
        <v>772</v>
      </c>
      <c r="L382" s="83" t="s">
        <v>773</v>
      </c>
      <c r="M382" s="83" t="s">
        <v>777</v>
      </c>
      <c r="N382" s="82" t="s">
        <v>777</v>
      </c>
      <c r="P382" s="82" t="s">
        <v>27</v>
      </c>
      <c r="Q382" s="82" t="s">
        <v>95</v>
      </c>
      <c r="T382" s="43" t="str">
        <f t="shared" si="40"/>
        <v>A</v>
      </c>
      <c r="U382" s="43">
        <f t="shared" si="41"/>
      </c>
      <c r="V382" s="43">
        <f t="shared" si="42"/>
      </c>
      <c r="W382" s="43">
        <f t="shared" si="43"/>
      </c>
      <c r="X382" s="15">
        <f t="shared" si="44"/>
      </c>
      <c r="Y382" s="15">
        <f t="shared" si="45"/>
      </c>
      <c r="Z382" s="15">
        <f t="shared" si="46"/>
      </c>
      <c r="AB382" s="15">
        <f t="shared" si="47"/>
      </c>
    </row>
    <row r="383" spans="1:28" ht="12.75">
      <c r="A383" s="87">
        <v>16651800023</v>
      </c>
      <c r="B383" s="82">
        <v>382</v>
      </c>
      <c r="C383" s="88" t="s">
        <v>612</v>
      </c>
      <c r="D383" s="88" t="s">
        <v>613</v>
      </c>
      <c r="E383" s="82" t="s">
        <v>27</v>
      </c>
      <c r="F383" s="82">
        <v>104</v>
      </c>
      <c r="G383" s="82" t="s">
        <v>774</v>
      </c>
      <c r="H383" s="82">
        <v>21</v>
      </c>
      <c r="J383" s="82" t="s">
        <v>817</v>
      </c>
      <c r="K383" s="83" t="s">
        <v>775</v>
      </c>
      <c r="L383" s="83" t="s">
        <v>776</v>
      </c>
      <c r="M383" s="83" t="s">
        <v>777</v>
      </c>
      <c r="N383" s="82" t="s">
        <v>777</v>
      </c>
      <c r="P383" s="82" t="s">
        <v>27</v>
      </c>
      <c r="Q383" s="82" t="s">
        <v>95</v>
      </c>
      <c r="T383" s="43" t="str">
        <f t="shared" si="40"/>
        <v>A</v>
      </c>
      <c r="U383" s="43">
        <f t="shared" si="41"/>
      </c>
      <c r="V383" s="43">
        <f t="shared" si="42"/>
      </c>
      <c r="W383" s="43">
        <f t="shared" si="43"/>
      </c>
      <c r="X383" s="15">
        <f t="shared" si="44"/>
      </c>
      <c r="Y383" s="15">
        <f t="shared" si="45"/>
      </c>
      <c r="Z383" s="15">
        <f t="shared" si="46"/>
      </c>
      <c r="AB383" s="15">
        <f t="shared" si="47"/>
      </c>
    </row>
    <row r="384" spans="1:28" ht="12.75">
      <c r="A384" s="87">
        <v>16650800023</v>
      </c>
      <c r="B384" s="82">
        <v>383</v>
      </c>
      <c r="C384" s="88" t="s">
        <v>125</v>
      </c>
      <c r="D384" s="88" t="s">
        <v>126</v>
      </c>
      <c r="E384" s="82" t="s">
        <v>27</v>
      </c>
      <c r="F384" s="82">
        <v>107</v>
      </c>
      <c r="G384" s="82" t="s">
        <v>777</v>
      </c>
      <c r="H384" s="82">
        <v>10</v>
      </c>
      <c r="J384" s="82" t="s">
        <v>817</v>
      </c>
      <c r="K384" s="83" t="s">
        <v>778</v>
      </c>
      <c r="L384" s="83" t="s">
        <v>779</v>
      </c>
      <c r="M384" s="83" t="s">
        <v>777</v>
      </c>
      <c r="N384" s="82" t="s">
        <v>777</v>
      </c>
      <c r="P384" s="82" t="s">
        <v>27</v>
      </c>
      <c r="Q384" s="82" t="s">
        <v>95</v>
      </c>
      <c r="T384" s="43" t="str">
        <f t="shared" si="40"/>
        <v>A</v>
      </c>
      <c r="U384" s="43">
        <f t="shared" si="41"/>
      </c>
      <c r="V384" s="43">
        <f t="shared" si="42"/>
      </c>
      <c r="W384" s="43">
        <f t="shared" si="43"/>
      </c>
      <c r="X384" s="15">
        <f t="shared" si="44"/>
      </c>
      <c r="Y384" s="15">
        <f t="shared" si="45"/>
      </c>
      <c r="Z384" s="15">
        <f t="shared" si="46"/>
      </c>
      <c r="AB384" s="15">
        <f t="shared" si="47"/>
      </c>
    </row>
    <row r="385" spans="1:28" ht="25.5">
      <c r="A385" s="87">
        <v>16511100023</v>
      </c>
      <c r="B385" s="82">
        <v>384</v>
      </c>
      <c r="C385" s="88" t="s">
        <v>203</v>
      </c>
      <c r="D385" s="88" t="s">
        <v>204</v>
      </c>
      <c r="E385" s="82" t="s">
        <v>27</v>
      </c>
      <c r="F385" s="82">
        <v>110</v>
      </c>
      <c r="G385" s="82" t="s">
        <v>780</v>
      </c>
      <c r="J385" s="82" t="s">
        <v>817</v>
      </c>
      <c r="K385" s="83" t="s">
        <v>781</v>
      </c>
      <c r="L385" s="83" t="s">
        <v>253</v>
      </c>
      <c r="M385" s="83" t="s">
        <v>882</v>
      </c>
      <c r="N385" s="82" t="s">
        <v>855</v>
      </c>
      <c r="P385" s="82" t="s">
        <v>27</v>
      </c>
      <c r="Q385" s="82" t="s">
        <v>95</v>
      </c>
      <c r="T385" s="43" t="str">
        <f t="shared" si="40"/>
        <v>R</v>
      </c>
      <c r="U385" s="43">
        <f t="shared" si="41"/>
      </c>
      <c r="V385" s="43">
        <f t="shared" si="42"/>
      </c>
      <c r="W385" s="43">
        <f t="shared" si="43"/>
      </c>
      <c r="X385" s="15">
        <f t="shared" si="44"/>
      </c>
      <c r="Y385" s="15">
        <f t="shared" si="45"/>
      </c>
      <c r="Z385" s="15">
        <f t="shared" si="46"/>
      </c>
      <c r="AB385" s="15">
        <f t="shared" si="47"/>
      </c>
    </row>
    <row r="386" spans="1:28" ht="12.75">
      <c r="A386" s="87">
        <v>16558900023</v>
      </c>
      <c r="B386" s="82">
        <v>385</v>
      </c>
      <c r="C386" s="88" t="s">
        <v>782</v>
      </c>
      <c r="D386" s="88" t="s">
        <v>783</v>
      </c>
      <c r="E386" s="82" t="s">
        <v>27</v>
      </c>
      <c r="F386" s="82">
        <v>113</v>
      </c>
      <c r="G386" s="82" t="s">
        <v>784</v>
      </c>
      <c r="H386" s="82">
        <v>21</v>
      </c>
      <c r="J386" s="82" t="s">
        <v>817</v>
      </c>
      <c r="K386" s="83" t="s">
        <v>785</v>
      </c>
      <c r="L386" s="83" t="s">
        <v>786</v>
      </c>
      <c r="M386" s="83" t="s">
        <v>777</v>
      </c>
      <c r="N386" s="82" t="s">
        <v>777</v>
      </c>
      <c r="P386" s="82" t="s">
        <v>27</v>
      </c>
      <c r="Q386" s="82" t="s">
        <v>95</v>
      </c>
      <c r="T386" s="43" t="str">
        <f t="shared" si="40"/>
        <v>A</v>
      </c>
      <c r="U386" s="43">
        <f t="shared" si="41"/>
      </c>
      <c r="V386" s="43">
        <f t="shared" si="42"/>
      </c>
      <c r="W386" s="43">
        <f t="shared" si="43"/>
      </c>
      <c r="X386" s="15">
        <f t="shared" si="44"/>
      </c>
      <c r="Y386" s="15">
        <f t="shared" si="45"/>
      </c>
      <c r="Z386" s="15">
        <f t="shared" si="46"/>
      </c>
      <c r="AB386" s="15">
        <f t="shared" si="47"/>
      </c>
    </row>
    <row r="387" spans="1:28" ht="148.5" customHeight="1">
      <c r="A387" s="87">
        <v>16563100023</v>
      </c>
      <c r="B387" s="82">
        <v>386</v>
      </c>
      <c r="C387" s="88" t="s">
        <v>688</v>
      </c>
      <c r="D387" s="88" t="s">
        <v>204</v>
      </c>
      <c r="E387" s="82" t="s">
        <v>72</v>
      </c>
      <c r="F387" s="82">
        <v>115</v>
      </c>
      <c r="H387" s="82">
        <v>9</v>
      </c>
      <c r="J387" s="12" t="s">
        <v>826</v>
      </c>
      <c r="K387" s="83" t="s">
        <v>787</v>
      </c>
      <c r="L387" s="83" t="s">
        <v>788</v>
      </c>
      <c r="M387" s="83" t="s">
        <v>912</v>
      </c>
      <c r="N387" s="82" t="s">
        <v>828</v>
      </c>
      <c r="P387" s="82" t="s">
        <v>815</v>
      </c>
      <c r="Q387" s="82" t="s">
        <v>95</v>
      </c>
      <c r="T387" s="43">
        <f>IF(E387="Editorial",N387,"")</f>
      </c>
      <c r="U387" s="43" t="str">
        <f>IF(OR(E387="Technical",E387="General"),N387,"")</f>
        <v>AP</v>
      </c>
      <c r="V387" s="43" t="str">
        <f>IF(OR(U387="A",U387="AP",U387="R",U387="Z"),P387,"")</f>
        <v>NB-OFDM</v>
      </c>
      <c r="W387" s="43">
        <f>IF(U387=0,P387,"")</f>
      </c>
      <c r="X387" s="15">
        <f>IF(U387="wip",P387,"")</f>
      </c>
      <c r="Y387" s="15">
        <f>IF(U387="rdy2vote",P387,"")</f>
      </c>
      <c r="Z387" s="15">
        <f>IF(U387="oos",P387,"")</f>
      </c>
      <c r="AB387" s="15">
        <f>IF(OR(U387="rdy2vote",U387="wip"),J387,"")</f>
      </c>
    </row>
    <row r="388" spans="1:28" ht="25.5">
      <c r="A388" s="87">
        <v>16511200023</v>
      </c>
      <c r="B388" s="82">
        <v>387</v>
      </c>
      <c r="C388" s="88" t="s">
        <v>203</v>
      </c>
      <c r="D388" s="88" t="s">
        <v>204</v>
      </c>
      <c r="E388" s="82" t="s">
        <v>27</v>
      </c>
      <c r="F388" s="82">
        <v>115</v>
      </c>
      <c r="G388" s="82" t="s">
        <v>789</v>
      </c>
      <c r="H388" s="82">
        <v>19</v>
      </c>
      <c r="J388" s="82" t="s">
        <v>817</v>
      </c>
      <c r="K388" s="83" t="s">
        <v>609</v>
      </c>
      <c r="L388" s="83" t="s">
        <v>206</v>
      </c>
      <c r="M388" s="83" t="s">
        <v>887</v>
      </c>
      <c r="N388" s="82" t="s">
        <v>855</v>
      </c>
      <c r="P388" s="82" t="s">
        <v>27</v>
      </c>
      <c r="Q388" s="82" t="s">
        <v>95</v>
      </c>
      <c r="T388" s="43" t="str">
        <f>IF(E388="Editorial",N388,"")</f>
        <v>R</v>
      </c>
      <c r="U388" s="43">
        <f>IF(OR(E388="Technical",E388="General"),N388,"")</f>
      </c>
      <c r="V388" s="43">
        <f>IF(OR(U388="A",U388="AP",U388="R",U388="Z"),P388,"")</f>
      </c>
      <c r="W388" s="43">
        <f>IF(U388=0,P388,"")</f>
      </c>
      <c r="X388" s="15">
        <f>IF(U388="wip",P388,"")</f>
      </c>
      <c r="Y388" s="15">
        <f>IF(U388="rdy2vote",P388,"")</f>
      </c>
      <c r="Z388" s="15">
        <f>IF(U388="oos",P388,"")</f>
      </c>
      <c r="AB388" s="15">
        <f>IF(OR(U388="rdy2vote",U388="wip"),J388,"")</f>
      </c>
    </row>
    <row r="389" spans="1:28" ht="127.5" customHeight="1">
      <c r="A389" s="87">
        <v>16559700023</v>
      </c>
      <c r="B389" s="82">
        <v>388</v>
      </c>
      <c r="C389" s="88" t="s">
        <v>658</v>
      </c>
      <c r="D389" s="88" t="s">
        <v>347</v>
      </c>
      <c r="E389" s="82" t="s">
        <v>72</v>
      </c>
      <c r="F389" s="82">
        <v>119</v>
      </c>
      <c r="G389" s="82" t="s">
        <v>790</v>
      </c>
      <c r="H389" s="82">
        <v>1</v>
      </c>
      <c r="J389" s="12" t="s">
        <v>800</v>
      </c>
      <c r="K389" s="83" t="s">
        <v>791</v>
      </c>
      <c r="L389" s="83" t="s">
        <v>792</v>
      </c>
      <c r="M389" s="83" t="s">
        <v>878</v>
      </c>
      <c r="N389" s="82" t="s">
        <v>828</v>
      </c>
      <c r="P389" s="82" t="s">
        <v>814</v>
      </c>
      <c r="Q389" s="82" t="s">
        <v>95</v>
      </c>
      <c r="T389" s="43">
        <f>IF(E389="Editorial",N389,"")</f>
      </c>
      <c r="U389" s="43" t="str">
        <f>IF(OR(E389="Technical",E389="General"),N389,"")</f>
        <v>AP</v>
      </c>
      <c r="V389" s="43" t="str">
        <f>IF(OR(U389="A",U389="AP",U389="R",U389="Z"),P389,"")</f>
        <v>OFDM</v>
      </c>
      <c r="W389" s="43">
        <f>IF(U389=0,P389,"")</f>
      </c>
      <c r="X389" s="15">
        <f>IF(U389="wip",P389,"")</f>
      </c>
      <c r="Y389" s="15">
        <f>IF(U389="rdy2vote",P389,"")</f>
      </c>
      <c r="Z389" s="15">
        <f>IF(U389="oos",P389,"")</f>
      </c>
      <c r="AB389" s="15">
        <f>IF(OR(U389="rdy2vote",U389="wip"),J389,"")</f>
      </c>
    </row>
  </sheetData>
  <sheetProtection selectLockedCells="1" selectUnlockedCells="1"/>
  <autoFilter ref="B1:AB389"/>
  <printOptions/>
  <pageMargins left="0.75" right="0.75" top="1" bottom="1" header="0.5118055555555555" footer="0.511805555555555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2:M121"/>
  <sheetViews>
    <sheetView zoomScalePageLayoutView="0" workbookViewId="0" topLeftCell="A1">
      <selection activeCell="A1" sqref="A1"/>
    </sheetView>
  </sheetViews>
  <sheetFormatPr defaultColWidth="11.421875" defaultRowHeight="12.75" customHeight="1"/>
  <cols>
    <col min="1" max="1" width="30.7109375" style="0" customWidth="1"/>
    <col min="2" max="8" width="12.7109375" style="0" customWidth="1"/>
    <col min="9" max="9" width="11.421875" style="0" customWidth="1"/>
    <col min="10" max="10" width="20.7109375" style="0" customWidth="1"/>
  </cols>
  <sheetData>
    <row r="2" spans="2:11" ht="12.75" customHeight="1">
      <c r="B2" s="45" t="s">
        <v>43</v>
      </c>
      <c r="C2" s="45" t="s">
        <v>27</v>
      </c>
      <c r="D2" s="45" t="s">
        <v>28</v>
      </c>
      <c r="J2" s="59" t="s">
        <v>29</v>
      </c>
      <c r="K2" s="60" t="s">
        <v>30</v>
      </c>
    </row>
    <row r="3" spans="1:13" ht="12.75" customHeight="1">
      <c r="A3" s="22" t="s">
        <v>42</v>
      </c>
      <c r="B3" s="51">
        <f>SUM(B4:B12)</f>
        <v>146</v>
      </c>
      <c r="C3" s="51">
        <f>SUM(C4:C12)</f>
        <v>242</v>
      </c>
      <c r="D3" s="51">
        <f>SUM(D4:D12)</f>
        <v>388</v>
      </c>
      <c r="E3" s="96" t="str">
        <f>IF(D3=COUNTA('SB d3 Comments'!B2:'SB d3 Comments'!B400),"Computed Tally is Correct","Computed Tally is Incorrect")</f>
        <v>Computed Tally is Correct</v>
      </c>
      <c r="F3" s="97"/>
      <c r="G3" s="97"/>
      <c r="J3" s="26" t="s">
        <v>174</v>
      </c>
      <c r="K3" s="27">
        <f>IF((COUNTIF('SB d3 Comments'!C$1:C$389,J3))=0,"",COUNTIF('SB d3 Comments'!C$1:C$389,J3))</f>
        <v>21</v>
      </c>
      <c r="M3" s="23"/>
    </row>
    <row r="4" spans="1:13" ht="12.75" customHeight="1">
      <c r="A4" s="49" t="s">
        <v>61</v>
      </c>
      <c r="B4" s="50">
        <f>COUNTIF('SB d3 Comments'!U$2:U$400,"rdy2vote")</f>
        <v>0</v>
      </c>
      <c r="C4" s="50">
        <f>COUNTIF('SB d3 Comments'!T$2:T$400,"rdy2vote")</f>
        <v>0</v>
      </c>
      <c r="D4" s="50">
        <f aca="true" t="shared" si="0" ref="D4:D12">B4+C4</f>
        <v>0</v>
      </c>
      <c r="J4" s="26" t="s">
        <v>782</v>
      </c>
      <c r="K4" s="27">
        <f>IF((COUNTIF('SB d3 Comments'!C$1:C$389,J4))=0,"",COUNTIF('SB d3 Comments'!C$1:C$389,J4))</f>
        <v>1</v>
      </c>
      <c r="M4" s="23"/>
    </row>
    <row r="5" spans="1:13" ht="12.75" customHeight="1">
      <c r="A5" s="24" t="s">
        <v>46</v>
      </c>
      <c r="B5" s="25">
        <f>COUNTIF('SB d3 Comments'!U$2:U$400,"wip")</f>
        <v>0</v>
      </c>
      <c r="C5" s="25">
        <f>COUNTIF('SB d3 Comments'!T$2:T$400,"wip")</f>
        <v>0</v>
      </c>
      <c r="D5" s="25">
        <f t="shared" si="0"/>
        <v>0</v>
      </c>
      <c r="J5" s="26" t="s">
        <v>96</v>
      </c>
      <c r="K5" s="27">
        <f>IF((COUNTIF('SB d3 Comments'!C$1:C$389,J5))=0,"",COUNTIF('SB d3 Comments'!C$1:C$389,J5))</f>
        <v>23</v>
      </c>
      <c r="M5" s="23"/>
    </row>
    <row r="6" spans="1:13" ht="12.75" customHeight="1">
      <c r="A6" s="24" t="s">
        <v>69</v>
      </c>
      <c r="B6" s="73">
        <f>COUNTIF('SB d3 Comments'!U$2:U$400,"0")</f>
        <v>0</v>
      </c>
      <c r="C6" s="25">
        <f>COUNTIF('SB d3 Comments'!T$2:T$400,"0")</f>
        <v>0</v>
      </c>
      <c r="D6" s="25">
        <f t="shared" si="0"/>
        <v>0</v>
      </c>
      <c r="J6" s="26" t="s">
        <v>125</v>
      </c>
      <c r="K6" s="27">
        <f>IF((COUNTIF('SB d3 Comments'!C$1:C$389,J6))=0,"",COUNTIF('SB d3 Comments'!C$1:C$389,J6))</f>
        <v>173</v>
      </c>
      <c r="M6" s="23"/>
    </row>
    <row r="7" spans="1:11" ht="12.75" customHeight="1">
      <c r="A7" s="28" t="s">
        <v>48</v>
      </c>
      <c r="B7" s="29">
        <f>COUNTIF('SB d3 Comments'!U$2:U$400,"A")</f>
        <v>28</v>
      </c>
      <c r="C7" s="29">
        <f>COUNTIF('SB d3 Comments'!T$2:T$400,"A")</f>
        <v>132</v>
      </c>
      <c r="D7" s="29">
        <f t="shared" si="0"/>
        <v>160</v>
      </c>
      <c r="J7" s="26" t="s">
        <v>130</v>
      </c>
      <c r="K7" s="27">
        <f>IF((COUNTIF('SB d3 Comments'!C$1:C$389,J7))=0,"",COUNTIF('SB d3 Comments'!C$1:C$389,J7))</f>
        <v>9</v>
      </c>
    </row>
    <row r="8" spans="1:11" ht="12.75" customHeight="1">
      <c r="A8" s="28" t="s">
        <v>49</v>
      </c>
      <c r="B8" s="29">
        <f>COUNTIF('SB d3 Comments'!U$2:U$400,"R")</f>
        <v>17</v>
      </c>
      <c r="C8" s="29">
        <f>COUNTIF('SB d3 Comments'!T$2:T$400,"R")</f>
        <v>74</v>
      </c>
      <c r="D8" s="29">
        <f t="shared" si="0"/>
        <v>91</v>
      </c>
      <c r="J8" s="26" t="s">
        <v>338</v>
      </c>
      <c r="K8" s="27">
        <f>IF((COUNTIF('SB d3 Comments'!C$1:C$389,J8))=0,"",COUNTIF('SB d3 Comments'!C$1:C$389,J8))</f>
        <v>4</v>
      </c>
    </row>
    <row r="9" spans="1:11" ht="12.75" customHeight="1">
      <c r="A9" s="28" t="s">
        <v>51</v>
      </c>
      <c r="B9" s="29">
        <f>COUNTIF('SB d3 Comments'!U$2:U$400,"AP")</f>
        <v>101</v>
      </c>
      <c r="C9" s="29">
        <f>COUNTIF('SB d3 Comments'!T$2:T$400,"AP")</f>
        <v>36</v>
      </c>
      <c r="D9" s="29">
        <f t="shared" si="0"/>
        <v>137</v>
      </c>
      <c r="J9" s="26" t="s">
        <v>105</v>
      </c>
      <c r="K9" s="27">
        <f>IF((COUNTIF('SB d3 Comments'!C$1:C$389,J9))=0,"",COUNTIF('SB d3 Comments'!C$1:C$389,J9))</f>
        <v>1</v>
      </c>
    </row>
    <row r="10" spans="1:13" ht="12.75" customHeight="1">
      <c r="A10" s="63" t="s">
        <v>50</v>
      </c>
      <c r="B10" s="64">
        <f>COUNTIF('SB d3 Comments'!U$2:U$400,"Z")</f>
        <v>0</v>
      </c>
      <c r="C10" s="64">
        <f>COUNTIF('SB d3 Comments'!T$2:T$400,"Z")</f>
        <v>0</v>
      </c>
      <c r="D10" s="64">
        <f t="shared" si="0"/>
        <v>0</v>
      </c>
      <c r="J10" s="26" t="s">
        <v>794</v>
      </c>
      <c r="K10" s="27">
        <f>IF((COUNTIF('SB d3 Comments'!C$1:C$389,J10))=0,"",COUNTIF('SB d3 Comments'!C$1:C$389,J10))</f>
        <v>3</v>
      </c>
      <c r="M10" s="16"/>
    </row>
    <row r="11" spans="1:11" ht="12.75" customHeight="1">
      <c r="A11" s="28" t="s">
        <v>47</v>
      </c>
      <c r="B11" s="29">
        <f>COUNTIF('SB d3 Comments'!U$2:U$400,"oos")</f>
        <v>0</v>
      </c>
      <c r="C11" s="29">
        <f>COUNTIF('SB d3 Comments'!T$2:T$400,"oos")</f>
        <v>0</v>
      </c>
      <c r="D11" s="29">
        <f t="shared" si="0"/>
        <v>0</v>
      </c>
      <c r="J11" s="26" t="s">
        <v>152</v>
      </c>
      <c r="K11" s="27">
        <f>IF((COUNTIF('SB d3 Comments'!C$1:C$389,J11))=0,"",COUNTIF('SB d3 Comments'!C$1:C$389,J11))</f>
        <v>4</v>
      </c>
    </row>
    <row r="12" spans="1:13" ht="12.75" customHeight="1">
      <c r="A12" s="47" t="s">
        <v>64</v>
      </c>
      <c r="B12" s="48">
        <f>COUNTIF('SB d3 Comments'!U$2:U$400,"unrsvbl")</f>
        <v>0</v>
      </c>
      <c r="C12" s="48">
        <f>COUNTIF('SB d3 Comments'!T$2:T$400,"unrsvbl")</f>
        <v>0</v>
      </c>
      <c r="D12" s="48">
        <f t="shared" si="0"/>
        <v>0</v>
      </c>
      <c r="J12" s="26" t="s">
        <v>346</v>
      </c>
      <c r="K12" s="27">
        <f>IF((COUNTIF('SB d3 Comments'!C$1:C$389,J12))=0,"",COUNTIF('SB d3 Comments'!C$1:C$389,J12))</f>
        <v>5</v>
      </c>
      <c r="M12" s="30"/>
    </row>
    <row r="13" spans="1:13" ht="12.75" customHeight="1">
      <c r="A13" s="46" t="s">
        <v>53</v>
      </c>
      <c r="B13" s="31">
        <f>SUM(B7:B12)</f>
        <v>146</v>
      </c>
      <c r="C13" s="31">
        <f>SUM(C7:C12)</f>
        <v>242</v>
      </c>
      <c r="D13" s="31">
        <f>SUM(D7:D12)</f>
        <v>388</v>
      </c>
      <c r="J13" s="26" t="s">
        <v>219</v>
      </c>
      <c r="K13" s="27">
        <f>IF((COUNTIF('SB d3 Comments'!C$1:C$389,J13))=0,"",COUNTIF('SB d3 Comments'!C$1:C$389,J13))</f>
        <v>3</v>
      </c>
      <c r="M13" s="32"/>
    </row>
    <row r="14" spans="1:11" ht="12.75" customHeight="1">
      <c r="A14" s="46" t="s">
        <v>54</v>
      </c>
      <c r="B14" s="33">
        <f>B13/B3</f>
        <v>1</v>
      </c>
      <c r="C14" s="33">
        <f>SUM(C11:C13)/C3</f>
        <v>1</v>
      </c>
      <c r="D14" s="33">
        <f>SUM(D11:D13)/D3</f>
        <v>1</v>
      </c>
      <c r="J14" s="26" t="s">
        <v>688</v>
      </c>
      <c r="K14" s="27">
        <f>IF((COUNTIF('SB d3 Comments'!C$1:C$389,J14))=0,"",COUNTIF('SB d3 Comments'!C$1:C$389,J14))</f>
        <v>11</v>
      </c>
    </row>
    <row r="15" spans="1:11" ht="12.75" customHeight="1">
      <c r="A15" s="46" t="s">
        <v>65</v>
      </c>
      <c r="B15" s="74">
        <f>SUM(B4:B6)</f>
        <v>0</v>
      </c>
      <c r="C15" s="74">
        <f>SUM(C4:C6)</f>
        <v>0</v>
      </c>
      <c r="D15" s="74">
        <f>SUM(D4:D6)</f>
        <v>0</v>
      </c>
      <c r="J15" s="26" t="s">
        <v>273</v>
      </c>
      <c r="K15" s="27">
        <f>IF((COUNTIF('SB d3 Comments'!C$1:C$389,J15))=0,"",COUNTIF('SB d3 Comments'!C$1:C$389,J15))</f>
        <v>1</v>
      </c>
    </row>
    <row r="16" spans="1:11" ht="12.75" customHeight="1">
      <c r="A16" s="46" t="s">
        <v>66</v>
      </c>
      <c r="B16" s="72">
        <f>B15/B3</f>
        <v>0</v>
      </c>
      <c r="C16" s="72">
        <f>C15/C3</f>
        <v>0</v>
      </c>
      <c r="D16" s="72">
        <f>D15/D3</f>
        <v>0</v>
      </c>
      <c r="E16" s="34"/>
      <c r="F16" s="35"/>
      <c r="G16" s="35"/>
      <c r="J16" s="26" t="s">
        <v>91</v>
      </c>
      <c r="K16" s="27">
        <f>IF((COUNTIF('SB d3 Comments'!C$1:C$389,J16))=0,"",COUNTIF('SB d3 Comments'!C$1:C$389,J16))</f>
        <v>8</v>
      </c>
    </row>
    <row r="17" spans="10:11" ht="12.75" customHeight="1">
      <c r="J17" s="26" t="s">
        <v>232</v>
      </c>
      <c r="K17" s="27">
        <f>IF((COUNTIF('SB d3 Comments'!C$1:C$389,J17))=0,"",COUNTIF('SB d3 Comments'!C$1:C$389,J17))</f>
        <v>37</v>
      </c>
    </row>
    <row r="18" spans="10:11" ht="12.75" customHeight="1">
      <c r="J18" s="26" t="s">
        <v>437</v>
      </c>
      <c r="K18" s="27">
        <f>IF((COUNTIF('SB d3 Comments'!C$1:C$389,J18))=0,"",COUNTIF('SB d3 Comments'!C$1:C$389,J18))</f>
        <v>4</v>
      </c>
    </row>
    <row r="19" spans="1:13" ht="12.75" customHeight="1">
      <c r="A19" s="53" t="s">
        <v>797</v>
      </c>
      <c r="B19" s="54" t="s">
        <v>32</v>
      </c>
      <c r="C19" s="54" t="s">
        <v>71</v>
      </c>
      <c r="D19" s="54" t="s">
        <v>45</v>
      </c>
      <c r="E19" s="54" t="s">
        <v>60</v>
      </c>
      <c r="F19" s="55" t="s">
        <v>44</v>
      </c>
      <c r="G19" s="54" t="s">
        <v>70</v>
      </c>
      <c r="H19" s="57" t="s">
        <v>52</v>
      </c>
      <c r="J19" s="26" t="s">
        <v>612</v>
      </c>
      <c r="K19" s="27">
        <f>IF((COUNTIF('SB d3 Comments'!C$1:C$389,J19))=0,"",COUNTIF('SB d3 Comments'!C$1:C$389,J19))</f>
        <v>2</v>
      </c>
      <c r="M19" s="23"/>
    </row>
    <row r="20" spans="1:12" ht="12.75" customHeight="1">
      <c r="A20" s="44" t="s">
        <v>795</v>
      </c>
      <c r="B20" s="37">
        <f>COUNTIF('SB d3 Comments'!P$2:P$400,$A20)</f>
        <v>0</v>
      </c>
      <c r="C20" s="37">
        <f>COUNTIF('SB d3 Comments'!V$2:V$400,$A20)</f>
        <v>0</v>
      </c>
      <c r="D20" s="37">
        <f>COUNTIF('SB d3 Comments'!Z$2:Z$400,$A20)</f>
        <v>0</v>
      </c>
      <c r="E20" s="37">
        <f>COUNTIF('SB d3 Comments'!Y$2:Y$400,$A20)</f>
        <v>0</v>
      </c>
      <c r="F20">
        <f>COUNTIF('SB d3 Comments'!X$2:X$400,$A20)</f>
        <v>0</v>
      </c>
      <c r="G20" s="37">
        <f>COUNTIF('SB d3 Comments'!W$2:W$400,$A20)</f>
        <v>0</v>
      </c>
      <c r="H20" s="34" t="str">
        <f>IF(SUM(C20:G20)=B20,"OK",CONCATENATE("Diff. = ",ABS(SUM(C20:G20)-B20)))</f>
        <v>OK</v>
      </c>
      <c r="J20" s="26" t="s">
        <v>245</v>
      </c>
      <c r="K20" s="27">
        <f>IF((COUNTIF('SB d3 Comments'!C$1:C$389,J20))=0,"",COUNTIF('SB d3 Comments'!C$1:C$389,J20))</f>
        <v>13</v>
      </c>
      <c r="L20" s="26"/>
    </row>
    <row r="21" spans="1:12" ht="12.75" customHeight="1">
      <c r="A21" s="44" t="s">
        <v>82</v>
      </c>
      <c r="B21" s="37">
        <f>COUNTIF('SB d3 Comments'!P$2:P$400,$A21)</f>
        <v>0</v>
      </c>
      <c r="C21" s="37">
        <f>COUNTIF('SB d3 Comments'!V$2:V$400,$A21)</f>
        <v>0</v>
      </c>
      <c r="D21" s="37">
        <f>COUNTIF('SB d3 Comments'!Z$2:Z$400,$A21)</f>
        <v>0</v>
      </c>
      <c r="E21" s="37">
        <f>COUNTIF('SB d3 Comments'!Y$2:Y$400,$A21)</f>
        <v>0</v>
      </c>
      <c r="F21">
        <f>COUNTIF('SB d3 Comments'!X$2:X$400,$A21)</f>
        <v>0</v>
      </c>
      <c r="G21" s="37">
        <f>COUNTIF('SB d3 Comments'!W$2:W$400,$A21)</f>
        <v>0</v>
      </c>
      <c r="H21" s="34" t="str">
        <f aca="true" t="shared" si="1" ref="H21:H36">IF(SUM(C21:G21)=B21,"OK",CONCATENATE("Diff. = ",ABS(SUM(C21:G21)-B21)))</f>
        <v>OK</v>
      </c>
      <c r="J21" s="26" t="s">
        <v>101</v>
      </c>
      <c r="K21" s="27">
        <f>IF((COUNTIF('SB d3 Comments'!C$1:C$389,J21))=0,"",COUNTIF('SB d3 Comments'!C$1:C$389,J21))</f>
        <v>24</v>
      </c>
      <c r="L21" s="26"/>
    </row>
    <row r="22" spans="1:12" ht="12.75" customHeight="1">
      <c r="A22" s="44" t="s">
        <v>810</v>
      </c>
      <c r="B22" s="37">
        <f>COUNTIF('SB d3 Comments'!P$2:P$400,$A22)</f>
        <v>15</v>
      </c>
      <c r="C22" s="37">
        <f>COUNTIF('SB d3 Comments'!V$2:V$400,$A22)</f>
        <v>15</v>
      </c>
      <c r="D22" s="37">
        <f>COUNTIF('SB d3 Comments'!Z$2:Z$400,$A22)</f>
        <v>0</v>
      </c>
      <c r="E22" s="37">
        <f>COUNTIF('SB d3 Comments'!Y$2:Y$400,$A22)</f>
        <v>0</v>
      </c>
      <c r="F22">
        <f>COUNTIF('SB d3 Comments'!X$2:X$400,$A22)</f>
        <v>0</v>
      </c>
      <c r="G22" s="37">
        <f>COUNTIF('SB d3 Comments'!W$2:W$400,$A22)</f>
        <v>0</v>
      </c>
      <c r="H22" s="34" t="str">
        <f t="shared" si="1"/>
        <v>OK</v>
      </c>
      <c r="J22" s="26" t="s">
        <v>658</v>
      </c>
      <c r="K22" s="27">
        <f>IF((COUNTIF('SB d3 Comments'!C$1:C$389,J22))=0,"",COUNTIF('SB d3 Comments'!C$1:C$389,J22))</f>
        <v>2</v>
      </c>
      <c r="L22" s="26"/>
    </row>
    <row r="23" spans="1:13" ht="12.75" customHeight="1">
      <c r="A23" s="44" t="s">
        <v>816</v>
      </c>
      <c r="B23" s="37">
        <f>COUNTIF('SB d3 Comments'!P$2:P$400,$A23)</f>
        <v>5</v>
      </c>
      <c r="C23" s="37">
        <f>COUNTIF('SB d3 Comments'!V$2:V$400,$A23)</f>
        <v>5</v>
      </c>
      <c r="D23" s="37">
        <f>COUNTIF('SB d3 Comments'!Z$2:Z$400,$A23)</f>
        <v>0</v>
      </c>
      <c r="E23" s="37">
        <f>COUNTIF('SB d3 Comments'!Y$2:Y$400,$A23)</f>
        <v>0</v>
      </c>
      <c r="F23">
        <f>COUNTIF('SB d3 Comments'!X$2:X$400,$A23)</f>
        <v>0</v>
      </c>
      <c r="G23" s="37">
        <f>COUNTIF('SB d3 Comments'!W$2:W$400,$A23)</f>
        <v>0</v>
      </c>
      <c r="H23" s="34" t="str">
        <f t="shared" si="1"/>
        <v>OK</v>
      </c>
      <c r="J23" s="26" t="s">
        <v>158</v>
      </c>
      <c r="K23" s="27">
        <f>IF((COUNTIF('SB d3 Comments'!C$1:C$389,J23))=0,"",COUNTIF('SB d3 Comments'!C$1:C$389,J23))</f>
        <v>6</v>
      </c>
      <c r="L23" s="26"/>
      <c r="M23" s="28"/>
    </row>
    <row r="24" spans="1:12" ht="12.75" customHeight="1">
      <c r="A24" s="44" t="s">
        <v>819</v>
      </c>
      <c r="B24" s="37">
        <f>COUNTIF('SB d3 Comments'!P$2:P$400,$A24)</f>
        <v>12</v>
      </c>
      <c r="C24" s="37">
        <f>COUNTIF('SB d3 Comments'!V$2:V$400,$A24)</f>
        <v>12</v>
      </c>
      <c r="D24" s="37">
        <f>COUNTIF('SB d3 Comments'!Z$2:Z$400,$A24)</f>
        <v>0</v>
      </c>
      <c r="E24" s="37">
        <f>COUNTIF('SB d3 Comments'!Y$2:Y$400,$A24)</f>
        <v>0</v>
      </c>
      <c r="F24">
        <f>COUNTIF('SB d3 Comments'!X$2:X$400,$A24)</f>
        <v>0</v>
      </c>
      <c r="G24" s="37">
        <f>COUNTIF('SB d3 Comments'!W$2:W$400,$A24)</f>
        <v>0</v>
      </c>
      <c r="H24" s="34" t="str">
        <f t="shared" si="1"/>
        <v>OK</v>
      </c>
      <c r="J24" s="26" t="s">
        <v>203</v>
      </c>
      <c r="K24" s="27">
        <f>IF((COUNTIF('SB d3 Comments'!C$1:C$389,J24))=0,"",COUNTIF('SB d3 Comments'!C$1:C$389,J24))</f>
        <v>32</v>
      </c>
      <c r="L24" s="26"/>
    </row>
    <row r="25" spans="1:12" ht="12.75" customHeight="1">
      <c r="A25" s="44" t="s">
        <v>805</v>
      </c>
      <c r="B25" s="37">
        <f>COUNTIF('SB d3 Comments'!P$2:P$400,$A25)</f>
        <v>6</v>
      </c>
      <c r="C25" s="37">
        <f>COUNTIF('SB d3 Comments'!V$2:V$400,$A25)</f>
        <v>6</v>
      </c>
      <c r="D25" s="37">
        <f>COUNTIF('SB d3 Comments'!Z$2:Z$400,$A25)</f>
        <v>0</v>
      </c>
      <c r="E25" s="37">
        <f>COUNTIF('SB d3 Comments'!Y$2:Y$400,$A25)</f>
        <v>0</v>
      </c>
      <c r="F25">
        <f>COUNTIF('SB d3 Comments'!X$2:X$400,$A25)</f>
        <v>0</v>
      </c>
      <c r="G25" s="37">
        <f>COUNTIF('SB d3 Comments'!W$2:W$400,$A25)</f>
        <v>0</v>
      </c>
      <c r="H25" s="34" t="str">
        <f t="shared" si="1"/>
        <v>OK</v>
      </c>
      <c r="J25" s="26" t="s">
        <v>89</v>
      </c>
      <c r="K25" s="27">
        <f>IF((COUNTIF('SB d3 Comments'!C$1:C$389,J25))=0,"",COUNTIF('SB d3 Comments'!C$1:C$389,J25))</f>
        <v>1</v>
      </c>
      <c r="L25" s="26"/>
    </row>
    <row r="26" spans="1:12" ht="12.75" customHeight="1">
      <c r="A26" s="44" t="s">
        <v>808</v>
      </c>
      <c r="B26" s="37">
        <f>COUNTIF('SB d3 Comments'!P$2:P$400,$A26)</f>
        <v>12</v>
      </c>
      <c r="C26" s="37">
        <f>COUNTIF('SB d3 Comments'!V$2:V$400,$A26)</f>
        <v>12</v>
      </c>
      <c r="D26" s="37">
        <f>COUNTIF('SB d3 Comments'!Z$2:Z$400,$A26)</f>
        <v>0</v>
      </c>
      <c r="E26" s="37">
        <f>COUNTIF('SB d3 Comments'!Y$2:Y$400,$A26)</f>
        <v>0</v>
      </c>
      <c r="F26">
        <f>COUNTIF('SB d3 Comments'!X$2:X$400,$A26)</f>
        <v>0</v>
      </c>
      <c r="G26" s="37">
        <f>COUNTIF('SB d3 Comments'!W$2:W$400,$A26)</f>
        <v>0</v>
      </c>
      <c r="H26" s="34" t="str">
        <f t="shared" si="1"/>
        <v>OK</v>
      </c>
      <c r="J26" s="26"/>
      <c r="K26" s="27">
        <f>IF((COUNTIF('SB d3 Comments'!C$1:C$389,J26))=0,"",COUNTIF('SB d3 Comments'!C$1:C$389,J26))</f>
      </c>
      <c r="L26" s="26"/>
    </row>
    <row r="27" spans="1:12" ht="12.75" customHeight="1">
      <c r="A27" s="44" t="s">
        <v>813</v>
      </c>
      <c r="B27" s="37">
        <f>COUNTIF('SB d3 Comments'!P$2:P$400,$A27)</f>
        <v>6</v>
      </c>
      <c r="C27" s="37">
        <f>COUNTIF('SB d3 Comments'!V$2:V$400,$A27)</f>
        <v>6</v>
      </c>
      <c r="D27" s="37">
        <f>COUNTIF('SB d3 Comments'!Z$2:Z$400,$A27)</f>
        <v>0</v>
      </c>
      <c r="E27" s="37">
        <f>COUNTIF('SB d3 Comments'!Y$2:Y$400,$A27)</f>
        <v>0</v>
      </c>
      <c r="F27">
        <f>COUNTIF('SB d3 Comments'!X$2:X$400,$A27)</f>
        <v>0</v>
      </c>
      <c r="G27" s="37">
        <f>COUNTIF('SB d3 Comments'!W$2:W$400,$A27)</f>
        <v>0</v>
      </c>
      <c r="H27" s="34" t="str">
        <f t="shared" si="1"/>
        <v>OK</v>
      </c>
      <c r="J27" s="61"/>
      <c r="K27" s="62">
        <f>IF((COUNTIF('SB d3 Comments'!C$1:C$389,J27))=0,"",COUNTIF('SB d3 Comments'!C$1:C$389,J27))</f>
      </c>
      <c r="L27" s="26"/>
    </row>
    <row r="28" spans="1:12" ht="12.75" customHeight="1">
      <c r="A28" s="44" t="s">
        <v>820</v>
      </c>
      <c r="B28" s="37">
        <f>COUNTIF('SB d3 Comments'!P$2:P$400,$A28)</f>
        <v>2</v>
      </c>
      <c r="C28" s="37">
        <f>COUNTIF('SB d3 Comments'!V$2:V$400,$A28)</f>
        <v>2</v>
      </c>
      <c r="D28" s="37">
        <f>COUNTIF('SB d3 Comments'!Z$2:Z$400,$A28)</f>
        <v>0</v>
      </c>
      <c r="E28" s="37">
        <f>COUNTIF('SB d3 Comments'!Y$2:Y$400,$A28)</f>
        <v>0</v>
      </c>
      <c r="F28">
        <f>COUNTIF('SB d3 Comments'!X$2:X$400,$A28)</f>
        <v>0</v>
      </c>
      <c r="G28" s="37">
        <f>COUNTIF('SB d3 Comments'!W$2:W$400,$A28)</f>
        <v>0</v>
      </c>
      <c r="H28" s="34" t="str">
        <f t="shared" si="1"/>
        <v>OK</v>
      </c>
      <c r="J28">
        <f>COUNTA(J3:J27)</f>
        <v>23</v>
      </c>
      <c r="K28" s="36">
        <f>SUM(K3:K27)</f>
        <v>388</v>
      </c>
      <c r="L28" s="26"/>
    </row>
    <row r="29" spans="1:12" ht="12.75" customHeight="1">
      <c r="A29" s="44" t="s">
        <v>811</v>
      </c>
      <c r="B29" s="37">
        <f>COUNTIF('SB d3 Comments'!P$2:P$400,$A29)</f>
        <v>2</v>
      </c>
      <c r="C29" s="37">
        <f>COUNTIF('SB d3 Comments'!V$2:V$400,$A29)</f>
        <v>2</v>
      </c>
      <c r="D29" s="37">
        <f>COUNTIF('SB d3 Comments'!Z$2:Z$400,$A29)</f>
        <v>0</v>
      </c>
      <c r="E29" s="37">
        <f>COUNTIF('SB d3 Comments'!Y$2:Y$400,$A29)</f>
        <v>0</v>
      </c>
      <c r="F29">
        <f>COUNTIF('SB d3 Comments'!X$2:X$400,$A29)</f>
        <v>0</v>
      </c>
      <c r="G29" s="37">
        <f>COUNTIF('SB d3 Comments'!W$2:W$400,$A29)</f>
        <v>0</v>
      </c>
      <c r="H29" s="34" t="str">
        <f t="shared" si="1"/>
        <v>OK</v>
      </c>
      <c r="J29" s="98" t="str">
        <f>IF(K28=COUNTA('SB d3 Comments'!B2:'SB d3 Comments'!B400),"Computed Tally is Correct","Computed Tally is Incorrect")</f>
        <v>Computed Tally is Correct</v>
      </c>
      <c r="K29" s="98"/>
      <c r="L29" s="26"/>
    </row>
    <row r="30" spans="1:8" ht="12.75" customHeight="1">
      <c r="A30" s="16" t="s">
        <v>809</v>
      </c>
      <c r="B30" s="37">
        <f>COUNTIF('SB d3 Comments'!P$2:P$400,$A30)</f>
        <v>2</v>
      </c>
      <c r="C30" s="37">
        <f>COUNTIF('SB d3 Comments'!V$2:V$400,$A30)</f>
        <v>2</v>
      </c>
      <c r="D30" s="37">
        <f>COUNTIF('SB d3 Comments'!Z$2:Z$400,$A30)</f>
        <v>0</v>
      </c>
      <c r="E30" s="37">
        <f>COUNTIF('SB d3 Comments'!Y$2:Y$400,$A30)</f>
        <v>0</v>
      </c>
      <c r="F30">
        <f>COUNTIF('SB d3 Comments'!X$2:X$400,$A30)</f>
        <v>0</v>
      </c>
      <c r="G30" s="37">
        <f>COUNTIF('SB d3 Comments'!W$2:W$400,$A30)</f>
        <v>0</v>
      </c>
      <c r="H30" s="34" t="str">
        <f t="shared" si="1"/>
        <v>OK</v>
      </c>
    </row>
    <row r="31" spans="1:8" ht="12.75" customHeight="1">
      <c r="A31" s="44" t="s">
        <v>815</v>
      </c>
      <c r="B31" s="37">
        <f>COUNTIF('SB d3 Comments'!P$2:P$400,$A31)</f>
        <v>16</v>
      </c>
      <c r="C31" s="37">
        <f>COUNTIF('SB d3 Comments'!V$2:V$400,$A31)</f>
        <v>16</v>
      </c>
      <c r="D31" s="37">
        <f>COUNTIF('SB d3 Comments'!Z$2:Z$400,$A31)</f>
        <v>0</v>
      </c>
      <c r="E31" s="37">
        <f>COUNTIF('SB d3 Comments'!Y$2:Y$400,$A31)</f>
        <v>0</v>
      </c>
      <c r="F31">
        <f>COUNTIF('SB d3 Comments'!X$2:X$400,$A31)</f>
        <v>0</v>
      </c>
      <c r="G31" s="37">
        <f>COUNTIF('SB d3 Comments'!W$2:W$400,$A31)</f>
        <v>0</v>
      </c>
      <c r="H31" s="34" t="str">
        <f t="shared" si="1"/>
        <v>OK</v>
      </c>
    </row>
    <row r="32" spans="1:8" ht="12.75" customHeight="1">
      <c r="A32" s="44" t="s">
        <v>814</v>
      </c>
      <c r="B32" s="37">
        <f>COUNTIF('SB d3 Comments'!P$2:P$400,$A32)</f>
        <v>9</v>
      </c>
      <c r="C32" s="37">
        <f>COUNTIF('SB d3 Comments'!V$2:V$400,$A32)</f>
        <v>9</v>
      </c>
      <c r="D32" s="37">
        <f>COUNTIF('SB d3 Comments'!Z$2:Z$400,$A32)</f>
        <v>0</v>
      </c>
      <c r="E32" s="37">
        <f>COUNTIF('SB d3 Comments'!Y$2:Y$400,$A32)</f>
        <v>0</v>
      </c>
      <c r="F32">
        <f>COUNTIF('SB d3 Comments'!X$2:X$400,$A32)</f>
        <v>0</v>
      </c>
      <c r="G32" s="37">
        <f>COUNTIF('SB d3 Comments'!W$2:W$400,$A32)</f>
        <v>0</v>
      </c>
      <c r="H32" s="34" t="str">
        <f t="shared" si="1"/>
        <v>OK</v>
      </c>
    </row>
    <row r="33" spans="1:12" ht="12.75" customHeight="1">
      <c r="A33" s="44" t="s">
        <v>812</v>
      </c>
      <c r="B33" s="37">
        <f>COUNTIF('SB d3 Comments'!P$2:P$400,$A33)</f>
        <v>8</v>
      </c>
      <c r="C33" s="37">
        <f>COUNTIF('SB d3 Comments'!V$2:V$400,$A33)</f>
        <v>8</v>
      </c>
      <c r="D33" s="37">
        <f>COUNTIF('SB d3 Comments'!Z$2:Z$400,$A33)</f>
        <v>0</v>
      </c>
      <c r="E33" s="37">
        <f>COUNTIF('SB d3 Comments'!Y$2:Y$400,$A33)</f>
        <v>0</v>
      </c>
      <c r="F33">
        <f>COUNTIF('SB d3 Comments'!X$2:X$400,$A33)</f>
        <v>0</v>
      </c>
      <c r="G33" s="37">
        <f>COUNTIF('SB d3 Comments'!W$2:W$400,$A33)</f>
        <v>0</v>
      </c>
      <c r="H33" s="34" t="str">
        <f t="shared" si="1"/>
        <v>OK</v>
      </c>
      <c r="L33" s="26"/>
    </row>
    <row r="34" spans="1:12" ht="12.75" customHeight="1">
      <c r="A34" s="44" t="s">
        <v>807</v>
      </c>
      <c r="B34" s="37">
        <f>COUNTIF('SB d3 Comments'!P$2:P$400,$A34)</f>
        <v>16</v>
      </c>
      <c r="C34" s="37">
        <f>COUNTIF('SB d3 Comments'!V$2:V$400,$A34)</f>
        <v>16</v>
      </c>
      <c r="D34" s="37">
        <f>COUNTIF('SB d3 Comments'!Z$2:Z$400,$A34)</f>
        <v>0</v>
      </c>
      <c r="E34" s="37">
        <f>COUNTIF('SB d3 Comments'!Y$2:Y$400,$A34)</f>
        <v>0</v>
      </c>
      <c r="F34">
        <f>COUNTIF('SB d3 Comments'!X$2:X$400,$A34)</f>
        <v>0</v>
      </c>
      <c r="G34" s="37">
        <f>COUNTIF('SB d3 Comments'!W$2:W$400,$A34)</f>
        <v>0</v>
      </c>
      <c r="H34" s="34" t="str">
        <f t="shared" si="1"/>
        <v>OK</v>
      </c>
      <c r="L34" s="26"/>
    </row>
    <row r="35" spans="1:8" ht="12.75" customHeight="1">
      <c r="A35" s="44" t="s">
        <v>806</v>
      </c>
      <c r="B35" s="37">
        <f>COUNTIF('SB d3 Comments'!P$2:P$400,$A35)</f>
        <v>13</v>
      </c>
      <c r="C35" s="37">
        <f>COUNTIF('SB d3 Comments'!V$2:V$400,$A35)</f>
        <v>13</v>
      </c>
      <c r="D35" s="37">
        <f>COUNTIF('SB d3 Comments'!Z$2:Z$400,$A35)</f>
        <v>0</v>
      </c>
      <c r="E35" s="37">
        <f>COUNTIF('SB d3 Comments'!Y$2:Y$400,$A35)</f>
        <v>0</v>
      </c>
      <c r="F35">
        <f>COUNTIF('SB d3 Comments'!X$2:X$400,$A35)</f>
        <v>0</v>
      </c>
      <c r="G35" s="37">
        <f>COUNTIF('SB d3 Comments'!W$2:W$400,$A35)</f>
        <v>0</v>
      </c>
      <c r="H35" s="34" t="str">
        <f t="shared" si="1"/>
        <v>OK</v>
      </c>
    </row>
    <row r="36" spans="1:12" ht="12.75" customHeight="1">
      <c r="A36" s="80" t="s">
        <v>804</v>
      </c>
      <c r="B36" s="52">
        <f>COUNTIF('SB d3 Comments'!P$2:P$400,$A36)</f>
        <v>22</v>
      </c>
      <c r="C36" s="52">
        <f>COUNTIF('SB d3 Comments'!V$2:V$400,$A36)</f>
        <v>22</v>
      </c>
      <c r="D36" s="52">
        <f>COUNTIF('SB d3 Comments'!Z$2:Z$400,$A36)</f>
        <v>0</v>
      </c>
      <c r="E36" s="52">
        <f>COUNTIF('SB d3 Comments'!Y$2:Y$400,$A36)</f>
        <v>0</v>
      </c>
      <c r="F36" s="47">
        <f>COUNTIF('SB d3 Comments'!X$2:X$400,$A36)</f>
        <v>0</v>
      </c>
      <c r="G36" s="52">
        <f>COUNTIF('SB d3 Comments'!W$2:W$400,$A36)</f>
        <v>0</v>
      </c>
      <c r="H36" s="54" t="str">
        <f t="shared" si="1"/>
        <v>OK</v>
      </c>
      <c r="L36" s="26"/>
    </row>
    <row r="37" spans="1:12" ht="12.75" customHeight="1">
      <c r="A37" s="65" t="s">
        <v>798</v>
      </c>
      <c r="B37" s="39">
        <f>SUM(B$20:B36)</f>
        <v>146</v>
      </c>
      <c r="C37" s="39">
        <f>SUM(C$20:C36)</f>
        <v>146</v>
      </c>
      <c r="D37" s="39">
        <f>SUM(D$20:D36)</f>
        <v>0</v>
      </c>
      <c r="E37" s="39">
        <f>SUM(E$20:E36)</f>
        <v>0</v>
      </c>
      <c r="F37" s="39">
        <f>SUM(F$20:F36)</f>
        <v>0</v>
      </c>
      <c r="G37" s="39">
        <f>SUM(G$20:G36)</f>
        <v>0</v>
      </c>
      <c r="H37" s="21"/>
      <c r="I37" s="21"/>
      <c r="L37" s="26"/>
    </row>
    <row r="38" spans="1:12" ht="12.75" customHeight="1">
      <c r="A38" s="58" t="s">
        <v>34</v>
      </c>
      <c r="B38" s="81" t="str">
        <f>IF(B37=$B$3,"YES","NO")</f>
        <v>YES</v>
      </c>
      <c r="C38" s="81" t="str">
        <f>IF(C37=$B$13,"YES","NO")</f>
        <v>YES</v>
      </c>
      <c r="D38" s="81" t="str">
        <f>IF(D37=$B$11,"YES","NO")</f>
        <v>YES</v>
      </c>
      <c r="E38" s="81" t="str">
        <f>IF(E37=$B$4,"YES","NO")</f>
        <v>YES</v>
      </c>
      <c r="F38" s="81" t="str">
        <f>IF(F37=$B$5,"YES","NO")</f>
        <v>YES</v>
      </c>
      <c r="G38" s="81" t="str">
        <f>IF(G37=$B$6,"YES","NO")</f>
        <v>YES</v>
      </c>
      <c r="H38" s="21"/>
      <c r="I38" s="21"/>
      <c r="L38" s="26"/>
    </row>
    <row r="39" spans="3:12" ht="12.75" customHeight="1">
      <c r="C39" s="16"/>
      <c r="D39" s="16"/>
      <c r="E39" s="37"/>
      <c r="F39" s="37"/>
      <c r="G39" s="37"/>
      <c r="H39" s="37"/>
      <c r="I39" s="21"/>
      <c r="L39" s="26"/>
    </row>
    <row r="40" spans="3:12" ht="12.75" customHeight="1">
      <c r="C40" s="16"/>
      <c r="D40" s="16"/>
      <c r="E40" s="37"/>
      <c r="F40" s="37"/>
      <c r="G40" s="37"/>
      <c r="H40" s="37"/>
      <c r="I40" s="21"/>
      <c r="L40" s="26"/>
    </row>
    <row r="41" spans="1:12" ht="12.75" customHeight="1">
      <c r="A41" s="56" t="s">
        <v>68</v>
      </c>
      <c r="B41" s="48"/>
      <c r="C41" s="16"/>
      <c r="D41" s="16"/>
      <c r="E41" s="37"/>
      <c r="F41" s="37"/>
      <c r="G41" s="37"/>
      <c r="H41" s="37"/>
      <c r="I41" s="21"/>
      <c r="L41" s="26"/>
    </row>
    <row r="42" spans="1:12" ht="12.75" customHeight="1">
      <c r="A42" s="38" t="s">
        <v>802</v>
      </c>
      <c r="B42" s="29">
        <f>IF((COUNTIF('SB d3 Comments'!J$2:J$400,A42))=0,0,COUNTIF('SB d3 Comments'!J$2:J$400,A42))</f>
        <v>17</v>
      </c>
      <c r="C42" s="16"/>
      <c r="D42" s="16"/>
      <c r="E42" s="37"/>
      <c r="F42" s="37"/>
      <c r="G42" s="37"/>
      <c r="H42" s="37"/>
      <c r="I42" s="21"/>
      <c r="L42" s="26"/>
    </row>
    <row r="43" spans="1:13" ht="12.75" customHeight="1">
      <c r="A43" s="38" t="s">
        <v>799</v>
      </c>
      <c r="B43" s="29">
        <f>IF((COUNTIF('SB d3 Comments'!J$2:J$400,A43))=0,0,COUNTIF('SB d3 Comments'!J$2:J$400,A43))</f>
        <v>16</v>
      </c>
      <c r="C43" s="15"/>
      <c r="D43" s="16"/>
      <c r="E43" s="37"/>
      <c r="F43" s="37"/>
      <c r="G43" s="37"/>
      <c r="H43" s="37"/>
      <c r="I43" s="21"/>
      <c r="L43" s="26"/>
      <c r="M43" s="28"/>
    </row>
    <row r="44" spans="1:13" ht="12.75" customHeight="1">
      <c r="A44" s="38" t="s">
        <v>801</v>
      </c>
      <c r="B44" s="29">
        <f>IF((COUNTIF('SB d3 Comments'!J$2:J$400,A44))=0,0,COUNTIF('SB d3 Comments'!J$2:J$400,A44))</f>
        <v>12</v>
      </c>
      <c r="C44" s="16"/>
      <c r="D44" s="16"/>
      <c r="E44" s="37"/>
      <c r="F44" s="37"/>
      <c r="G44" s="37"/>
      <c r="H44" s="37"/>
      <c r="I44" s="21"/>
      <c r="L44" s="26"/>
      <c r="M44" s="28"/>
    </row>
    <row r="45" spans="1:13" ht="12.75" customHeight="1">
      <c r="A45" s="38" t="s">
        <v>803</v>
      </c>
      <c r="B45" s="29">
        <f>IF((COUNTIF('SB d3 Comments'!J$2:J$400,A45))=0,0,COUNTIF('SB d3 Comments'!J$2:J$400,A45))</f>
        <v>4</v>
      </c>
      <c r="C45" s="15"/>
      <c r="D45" s="16"/>
      <c r="E45" s="37"/>
      <c r="F45" s="37"/>
      <c r="G45" s="37"/>
      <c r="H45" s="37"/>
      <c r="I45" s="21"/>
      <c r="L45" s="26"/>
      <c r="M45" s="28"/>
    </row>
    <row r="46" spans="1:13" ht="12.75" customHeight="1">
      <c r="A46" s="38" t="s">
        <v>800</v>
      </c>
      <c r="B46" s="29">
        <f>IF((COUNTIF('SB d3 Comments'!J$2:J$400,A46))=0,0,COUNTIF('SB d3 Comments'!J$2:J$400,A46))</f>
        <v>35</v>
      </c>
      <c r="C46" s="16"/>
      <c r="D46" s="16"/>
      <c r="E46" s="37"/>
      <c r="F46" s="37"/>
      <c r="G46" s="37"/>
      <c r="H46" s="37"/>
      <c r="I46" s="21"/>
      <c r="L46" s="26"/>
      <c r="M46" s="28"/>
    </row>
    <row r="47" spans="1:13" ht="12.75" customHeight="1">
      <c r="A47" s="38" t="s">
        <v>818</v>
      </c>
      <c r="B47" s="29">
        <f>IF((COUNTIF('SB d3 Comments'!J$2:J$400,A47))=0,0,COUNTIF('SB d3 Comments'!J$2:J$400,A47))</f>
        <v>18</v>
      </c>
      <c r="C47" s="15"/>
      <c r="D47" s="16"/>
      <c r="E47" s="37"/>
      <c r="F47" s="37"/>
      <c r="G47" s="37"/>
      <c r="H47" s="37"/>
      <c r="I47" s="21"/>
      <c r="M47" s="28"/>
    </row>
    <row r="48" spans="1:13" ht="12.75" customHeight="1">
      <c r="A48" s="38" t="s">
        <v>817</v>
      </c>
      <c r="B48" s="29">
        <f>IF((COUNTIF('SB d3 Comments'!J$2:J$400,A48))=0,0,COUNTIF('SB d3 Comments'!J$2:J$400,A48))</f>
        <v>252</v>
      </c>
      <c r="C48" s="15"/>
      <c r="D48" s="16"/>
      <c r="E48" s="37"/>
      <c r="F48" s="37"/>
      <c r="G48" s="37"/>
      <c r="H48" s="37"/>
      <c r="I48" s="21"/>
      <c r="M48" s="28"/>
    </row>
    <row r="49" spans="1:13" ht="12.75" customHeight="1">
      <c r="A49" s="70" t="s">
        <v>824</v>
      </c>
      <c r="B49" s="29">
        <f>IF((COUNTIF('SB d3 Comments'!J$2:J$400,A49))=0,0,COUNTIF('SB d3 Comments'!J$2:J$400,A49))</f>
        <v>16</v>
      </c>
      <c r="C49" s="16"/>
      <c r="D49" s="16"/>
      <c r="E49" s="37"/>
      <c r="F49" s="37"/>
      <c r="G49" s="37"/>
      <c r="H49" s="37"/>
      <c r="I49" s="21"/>
      <c r="K49" s="29"/>
      <c r="M49" s="28"/>
    </row>
    <row r="50" spans="1:13" ht="12.75" customHeight="1">
      <c r="A50" s="75" t="s">
        <v>825</v>
      </c>
      <c r="B50" s="29">
        <f>IF((COUNTIF('SB d3 Comments'!J$2:J$400,A50))=0,0,COUNTIF('SB d3 Comments'!J$2:J$400,A50))</f>
        <v>1</v>
      </c>
      <c r="C50" s="15"/>
      <c r="D50" s="15"/>
      <c r="E50" s="37"/>
      <c r="F50" s="37"/>
      <c r="G50" s="37"/>
      <c r="H50" s="37"/>
      <c r="I50" s="21"/>
      <c r="K50" s="29"/>
      <c r="M50" s="28"/>
    </row>
    <row r="51" spans="1:13" ht="12.75" customHeight="1">
      <c r="A51" s="38" t="s">
        <v>826</v>
      </c>
      <c r="B51" s="29">
        <f>IF((COUNTIF('SB d3 Comments'!J$2:J$400,A51))=0,0,COUNTIF('SB d3 Comments'!J$2:J$400,A51))</f>
        <v>16</v>
      </c>
      <c r="D51" s="16"/>
      <c r="E51" s="37"/>
      <c r="F51" s="37"/>
      <c r="G51" s="37"/>
      <c r="H51" s="37"/>
      <c r="I51" s="21"/>
      <c r="K51" s="29"/>
      <c r="M51" s="28"/>
    </row>
    <row r="52" spans="1:13" ht="12.75" customHeight="1">
      <c r="A52" s="71" t="s">
        <v>827</v>
      </c>
      <c r="B52" s="48">
        <f>IF((COUNTIF('SB d3 Comments'!J$2:J$400,A52))=0,0,COUNTIF('SB d3 Comments'!J$2:J$400,A52))</f>
        <v>1</v>
      </c>
      <c r="M52" s="16"/>
    </row>
    <row r="53" spans="1:13" ht="12.75" customHeight="1">
      <c r="A53" s="46" t="s">
        <v>822</v>
      </c>
      <c r="B53" s="31">
        <f>SUM(B42:B52)</f>
        <v>388</v>
      </c>
      <c r="M53" s="16"/>
    </row>
    <row r="54" spans="1:13" ht="12.75" customHeight="1">
      <c r="A54" s="46" t="s">
        <v>67</v>
      </c>
      <c r="B54" s="40">
        <f>IF(B53=0,0,(B53/(D$3)))</f>
        <v>1</v>
      </c>
      <c r="M54" s="16"/>
    </row>
    <row r="55" spans="1:13" ht="12.75" customHeight="1">
      <c r="A55" s="46" t="s">
        <v>823</v>
      </c>
      <c r="B55">
        <f>D3-B53</f>
        <v>0</v>
      </c>
      <c r="M55" s="16"/>
    </row>
    <row r="56" spans="1:13" ht="12.75" customHeight="1">
      <c r="A56" s="46" t="s">
        <v>821</v>
      </c>
      <c r="B56" s="40">
        <f>IF(B55=0,0,(B55/(D$3)))</f>
        <v>0</v>
      </c>
      <c r="M56" s="16"/>
    </row>
    <row r="57" ht="12.75" customHeight="1">
      <c r="M57" s="16"/>
    </row>
    <row r="58" ht="12.75" customHeight="1">
      <c r="M58" s="16"/>
    </row>
    <row r="59" ht="12.75" customHeight="1">
      <c r="M59" s="16"/>
    </row>
    <row r="60" ht="12.75" customHeight="1">
      <c r="M60" s="16"/>
    </row>
    <row r="61" ht="12.75" customHeight="1">
      <c r="M61" s="16"/>
    </row>
    <row r="62" ht="12.75" customHeight="1">
      <c r="M62" s="16"/>
    </row>
    <row r="63" ht="12.75" customHeight="1">
      <c r="M63" s="16"/>
    </row>
    <row r="64" ht="12.75" customHeight="1">
      <c r="M64" s="16"/>
    </row>
    <row r="65" ht="12.75" customHeight="1">
      <c r="M65" s="16"/>
    </row>
    <row r="66" ht="12.75" customHeight="1">
      <c r="M66" s="16"/>
    </row>
    <row r="102" ht="12.75" customHeight="1">
      <c r="M102" s="30"/>
    </row>
    <row r="103" ht="12.75" customHeight="1">
      <c r="M103" s="30"/>
    </row>
    <row r="104" ht="12.75" customHeight="1">
      <c r="M104" s="30"/>
    </row>
    <row r="105" ht="12.75" customHeight="1">
      <c r="M105" s="30"/>
    </row>
    <row r="106" ht="12.75" customHeight="1">
      <c r="M106" s="30"/>
    </row>
    <row r="107" ht="12.75" customHeight="1">
      <c r="M107" s="30"/>
    </row>
    <row r="108" ht="12.75" customHeight="1">
      <c r="M108" s="30"/>
    </row>
    <row r="109" ht="12.75" customHeight="1">
      <c r="M109" s="30"/>
    </row>
    <row r="110" ht="12.75" customHeight="1">
      <c r="M110" s="30"/>
    </row>
    <row r="111" ht="12.75" customHeight="1">
      <c r="M111" s="30"/>
    </row>
    <row r="112" ht="12.75" customHeight="1">
      <c r="M112" s="30"/>
    </row>
    <row r="113" ht="12.75" customHeight="1">
      <c r="M113" s="30"/>
    </row>
    <row r="114" ht="12.75" customHeight="1">
      <c r="M114" s="41"/>
    </row>
    <row r="115" ht="12.75" customHeight="1">
      <c r="M115" s="41"/>
    </row>
    <row r="116" ht="12.75" customHeight="1">
      <c r="M116" s="42"/>
    </row>
    <row r="117" ht="12.75" customHeight="1">
      <c r="M117" s="41"/>
    </row>
    <row r="118" ht="12.75" customHeight="1">
      <c r="M118" s="32"/>
    </row>
    <row r="119" ht="12.75" customHeight="1">
      <c r="M119" s="32"/>
    </row>
    <row r="120" ht="12.75" customHeight="1">
      <c r="M120" s="32"/>
    </row>
    <row r="121" ht="12.75" customHeight="1">
      <c r="M121" s="32"/>
    </row>
  </sheetData>
  <sheetProtection/>
  <mergeCells count="2">
    <mergeCell ref="E3:G3"/>
    <mergeCell ref="J29:K29"/>
  </mergeCells>
  <conditionalFormatting sqref="E3:G3">
    <cfRule type="cellIs" priority="11" dxfId="1" operator="equal" stopIfTrue="1">
      <formula>"Computed Tally is Incorrect"</formula>
    </cfRule>
    <cfRule type="cellIs" priority="13" dxfId="0" operator="equal" stopIfTrue="1">
      <formula>"Computed Tally is Correct"</formula>
    </cfRule>
  </conditionalFormatting>
  <conditionalFormatting sqref="B38">
    <cfRule type="cellIs" priority="9" dxfId="1" operator="equal" stopIfTrue="1">
      <formula>"NO"</formula>
    </cfRule>
    <cfRule type="cellIs" priority="10" dxfId="0" operator="equal" stopIfTrue="1">
      <formula>"YES"</formula>
    </cfRule>
  </conditionalFormatting>
  <conditionalFormatting sqref="C38:E38">
    <cfRule type="cellIs" priority="7" dxfId="1" operator="equal" stopIfTrue="1">
      <formula>"NO"</formula>
    </cfRule>
    <cfRule type="cellIs" priority="8" dxfId="0" operator="equal" stopIfTrue="1">
      <formula>"YES"</formula>
    </cfRule>
  </conditionalFormatting>
  <conditionalFormatting sqref="F38:G38">
    <cfRule type="cellIs" priority="5" dxfId="1" operator="equal" stopIfTrue="1">
      <formula>"NO"</formula>
    </cfRule>
    <cfRule type="cellIs" priority="6" dxfId="0" operator="equal" stopIfTrue="1">
      <formula>"YES"</formula>
    </cfRule>
  </conditionalFormatting>
  <conditionalFormatting sqref="J29:K29">
    <cfRule type="cellIs" priority="3" dxfId="1" operator="equal" stopIfTrue="1">
      <formula>"Computed Tally is Incorrect"</formula>
    </cfRule>
    <cfRule type="cellIs" priority="4" dxfId="0" operator="equal" stopIfTrue="1">
      <formula>"Computed Tally is Correct"</formula>
    </cfRule>
  </conditionalFormatting>
  <conditionalFormatting sqref="H20:H36">
    <cfRule type="cellIs" priority="1" dxfId="1" operator="notEqual" stopIfTrue="1">
      <formula>"OK"</formula>
    </cfRule>
    <cfRule type="cellIs" priority="2" dxfId="0" operator="equal" stopIfTrue="1">
      <formula>"OK"</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cp:keywords/>
  <dc:description/>
  <cp:lastModifiedBy>Clinton Powell</cp:lastModifiedBy>
  <cp:lastPrinted>2013-10-02T22:37:05Z</cp:lastPrinted>
  <dcterms:created xsi:type="dcterms:W3CDTF">2012-07-21T16:42:55Z</dcterms:created>
  <dcterms:modified xsi:type="dcterms:W3CDTF">2013-11-12T17:57:36Z</dcterms:modified>
  <cp:category/>
  <cp:version/>
  <cp:contentType/>
  <cp:contentStatus/>
</cp:coreProperties>
</file>