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10" windowWidth="15135" windowHeight="3270" activeTab="1"/>
  </bookViews>
  <sheets>
    <sheet name="IEEE_Cover" sheetId="1" r:id="rId1"/>
    <sheet name="Comments" sheetId="2" r:id="rId2"/>
    <sheet name="Summary" sheetId="3" r:id="rId3"/>
  </sheets>
  <definedNames>
    <definedName name="_xlnm._FilterDatabase" localSheetId="1" hidden="1">'Comments'!$B$1:$AB$389</definedName>
  </definedNames>
  <calcPr fullCalcOnLoad="1"/>
</workbook>
</file>

<file path=xl/sharedStrings.xml><?xml version="1.0" encoding="utf-8"?>
<sst xmlns="http://schemas.openxmlformats.org/spreadsheetml/2006/main" count="4220" uniqueCount="931">
  <si>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</si>
  <si>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</si>
  <si>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</si>
  <si>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</si>
  <si>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</si>
  <si>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</si>
  <si>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</si>
  <si>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</si>
  <si>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</si>
  <si>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</si>
  <si>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</si>
  <si>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</si>
  <si>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</si>
  <si>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</si>
  <si>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</si>
  <si>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</si>
  <si>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</si>
  <si>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</si>
  <si>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</si>
  <si>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</si>
  <si>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</si>
  <si>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</si>
  <si>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</si>
  <si>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</si>
  <si>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</si>
  <si>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</si>
  <si>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</si>
  <si>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</si>
  <si>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</si>
  <si>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</si>
  <si>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</si>
  <si>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</si>
  <si>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</si>
  <si>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</si>
  <si>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</si>
  <si>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</si>
  <si>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</si>
  <si>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</si>
  <si>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</si>
  <si>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</si>
  <si>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</si>
  <si>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</si>
  <si>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</si>
  <si>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</si>
  <si>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</si>
  <si>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</si>
  <si>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</si>
  <si>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</si>
  <si>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</si>
  <si>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</si>
  <si>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</si>
  <si>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</si>
  <si>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</si>
  <si>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</si>
  <si>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</si>
  <si>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</si>
  <si>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</si>
  <si>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</si>
  <si>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</si>
  <si>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</si>
  <si>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</si>
  <si>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</si>
  <si>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</si>
  <si>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</si>
  <si>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</si>
  <si>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</si>
  <si>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</si>
  <si>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</si>
  <si>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</si>
  <si>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</si>
  <si>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</si>
  <si>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</si>
  <si>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</si>
  <si>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</si>
  <si>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</si>
  <si>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</si>
  <si>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</si>
  <si>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</si>
  <si>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</si>
  <si>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</si>
  <si>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</si>
  <si>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</si>
  <si>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</si>
  <si>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</si>
  <si>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</si>
  <si>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</si>
  <si>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</si>
  <si>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</si>
  <si>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</si>
  <si>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</si>
  <si>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</si>
  <si>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</si>
  <si>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</si>
  <si>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</si>
  <si>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</si>
  <si>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</si>
  <si>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</si>
  <si>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</si>
  <si>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</si>
  <si>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</si>
  <si>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</si>
  <si>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</si>
  <si>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</si>
  <si>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</si>
  <si>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</si>
  <si>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</si>
  <si>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</si>
  <si>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</si>
  <si>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</si>
  <si>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</si>
  <si>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</si>
  <si>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</si>
  <si>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</si>
  <si>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</si>
  <si>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</si>
  <si>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</si>
  <si>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</si>
  <si>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</si>
  <si>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</si>
  <si>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</si>
  <si>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</si>
  <si>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</si>
  <si>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</si>
  <si>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</si>
  <si>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</si>
  <si>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</si>
  <si>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</si>
  <si>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</si>
  <si>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</si>
  <si>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</si>
  <si>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</si>
  <si>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</si>
  <si>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</si>
  <si>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</si>
  <si>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</si>
  <si>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</si>
  <si>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</si>
  <si>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</si>
  <si>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</si>
  <si>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</si>
  <si>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</si>
  <si>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</si>
  <si>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</si>
  <si>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</si>
  <si>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</si>
  <si>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</si>
  <si>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</si>
  <si>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</si>
  <si>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</si>
  <si>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</si>
  <si>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</si>
  <si>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</si>
  <si>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</si>
  <si>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</si>
  <si>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</si>
  <si>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</si>
  <si>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</si>
  <si>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</si>
  <si>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</si>
  <si>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</si>
  <si>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</si>
  <si>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</si>
  <si>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</si>
  <si>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</si>
  <si>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</si>
  <si>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</si>
  <si>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</si>
  <si>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</si>
  <si>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</si>
  <si>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</si>
  <si>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</si>
  <si>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</si>
  <si>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</si>
  <si>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</si>
  <si>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</si>
  <si>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</si>
  <si>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</si>
  <si>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</si>
  <si>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</si>
  <si>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</si>
  <si>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</si>
  <si>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</si>
  <si>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</si>
  <si>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</si>
  <si>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</si>
  <si>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</si>
  <si>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</si>
  <si>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</si>
  <si>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</si>
  <si>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</si>
  <si>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</si>
  <si>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</si>
  <si>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</si>
  <si>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</si>
  <si>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</si>
  <si>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</si>
  <si>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</si>
  <si>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</si>
  <si>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</si>
  <si>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</si>
  <si>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</si>
  <si>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</si>
  <si>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</si>
  <si>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</si>
  <si>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</si>
  <si>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</si>
  <si>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</si>
  <si>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</si>
  <si>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</si>
  <si>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</si>
  <si>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</si>
  <si>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</si>
  <si>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</si>
  <si>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</si>
  <si>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</si>
  <si>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</si>
  <si>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</si>
  <si>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</si>
  <si>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</si>
  <si>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</si>
  <si>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</si>
  <si>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</si>
  <si>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</si>
  <si>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</si>
  <si>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</si>
  <si>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</si>
  <si>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</si>
  <si>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</si>
  <si>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</si>
  <si>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</si>
  <si>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</si>
  <si>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</si>
  <si>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</si>
  <si>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</si>
  <si>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</si>
  <si>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</si>
  <si>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</si>
  <si>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</si>
  <si>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</si>
  <si>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</si>
  <si>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</si>
  <si>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</si>
  <si>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</si>
  <si>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</si>
  <si>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</si>
  <si>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</si>
  <si>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</si>
  <si>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</si>
  <si>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</si>
  <si>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</si>
  <si>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</si>
  <si>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</si>
  <si>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</si>
  <si>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</si>
  <si>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</si>
  <si>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</si>
  <si>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</si>
  <si>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</si>
  <si>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</si>
  <si>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</si>
  <si>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</si>
  <si>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</si>
  <si>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</si>
  <si>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</si>
  <si>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</si>
  <si>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</si>
  <si>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</si>
  <si>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</si>
  <si>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</si>
  <si>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</si>
  <si>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</si>
  <si>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</si>
  <si>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</si>
  <si>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</si>
  <si>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</si>
  <si>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</si>
  <si>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</si>
  <si>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</si>
  <si>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</si>
  <si>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</si>
  <si>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</si>
  <si>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</si>
  <si>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</si>
  <si>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</si>
  <si>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</si>
  <si>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</si>
  <si>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</si>
  <si>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</si>
  <si>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</si>
  <si>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</si>
  <si>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</si>
  <si>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</si>
  <si>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</si>
  <si>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</si>
  <si>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</si>
  <si>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</si>
  <si>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</si>
  <si>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</si>
  <si>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</si>
  <si>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</si>
  <si>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</si>
  <si>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</si>
  <si>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</si>
  <si>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</si>
  <si>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</si>
  <si>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</si>
  <si>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</si>
  <si>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</si>
  <si>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</si>
  <si>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</si>
  <si>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</si>
  <si>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</si>
  <si>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</si>
  <si>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</si>
  <si>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</si>
  <si>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</si>
  <si>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</si>
  <si>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</si>
  <si>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</si>
  <si>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</si>
  <si>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</si>
  <si>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</si>
  <si>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</si>
  <si>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</si>
  <si>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</si>
  <si>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</si>
  <si>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</si>
  <si>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</si>
  <si>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</si>
  <si>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</si>
  <si>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</si>
  <si>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</si>
  <si>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</si>
  <si>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</si>
  <si>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</si>
  <si>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</si>
  <si>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</si>
  <si>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</si>
  <si>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</si>
  <si>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</si>
  <si>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</si>
  <si>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</si>
  <si>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</si>
  <si>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</si>
  <si>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</si>
  <si>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</si>
  <si>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</si>
  <si>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</si>
  <si>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</si>
  <si>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</si>
  <si>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</si>
  <si>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</si>
  <si>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</si>
  <si>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</si>
  <si>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</si>
  <si>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</si>
  <si>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</si>
  <si>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</si>
  <si>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</si>
  <si>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</si>
  <si>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</si>
  <si>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</si>
  <si>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</si>
  <si>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</si>
  <si>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</si>
  <si>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</si>
  <si>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</si>
  <si>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</si>
  <si>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</si>
  <si>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</si>
  <si>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</si>
  <si>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</si>
  <si>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</si>
  <si>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</si>
  <si>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</si>
  <si>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</si>
  <si>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</si>
  <si>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</si>
  <si>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</si>
  <si>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</si>
  <si>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</si>
  <si>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</si>
  <si>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</si>
  <si>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</si>
  <si>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</si>
  <si>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</si>
  <si>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</si>
  <si>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</si>
  <si>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</si>
  <si>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</si>
  <si>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</si>
  <si>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</si>
  <si>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</si>
  <si>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</si>
  <si>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</si>
  <si>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</si>
  <si>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</si>
  <si>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</si>
  <si>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</si>
  <si>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</si>
  <si>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</si>
  <si>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</si>
  <si>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</si>
  <si>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</si>
  <si>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</si>
  <si>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</si>
  <si>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</si>
  <si>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</si>
  <si>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</si>
  <si>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</si>
  <si>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</si>
  <si>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</si>
  <si>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</si>
  <si>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</si>
  <si>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</si>
  <si>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</si>
  <si>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</si>
  <si>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</si>
  <si>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</si>
  <si>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</si>
  <si>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</si>
  <si>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</si>
  <si>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</si>
  <si>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</si>
  <si>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</si>
  <si>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</si>
  <si>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</si>
  <si>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</si>
  <si>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</si>
  <si>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</si>
  <si>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</si>
  <si>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</si>
  <si>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</si>
  <si>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</si>
  <si>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</si>
  <si>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</si>
  <si>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</si>
  <si>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</si>
  <si>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</si>
  <si>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</si>
  <si>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</si>
  <si>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</si>
  <si>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</si>
  <si>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</si>
  <si>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</si>
  <si>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</si>
  <si>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</si>
  <si>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</si>
  <si>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</si>
  <si>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</si>
  <si>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</si>
  <si>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</si>
  <si>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</si>
  <si>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</si>
  <si>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</si>
  <si>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</si>
  <si>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</si>
  <si>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</si>
  <si>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</si>
  <si>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</si>
  <si>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</si>
  <si>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</si>
  <si>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</si>
  <si>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</si>
  <si>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</si>
  <si>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</si>
  <si>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</si>
  <si>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</si>
  <si>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</si>
  <si>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</si>
  <si>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</si>
  <si>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</si>
  <si>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</si>
  <si>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</si>
  <si>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</si>
  <si>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</si>
  <si>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</si>
  <si>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</si>
  <si>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</si>
  <si>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</si>
  <si>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</si>
  <si>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</si>
  <si>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</si>
  <si>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</si>
  <si>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</si>
  <si>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</si>
  <si>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</si>
  <si>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</si>
  <si>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</si>
  <si>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</si>
  <si>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</si>
  <si>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</si>
  <si>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</si>
  <si>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</si>
  <si>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</si>
  <si>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</si>
  <si>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</si>
  <si>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</si>
  <si>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</si>
  <si>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</si>
  <si>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</si>
  <si>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</si>
  <si>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</si>
  <si>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</si>
  <si>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</si>
  <si>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</si>
  <si>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</si>
  <si>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</si>
  <si>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</si>
  <si>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</si>
  <si>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</si>
  <si>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</si>
  <si>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</si>
  <si>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</si>
  <si>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</si>
  <si>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</si>
  <si>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</si>
  <si>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</si>
  <si>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</si>
  <si>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</si>
  <si>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</si>
  <si>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</si>
  <si>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</si>
  <si>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</si>
  <si>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</si>
  <si>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</si>
  <si>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</si>
  <si>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</si>
  <si>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</si>
  <si>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</si>
  <si>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</si>
  <si>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</si>
  <si>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</si>
  <si>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</si>
  <si>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</si>
  <si>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</si>
  <si>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</si>
  <si>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</si>
  <si>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</si>
  <si>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</si>
  <si>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</si>
  <si>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</si>
  <si>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</si>
  <si>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</si>
  <si>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</si>
  <si>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</si>
  <si>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</si>
  <si>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</si>
  <si>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</si>
  <si>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</si>
  <si>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</si>
  <si>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</si>
  <si>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</si>
  <si>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</si>
  <si>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</si>
  <si>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</si>
  <si>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</si>
  <si>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</si>
  <si>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</si>
  <si>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</si>
  <si>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</si>
  <si>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</si>
  <si>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</si>
  <si>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</si>
  <si>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</si>
  <si>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</si>
  <si>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</si>
  <si>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</si>
  <si>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</si>
  <si>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</si>
  <si>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</si>
  <si>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</si>
  <si>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</si>
  <si>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</si>
  <si>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</si>
  <si>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</si>
  <si>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</si>
  <si>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</si>
  <si>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</si>
  <si>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</si>
  <si>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</si>
  <si>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</si>
  <si>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</si>
  <si>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</si>
  <si>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</si>
  <si>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</si>
  <si>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</si>
  <si>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</si>
  <si>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</si>
  <si>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</si>
  <si>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</si>
  <si>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</si>
  <si>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</si>
  <si>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</si>
  <si>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</si>
  <si>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</si>
  <si>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</si>
  <si>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</si>
  <si>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</si>
  <si>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</si>
  <si>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</si>
  <si>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</si>
  <si>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</si>
  <si>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</si>
  <si>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</si>
  <si>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</si>
  <si>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</si>
  <si>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</si>
  <si>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</si>
  <si>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</si>
  <si>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</si>
  <si>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</si>
  <si>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</si>
  <si>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</si>
  <si>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</si>
  <si>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</si>
  <si>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</si>
  <si>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</si>
  <si>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</si>
  <si>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</si>
  <si>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</si>
  <si>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</si>
  <si>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</si>
  <si>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</si>
  <si>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</si>
  <si>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</si>
  <si>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</si>
  <si>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</si>
  <si>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</si>
  <si>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</si>
  <si>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</si>
  <si>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</si>
  <si>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</si>
  <si>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</si>
  <si>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</si>
  <si>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</si>
  <si>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</si>
  <si>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</si>
  <si>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</si>
  <si>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</si>
  <si>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</si>
  <si>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</si>
  <si>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</si>
  <si>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</si>
  <si>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</si>
  <si>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</si>
  <si>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</si>
  <si>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</si>
  <si>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</si>
  <si>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</si>
  <si>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</si>
  <si>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</si>
  <si>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</si>
  <si>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</si>
  <si>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</si>
  <si>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</si>
  <si>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</si>
  <si>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</si>
  <si>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</si>
  <si>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</si>
  <si>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</si>
  <si>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</si>
  <si>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</si>
  <si>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</si>
  <si>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</si>
  <si>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</si>
  <si>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</si>
  <si>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</si>
  <si>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</si>
  <si>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</si>
  <si>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</si>
  <si>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</si>
  <si>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</si>
  <si>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</si>
  <si>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</si>
  <si>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</si>
  <si>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</si>
  <si>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</si>
  <si>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</si>
  <si>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</si>
  <si>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</si>
  <si>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</si>
  <si>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</si>
  <si>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</si>
  <si>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</si>
  <si>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</si>
  <si>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</si>
  <si>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</si>
  <si>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</si>
  <si>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</si>
  <si>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</si>
  <si>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</si>
  <si>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</si>
  <si>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</si>
  <si>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</si>
  <si>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</si>
  <si>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</si>
  <si>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</si>
  <si>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</si>
  <si>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</si>
  <si>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</si>
  <si>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</si>
  <si>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</si>
  <si>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</si>
  <si>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</si>
  <si>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</si>
  <si>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</si>
  <si>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</si>
  <si>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</si>
  <si>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</si>
  <si>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</si>
  <si>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</si>
  <si>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</si>
  <si>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</si>
  <si>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</si>
  <si>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</si>
  <si>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</si>
  <si>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</si>
  <si>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</si>
  <si>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</si>
  <si>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</si>
  <si>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</si>
  <si>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</si>
  <si>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</si>
  <si>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</si>
  <si>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</si>
  <si>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</si>
  <si>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</si>
  <si>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</si>
  <si>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</si>
  <si>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</si>
  <si>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</si>
  <si>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</si>
  <si>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</si>
  <si>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</si>
  <si>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</si>
  <si>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</si>
  <si>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</si>
  <si>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</si>
  <si>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</si>
  <si>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</si>
  <si>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</si>
  <si>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</si>
  <si>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</si>
  <si>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</si>
  <si>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</si>
  <si>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</si>
  <si>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</si>
  <si>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</si>
  <si>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</si>
  <si>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</si>
  <si>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</si>
  <si>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</si>
  <si>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</si>
  <si>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</si>
  <si>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</si>
  <si>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</si>
  <si>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</si>
  <si>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</si>
  <si>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</si>
  <si>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</si>
  <si>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</si>
  <si>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</si>
  <si>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</si>
  <si>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</si>
  <si>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</si>
  <si>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</si>
  <si>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</si>
  <si>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</si>
  <si>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</si>
  <si>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</si>
  <si>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</si>
  <si>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</si>
  <si>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</si>
  <si>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</si>
  <si>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</si>
  <si>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</si>
  <si>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</si>
  <si>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</si>
  <si>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</si>
  <si>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</si>
  <si>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</si>
  <si>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</si>
  <si>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</si>
  <si>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</si>
  <si>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</si>
  <si>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</si>
  <si>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</si>
  <si>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</si>
  <si>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</si>
  <si>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</si>
  <si>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</si>
  <si>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</si>
  <si>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</si>
  <si>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</si>
  <si>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</si>
  <si>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</si>
  <si>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</si>
  <si>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</si>
  <si>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</si>
  <si>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</si>
  <si>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</si>
  <si>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</si>
  <si>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</si>
  <si>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</si>
  <si>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</si>
  <si>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</si>
  <si>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</si>
  <si>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</si>
  <si>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</si>
  <si>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</si>
  <si>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</si>
  <si>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</si>
  <si>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</si>
  <si>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</si>
  <si>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</si>
  <si>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</si>
  <si>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</si>
  <si>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</si>
  <si>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</si>
  <si>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</si>
  <si>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</si>
  <si>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</si>
  <si>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</si>
  <si>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</si>
  <si>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</si>
  <si>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</si>
  <si>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</si>
  <si>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</si>
  <si>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</si>
  <si>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</si>
  <si>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</si>
  <si>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</si>
  <si>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 Replace with "amendment"</t>
  </si>
  <si>
    <t>AP</t>
  </si>
  <si>
    <t>AP. Since "CAQ" has only existed once in the draft, replace "CAQ" with channel availability query in page 38</t>
  </si>
  <si>
    <t>AP. Change to TVWS Channel 3 for PAN ID 3</t>
  </si>
  <si>
    <t>AP. Change Figure 5a to Figure 4ba.</t>
  </si>
  <si>
    <t>AP. Make text bigger</t>
  </si>
  <si>
    <t>AP. Add to reference</t>
  </si>
  <si>
    <t xml:space="preserve">AP. TEs will determine the appropriate location for the figure </t>
  </si>
  <si>
    <t>AP. Change to "Manufacturers serial number"</t>
  </si>
  <si>
    <t>AP. Delete "for the appropriate time …"</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</si>
  <si>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</si>
  <si>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</si>
  <si>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</si>
  <si>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</si>
  <si>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</si>
  <si>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</si>
  <si>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</si>
  <si>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</si>
  <si>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Change to "Figures 187, 188, and 189 for rates of 2/3, 3/4, and 7/8 respectively"</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</si>
  <si>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</si>
  <si>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</si>
  <si>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</si>
  <si>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</si>
  <si>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</si>
  <si>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</si>
  <si>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</si>
  <si>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</si>
  <si>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</si>
  <si>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</si>
  <si>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</si>
  <si>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</si>
  <si>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</si>
  <si>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</si>
  <si>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</si>
  <si>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</si>
  <si>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</si>
  <si>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</si>
  <si>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</si>
  <si>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</si>
  <si>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</si>
  <si>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</si>
  <si>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</si>
  <si>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</si>
  <si>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</si>
  <si>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</si>
  <si>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</si>
  <si>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</si>
  <si>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</si>
  <si>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</si>
  <si>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</si>
  <si>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</si>
  <si>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</si>
  <si>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</si>
  <si>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</si>
  <si>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</si>
  <si>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</si>
  <si>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</si>
  <si>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format title appropriately.</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</si>
  <si>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</si>
  <si>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</si>
  <si>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</si>
  <si>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</si>
  <si>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</si>
  <si>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</si>
  <si>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</si>
  <si>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AP. Change to " the Frame Length field is an unsigned integer" and shall be transmitted MSB first.</t>
  </si>
  <si>
    <t>R. Clause is not in doc, so there can be no active hyperlink.</t>
  </si>
  <si>
    <t>AP.  TE will review and correct if necessary.</t>
  </si>
  <si>
    <t>AP. Resolved by CID 288.</t>
  </si>
  <si>
    <t>R. Use of frequency could be confusing and interpreted as radio frequency.</t>
  </si>
  <si>
    <t xml:space="preserve">R. Since the PIB attributes are in italics and start with phy athere is already a clear delineation. </t>
  </si>
  <si>
    <t>R. These are not constants or attributes.</t>
  </si>
  <si>
    <t>R. This is not required. This material is appropriate for the upcoming revision.</t>
  </si>
  <si>
    <t>R. The sentence means that at least one FFD among multiple FFDs must be a PAN coordinator and an SPC in the TMCTP.</t>
  </si>
  <si>
    <t xml:space="preserve">AP. Change to "Each PAN coordinator uses a different WPAN channel allocated by the SPC."
</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</si>
  <si>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</si>
  <si>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</si>
  <si>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</si>
  <si>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</si>
  <si>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</si>
  <si>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</si>
  <si>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</si>
  <si>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</si>
  <si>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R. Out of scope, Clause 5.1.1.3 is not part of this draft.</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</si>
  <si>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</si>
  <si>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</si>
  <si>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</si>
  <si>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</si>
  <si>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</si>
  <si>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</si>
  <si>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</si>
  <si>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</si>
  <si>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Modify the setence on line 38 to "Neighbor devices are peer devices within one-hop communication range associated with the PAN coordinator."</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</si>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</sst>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8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0" fillId="0" borderId="13" xfId="0" applyBorder="1" applyAlignment="1">
      <alignment horizontal="center"/>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5" fillId="0" borderId="0" xfId="0" applyFont="1" applyAlignment="1">
      <alignment horizontal="center" vertical="center" wrapText="1"/>
    </xf>
    <xf numFmtId="1" fontId="0" fillId="0" borderId="0" xfId="0" applyNumberFormat="1" applyAlignment="1">
      <alignment horizontal="center" vertical="top"/>
    </xf>
    <xf numFmtId="0" fontId="27" fillId="0" borderId="13" xfId="0" applyFont="1" applyBorder="1" applyAlignment="1">
      <alignment horizontal="justify" vertical="center"/>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9" t="s">
        <v>59</v>
      </c>
      <c r="D1" s="3" t="s">
        <v>798</v>
      </c>
    </row>
    <row r="2" spans="3:4" ht="15.75">
      <c r="C2" s="69" t="s">
        <v>57</v>
      </c>
      <c r="D2" s="3" t="s">
        <v>801</v>
      </c>
    </row>
    <row r="3" spans="3:4" ht="15.75">
      <c r="C3" s="69" t="s">
        <v>58</v>
      </c>
      <c r="D3" s="70">
        <v>41536</v>
      </c>
    </row>
    <row r="4" spans="3:4" ht="15.75">
      <c r="C4" s="69"/>
      <c r="D4" s="70"/>
    </row>
    <row r="5" spans="3:4" ht="15.75">
      <c r="C5" s="72"/>
      <c r="D5" s="7"/>
    </row>
    <row r="6" spans="2:4" ht="18.75" customHeight="1">
      <c r="B6" s="85" t="s">
        <v>0</v>
      </c>
      <c r="C6" s="85"/>
      <c r="D6" s="85"/>
    </row>
    <row r="7" spans="2:4" ht="18.75" customHeight="1">
      <c r="B7" s="85" t="s">
        <v>1</v>
      </c>
      <c r="C7" s="85"/>
      <c r="D7" s="85"/>
    </row>
    <row r="8" ht="18.75">
      <c r="B8" s="4"/>
    </row>
    <row r="9" spans="2:4" ht="14.25" customHeight="1">
      <c r="B9" s="5" t="s">
        <v>2</v>
      </c>
      <c r="C9" s="86" t="s">
        <v>3</v>
      </c>
      <c r="D9" s="86"/>
    </row>
    <row r="10" spans="2:4" ht="17.25" customHeight="1">
      <c r="B10" s="5" t="s">
        <v>4</v>
      </c>
      <c r="C10" s="87" t="s">
        <v>794</v>
      </c>
      <c r="D10" s="87"/>
    </row>
    <row r="11" spans="2:4" ht="14.25" customHeight="1">
      <c r="B11" s="86" t="s">
        <v>5</v>
      </c>
      <c r="C11" s="72" t="s">
        <v>19</v>
      </c>
      <c r="D11" s="7" t="s">
        <v>55</v>
      </c>
    </row>
    <row r="12" spans="2:4" ht="15.75">
      <c r="B12" s="86"/>
      <c r="C12" s="72" t="s">
        <v>31</v>
      </c>
      <c r="D12" s="7" t="s">
        <v>56</v>
      </c>
    </row>
    <row r="13" spans="2:4" ht="15.75">
      <c r="B13" s="86"/>
      <c r="C13" s="71"/>
      <c r="D13" s="7"/>
    </row>
    <row r="14" spans="2:4" ht="14.25" customHeight="1">
      <c r="B14" s="86" t="s">
        <v>6</v>
      </c>
      <c r="C14" s="9" t="s">
        <v>73</v>
      </c>
      <c r="D14" s="5"/>
    </row>
    <row r="15" spans="2:4" ht="15.75">
      <c r="B15" s="86"/>
      <c r="C15" s="88"/>
      <c r="D15" s="88"/>
    </row>
    <row r="16" spans="2:3" ht="15.75">
      <c r="B16" s="86"/>
      <c r="C16" s="10"/>
    </row>
    <row r="17" spans="2:4" ht="14.25" customHeight="1">
      <c r="B17" s="5" t="s">
        <v>7</v>
      </c>
      <c r="C17" s="86" t="s">
        <v>795</v>
      </c>
      <c r="D17" s="86"/>
    </row>
    <row r="18" spans="2:4" s="11" customFormat="1" ht="20.25" customHeight="1">
      <c r="B18" s="5" t="s">
        <v>8</v>
      </c>
      <c r="C18" s="86" t="s">
        <v>796</v>
      </c>
      <c r="D18" s="86"/>
    </row>
    <row r="19" spans="2:4" s="11" customFormat="1" ht="84" customHeight="1">
      <c r="B19" s="6" t="s">
        <v>9</v>
      </c>
      <c r="C19" s="86" t="s">
        <v>10</v>
      </c>
      <c r="D19" s="86"/>
    </row>
    <row r="20" spans="2:4" s="11" customFormat="1" ht="36.75" customHeight="1">
      <c r="B20" s="8" t="s">
        <v>11</v>
      </c>
      <c r="C20" s="86" t="s">
        <v>12</v>
      </c>
      <c r="D20" s="86"/>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3" hidden="1" customWidth="1"/>
    <col min="2" max="2" width="10.7109375" style="79" customWidth="1"/>
    <col min="3" max="3" width="21.8515625" style="23" bestFit="1" customWidth="1"/>
    <col min="4" max="4" width="67.421875" style="23" hidden="1" customWidth="1"/>
    <col min="5" max="6" width="10.7109375" style="79" customWidth="1"/>
    <col min="7" max="7" width="12.7109375" style="79" customWidth="1"/>
    <col min="8" max="8" width="10.7109375" style="79" customWidth="1"/>
    <col min="9" max="9" width="11.421875" style="12" customWidth="1"/>
    <col min="10" max="10" width="19.140625" style="12" customWidth="1"/>
    <col min="11" max="12" width="60.7109375" style="42" customWidth="1"/>
    <col min="13" max="13" width="40.7109375" style="42" customWidth="1"/>
    <col min="14" max="14" width="15.7109375" style="79" customWidth="1"/>
    <col min="15" max="15" width="18.57421875" style="12" customWidth="1"/>
    <col min="16" max="16" width="17.57421875" style="17" customWidth="1"/>
    <col min="17" max="17" width="9.140625" style="79"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2" t="s">
        <v>800</v>
      </c>
      <c r="B1" s="82" t="s">
        <v>84</v>
      </c>
      <c r="C1" s="82" t="s">
        <v>13</v>
      </c>
      <c r="D1" s="82" t="s">
        <v>14</v>
      </c>
      <c r="E1" s="82" t="s">
        <v>26</v>
      </c>
      <c r="F1" s="82" t="s">
        <v>15</v>
      </c>
      <c r="G1" s="82" t="s">
        <v>85</v>
      </c>
      <c r="H1" s="82" t="s">
        <v>86</v>
      </c>
      <c r="I1" s="13" t="s">
        <v>20</v>
      </c>
      <c r="J1" s="18" t="s">
        <v>21</v>
      </c>
      <c r="K1" s="82" t="s">
        <v>16</v>
      </c>
      <c r="L1" s="82" t="s">
        <v>17</v>
      </c>
      <c r="M1" s="82" t="s">
        <v>87</v>
      </c>
      <c r="N1" s="82" t="s">
        <v>88</v>
      </c>
      <c r="O1" s="20" t="s">
        <v>22</v>
      </c>
      <c r="P1" s="13" t="s">
        <v>23</v>
      </c>
      <c r="Q1" s="82" t="s">
        <v>89</v>
      </c>
      <c r="R1" s="18" t="s">
        <v>25</v>
      </c>
      <c r="S1" s="18" t="s">
        <v>24</v>
      </c>
      <c r="T1" s="18" t="s">
        <v>35</v>
      </c>
      <c r="U1" s="18" t="s">
        <v>36</v>
      </c>
      <c r="V1" s="18" t="s">
        <v>37</v>
      </c>
      <c r="W1" s="18" t="s">
        <v>38</v>
      </c>
      <c r="X1" s="18" t="s">
        <v>62</v>
      </c>
      <c r="Y1" s="18" t="s">
        <v>39</v>
      </c>
      <c r="Z1" s="18" t="s">
        <v>63</v>
      </c>
      <c r="AA1" s="18" t="s">
        <v>40</v>
      </c>
      <c r="AB1" s="19" t="s">
        <v>41</v>
      </c>
    </row>
    <row r="2" spans="1:28" ht="12.75">
      <c r="A2" s="83">
        <v>16415300023</v>
      </c>
      <c r="B2" s="79">
        <v>1</v>
      </c>
      <c r="C2" s="23" t="s">
        <v>90</v>
      </c>
      <c r="E2" s="79" t="s">
        <v>27</v>
      </c>
      <c r="F2" s="79">
        <v>0</v>
      </c>
      <c r="G2" s="79">
        <v>0</v>
      </c>
      <c r="H2" s="79">
        <v>0</v>
      </c>
      <c r="I2" s="79"/>
      <c r="J2" s="79" t="s">
        <v>822</v>
      </c>
      <c r="K2" s="42" t="s">
        <v>91</v>
      </c>
      <c r="M2" s="42" t="s">
        <v>778</v>
      </c>
      <c r="N2" s="79" t="s">
        <v>778</v>
      </c>
      <c r="O2" s="81"/>
      <c r="P2" s="79" t="s">
        <v>27</v>
      </c>
      <c r="Q2" s="79"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3">
        <v>16539800023</v>
      </c>
      <c r="B3" s="79">
        <v>2</v>
      </c>
      <c r="C3" s="23" t="s">
        <v>92</v>
      </c>
      <c r="D3" s="23" t="s">
        <v>93</v>
      </c>
      <c r="E3" s="79" t="s">
        <v>27</v>
      </c>
      <c r="F3" s="79">
        <v>0</v>
      </c>
      <c r="G3" s="79">
        <v>0</v>
      </c>
      <c r="H3" s="79">
        <v>0</v>
      </c>
      <c r="I3" s="79"/>
      <c r="J3" s="79" t="s">
        <v>822</v>
      </c>
      <c r="K3" s="42" t="s">
        <v>94</v>
      </c>
      <c r="L3" s="42" t="s">
        <v>95</v>
      </c>
      <c r="M3" s="42" t="s">
        <v>895</v>
      </c>
      <c r="N3" s="79" t="s">
        <v>834</v>
      </c>
      <c r="O3" s="81"/>
      <c r="P3" s="79" t="s">
        <v>27</v>
      </c>
      <c r="Q3" s="79" t="s">
        <v>96</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3">
        <v>16593400023</v>
      </c>
      <c r="B4" s="79">
        <v>3</v>
      </c>
      <c r="C4" s="23" t="s">
        <v>97</v>
      </c>
      <c r="D4" s="23" t="s">
        <v>98</v>
      </c>
      <c r="E4" s="79" t="s">
        <v>27</v>
      </c>
      <c r="F4" s="79">
        <v>0</v>
      </c>
      <c r="G4" s="79" t="s">
        <v>99</v>
      </c>
      <c r="H4" s="79">
        <v>0</v>
      </c>
      <c r="I4" s="17"/>
      <c r="J4" s="79" t="s">
        <v>822</v>
      </c>
      <c r="K4" s="42" t="s">
        <v>100</v>
      </c>
      <c r="L4" s="42" t="s">
        <v>101</v>
      </c>
      <c r="M4" s="42" t="s">
        <v>778</v>
      </c>
      <c r="N4" s="79" t="s">
        <v>778</v>
      </c>
      <c r="O4" s="81"/>
      <c r="P4" s="79" t="s">
        <v>27</v>
      </c>
      <c r="Q4" s="79" t="s">
        <v>96</v>
      </c>
      <c r="T4" s="43" t="str">
        <f t="shared" si="0"/>
        <v>A</v>
      </c>
      <c r="U4" s="43">
        <f t="shared" si="1"/>
      </c>
      <c r="V4" s="43">
        <f t="shared" si="2"/>
      </c>
      <c r="W4" s="43">
        <f t="shared" si="3"/>
      </c>
      <c r="X4" s="15">
        <f t="shared" si="4"/>
      </c>
      <c r="Y4" s="15">
        <f t="shared" si="5"/>
      </c>
      <c r="Z4" s="15">
        <f t="shared" si="6"/>
      </c>
      <c r="AB4" s="15">
        <f t="shared" si="7"/>
      </c>
    </row>
    <row r="5" spans="1:28" ht="25.5">
      <c r="A5" s="83">
        <v>16612400023</v>
      </c>
      <c r="B5" s="79">
        <v>4</v>
      </c>
      <c r="C5" s="23" t="s">
        <v>102</v>
      </c>
      <c r="D5" s="23" t="s">
        <v>103</v>
      </c>
      <c r="E5" s="79" t="s">
        <v>27</v>
      </c>
      <c r="F5" s="79">
        <v>0</v>
      </c>
      <c r="H5" s="79">
        <v>0</v>
      </c>
      <c r="I5" s="17"/>
      <c r="J5" s="79" t="s">
        <v>822</v>
      </c>
      <c r="K5" s="42" t="s">
        <v>104</v>
      </c>
      <c r="L5" s="42" t="s">
        <v>105</v>
      </c>
      <c r="M5" s="42" t="s">
        <v>833</v>
      </c>
      <c r="N5" s="79" t="s">
        <v>834</v>
      </c>
      <c r="O5" s="81"/>
      <c r="P5" s="79" t="s">
        <v>27</v>
      </c>
      <c r="Q5" s="79" t="s">
        <v>96</v>
      </c>
      <c r="T5" s="43" t="str">
        <f t="shared" si="0"/>
        <v>AP</v>
      </c>
      <c r="U5" s="43">
        <f t="shared" si="1"/>
      </c>
      <c r="V5" s="43">
        <f t="shared" si="2"/>
      </c>
      <c r="W5" s="43">
        <f t="shared" si="3"/>
      </c>
      <c r="X5" s="15">
        <f t="shared" si="4"/>
      </c>
      <c r="Y5" s="15">
        <f t="shared" si="5"/>
      </c>
      <c r="Z5" s="15">
        <f t="shared" si="6"/>
      </c>
      <c r="AB5" s="15">
        <f t="shared" si="7"/>
      </c>
    </row>
    <row r="6" spans="1:28" ht="51">
      <c r="A6" s="83">
        <v>16602900023</v>
      </c>
      <c r="B6" s="79">
        <v>5</v>
      </c>
      <c r="C6" s="23" t="s">
        <v>106</v>
      </c>
      <c r="D6" s="23" t="s">
        <v>107</v>
      </c>
      <c r="E6" s="79" t="s">
        <v>108</v>
      </c>
      <c r="F6" s="79">
        <v>0</v>
      </c>
      <c r="H6" s="79">
        <v>0</v>
      </c>
      <c r="I6" s="17"/>
      <c r="J6" s="17" t="s">
        <v>807</v>
      </c>
      <c r="K6" s="42" t="s">
        <v>109</v>
      </c>
      <c r="O6" s="81"/>
      <c r="P6" s="79" t="s">
        <v>821</v>
      </c>
      <c r="Q6" s="79" t="s">
        <v>96</v>
      </c>
      <c r="T6" s="43">
        <f t="shared" si="0"/>
      </c>
      <c r="U6" s="43">
        <f t="shared" si="1"/>
        <v>0</v>
      </c>
      <c r="V6" s="43">
        <f t="shared" si="2"/>
      </c>
      <c r="W6" s="43" t="str">
        <f t="shared" si="3"/>
        <v>Definition</v>
      </c>
      <c r="X6" s="15">
        <f t="shared" si="4"/>
      </c>
      <c r="Y6" s="15">
        <f t="shared" si="5"/>
      </c>
      <c r="Z6" s="15">
        <f t="shared" si="6"/>
      </c>
      <c r="AB6" s="15">
        <f t="shared" si="7"/>
      </c>
    </row>
    <row r="7" spans="1:28" ht="12.75">
      <c r="A7" s="83">
        <v>16539100023</v>
      </c>
      <c r="B7" s="79">
        <v>6</v>
      </c>
      <c r="C7" s="23" t="s">
        <v>92</v>
      </c>
      <c r="D7" s="23" t="s">
        <v>93</v>
      </c>
      <c r="E7" s="79" t="s">
        <v>27</v>
      </c>
      <c r="F7" s="79" t="s">
        <v>110</v>
      </c>
      <c r="G7" s="79">
        <v>0</v>
      </c>
      <c r="H7" s="79">
        <v>19</v>
      </c>
      <c r="I7" s="17"/>
      <c r="J7" s="79" t="s">
        <v>822</v>
      </c>
      <c r="K7" s="42" t="s">
        <v>111</v>
      </c>
      <c r="L7" s="42" t="s">
        <v>112</v>
      </c>
      <c r="M7" s="42" t="s">
        <v>778</v>
      </c>
      <c r="N7" s="79" t="s">
        <v>778</v>
      </c>
      <c r="O7" s="17"/>
      <c r="P7" s="79" t="s">
        <v>27</v>
      </c>
      <c r="Q7" s="79" t="s">
        <v>96</v>
      </c>
      <c r="T7" s="43" t="str">
        <f t="shared" si="0"/>
        <v>A</v>
      </c>
      <c r="U7" s="43">
        <f t="shared" si="1"/>
      </c>
      <c r="V7" s="43">
        <f t="shared" si="2"/>
      </c>
      <c r="W7" s="43">
        <f t="shared" si="3"/>
      </c>
      <c r="X7" s="15">
        <f t="shared" si="4"/>
      </c>
      <c r="Y7" s="15">
        <f t="shared" si="5"/>
      </c>
      <c r="Z7" s="15">
        <f t="shared" si="6"/>
      </c>
      <c r="AB7" s="15">
        <f t="shared" si="7"/>
      </c>
    </row>
    <row r="8" spans="1:28" ht="25.5">
      <c r="A8" s="83">
        <v>16539200023</v>
      </c>
      <c r="B8" s="79">
        <v>7</v>
      </c>
      <c r="C8" s="23" t="s">
        <v>92</v>
      </c>
      <c r="D8" s="23" t="s">
        <v>93</v>
      </c>
      <c r="E8" s="79" t="s">
        <v>27</v>
      </c>
      <c r="F8" s="79" t="s">
        <v>110</v>
      </c>
      <c r="G8" s="79">
        <v>0</v>
      </c>
      <c r="H8" s="79">
        <v>22</v>
      </c>
      <c r="I8" s="79"/>
      <c r="J8" s="79" t="s">
        <v>822</v>
      </c>
      <c r="K8" s="42" t="s">
        <v>113</v>
      </c>
      <c r="L8" s="42" t="s">
        <v>114</v>
      </c>
      <c r="M8" s="42" t="s">
        <v>778</v>
      </c>
      <c r="N8" s="79" t="s">
        <v>778</v>
      </c>
      <c r="O8" s="79"/>
      <c r="P8" s="79" t="s">
        <v>27</v>
      </c>
      <c r="Q8" s="79" t="s">
        <v>96</v>
      </c>
      <c r="T8" s="43" t="str">
        <f t="shared" si="0"/>
        <v>A</v>
      </c>
      <c r="U8" s="43">
        <f t="shared" si="1"/>
      </c>
      <c r="V8" s="43">
        <f t="shared" si="2"/>
      </c>
      <c r="W8" s="43">
        <f t="shared" si="3"/>
      </c>
      <c r="X8" s="15">
        <f t="shared" si="4"/>
      </c>
      <c r="Y8" s="15">
        <f t="shared" si="5"/>
      </c>
      <c r="Z8" s="15">
        <f t="shared" si="6"/>
      </c>
      <c r="AB8" s="15">
        <f t="shared" si="7"/>
      </c>
    </row>
    <row r="9" spans="1:28" ht="12.75">
      <c r="A9" s="83">
        <v>16539300023</v>
      </c>
      <c r="B9" s="79">
        <v>8</v>
      </c>
      <c r="C9" s="23" t="s">
        <v>92</v>
      </c>
      <c r="D9" s="23" t="s">
        <v>93</v>
      </c>
      <c r="E9" s="79" t="s">
        <v>27</v>
      </c>
      <c r="F9" s="79" t="s">
        <v>115</v>
      </c>
      <c r="G9" s="79">
        <v>0</v>
      </c>
      <c r="H9" s="79">
        <v>31</v>
      </c>
      <c r="I9" s="17"/>
      <c r="J9" s="79" t="s">
        <v>822</v>
      </c>
      <c r="K9" s="42" t="s">
        <v>116</v>
      </c>
      <c r="L9" s="42" t="s">
        <v>117</v>
      </c>
      <c r="M9" s="42" t="s">
        <v>778</v>
      </c>
      <c r="N9" s="79" t="s">
        <v>778</v>
      </c>
      <c r="O9" s="17"/>
      <c r="P9" s="79" t="s">
        <v>27</v>
      </c>
      <c r="Q9" s="79" t="s">
        <v>96</v>
      </c>
      <c r="T9" s="43" t="str">
        <f t="shared" si="0"/>
        <v>A</v>
      </c>
      <c r="U9" s="43">
        <f t="shared" si="1"/>
      </c>
      <c r="V9" s="43">
        <f t="shared" si="2"/>
      </c>
      <c r="W9" s="43">
        <f t="shared" si="3"/>
      </c>
      <c r="X9" s="15">
        <f t="shared" si="4"/>
      </c>
      <c r="Y9" s="15">
        <f t="shared" si="5"/>
      </c>
      <c r="Z9" s="15">
        <f t="shared" si="6"/>
      </c>
      <c r="AB9" s="15">
        <f t="shared" si="7"/>
      </c>
    </row>
    <row r="10" spans="1:28" ht="12.75">
      <c r="A10" s="83">
        <v>16539400023</v>
      </c>
      <c r="B10" s="79">
        <v>9</v>
      </c>
      <c r="C10" s="23" t="s">
        <v>92</v>
      </c>
      <c r="D10" s="23" t="s">
        <v>93</v>
      </c>
      <c r="E10" s="79" t="s">
        <v>27</v>
      </c>
      <c r="F10" s="79" t="s">
        <v>118</v>
      </c>
      <c r="G10" s="79">
        <v>0</v>
      </c>
      <c r="H10" s="79">
        <v>1</v>
      </c>
      <c r="I10" s="79"/>
      <c r="J10" s="79" t="s">
        <v>822</v>
      </c>
      <c r="K10" s="42" t="s">
        <v>119</v>
      </c>
      <c r="L10" s="42" t="s">
        <v>120</v>
      </c>
      <c r="M10" s="42" t="s">
        <v>778</v>
      </c>
      <c r="N10" s="79" t="s">
        <v>778</v>
      </c>
      <c r="O10" s="80"/>
      <c r="P10" s="79" t="s">
        <v>27</v>
      </c>
      <c r="Q10" s="79" t="s">
        <v>96</v>
      </c>
      <c r="T10" s="43" t="str">
        <f t="shared" si="0"/>
        <v>A</v>
      </c>
      <c r="U10" s="43">
        <f t="shared" si="1"/>
      </c>
      <c r="V10" s="43">
        <f t="shared" si="2"/>
      </c>
      <c r="W10" s="43">
        <f t="shared" si="3"/>
      </c>
      <c r="X10" s="15">
        <f t="shared" si="4"/>
      </c>
      <c r="Y10" s="15">
        <f t="shared" si="5"/>
      </c>
      <c r="Z10" s="15">
        <f t="shared" si="6"/>
      </c>
      <c r="AB10" s="15">
        <f t="shared" si="7"/>
      </c>
    </row>
    <row r="11" spans="1:28" ht="25.5">
      <c r="A11" s="83">
        <v>16539500023</v>
      </c>
      <c r="B11" s="79">
        <v>10</v>
      </c>
      <c r="C11" s="23" t="s">
        <v>92</v>
      </c>
      <c r="D11" s="23" t="s">
        <v>93</v>
      </c>
      <c r="E11" s="79" t="s">
        <v>27</v>
      </c>
      <c r="F11" s="79" t="s">
        <v>121</v>
      </c>
      <c r="G11" s="79">
        <v>0</v>
      </c>
      <c r="H11" s="79">
        <v>10</v>
      </c>
      <c r="I11" s="17"/>
      <c r="J11" s="79" t="s">
        <v>822</v>
      </c>
      <c r="K11" s="42" t="s">
        <v>122</v>
      </c>
      <c r="L11" s="42" t="s">
        <v>123</v>
      </c>
      <c r="M11" s="42" t="s">
        <v>778</v>
      </c>
      <c r="N11" s="79" t="s">
        <v>778</v>
      </c>
      <c r="O11" s="17"/>
      <c r="P11" s="79" t="s">
        <v>27</v>
      </c>
      <c r="Q11" s="79" t="s">
        <v>96</v>
      </c>
      <c r="T11" s="43" t="str">
        <f t="shared" si="0"/>
        <v>A</v>
      </c>
      <c r="U11" s="43">
        <f t="shared" si="1"/>
      </c>
      <c r="V11" s="43">
        <f t="shared" si="2"/>
      </c>
      <c r="W11" s="43">
        <f t="shared" si="3"/>
      </c>
      <c r="X11" s="15">
        <f t="shared" si="4"/>
      </c>
      <c r="Y11" s="15">
        <f t="shared" si="5"/>
      </c>
      <c r="Z11" s="15">
        <f t="shared" si="6"/>
      </c>
      <c r="AB11" s="15">
        <f t="shared" si="7"/>
      </c>
    </row>
    <row r="12" spans="1:28" ht="12.75">
      <c r="A12" s="83">
        <v>16539600023</v>
      </c>
      <c r="B12" s="79">
        <v>11</v>
      </c>
      <c r="C12" s="23" t="s">
        <v>92</v>
      </c>
      <c r="D12" s="23" t="s">
        <v>93</v>
      </c>
      <c r="E12" s="79" t="s">
        <v>27</v>
      </c>
      <c r="F12" s="79" t="s">
        <v>121</v>
      </c>
      <c r="G12" s="79">
        <v>0</v>
      </c>
      <c r="H12" s="79">
        <v>31</v>
      </c>
      <c r="I12" s="17"/>
      <c r="J12" s="79" t="s">
        <v>822</v>
      </c>
      <c r="K12" s="42" t="s">
        <v>124</v>
      </c>
      <c r="L12" s="42" t="s">
        <v>125</v>
      </c>
      <c r="M12" s="42" t="s">
        <v>778</v>
      </c>
      <c r="N12" s="79" t="s">
        <v>778</v>
      </c>
      <c r="O12" s="17"/>
      <c r="P12" s="79" t="s">
        <v>27</v>
      </c>
      <c r="Q12" s="79" t="s">
        <v>96</v>
      </c>
      <c r="T12" s="43" t="str">
        <f t="shared" si="0"/>
        <v>A</v>
      </c>
      <c r="U12" s="43">
        <f t="shared" si="1"/>
      </c>
      <c r="V12" s="43">
        <f t="shared" si="2"/>
      </c>
      <c r="W12" s="43">
        <f t="shared" si="3"/>
      </c>
      <c r="X12" s="15">
        <f t="shared" si="4"/>
      </c>
      <c r="Y12" s="15">
        <f t="shared" si="5"/>
      </c>
      <c r="Z12" s="15">
        <f t="shared" si="6"/>
      </c>
      <c r="AB12" s="15">
        <f t="shared" si="7"/>
      </c>
    </row>
    <row r="13" spans="1:28" ht="63.75">
      <c r="A13" s="83">
        <v>16633600023</v>
      </c>
      <c r="B13" s="79">
        <v>12</v>
      </c>
      <c r="C13" s="23" t="s">
        <v>126</v>
      </c>
      <c r="D13" s="23" t="s">
        <v>127</v>
      </c>
      <c r="E13" s="79" t="s">
        <v>27</v>
      </c>
      <c r="F13" s="79" t="s">
        <v>33</v>
      </c>
      <c r="G13" s="79" t="s">
        <v>128</v>
      </c>
      <c r="H13" s="79">
        <v>5</v>
      </c>
      <c r="I13" s="79"/>
      <c r="J13" s="79" t="s">
        <v>822</v>
      </c>
      <c r="K13" s="42" t="s">
        <v>129</v>
      </c>
      <c r="L13" s="42" t="s">
        <v>130</v>
      </c>
      <c r="M13" s="42" t="s">
        <v>778</v>
      </c>
      <c r="N13" s="79" t="s">
        <v>778</v>
      </c>
      <c r="O13" s="79"/>
      <c r="P13" s="79" t="s">
        <v>27</v>
      </c>
      <c r="Q13" s="79" t="s">
        <v>96</v>
      </c>
      <c r="T13" s="43" t="str">
        <f t="shared" si="0"/>
        <v>A</v>
      </c>
      <c r="U13" s="43">
        <f t="shared" si="1"/>
      </c>
      <c r="V13" s="43">
        <f t="shared" si="2"/>
      </c>
      <c r="W13" s="43">
        <f t="shared" si="3"/>
      </c>
      <c r="X13" s="15">
        <f t="shared" si="4"/>
      </c>
      <c r="Y13" s="15">
        <f t="shared" si="5"/>
      </c>
      <c r="Z13" s="15">
        <f t="shared" si="6"/>
      </c>
      <c r="AB13" s="15">
        <f t="shared" si="7"/>
      </c>
    </row>
    <row r="14" spans="1:28" ht="12.75">
      <c r="A14" s="83">
        <v>16650900023</v>
      </c>
      <c r="B14" s="79">
        <v>13</v>
      </c>
      <c r="C14" s="23" t="s">
        <v>131</v>
      </c>
      <c r="D14" s="23" t="s">
        <v>132</v>
      </c>
      <c r="E14" s="79" t="s">
        <v>27</v>
      </c>
      <c r="F14" s="79" t="s">
        <v>33</v>
      </c>
      <c r="G14" s="79">
        <v>0</v>
      </c>
      <c r="H14" s="79">
        <v>10</v>
      </c>
      <c r="I14" s="79"/>
      <c r="J14" s="79" t="s">
        <v>822</v>
      </c>
      <c r="K14" s="42" t="s">
        <v>133</v>
      </c>
      <c r="L14" s="42" t="s">
        <v>134</v>
      </c>
      <c r="M14" s="42" t="s">
        <v>778</v>
      </c>
      <c r="N14" s="79" t="s">
        <v>778</v>
      </c>
      <c r="O14" s="79"/>
      <c r="P14" s="79" t="s">
        <v>27</v>
      </c>
      <c r="Q14" s="79" t="s">
        <v>18</v>
      </c>
      <c r="T14" s="43" t="str">
        <f t="shared" si="0"/>
        <v>A</v>
      </c>
      <c r="U14" s="43">
        <f t="shared" si="1"/>
      </c>
      <c r="V14" s="43">
        <f t="shared" si="2"/>
      </c>
      <c r="W14" s="43">
        <f t="shared" si="3"/>
      </c>
      <c r="X14" s="15">
        <f t="shared" si="4"/>
      </c>
      <c r="Y14" s="15">
        <f t="shared" si="5"/>
      </c>
      <c r="Z14" s="15">
        <f t="shared" si="6"/>
      </c>
      <c r="AB14" s="15">
        <f t="shared" si="7"/>
      </c>
    </row>
    <row r="15" spans="1:28" ht="12.75">
      <c r="A15" s="83">
        <v>16633700023</v>
      </c>
      <c r="B15" s="79">
        <v>14</v>
      </c>
      <c r="C15" s="23" t="s">
        <v>126</v>
      </c>
      <c r="D15" s="23" t="s">
        <v>127</v>
      </c>
      <c r="E15" s="79" t="s">
        <v>27</v>
      </c>
      <c r="F15" s="79" t="s">
        <v>33</v>
      </c>
      <c r="G15" s="79" t="s">
        <v>128</v>
      </c>
      <c r="H15" s="79">
        <v>10</v>
      </c>
      <c r="I15" s="79"/>
      <c r="J15" s="79" t="s">
        <v>822</v>
      </c>
      <c r="K15" s="42" t="s">
        <v>135</v>
      </c>
      <c r="L15" s="42" t="s">
        <v>136</v>
      </c>
      <c r="M15" s="42" t="s">
        <v>778</v>
      </c>
      <c r="N15" s="79" t="s">
        <v>778</v>
      </c>
      <c r="O15" s="80"/>
      <c r="P15" s="79" t="s">
        <v>27</v>
      </c>
      <c r="Q15" s="79" t="s">
        <v>96</v>
      </c>
      <c r="T15" s="43" t="str">
        <f t="shared" si="0"/>
        <v>A</v>
      </c>
      <c r="U15" s="43">
        <f t="shared" si="1"/>
      </c>
      <c r="V15" s="43">
        <f t="shared" si="2"/>
      </c>
      <c r="W15" s="43">
        <f t="shared" si="3"/>
      </c>
      <c r="X15" s="15">
        <f t="shared" si="4"/>
      </c>
      <c r="Y15" s="15">
        <f t="shared" si="5"/>
      </c>
      <c r="Z15" s="15">
        <f t="shared" si="6"/>
      </c>
      <c r="AB15" s="15">
        <f t="shared" si="7"/>
      </c>
    </row>
    <row r="16" spans="1:28" ht="25.5">
      <c r="A16" s="83">
        <v>16633800023</v>
      </c>
      <c r="B16" s="79">
        <v>15</v>
      </c>
      <c r="C16" s="23" t="s">
        <v>126</v>
      </c>
      <c r="D16" s="23" t="s">
        <v>127</v>
      </c>
      <c r="E16" s="79" t="s">
        <v>27</v>
      </c>
      <c r="F16" s="79" t="s">
        <v>33</v>
      </c>
      <c r="G16" s="79" t="s">
        <v>128</v>
      </c>
      <c r="H16" s="79">
        <v>15</v>
      </c>
      <c r="I16" s="79"/>
      <c r="J16" s="79" t="s">
        <v>822</v>
      </c>
      <c r="K16" s="42" t="s">
        <v>137</v>
      </c>
      <c r="L16" s="42" t="s">
        <v>138</v>
      </c>
      <c r="M16" s="42" t="s">
        <v>778</v>
      </c>
      <c r="N16" s="79" t="s">
        <v>778</v>
      </c>
      <c r="O16" s="80"/>
      <c r="P16" s="79" t="s">
        <v>27</v>
      </c>
      <c r="Q16" s="79" t="s">
        <v>96</v>
      </c>
      <c r="T16" s="43" t="str">
        <f t="shared" si="0"/>
        <v>A</v>
      </c>
      <c r="U16" s="43">
        <f t="shared" si="1"/>
      </c>
      <c r="V16" s="43">
        <f t="shared" si="2"/>
      </c>
      <c r="W16" s="43">
        <f t="shared" si="3"/>
      </c>
      <c r="X16" s="15">
        <f t="shared" si="4"/>
      </c>
      <c r="Y16" s="15">
        <f t="shared" si="5"/>
      </c>
      <c r="Z16" s="15">
        <f t="shared" si="6"/>
      </c>
      <c r="AB16" s="15">
        <f t="shared" si="7"/>
      </c>
    </row>
    <row r="17" spans="1:28" ht="25.5">
      <c r="A17" s="83">
        <v>16497400023</v>
      </c>
      <c r="B17" s="79">
        <v>16</v>
      </c>
      <c r="C17" s="23" t="s">
        <v>139</v>
      </c>
      <c r="D17" s="23" t="s">
        <v>140</v>
      </c>
      <c r="E17" s="79" t="s">
        <v>108</v>
      </c>
      <c r="F17" s="79" t="s">
        <v>33</v>
      </c>
      <c r="G17" s="79" t="s">
        <v>128</v>
      </c>
      <c r="H17" s="79">
        <v>20</v>
      </c>
      <c r="I17" s="79"/>
      <c r="J17" s="17" t="s">
        <v>807</v>
      </c>
      <c r="K17" s="42" t="s">
        <v>141</v>
      </c>
      <c r="O17" s="79"/>
      <c r="P17" s="79" t="s">
        <v>821</v>
      </c>
      <c r="Q17" s="79" t="s">
        <v>18</v>
      </c>
      <c r="T17" s="43">
        <f t="shared" si="0"/>
      </c>
      <c r="U17" s="43">
        <f t="shared" si="1"/>
        <v>0</v>
      </c>
      <c r="V17" s="43">
        <f t="shared" si="2"/>
      </c>
      <c r="W17" s="43" t="str">
        <f t="shared" si="3"/>
        <v>Definition</v>
      </c>
      <c r="X17" s="15">
        <f t="shared" si="4"/>
      </c>
      <c r="Y17" s="15">
        <f t="shared" si="5"/>
      </c>
      <c r="Z17" s="15">
        <f t="shared" si="6"/>
      </c>
      <c r="AB17" s="15">
        <f t="shared" si="7"/>
      </c>
    </row>
    <row r="18" spans="1:28" ht="12.75">
      <c r="A18" s="83">
        <v>16633900023</v>
      </c>
      <c r="B18" s="79">
        <v>17</v>
      </c>
      <c r="C18" s="23" t="s">
        <v>126</v>
      </c>
      <c r="D18" s="23" t="s">
        <v>127</v>
      </c>
      <c r="E18" s="79" t="s">
        <v>72</v>
      </c>
      <c r="F18" s="79" t="s">
        <v>142</v>
      </c>
      <c r="G18" s="79" t="s">
        <v>143</v>
      </c>
      <c r="H18" s="79">
        <v>34</v>
      </c>
      <c r="I18" s="79"/>
      <c r="J18" s="79" t="s">
        <v>804</v>
      </c>
      <c r="K18" s="42" t="s">
        <v>144</v>
      </c>
      <c r="L18" s="42" t="s">
        <v>145</v>
      </c>
      <c r="M18" s="42" t="s">
        <v>778</v>
      </c>
      <c r="N18" s="79" t="s">
        <v>778</v>
      </c>
      <c r="O18" s="79"/>
      <c r="P18" s="79" t="s">
        <v>811</v>
      </c>
      <c r="Q18" s="79" t="s">
        <v>96</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3">
        <v>16651000023</v>
      </c>
      <c r="B19" s="79">
        <v>18</v>
      </c>
      <c r="C19" s="23" t="s">
        <v>131</v>
      </c>
      <c r="D19" s="23" t="s">
        <v>132</v>
      </c>
      <c r="E19" s="79" t="s">
        <v>27</v>
      </c>
      <c r="F19" s="79" t="s">
        <v>146</v>
      </c>
      <c r="G19" s="79">
        <v>0</v>
      </c>
      <c r="H19" s="79">
        <v>1</v>
      </c>
      <c r="I19" s="79"/>
      <c r="J19" s="79" t="s">
        <v>822</v>
      </c>
      <c r="K19" s="42" t="s">
        <v>147</v>
      </c>
      <c r="L19" s="42" t="s">
        <v>148</v>
      </c>
      <c r="M19" s="42" t="s">
        <v>778</v>
      </c>
      <c r="N19" s="79" t="s">
        <v>778</v>
      </c>
      <c r="O19" s="79"/>
      <c r="P19" s="79" t="s">
        <v>27</v>
      </c>
      <c r="Q19" s="79" t="s">
        <v>18</v>
      </c>
      <c r="T19" s="43" t="str">
        <f t="shared" si="0"/>
        <v>A</v>
      </c>
      <c r="U19" s="43">
        <f t="shared" si="1"/>
      </c>
      <c r="V19" s="43">
        <f t="shared" si="2"/>
      </c>
      <c r="W19" s="43">
        <f t="shared" si="3"/>
      </c>
      <c r="X19" s="15">
        <f t="shared" si="4"/>
      </c>
      <c r="Y19" s="15">
        <f t="shared" si="5"/>
      </c>
      <c r="Z19" s="15">
        <f t="shared" si="6"/>
      </c>
      <c r="AB19" s="15">
        <f t="shared" si="7"/>
      </c>
    </row>
    <row r="20" spans="1:28" ht="12.75">
      <c r="A20" s="83">
        <v>16651100023</v>
      </c>
      <c r="B20" s="79">
        <v>19</v>
      </c>
      <c r="C20" s="23" t="s">
        <v>131</v>
      </c>
      <c r="D20" s="23" t="s">
        <v>132</v>
      </c>
      <c r="E20" s="79" t="s">
        <v>27</v>
      </c>
      <c r="F20" s="79" t="s">
        <v>149</v>
      </c>
      <c r="G20" s="79">
        <v>0</v>
      </c>
      <c r="H20" s="79">
        <v>1</v>
      </c>
      <c r="I20" s="79"/>
      <c r="J20" s="79" t="s">
        <v>822</v>
      </c>
      <c r="K20" s="42" t="s">
        <v>150</v>
      </c>
      <c r="L20" s="42" t="s">
        <v>151</v>
      </c>
      <c r="M20" s="42" t="s">
        <v>778</v>
      </c>
      <c r="N20" s="79" t="s">
        <v>778</v>
      </c>
      <c r="O20" s="79"/>
      <c r="P20" s="79" t="s">
        <v>27</v>
      </c>
      <c r="Q20" s="79" t="s">
        <v>18</v>
      </c>
      <c r="T20" s="43" t="str">
        <f t="shared" si="0"/>
        <v>A</v>
      </c>
      <c r="U20" s="43">
        <f t="shared" si="1"/>
      </c>
      <c r="V20" s="43">
        <f t="shared" si="2"/>
      </c>
      <c r="W20" s="43">
        <f t="shared" si="3"/>
      </c>
      <c r="X20" s="15">
        <f t="shared" si="4"/>
      </c>
      <c r="Y20" s="15">
        <f t="shared" si="5"/>
      </c>
      <c r="Z20" s="15">
        <f t="shared" si="6"/>
      </c>
      <c r="AB20" s="15">
        <f t="shared" si="7"/>
      </c>
    </row>
    <row r="21" spans="1:28" ht="63.75">
      <c r="A21" s="83">
        <v>16634000023</v>
      </c>
      <c r="B21" s="79">
        <v>20</v>
      </c>
      <c r="C21" s="23" t="s">
        <v>126</v>
      </c>
      <c r="D21" s="23" t="s">
        <v>127</v>
      </c>
      <c r="E21" s="79" t="s">
        <v>27</v>
      </c>
      <c r="F21" s="79">
        <v>1</v>
      </c>
      <c r="G21" s="79" t="s">
        <v>152</v>
      </c>
      <c r="H21" s="79">
        <v>6</v>
      </c>
      <c r="I21" s="79"/>
      <c r="J21" s="79" t="s">
        <v>822</v>
      </c>
      <c r="K21" s="42" t="s">
        <v>129</v>
      </c>
      <c r="L21" s="42" t="s">
        <v>130</v>
      </c>
      <c r="M21" s="42" t="s">
        <v>890</v>
      </c>
      <c r="N21" s="79" t="s">
        <v>834</v>
      </c>
      <c r="O21" s="79"/>
      <c r="P21" s="79" t="s">
        <v>27</v>
      </c>
      <c r="Q21" s="79" t="s">
        <v>96</v>
      </c>
      <c r="T21" s="43" t="str">
        <f t="shared" si="0"/>
        <v>AP</v>
      </c>
      <c r="U21" s="43">
        <f t="shared" si="1"/>
      </c>
      <c r="V21" s="43">
        <f t="shared" si="2"/>
      </c>
      <c r="W21" s="43">
        <f t="shared" si="3"/>
      </c>
      <c r="X21" s="15">
        <f t="shared" si="4"/>
      </c>
      <c r="Y21" s="15">
        <f t="shared" si="5"/>
      </c>
      <c r="Z21" s="15">
        <f t="shared" si="6"/>
      </c>
      <c r="AB21" s="15">
        <f t="shared" si="7"/>
      </c>
    </row>
    <row r="22" spans="1:28" ht="38.25">
      <c r="A22" s="83">
        <v>16560300023</v>
      </c>
      <c r="B22" s="79">
        <v>21</v>
      </c>
      <c r="C22" s="23" t="s">
        <v>153</v>
      </c>
      <c r="D22" s="23" t="s">
        <v>154</v>
      </c>
      <c r="E22" s="79" t="s">
        <v>27</v>
      </c>
      <c r="F22" s="79">
        <v>2</v>
      </c>
      <c r="G22" s="79">
        <v>0</v>
      </c>
      <c r="H22" s="79">
        <v>1</v>
      </c>
      <c r="I22" s="79"/>
      <c r="J22" s="79" t="s">
        <v>822</v>
      </c>
      <c r="K22" s="42" t="s">
        <v>155</v>
      </c>
      <c r="L22" s="42" t="s">
        <v>156</v>
      </c>
      <c r="M22" s="42" t="s">
        <v>882</v>
      </c>
      <c r="N22" s="79" t="s">
        <v>865</v>
      </c>
      <c r="O22" s="79"/>
      <c r="P22" s="79" t="s">
        <v>27</v>
      </c>
      <c r="Q22" s="79" t="s">
        <v>18</v>
      </c>
      <c r="T22" s="43" t="str">
        <f t="shared" si="0"/>
        <v>R</v>
      </c>
      <c r="U22" s="43">
        <f t="shared" si="1"/>
      </c>
      <c r="V22" s="43">
        <f t="shared" si="2"/>
      </c>
      <c r="W22" s="43">
        <f t="shared" si="3"/>
      </c>
      <c r="X22" s="15">
        <f t="shared" si="4"/>
      </c>
      <c r="Y22" s="15">
        <f t="shared" si="5"/>
      </c>
      <c r="Z22" s="15">
        <f t="shared" si="6"/>
      </c>
      <c r="AB22" s="15">
        <f t="shared" si="7"/>
      </c>
    </row>
    <row r="23" spans="1:28" ht="12.75">
      <c r="A23" s="83">
        <v>16611800023</v>
      </c>
      <c r="B23" s="79">
        <v>22</v>
      </c>
      <c r="C23" s="23" t="s">
        <v>102</v>
      </c>
      <c r="D23" s="23" t="s">
        <v>103</v>
      </c>
      <c r="E23" s="79" t="s">
        <v>27</v>
      </c>
      <c r="F23" s="79">
        <v>2</v>
      </c>
      <c r="H23" s="79">
        <v>1</v>
      </c>
      <c r="I23" s="79"/>
      <c r="J23" s="79" t="s">
        <v>822</v>
      </c>
      <c r="K23" s="42" t="s">
        <v>157</v>
      </c>
      <c r="L23" s="42" t="s">
        <v>158</v>
      </c>
      <c r="M23" s="42" t="s">
        <v>778</v>
      </c>
      <c r="N23" s="79" t="s">
        <v>778</v>
      </c>
      <c r="O23" s="79"/>
      <c r="P23" s="79" t="s">
        <v>27</v>
      </c>
      <c r="Q23" s="79" t="s">
        <v>96</v>
      </c>
      <c r="T23" s="43" t="str">
        <f t="shared" si="0"/>
        <v>A</v>
      </c>
      <c r="U23" s="43">
        <f t="shared" si="1"/>
      </c>
      <c r="V23" s="43">
        <f t="shared" si="2"/>
      </c>
      <c r="W23" s="43">
        <f t="shared" si="3"/>
      </c>
      <c r="X23" s="15">
        <f t="shared" si="4"/>
      </c>
      <c r="Y23" s="15">
        <f t="shared" si="5"/>
      </c>
      <c r="Z23" s="15">
        <f t="shared" si="6"/>
      </c>
      <c r="AB23" s="15">
        <f t="shared" si="7"/>
      </c>
    </row>
    <row r="24" spans="1:28" ht="89.25">
      <c r="A24" s="83">
        <v>16603500023</v>
      </c>
      <c r="B24" s="79">
        <v>23</v>
      </c>
      <c r="C24" s="23" t="s">
        <v>159</v>
      </c>
      <c r="D24" s="23" t="s">
        <v>160</v>
      </c>
      <c r="E24" s="79" t="s">
        <v>108</v>
      </c>
      <c r="F24" s="79">
        <v>3</v>
      </c>
      <c r="G24" s="79">
        <v>3</v>
      </c>
      <c r="H24" s="79">
        <v>1</v>
      </c>
      <c r="I24" s="79"/>
      <c r="J24" s="79" t="s">
        <v>806</v>
      </c>
      <c r="K24" s="42" t="s">
        <v>161</v>
      </c>
      <c r="O24" s="79"/>
      <c r="P24" s="79" t="s">
        <v>821</v>
      </c>
      <c r="Q24" s="79" t="s">
        <v>96</v>
      </c>
      <c r="T24" s="43">
        <f t="shared" si="0"/>
      </c>
      <c r="U24" s="43">
        <f t="shared" si="1"/>
        <v>0</v>
      </c>
      <c r="V24" s="43">
        <f t="shared" si="2"/>
      </c>
      <c r="W24" s="43" t="str">
        <f t="shared" si="3"/>
        <v>Definition</v>
      </c>
      <c r="X24" s="15">
        <f t="shared" si="4"/>
      </c>
      <c r="Y24" s="15">
        <f t="shared" si="5"/>
      </c>
      <c r="Z24" s="15">
        <f t="shared" si="6"/>
      </c>
      <c r="AB24" s="15">
        <f t="shared" si="7"/>
      </c>
    </row>
    <row r="25" spans="1:28" ht="178.5">
      <c r="A25" s="83">
        <v>16634100023</v>
      </c>
      <c r="B25" s="79">
        <v>24</v>
      </c>
      <c r="C25" s="23" t="s">
        <v>126</v>
      </c>
      <c r="D25" s="23" t="s">
        <v>127</v>
      </c>
      <c r="E25" s="79" t="s">
        <v>72</v>
      </c>
      <c r="F25" s="79">
        <v>3</v>
      </c>
      <c r="G25" s="79">
        <v>3.1</v>
      </c>
      <c r="H25" s="79">
        <v>7</v>
      </c>
      <c r="I25" s="79"/>
      <c r="J25" s="79" t="s">
        <v>804</v>
      </c>
      <c r="K25" s="42" t="s">
        <v>162</v>
      </c>
      <c r="L25" s="42" t="s">
        <v>163</v>
      </c>
      <c r="M25" s="42" t="s">
        <v>924</v>
      </c>
      <c r="N25" s="79" t="s">
        <v>834</v>
      </c>
      <c r="O25" s="79"/>
      <c r="P25" s="79" t="s">
        <v>821</v>
      </c>
      <c r="Q25" s="79" t="s">
        <v>96</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3">
        <v>16634300023</v>
      </c>
      <c r="B26" s="79">
        <v>25</v>
      </c>
      <c r="C26" s="23" t="s">
        <v>126</v>
      </c>
      <c r="D26" s="23" t="s">
        <v>127</v>
      </c>
      <c r="E26" s="79" t="s">
        <v>27</v>
      </c>
      <c r="F26" s="79">
        <v>3</v>
      </c>
      <c r="G26" s="79">
        <v>3.1</v>
      </c>
      <c r="H26" s="79">
        <v>8</v>
      </c>
      <c r="I26" s="79"/>
      <c r="J26" s="79" t="s">
        <v>822</v>
      </c>
      <c r="K26" s="42" t="s">
        <v>164</v>
      </c>
      <c r="L26" s="42" t="s">
        <v>165</v>
      </c>
      <c r="M26" s="42" t="s">
        <v>778</v>
      </c>
      <c r="N26" s="79" t="s">
        <v>778</v>
      </c>
      <c r="O26" s="80"/>
      <c r="P26" s="79" t="s">
        <v>27</v>
      </c>
      <c r="Q26" s="79" t="s">
        <v>96</v>
      </c>
      <c r="T26" s="43" t="str">
        <f t="shared" si="0"/>
        <v>A</v>
      </c>
      <c r="U26" s="43">
        <f t="shared" si="1"/>
      </c>
      <c r="V26" s="43">
        <f t="shared" si="2"/>
      </c>
      <c r="W26" s="43">
        <f t="shared" si="3"/>
      </c>
      <c r="X26" s="15">
        <f t="shared" si="4"/>
      </c>
      <c r="Y26" s="15">
        <f t="shared" si="5"/>
      </c>
      <c r="Z26" s="15">
        <f t="shared" si="6"/>
      </c>
      <c r="AB26" s="15">
        <f t="shared" si="7"/>
      </c>
    </row>
    <row r="27" spans="1:28" ht="25.5">
      <c r="A27" s="83">
        <v>16634200023</v>
      </c>
      <c r="B27" s="79">
        <v>26</v>
      </c>
      <c r="C27" s="23" t="s">
        <v>126</v>
      </c>
      <c r="D27" s="23" t="s">
        <v>127</v>
      </c>
      <c r="E27" s="79" t="s">
        <v>27</v>
      </c>
      <c r="F27" s="79">
        <v>3</v>
      </c>
      <c r="G27" s="79">
        <v>3.1</v>
      </c>
      <c r="H27" s="79">
        <v>8</v>
      </c>
      <c r="J27" s="79" t="s">
        <v>822</v>
      </c>
      <c r="K27" s="42" t="s">
        <v>166</v>
      </c>
      <c r="L27" s="42" t="s">
        <v>167</v>
      </c>
      <c r="M27" s="42" t="s">
        <v>778</v>
      </c>
      <c r="N27" s="79" t="s">
        <v>778</v>
      </c>
      <c r="P27" s="79" t="s">
        <v>27</v>
      </c>
      <c r="Q27" s="79" t="s">
        <v>96</v>
      </c>
      <c r="T27" s="43" t="str">
        <f t="shared" si="0"/>
        <v>A</v>
      </c>
      <c r="U27" s="43">
        <f t="shared" si="1"/>
      </c>
      <c r="V27" s="43">
        <f t="shared" si="2"/>
      </c>
      <c r="W27" s="43">
        <f t="shared" si="3"/>
      </c>
      <c r="X27" s="15">
        <f t="shared" si="4"/>
      </c>
      <c r="Y27" s="15">
        <f t="shared" si="5"/>
      </c>
      <c r="Z27" s="15">
        <f t="shared" si="6"/>
      </c>
      <c r="AB27" s="15">
        <f t="shared" si="7"/>
      </c>
    </row>
    <row r="28" spans="1:28" ht="25.5">
      <c r="A28" s="83">
        <v>16634400023</v>
      </c>
      <c r="B28" s="79">
        <v>27</v>
      </c>
      <c r="C28" s="23" t="s">
        <v>126</v>
      </c>
      <c r="D28" s="23" t="s">
        <v>127</v>
      </c>
      <c r="E28" s="79" t="s">
        <v>27</v>
      </c>
      <c r="F28" s="79">
        <v>3</v>
      </c>
      <c r="G28" s="79">
        <v>3.1</v>
      </c>
      <c r="H28" s="79">
        <v>11</v>
      </c>
      <c r="J28" s="79" t="s">
        <v>822</v>
      </c>
      <c r="K28" s="42" t="s">
        <v>166</v>
      </c>
      <c r="L28" s="42" t="s">
        <v>168</v>
      </c>
      <c r="M28" s="42" t="s">
        <v>778</v>
      </c>
      <c r="N28" s="79" t="s">
        <v>778</v>
      </c>
      <c r="P28" s="79" t="s">
        <v>27</v>
      </c>
      <c r="Q28" s="79" t="s">
        <v>96</v>
      </c>
      <c r="T28" s="43" t="str">
        <f t="shared" si="0"/>
        <v>A</v>
      </c>
      <c r="U28" s="43">
        <f t="shared" si="1"/>
      </c>
      <c r="V28" s="43">
        <f t="shared" si="2"/>
      </c>
      <c r="W28" s="43">
        <f t="shared" si="3"/>
      </c>
      <c r="X28" s="15">
        <f t="shared" si="4"/>
      </c>
      <c r="Y28" s="15">
        <f t="shared" si="5"/>
      </c>
      <c r="Z28" s="15">
        <f t="shared" si="6"/>
      </c>
      <c r="AB28" s="15">
        <f t="shared" si="7"/>
      </c>
    </row>
    <row r="29" spans="1:28" ht="25.5">
      <c r="A29" s="83">
        <v>16634500023</v>
      </c>
      <c r="B29" s="79">
        <v>28</v>
      </c>
      <c r="C29" s="23" t="s">
        <v>126</v>
      </c>
      <c r="D29" s="23" t="s">
        <v>127</v>
      </c>
      <c r="E29" s="79" t="s">
        <v>27</v>
      </c>
      <c r="F29" s="79">
        <v>3</v>
      </c>
      <c r="G29" s="79">
        <v>3.1</v>
      </c>
      <c r="H29" s="79">
        <v>14</v>
      </c>
      <c r="J29" s="79" t="s">
        <v>822</v>
      </c>
      <c r="K29" s="42" t="s">
        <v>169</v>
      </c>
      <c r="L29" s="42" t="s">
        <v>170</v>
      </c>
      <c r="M29" s="42" t="s">
        <v>778</v>
      </c>
      <c r="N29" s="79" t="s">
        <v>778</v>
      </c>
      <c r="P29" s="79" t="s">
        <v>27</v>
      </c>
      <c r="Q29" s="79" t="s">
        <v>96</v>
      </c>
      <c r="T29" s="43" t="str">
        <f t="shared" si="0"/>
        <v>A</v>
      </c>
      <c r="U29" s="43">
        <f t="shared" si="1"/>
      </c>
      <c r="V29" s="43">
        <f t="shared" si="2"/>
      </c>
      <c r="W29" s="43">
        <f t="shared" si="3"/>
      </c>
      <c r="X29" s="15">
        <f t="shared" si="4"/>
      </c>
      <c r="Y29" s="15">
        <f t="shared" si="5"/>
      </c>
      <c r="Z29" s="15">
        <f t="shared" si="6"/>
      </c>
      <c r="AB29" s="15">
        <f t="shared" si="7"/>
      </c>
    </row>
    <row r="30" spans="1:28" ht="25.5">
      <c r="A30" s="83">
        <v>16634600023</v>
      </c>
      <c r="B30" s="79">
        <v>29</v>
      </c>
      <c r="C30" s="23" t="s">
        <v>126</v>
      </c>
      <c r="D30" s="23" t="s">
        <v>127</v>
      </c>
      <c r="E30" s="79" t="s">
        <v>27</v>
      </c>
      <c r="F30" s="79">
        <v>3</v>
      </c>
      <c r="G30" s="79">
        <v>3.1</v>
      </c>
      <c r="H30" s="79">
        <v>17</v>
      </c>
      <c r="J30" s="79" t="s">
        <v>822</v>
      </c>
      <c r="K30" s="42" t="s">
        <v>166</v>
      </c>
      <c r="L30" s="42" t="s">
        <v>171</v>
      </c>
      <c r="M30" s="42" t="s">
        <v>778</v>
      </c>
      <c r="N30" s="79" t="s">
        <v>778</v>
      </c>
      <c r="P30" s="79" t="s">
        <v>27</v>
      </c>
      <c r="Q30" s="79" t="s">
        <v>96</v>
      </c>
      <c r="T30" s="43" t="str">
        <f t="shared" si="0"/>
        <v>A</v>
      </c>
      <c r="U30" s="43">
        <f t="shared" si="1"/>
      </c>
      <c r="V30" s="43">
        <f t="shared" si="2"/>
      </c>
      <c r="W30" s="43">
        <f t="shared" si="3"/>
      </c>
      <c r="X30" s="15">
        <f t="shared" si="4"/>
      </c>
      <c r="Y30" s="15">
        <f t="shared" si="5"/>
      </c>
      <c r="Z30" s="15">
        <f t="shared" si="6"/>
      </c>
      <c r="AB30" s="15">
        <f t="shared" si="7"/>
      </c>
    </row>
    <row r="31" spans="1:28" ht="25.5">
      <c r="A31" s="83">
        <v>16634700023</v>
      </c>
      <c r="B31" s="79">
        <v>30</v>
      </c>
      <c r="C31" s="23" t="s">
        <v>126</v>
      </c>
      <c r="D31" s="23" t="s">
        <v>127</v>
      </c>
      <c r="E31" s="79" t="s">
        <v>27</v>
      </c>
      <c r="F31" s="79">
        <v>3</v>
      </c>
      <c r="G31" s="79">
        <v>3.1</v>
      </c>
      <c r="H31" s="79">
        <v>20</v>
      </c>
      <c r="J31" s="79" t="s">
        <v>822</v>
      </c>
      <c r="K31" s="42" t="s">
        <v>166</v>
      </c>
      <c r="L31" s="42" t="s">
        <v>172</v>
      </c>
      <c r="M31" s="42" t="s">
        <v>778</v>
      </c>
      <c r="N31" s="79" t="s">
        <v>778</v>
      </c>
      <c r="P31" s="79" t="s">
        <v>27</v>
      </c>
      <c r="Q31" s="79" t="s">
        <v>96</v>
      </c>
      <c r="T31" s="43" t="str">
        <f t="shared" si="0"/>
        <v>A</v>
      </c>
      <c r="U31" s="43">
        <f t="shared" si="1"/>
      </c>
      <c r="V31" s="43">
        <f t="shared" si="2"/>
      </c>
      <c r="W31" s="43">
        <f t="shared" si="3"/>
      </c>
      <c r="X31" s="15">
        <f t="shared" si="4"/>
      </c>
      <c r="Y31" s="15">
        <f t="shared" si="5"/>
      </c>
      <c r="Z31" s="15">
        <f t="shared" si="6"/>
      </c>
      <c r="AB31" s="15">
        <f t="shared" si="7"/>
      </c>
    </row>
    <row r="32" spans="1:28" ht="25.5">
      <c r="A32" s="83">
        <v>16634800023</v>
      </c>
      <c r="B32" s="79">
        <v>31</v>
      </c>
      <c r="C32" s="23" t="s">
        <v>126</v>
      </c>
      <c r="D32" s="23" t="s">
        <v>127</v>
      </c>
      <c r="E32" s="79" t="s">
        <v>27</v>
      </c>
      <c r="F32" s="79">
        <v>3</v>
      </c>
      <c r="G32" s="79">
        <v>3.1</v>
      </c>
      <c r="H32" s="79">
        <v>35</v>
      </c>
      <c r="J32" s="79" t="s">
        <v>822</v>
      </c>
      <c r="K32" s="42" t="s">
        <v>173</v>
      </c>
      <c r="L32" s="42" t="s">
        <v>174</v>
      </c>
      <c r="M32" s="42" t="s">
        <v>778</v>
      </c>
      <c r="N32" s="79" t="s">
        <v>778</v>
      </c>
      <c r="P32" s="79" t="s">
        <v>27</v>
      </c>
      <c r="Q32" s="79" t="s">
        <v>96</v>
      </c>
      <c r="T32" s="43" t="str">
        <f t="shared" si="0"/>
        <v>A</v>
      </c>
      <c r="U32" s="43">
        <f t="shared" si="1"/>
      </c>
      <c r="V32" s="43">
        <f t="shared" si="2"/>
      </c>
      <c r="W32" s="43">
        <f t="shared" si="3"/>
      </c>
      <c r="X32" s="15">
        <f t="shared" si="4"/>
      </c>
      <c r="Y32" s="15">
        <f t="shared" si="5"/>
      </c>
      <c r="Z32" s="15">
        <f t="shared" si="6"/>
      </c>
      <c r="AB32" s="15">
        <f t="shared" si="7"/>
      </c>
    </row>
    <row r="33" spans="1:28" ht="38.25">
      <c r="A33" s="83">
        <v>16525500023</v>
      </c>
      <c r="B33" s="79">
        <v>32</v>
      </c>
      <c r="C33" s="23" t="s">
        <v>175</v>
      </c>
      <c r="D33" s="23" t="s">
        <v>176</v>
      </c>
      <c r="E33" s="79" t="s">
        <v>27</v>
      </c>
      <c r="F33" s="79">
        <v>3</v>
      </c>
      <c r="G33" s="79">
        <v>3.2</v>
      </c>
      <c r="H33" s="79">
        <v>36</v>
      </c>
      <c r="J33" s="79" t="s">
        <v>822</v>
      </c>
      <c r="K33" s="42" t="s">
        <v>177</v>
      </c>
      <c r="L33" s="42" t="s">
        <v>178</v>
      </c>
      <c r="M33" s="42" t="s">
        <v>835</v>
      </c>
      <c r="N33" s="79" t="s">
        <v>834</v>
      </c>
      <c r="P33" s="79" t="s">
        <v>27</v>
      </c>
      <c r="Q33" s="79" t="s">
        <v>18</v>
      </c>
      <c r="T33" s="43" t="str">
        <f t="shared" si="0"/>
        <v>AP</v>
      </c>
      <c r="U33" s="43">
        <f t="shared" si="1"/>
      </c>
      <c r="V33" s="43">
        <f t="shared" si="2"/>
      </c>
      <c r="W33" s="43">
        <f t="shared" si="3"/>
      </c>
      <c r="X33" s="15">
        <f t="shared" si="4"/>
      </c>
      <c r="Y33" s="15">
        <f t="shared" si="5"/>
      </c>
      <c r="Z33" s="15">
        <f t="shared" si="6"/>
      </c>
      <c r="AB33" s="15">
        <f t="shared" si="7"/>
      </c>
    </row>
    <row r="34" spans="1:28" ht="38.25">
      <c r="A34" s="83">
        <v>16651200023</v>
      </c>
      <c r="B34" s="79">
        <v>33</v>
      </c>
      <c r="C34" s="23" t="s">
        <v>131</v>
      </c>
      <c r="D34" s="23" t="s">
        <v>132</v>
      </c>
      <c r="E34" s="79" t="s">
        <v>27</v>
      </c>
      <c r="F34" s="79">
        <v>4</v>
      </c>
      <c r="G34" s="79">
        <v>3</v>
      </c>
      <c r="H34" s="79">
        <v>1</v>
      </c>
      <c r="J34" s="79" t="s">
        <v>822</v>
      </c>
      <c r="K34" s="42" t="s">
        <v>179</v>
      </c>
      <c r="L34" s="42" t="s">
        <v>180</v>
      </c>
      <c r="M34" s="42" t="s">
        <v>778</v>
      </c>
      <c r="N34" s="79" t="s">
        <v>778</v>
      </c>
      <c r="P34" s="79" t="s">
        <v>27</v>
      </c>
      <c r="Q34" s="79" t="s">
        <v>18</v>
      </c>
      <c r="T34" s="43" t="str">
        <f t="shared" si="0"/>
        <v>A</v>
      </c>
      <c r="U34" s="43">
        <f t="shared" si="1"/>
      </c>
      <c r="V34" s="43">
        <f t="shared" si="2"/>
      </c>
      <c r="W34" s="43">
        <f t="shared" si="3"/>
      </c>
      <c r="X34" s="15">
        <f t="shared" si="4"/>
      </c>
      <c r="Y34" s="15">
        <f t="shared" si="5"/>
      </c>
      <c r="Z34" s="15">
        <f t="shared" si="6"/>
      </c>
      <c r="AB34" s="15">
        <f t="shared" si="7"/>
      </c>
    </row>
    <row r="35" spans="1:28" ht="12.75">
      <c r="A35" s="83">
        <v>16611900023</v>
      </c>
      <c r="B35" s="79">
        <v>34</v>
      </c>
      <c r="C35" s="23" t="s">
        <v>102</v>
      </c>
      <c r="D35" s="23" t="s">
        <v>103</v>
      </c>
      <c r="E35" s="79" t="s">
        <v>27</v>
      </c>
      <c r="F35" s="79">
        <v>4</v>
      </c>
      <c r="H35" s="79">
        <v>1</v>
      </c>
      <c r="J35" s="79" t="s">
        <v>822</v>
      </c>
      <c r="K35" s="42" t="s">
        <v>157</v>
      </c>
      <c r="L35" s="42" t="s">
        <v>158</v>
      </c>
      <c r="M35" s="42" t="s">
        <v>778</v>
      </c>
      <c r="N35" s="79" t="s">
        <v>778</v>
      </c>
      <c r="P35" s="79" t="s">
        <v>27</v>
      </c>
      <c r="Q35" s="79" t="s">
        <v>96</v>
      </c>
      <c r="T35" s="43" t="str">
        <f t="shared" si="0"/>
        <v>A</v>
      </c>
      <c r="U35" s="43">
        <f t="shared" si="1"/>
      </c>
      <c r="V35" s="43">
        <f t="shared" si="2"/>
      </c>
      <c r="W35" s="43">
        <f t="shared" si="3"/>
      </c>
      <c r="X35" s="15">
        <f t="shared" si="4"/>
      </c>
      <c r="Y35" s="15">
        <f t="shared" si="5"/>
      </c>
      <c r="Z35" s="15">
        <f t="shared" si="6"/>
      </c>
      <c r="AB35" s="15">
        <f t="shared" si="7"/>
      </c>
    </row>
    <row r="36" spans="1:28" ht="38.25">
      <c r="A36" s="83">
        <v>16634900023</v>
      </c>
      <c r="B36" s="79">
        <v>35</v>
      </c>
      <c r="C36" s="23" t="s">
        <v>126</v>
      </c>
      <c r="D36" s="23" t="s">
        <v>127</v>
      </c>
      <c r="E36" s="79" t="s">
        <v>72</v>
      </c>
      <c r="F36" s="79">
        <v>5</v>
      </c>
      <c r="G36" s="79">
        <v>4.2</v>
      </c>
      <c r="H36" s="79">
        <v>8</v>
      </c>
      <c r="J36" s="12" t="s">
        <v>805</v>
      </c>
      <c r="K36" s="42" t="s">
        <v>181</v>
      </c>
      <c r="L36" s="42" t="s">
        <v>182</v>
      </c>
      <c r="M36" s="42" t="s">
        <v>906</v>
      </c>
      <c r="N36" s="79" t="s">
        <v>865</v>
      </c>
      <c r="P36" s="79" t="s">
        <v>809</v>
      </c>
      <c r="Q36" s="79" t="s">
        <v>96</v>
      </c>
      <c r="T36" s="43">
        <f t="shared" si="0"/>
      </c>
      <c r="U36" s="43" t="str">
        <f t="shared" si="1"/>
        <v>R</v>
      </c>
      <c r="V36" s="43" t="str">
        <f t="shared" si="2"/>
        <v>TMCTP</v>
      </c>
      <c r="W36" s="43">
        <f t="shared" si="3"/>
      </c>
      <c r="X36" s="15">
        <f t="shared" si="4"/>
      </c>
      <c r="Y36" s="15">
        <f t="shared" si="5"/>
      </c>
      <c r="Z36" s="15">
        <f t="shared" si="6"/>
      </c>
      <c r="AB36" s="15">
        <f t="shared" si="7"/>
      </c>
    </row>
    <row r="37" spans="1:28" ht="51">
      <c r="A37" s="83">
        <v>16612000023</v>
      </c>
      <c r="B37" s="79">
        <v>36</v>
      </c>
      <c r="C37" s="23" t="s">
        <v>102</v>
      </c>
      <c r="D37" s="23" t="s">
        <v>103</v>
      </c>
      <c r="E37" s="79" t="s">
        <v>72</v>
      </c>
      <c r="F37" s="79">
        <v>5</v>
      </c>
      <c r="G37" s="79" t="s">
        <v>183</v>
      </c>
      <c r="H37" s="79">
        <v>19</v>
      </c>
      <c r="J37" s="12" t="s">
        <v>805</v>
      </c>
      <c r="K37" s="42" t="s">
        <v>184</v>
      </c>
      <c r="L37" s="42" t="s">
        <v>185</v>
      </c>
      <c r="M37" s="42" t="s">
        <v>907</v>
      </c>
      <c r="N37" s="79" t="s">
        <v>834</v>
      </c>
      <c r="P37" s="79" t="s">
        <v>809</v>
      </c>
      <c r="Q37" s="79" t="s">
        <v>96</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3">
        <v>16635000023</v>
      </c>
      <c r="B38" s="79">
        <v>37</v>
      </c>
      <c r="C38" s="23" t="s">
        <v>126</v>
      </c>
      <c r="D38" s="23" t="s">
        <v>127</v>
      </c>
      <c r="E38" s="79" t="s">
        <v>27</v>
      </c>
      <c r="F38" s="79">
        <v>5</v>
      </c>
      <c r="G38" s="79" t="s">
        <v>183</v>
      </c>
      <c r="H38" s="79">
        <v>20</v>
      </c>
      <c r="J38" s="79" t="s">
        <v>822</v>
      </c>
      <c r="K38" s="42" t="s">
        <v>186</v>
      </c>
      <c r="L38" s="42" t="s">
        <v>187</v>
      </c>
      <c r="M38" s="42" t="s">
        <v>778</v>
      </c>
      <c r="N38" s="79" t="s">
        <v>778</v>
      </c>
      <c r="P38" s="79" t="s">
        <v>27</v>
      </c>
      <c r="Q38" s="79" t="s">
        <v>96</v>
      </c>
      <c r="T38" s="43" t="str">
        <f t="shared" si="0"/>
        <v>A</v>
      </c>
      <c r="U38" s="43">
        <f t="shared" si="1"/>
      </c>
      <c r="V38" s="43">
        <f t="shared" si="2"/>
      </c>
      <c r="W38" s="43">
        <f t="shared" si="3"/>
      </c>
      <c r="X38" s="15">
        <f t="shared" si="4"/>
      </c>
      <c r="Y38" s="15">
        <f t="shared" si="5"/>
      </c>
      <c r="Z38" s="15">
        <f t="shared" si="6"/>
      </c>
      <c r="AB38" s="15">
        <f t="shared" si="7"/>
      </c>
    </row>
    <row r="39" spans="1:28" ht="25.5">
      <c r="A39" s="83">
        <v>16651300023</v>
      </c>
      <c r="B39" s="79">
        <v>38</v>
      </c>
      <c r="C39" s="23" t="s">
        <v>131</v>
      </c>
      <c r="D39" s="23" t="s">
        <v>132</v>
      </c>
      <c r="E39" s="79" t="s">
        <v>27</v>
      </c>
      <c r="F39" s="79">
        <v>5</v>
      </c>
      <c r="G39" s="79" t="s">
        <v>183</v>
      </c>
      <c r="H39" s="79">
        <v>22</v>
      </c>
      <c r="J39" s="79" t="s">
        <v>822</v>
      </c>
      <c r="K39" s="42" t="s">
        <v>188</v>
      </c>
      <c r="L39" s="42" t="s">
        <v>189</v>
      </c>
      <c r="M39" s="42" t="s">
        <v>778</v>
      </c>
      <c r="N39" s="79" t="s">
        <v>778</v>
      </c>
      <c r="P39" s="79" t="s">
        <v>27</v>
      </c>
      <c r="Q39" s="79" t="s">
        <v>18</v>
      </c>
      <c r="T39" s="43" t="str">
        <f t="shared" si="0"/>
        <v>A</v>
      </c>
      <c r="U39" s="43">
        <f t="shared" si="1"/>
      </c>
      <c r="V39" s="43">
        <f t="shared" si="2"/>
      </c>
      <c r="W39" s="43">
        <f t="shared" si="3"/>
      </c>
      <c r="X39" s="15">
        <f t="shared" si="4"/>
      </c>
      <c r="Y39" s="15">
        <f t="shared" si="5"/>
      </c>
      <c r="Z39" s="15">
        <f t="shared" si="6"/>
      </c>
      <c r="AB39" s="15">
        <f t="shared" si="7"/>
      </c>
    </row>
    <row r="40" spans="1:28" ht="12.75">
      <c r="A40" s="83">
        <v>16635100023</v>
      </c>
      <c r="B40" s="79">
        <v>39</v>
      </c>
      <c r="C40" s="23" t="s">
        <v>126</v>
      </c>
      <c r="D40" s="23" t="s">
        <v>127</v>
      </c>
      <c r="E40" s="79" t="s">
        <v>27</v>
      </c>
      <c r="F40" s="79">
        <v>5</v>
      </c>
      <c r="G40" s="79" t="s">
        <v>183</v>
      </c>
      <c r="H40" s="79">
        <v>23</v>
      </c>
      <c r="J40" s="79" t="s">
        <v>822</v>
      </c>
      <c r="K40" s="42" t="s">
        <v>190</v>
      </c>
      <c r="L40" s="42" t="s">
        <v>191</v>
      </c>
      <c r="M40" s="42" t="s">
        <v>778</v>
      </c>
      <c r="N40" s="79" t="s">
        <v>778</v>
      </c>
      <c r="P40" s="79" t="s">
        <v>27</v>
      </c>
      <c r="Q40" s="79" t="s">
        <v>96</v>
      </c>
      <c r="T40" s="43" t="str">
        <f t="shared" si="0"/>
        <v>A</v>
      </c>
      <c r="U40" s="43">
        <f t="shared" si="1"/>
      </c>
      <c r="V40" s="43">
        <f t="shared" si="2"/>
      </c>
      <c r="W40" s="43">
        <f t="shared" si="3"/>
      </c>
      <c r="X40" s="15">
        <f t="shared" si="4"/>
      </c>
      <c r="Y40" s="15">
        <f t="shared" si="5"/>
      </c>
      <c r="Z40" s="15">
        <f t="shared" si="6"/>
      </c>
      <c r="AB40" s="15">
        <f t="shared" si="7"/>
      </c>
    </row>
    <row r="41" spans="1:28" ht="12.75">
      <c r="A41" s="83">
        <v>16560400023</v>
      </c>
      <c r="B41" s="79">
        <v>40</v>
      </c>
      <c r="C41" s="23" t="s">
        <v>153</v>
      </c>
      <c r="D41" s="23" t="s">
        <v>154</v>
      </c>
      <c r="E41" s="79" t="s">
        <v>27</v>
      </c>
      <c r="F41" s="79">
        <v>5</v>
      </c>
      <c r="G41" s="79" t="s">
        <v>183</v>
      </c>
      <c r="H41" s="79">
        <v>29</v>
      </c>
      <c r="J41" s="79" t="s">
        <v>822</v>
      </c>
      <c r="K41" s="42" t="s">
        <v>192</v>
      </c>
      <c r="L41" s="42" t="s">
        <v>193</v>
      </c>
      <c r="M41" s="42" t="s">
        <v>836</v>
      </c>
      <c r="N41" s="79" t="s">
        <v>834</v>
      </c>
      <c r="P41" s="79" t="s">
        <v>27</v>
      </c>
      <c r="Q41" s="79" t="s">
        <v>18</v>
      </c>
      <c r="T41" s="43" t="str">
        <f t="shared" si="0"/>
        <v>AP</v>
      </c>
      <c r="U41" s="43">
        <f t="shared" si="1"/>
      </c>
      <c r="V41" s="43">
        <f t="shared" si="2"/>
      </c>
      <c r="W41" s="43">
        <f t="shared" si="3"/>
      </c>
      <c r="X41" s="15">
        <f t="shared" si="4"/>
      </c>
      <c r="Y41" s="15">
        <f t="shared" si="5"/>
      </c>
      <c r="Z41" s="15">
        <f t="shared" si="6"/>
      </c>
      <c r="AB41" s="15">
        <f t="shared" si="7"/>
      </c>
    </row>
    <row r="42" spans="1:28" ht="51">
      <c r="A42" s="83">
        <v>16605200023</v>
      </c>
      <c r="B42" s="79">
        <v>41</v>
      </c>
      <c r="C42" s="23" t="s">
        <v>159</v>
      </c>
      <c r="D42" s="23" t="s">
        <v>160</v>
      </c>
      <c r="E42" s="79" t="s">
        <v>27</v>
      </c>
      <c r="F42" s="79">
        <v>5</v>
      </c>
      <c r="G42" s="79" t="s">
        <v>183</v>
      </c>
      <c r="H42" s="79">
        <v>45</v>
      </c>
      <c r="J42" s="79" t="s">
        <v>822</v>
      </c>
      <c r="K42" s="42" t="s">
        <v>194</v>
      </c>
      <c r="M42" s="42" t="s">
        <v>836</v>
      </c>
      <c r="N42" s="79" t="s">
        <v>834</v>
      </c>
      <c r="P42" s="79" t="s">
        <v>27</v>
      </c>
      <c r="Q42" s="79" t="s">
        <v>96</v>
      </c>
      <c r="T42" s="43" t="str">
        <f t="shared" si="0"/>
        <v>AP</v>
      </c>
      <c r="U42" s="43">
        <f t="shared" si="1"/>
      </c>
      <c r="V42" s="43">
        <f t="shared" si="2"/>
      </c>
      <c r="W42" s="43">
        <f t="shared" si="3"/>
      </c>
      <c r="X42" s="15">
        <f t="shared" si="4"/>
      </c>
      <c r="Y42" s="15">
        <f t="shared" si="5"/>
      </c>
      <c r="Z42" s="15">
        <f t="shared" si="6"/>
      </c>
      <c r="AB42" s="15">
        <f t="shared" si="7"/>
      </c>
    </row>
    <row r="43" spans="1:28" ht="25.5">
      <c r="A43" s="83">
        <v>16651400023</v>
      </c>
      <c r="B43" s="79">
        <v>42</v>
      </c>
      <c r="C43" s="23" t="s">
        <v>131</v>
      </c>
      <c r="D43" s="23" t="s">
        <v>132</v>
      </c>
      <c r="E43" s="79" t="s">
        <v>27</v>
      </c>
      <c r="F43" s="79">
        <v>6</v>
      </c>
      <c r="G43" s="79" t="s">
        <v>195</v>
      </c>
      <c r="H43" s="79">
        <v>2</v>
      </c>
      <c r="J43" s="79" t="s">
        <v>822</v>
      </c>
      <c r="K43" s="42" t="s">
        <v>188</v>
      </c>
      <c r="L43" s="42" t="s">
        <v>196</v>
      </c>
      <c r="M43" s="42" t="s">
        <v>778</v>
      </c>
      <c r="N43" s="79" t="s">
        <v>778</v>
      </c>
      <c r="P43" s="79" t="s">
        <v>27</v>
      </c>
      <c r="Q43" s="79" t="s">
        <v>18</v>
      </c>
      <c r="T43" s="43" t="str">
        <f t="shared" si="0"/>
        <v>A</v>
      </c>
      <c r="U43" s="43">
        <f t="shared" si="1"/>
      </c>
      <c r="V43" s="43">
        <f t="shared" si="2"/>
      </c>
      <c r="W43" s="43">
        <f t="shared" si="3"/>
      </c>
      <c r="X43" s="15">
        <f t="shared" si="4"/>
      </c>
      <c r="Y43" s="15">
        <f t="shared" si="5"/>
      </c>
      <c r="Z43" s="15">
        <f t="shared" si="6"/>
      </c>
      <c r="AB43" s="15">
        <f t="shared" si="7"/>
      </c>
    </row>
    <row r="44" spans="1:28" ht="76.5">
      <c r="A44" s="83">
        <v>16635200023</v>
      </c>
      <c r="B44" s="79">
        <v>43</v>
      </c>
      <c r="C44" s="23" t="s">
        <v>126</v>
      </c>
      <c r="D44" s="23" t="s">
        <v>127</v>
      </c>
      <c r="E44" s="79" t="s">
        <v>72</v>
      </c>
      <c r="F44" s="79">
        <v>6</v>
      </c>
      <c r="G44" s="79" t="s">
        <v>197</v>
      </c>
      <c r="H44" s="79">
        <v>7</v>
      </c>
      <c r="J44" s="12" t="s">
        <v>805</v>
      </c>
      <c r="K44" s="42" t="s">
        <v>198</v>
      </c>
      <c r="L44" s="42" t="s">
        <v>199</v>
      </c>
      <c r="M44" s="42" t="s">
        <v>908</v>
      </c>
      <c r="N44" s="79" t="s">
        <v>834</v>
      </c>
      <c r="P44" s="79" t="s">
        <v>809</v>
      </c>
      <c r="Q44" s="79" t="s">
        <v>96</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3">
        <v>16635300023</v>
      </c>
      <c r="B45" s="79">
        <v>44</v>
      </c>
      <c r="C45" s="23" t="s">
        <v>126</v>
      </c>
      <c r="D45" s="23" t="s">
        <v>127</v>
      </c>
      <c r="E45" s="79" t="s">
        <v>27</v>
      </c>
      <c r="F45" s="79">
        <v>6</v>
      </c>
      <c r="G45" s="79" t="s">
        <v>197</v>
      </c>
      <c r="H45" s="79">
        <v>10</v>
      </c>
      <c r="J45" s="79" t="s">
        <v>822</v>
      </c>
      <c r="K45" s="42" t="s">
        <v>200</v>
      </c>
      <c r="L45" s="42" t="s">
        <v>201</v>
      </c>
      <c r="M45" s="42" t="s">
        <v>778</v>
      </c>
      <c r="N45" s="79" t="s">
        <v>778</v>
      </c>
      <c r="P45" s="79" t="s">
        <v>27</v>
      </c>
      <c r="Q45" s="79" t="s">
        <v>96</v>
      </c>
      <c r="T45" s="43" t="str">
        <f t="shared" si="0"/>
        <v>A</v>
      </c>
      <c r="U45" s="43">
        <f t="shared" si="1"/>
      </c>
      <c r="V45" s="43">
        <f t="shared" si="2"/>
      </c>
      <c r="W45" s="43">
        <f t="shared" si="3"/>
      </c>
      <c r="X45" s="15">
        <f t="shared" si="4"/>
      </c>
      <c r="Y45" s="15">
        <f t="shared" si="5"/>
      </c>
      <c r="Z45" s="15">
        <f t="shared" si="6"/>
      </c>
      <c r="AB45" s="15">
        <f t="shared" si="7"/>
      </c>
    </row>
    <row r="46" spans="1:28" ht="38.25">
      <c r="A46" s="83">
        <v>16635400023</v>
      </c>
      <c r="B46" s="79">
        <v>45</v>
      </c>
      <c r="C46" s="23" t="s">
        <v>126</v>
      </c>
      <c r="D46" s="23" t="s">
        <v>127</v>
      </c>
      <c r="E46" s="79" t="s">
        <v>72</v>
      </c>
      <c r="F46" s="79">
        <v>6</v>
      </c>
      <c r="G46" s="79" t="s">
        <v>197</v>
      </c>
      <c r="H46" s="79">
        <v>11</v>
      </c>
      <c r="J46" s="12" t="s">
        <v>805</v>
      </c>
      <c r="K46" s="42" t="s">
        <v>202</v>
      </c>
      <c r="L46" s="42" t="s">
        <v>203</v>
      </c>
      <c r="M46" s="42" t="s">
        <v>778</v>
      </c>
      <c r="N46" s="79" t="s">
        <v>778</v>
      </c>
      <c r="P46" s="79" t="s">
        <v>809</v>
      </c>
      <c r="Q46" s="79" t="s">
        <v>96</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3">
        <v>16508100023</v>
      </c>
      <c r="B47" s="79">
        <v>46</v>
      </c>
      <c r="C47" s="23" t="s">
        <v>204</v>
      </c>
      <c r="D47" s="23" t="s">
        <v>205</v>
      </c>
      <c r="E47" s="79" t="s">
        <v>27</v>
      </c>
      <c r="F47" s="79">
        <v>6</v>
      </c>
      <c r="G47" s="79" t="s">
        <v>197</v>
      </c>
      <c r="H47" s="79">
        <v>13</v>
      </c>
      <c r="J47" s="79" t="s">
        <v>822</v>
      </c>
      <c r="K47" s="42" t="s">
        <v>206</v>
      </c>
      <c r="L47" s="42" t="s">
        <v>207</v>
      </c>
      <c r="M47" s="42" t="s">
        <v>778</v>
      </c>
      <c r="N47" s="79" t="s">
        <v>778</v>
      </c>
      <c r="P47" s="79" t="s">
        <v>27</v>
      </c>
      <c r="Q47" s="79" t="s">
        <v>96</v>
      </c>
      <c r="T47" s="43" t="str">
        <f t="shared" si="0"/>
        <v>A</v>
      </c>
      <c r="U47" s="43">
        <f t="shared" si="1"/>
      </c>
      <c r="V47" s="43">
        <f t="shared" si="2"/>
      </c>
      <c r="W47" s="43">
        <f t="shared" si="3"/>
      </c>
      <c r="X47" s="15">
        <f t="shared" si="4"/>
      </c>
      <c r="Y47" s="15">
        <f t="shared" si="5"/>
      </c>
      <c r="Z47" s="15">
        <f t="shared" si="6"/>
      </c>
      <c r="AB47" s="15">
        <f t="shared" si="7"/>
      </c>
    </row>
    <row r="48" spans="1:28" ht="76.5">
      <c r="A48" s="83">
        <v>16607500023</v>
      </c>
      <c r="B48" s="79">
        <v>47</v>
      </c>
      <c r="C48" s="23" t="s">
        <v>159</v>
      </c>
      <c r="D48" s="23" t="s">
        <v>160</v>
      </c>
      <c r="E48" s="79" t="s">
        <v>27</v>
      </c>
      <c r="F48" s="79">
        <v>6</v>
      </c>
      <c r="G48" s="79" t="s">
        <v>197</v>
      </c>
      <c r="H48" s="79">
        <v>28</v>
      </c>
      <c r="J48" s="79" t="s">
        <v>822</v>
      </c>
      <c r="K48" s="42" t="s">
        <v>208</v>
      </c>
      <c r="M48" s="42" t="s">
        <v>837</v>
      </c>
      <c r="N48" s="79" t="s">
        <v>834</v>
      </c>
      <c r="P48" s="79" t="s">
        <v>27</v>
      </c>
      <c r="Q48" s="79" t="s">
        <v>96</v>
      </c>
      <c r="T48" s="43" t="str">
        <f t="shared" si="0"/>
        <v>AP</v>
      </c>
      <c r="U48" s="43">
        <f t="shared" si="1"/>
      </c>
      <c r="V48" s="43">
        <f t="shared" si="2"/>
      </c>
      <c r="W48" s="43">
        <f t="shared" si="3"/>
      </c>
      <c r="X48" s="15">
        <f t="shared" si="4"/>
      </c>
      <c r="Y48" s="15">
        <f t="shared" si="5"/>
      </c>
      <c r="Z48" s="15">
        <f t="shared" si="6"/>
      </c>
      <c r="AB48" s="15">
        <f t="shared" si="7"/>
      </c>
    </row>
    <row r="49" spans="1:28" ht="25.5">
      <c r="A49" s="83">
        <v>16651500023</v>
      </c>
      <c r="B49" s="79">
        <v>48</v>
      </c>
      <c r="C49" s="23" t="s">
        <v>131</v>
      </c>
      <c r="D49" s="23" t="s">
        <v>132</v>
      </c>
      <c r="E49" s="79" t="s">
        <v>72</v>
      </c>
      <c r="F49" s="79">
        <v>6</v>
      </c>
      <c r="G49" s="79" t="s">
        <v>195</v>
      </c>
      <c r="H49" s="79">
        <v>34</v>
      </c>
      <c r="J49" s="12" t="s">
        <v>829</v>
      </c>
      <c r="K49" s="42" t="s">
        <v>209</v>
      </c>
      <c r="L49" s="42" t="s">
        <v>210</v>
      </c>
      <c r="P49" s="79" t="s">
        <v>810</v>
      </c>
      <c r="Q49" s="79" t="s">
        <v>18</v>
      </c>
      <c r="T49" s="43">
        <f t="shared" si="0"/>
      </c>
      <c r="U49" s="43">
        <f t="shared" si="1"/>
        <v>0</v>
      </c>
      <c r="V49" s="43">
        <f t="shared" si="2"/>
      </c>
      <c r="W49" s="43" t="str">
        <f t="shared" si="3"/>
        <v>Dev-to-Dev</v>
      </c>
      <c r="X49" s="15">
        <f t="shared" si="4"/>
      </c>
      <c r="Y49" s="15">
        <f t="shared" si="5"/>
      </c>
      <c r="Z49" s="15">
        <f t="shared" si="6"/>
      </c>
      <c r="AB49" s="15">
        <f t="shared" si="7"/>
      </c>
    </row>
    <row r="50" spans="1:28" ht="51">
      <c r="A50" s="83">
        <v>16635500023</v>
      </c>
      <c r="B50" s="79">
        <v>49</v>
      </c>
      <c r="C50" s="23" t="s">
        <v>126</v>
      </c>
      <c r="D50" s="23" t="s">
        <v>127</v>
      </c>
      <c r="E50" s="79" t="s">
        <v>72</v>
      </c>
      <c r="F50" s="79">
        <v>6</v>
      </c>
      <c r="G50" s="79" t="s">
        <v>195</v>
      </c>
      <c r="H50" s="79">
        <v>38</v>
      </c>
      <c r="J50" s="79" t="s">
        <v>830</v>
      </c>
      <c r="K50" s="42" t="s">
        <v>211</v>
      </c>
      <c r="L50" s="42" t="s">
        <v>212</v>
      </c>
      <c r="M50" s="42" t="s">
        <v>925</v>
      </c>
      <c r="N50" s="79" t="s">
        <v>834</v>
      </c>
      <c r="P50" s="79" t="s">
        <v>810</v>
      </c>
      <c r="Q50" s="79" t="s">
        <v>96</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3">
        <v>16635700023</v>
      </c>
      <c r="B51" s="79">
        <v>50</v>
      </c>
      <c r="C51" s="23" t="s">
        <v>126</v>
      </c>
      <c r="D51" s="23" t="s">
        <v>127</v>
      </c>
      <c r="E51" s="79" t="s">
        <v>27</v>
      </c>
      <c r="F51" s="79">
        <v>6</v>
      </c>
      <c r="G51" s="79" t="s">
        <v>195</v>
      </c>
      <c r="H51" s="79">
        <v>42</v>
      </c>
      <c r="J51" s="79" t="s">
        <v>822</v>
      </c>
      <c r="K51" s="42" t="s">
        <v>213</v>
      </c>
      <c r="L51" s="42" t="s">
        <v>214</v>
      </c>
      <c r="M51" s="42" t="s">
        <v>778</v>
      </c>
      <c r="N51" s="79" t="s">
        <v>778</v>
      </c>
      <c r="P51" s="79" t="s">
        <v>27</v>
      </c>
      <c r="Q51" s="79" t="s">
        <v>96</v>
      </c>
      <c r="T51" s="43" t="str">
        <f t="shared" si="0"/>
        <v>A</v>
      </c>
      <c r="U51" s="43">
        <f t="shared" si="1"/>
      </c>
      <c r="V51" s="43">
        <f t="shared" si="2"/>
      </c>
      <c r="W51" s="43">
        <f t="shared" si="3"/>
      </c>
      <c r="X51" s="15">
        <f t="shared" si="4"/>
      </c>
      <c r="Y51" s="15">
        <f t="shared" si="5"/>
      </c>
      <c r="Z51" s="15">
        <f t="shared" si="6"/>
      </c>
      <c r="AB51" s="15">
        <f t="shared" si="7"/>
      </c>
    </row>
    <row r="52" spans="1:28" ht="25.5">
      <c r="A52" s="83">
        <v>16635600023</v>
      </c>
      <c r="B52" s="79">
        <v>51</v>
      </c>
      <c r="C52" s="23" t="s">
        <v>126</v>
      </c>
      <c r="D52" s="23" t="s">
        <v>127</v>
      </c>
      <c r="E52" s="79" t="s">
        <v>72</v>
      </c>
      <c r="F52" s="79">
        <v>6</v>
      </c>
      <c r="G52" s="79" t="s">
        <v>195</v>
      </c>
      <c r="H52" s="79">
        <v>42</v>
      </c>
      <c r="J52" s="12" t="s">
        <v>829</v>
      </c>
      <c r="K52" s="42" t="s">
        <v>215</v>
      </c>
      <c r="L52" s="42" t="s">
        <v>216</v>
      </c>
      <c r="P52" s="79" t="s">
        <v>810</v>
      </c>
      <c r="Q52" s="79" t="s">
        <v>96</v>
      </c>
      <c r="T52" s="43">
        <f t="shared" si="0"/>
      </c>
      <c r="U52" s="43">
        <f t="shared" si="1"/>
        <v>0</v>
      </c>
      <c r="V52" s="43">
        <f t="shared" si="2"/>
      </c>
      <c r="W52" s="43" t="str">
        <f t="shared" si="3"/>
        <v>Dev-to-Dev</v>
      </c>
      <c r="X52" s="15">
        <f t="shared" si="4"/>
      </c>
      <c r="Y52" s="15">
        <f t="shared" si="5"/>
      </c>
      <c r="Z52" s="15">
        <f t="shared" si="6"/>
      </c>
      <c r="AB52" s="15">
        <f t="shared" si="7"/>
      </c>
    </row>
    <row r="53" spans="1:28" ht="25.5">
      <c r="A53" s="83">
        <v>16612100023</v>
      </c>
      <c r="B53" s="79">
        <v>52</v>
      </c>
      <c r="C53" s="23" t="s">
        <v>102</v>
      </c>
      <c r="D53" s="23" t="s">
        <v>103</v>
      </c>
      <c r="E53" s="79" t="s">
        <v>27</v>
      </c>
      <c r="F53" s="79">
        <v>7</v>
      </c>
      <c r="G53" s="79" t="s">
        <v>217</v>
      </c>
      <c r="H53" s="79">
        <v>7</v>
      </c>
      <c r="J53" s="79" t="s">
        <v>822</v>
      </c>
      <c r="K53" s="42" t="s">
        <v>218</v>
      </c>
      <c r="L53" s="42" t="s">
        <v>219</v>
      </c>
      <c r="M53" s="42" t="s">
        <v>833</v>
      </c>
      <c r="N53" s="79" t="s">
        <v>834</v>
      </c>
      <c r="P53" s="79" t="s">
        <v>27</v>
      </c>
      <c r="Q53" s="79" t="s">
        <v>96</v>
      </c>
      <c r="T53" s="43" t="str">
        <f t="shared" si="0"/>
        <v>AP</v>
      </c>
      <c r="U53" s="43">
        <f t="shared" si="1"/>
      </c>
      <c r="V53" s="43">
        <f t="shared" si="2"/>
      </c>
      <c r="W53" s="43">
        <f t="shared" si="3"/>
      </c>
      <c r="X53" s="15">
        <f t="shared" si="4"/>
      </c>
      <c r="Y53" s="15">
        <f t="shared" si="5"/>
      </c>
      <c r="Z53" s="15">
        <f t="shared" si="6"/>
      </c>
      <c r="AB53" s="15">
        <f t="shared" si="7"/>
      </c>
    </row>
    <row r="54" spans="1:28" ht="63.75">
      <c r="A54" s="83">
        <v>16629300023</v>
      </c>
      <c r="B54" s="79">
        <v>53</v>
      </c>
      <c r="C54" s="23" t="s">
        <v>220</v>
      </c>
      <c r="D54" s="23" t="s">
        <v>221</v>
      </c>
      <c r="E54" s="79" t="s">
        <v>72</v>
      </c>
      <c r="F54" s="79">
        <v>7</v>
      </c>
      <c r="G54" s="79">
        <v>4.2</v>
      </c>
      <c r="H54" s="79">
        <v>8</v>
      </c>
      <c r="J54" s="12" t="s">
        <v>805</v>
      </c>
      <c r="K54" s="42" t="s">
        <v>222</v>
      </c>
      <c r="L54" s="42" t="s">
        <v>223</v>
      </c>
      <c r="P54" s="79" t="s">
        <v>809</v>
      </c>
      <c r="Q54" s="79" t="s">
        <v>18</v>
      </c>
      <c r="T54" s="43">
        <f t="shared" si="0"/>
      </c>
      <c r="U54" s="43">
        <f t="shared" si="1"/>
        <v>0</v>
      </c>
      <c r="V54" s="43">
        <f t="shared" si="2"/>
      </c>
      <c r="W54" s="43" t="str">
        <f t="shared" si="3"/>
        <v>TMCTP</v>
      </c>
      <c r="X54" s="15">
        <f t="shared" si="4"/>
      </c>
      <c r="Y54" s="15">
        <f t="shared" si="5"/>
      </c>
      <c r="Z54" s="15">
        <f t="shared" si="6"/>
      </c>
      <c r="AB54" s="15">
        <f t="shared" si="7"/>
      </c>
    </row>
    <row r="55" spans="1:28" ht="38.25">
      <c r="A55" s="83">
        <v>16635800023</v>
      </c>
      <c r="B55" s="79">
        <v>54</v>
      </c>
      <c r="C55" s="23" t="s">
        <v>126</v>
      </c>
      <c r="D55" s="23" t="s">
        <v>127</v>
      </c>
      <c r="E55" s="79" t="s">
        <v>27</v>
      </c>
      <c r="F55" s="79">
        <v>7</v>
      </c>
      <c r="G55" s="79" t="s">
        <v>224</v>
      </c>
      <c r="H55" s="79">
        <v>16</v>
      </c>
      <c r="J55" s="79" t="s">
        <v>822</v>
      </c>
      <c r="K55" s="42" t="s">
        <v>225</v>
      </c>
      <c r="L55" s="42" t="s">
        <v>226</v>
      </c>
      <c r="M55" s="42" t="s">
        <v>778</v>
      </c>
      <c r="N55" s="79" t="s">
        <v>778</v>
      </c>
      <c r="P55" s="79" t="s">
        <v>27</v>
      </c>
      <c r="Q55" s="79" t="s">
        <v>96</v>
      </c>
      <c r="T55" s="43" t="str">
        <f t="shared" si="0"/>
        <v>A</v>
      </c>
      <c r="U55" s="43">
        <f t="shared" si="1"/>
      </c>
      <c r="V55" s="43">
        <f t="shared" si="2"/>
      </c>
      <c r="W55" s="43">
        <f t="shared" si="3"/>
      </c>
      <c r="X55" s="15">
        <f t="shared" si="4"/>
      </c>
      <c r="Y55" s="15">
        <f t="shared" si="5"/>
      </c>
      <c r="Z55" s="15">
        <f t="shared" si="6"/>
      </c>
      <c r="AB55" s="15">
        <f t="shared" si="7"/>
      </c>
    </row>
    <row r="56" spans="1:28" ht="25.5">
      <c r="A56" s="83">
        <v>16612300023</v>
      </c>
      <c r="B56" s="79">
        <v>55</v>
      </c>
      <c r="C56" s="23" t="s">
        <v>102</v>
      </c>
      <c r="D56" s="23" t="s">
        <v>103</v>
      </c>
      <c r="E56" s="79" t="s">
        <v>27</v>
      </c>
      <c r="F56" s="79">
        <v>7</v>
      </c>
      <c r="G56" s="79" t="s">
        <v>224</v>
      </c>
      <c r="H56" s="79">
        <v>16</v>
      </c>
      <c r="J56" s="79" t="s">
        <v>822</v>
      </c>
      <c r="K56" s="42" t="s">
        <v>218</v>
      </c>
      <c r="L56" s="42" t="s">
        <v>219</v>
      </c>
      <c r="M56" s="42" t="s">
        <v>778</v>
      </c>
      <c r="N56" s="79" t="s">
        <v>778</v>
      </c>
      <c r="P56" s="79" t="s">
        <v>27</v>
      </c>
      <c r="Q56" s="79" t="s">
        <v>96</v>
      </c>
      <c r="T56" s="43" t="str">
        <f t="shared" si="0"/>
        <v>A</v>
      </c>
      <c r="U56" s="43">
        <f t="shared" si="1"/>
      </c>
      <c r="V56" s="43">
        <f t="shared" si="2"/>
      </c>
      <c r="W56" s="43">
        <f t="shared" si="3"/>
      </c>
      <c r="X56" s="15">
        <f t="shared" si="4"/>
      </c>
      <c r="Y56" s="15">
        <f t="shared" si="5"/>
      </c>
      <c r="Z56" s="15">
        <f t="shared" si="6"/>
      </c>
      <c r="AB56" s="15">
        <f t="shared" si="7"/>
      </c>
    </row>
    <row r="57" spans="1:28" ht="114.75">
      <c r="A57" s="83">
        <v>16635900023</v>
      </c>
      <c r="B57" s="79">
        <v>56</v>
      </c>
      <c r="C57" s="23" t="s">
        <v>126</v>
      </c>
      <c r="D57" s="23" t="s">
        <v>127</v>
      </c>
      <c r="E57" s="79" t="s">
        <v>72</v>
      </c>
      <c r="F57" s="79">
        <v>7</v>
      </c>
      <c r="G57" s="79" t="s">
        <v>224</v>
      </c>
      <c r="H57" s="79">
        <v>19</v>
      </c>
      <c r="J57" s="79" t="s">
        <v>804</v>
      </c>
      <c r="K57" s="42" t="s">
        <v>225</v>
      </c>
      <c r="L57" s="42" t="s">
        <v>227</v>
      </c>
      <c r="M57" s="42" t="s">
        <v>926</v>
      </c>
      <c r="N57" s="79" t="s">
        <v>834</v>
      </c>
      <c r="P57" s="79" t="s">
        <v>821</v>
      </c>
      <c r="Q57" s="79" t="s">
        <v>96</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3">
        <v>16612200023</v>
      </c>
      <c r="B58" s="79">
        <v>57</v>
      </c>
      <c r="C58" s="23" t="s">
        <v>102</v>
      </c>
      <c r="D58" s="23" t="s">
        <v>103</v>
      </c>
      <c r="E58" s="79" t="s">
        <v>27</v>
      </c>
      <c r="F58" s="79">
        <v>7</v>
      </c>
      <c r="G58" s="79" t="s">
        <v>224</v>
      </c>
      <c r="H58" s="79">
        <v>22</v>
      </c>
      <c r="J58" s="79" t="s">
        <v>822</v>
      </c>
      <c r="K58" s="42" t="s">
        <v>218</v>
      </c>
      <c r="L58" s="42" t="s">
        <v>219</v>
      </c>
      <c r="M58" s="42" t="s">
        <v>778</v>
      </c>
      <c r="N58" s="79" t="s">
        <v>778</v>
      </c>
      <c r="P58" s="79" t="s">
        <v>27</v>
      </c>
      <c r="Q58" s="79" t="s">
        <v>96</v>
      </c>
      <c r="T58" s="43" t="str">
        <f t="shared" si="0"/>
        <v>A</v>
      </c>
      <c r="U58" s="43">
        <f t="shared" si="1"/>
      </c>
      <c r="V58" s="43">
        <f t="shared" si="2"/>
      </c>
      <c r="W58" s="43">
        <f t="shared" si="3"/>
      </c>
      <c r="X58" s="15">
        <f t="shared" si="4"/>
      </c>
      <c r="Y58" s="15">
        <f t="shared" si="5"/>
      </c>
      <c r="Z58" s="15">
        <f t="shared" si="6"/>
      </c>
      <c r="AB58" s="15">
        <f t="shared" si="7"/>
      </c>
    </row>
    <row r="59" spans="1:28" ht="25.5">
      <c r="A59" s="83">
        <v>16629400023</v>
      </c>
      <c r="B59" s="79">
        <v>58</v>
      </c>
      <c r="C59" s="23" t="s">
        <v>220</v>
      </c>
      <c r="D59" s="23" t="s">
        <v>221</v>
      </c>
      <c r="E59" s="79" t="s">
        <v>108</v>
      </c>
      <c r="F59" s="79">
        <v>7</v>
      </c>
      <c r="G59" s="79" t="s">
        <v>183</v>
      </c>
      <c r="H59" s="79">
        <v>23</v>
      </c>
      <c r="J59" s="12" t="s">
        <v>805</v>
      </c>
      <c r="K59" s="42" t="s">
        <v>228</v>
      </c>
      <c r="L59" s="42" t="s">
        <v>229</v>
      </c>
      <c r="P59" s="79" t="s">
        <v>809</v>
      </c>
      <c r="Q59" s="79" t="s">
        <v>18</v>
      </c>
      <c r="T59" s="43">
        <f t="shared" si="0"/>
      </c>
      <c r="U59" s="43">
        <f t="shared" si="1"/>
        <v>0</v>
      </c>
      <c r="V59" s="43">
        <f t="shared" si="2"/>
      </c>
      <c r="W59" s="43" t="str">
        <f t="shared" si="3"/>
        <v>TMCTP</v>
      </c>
      <c r="X59" s="15">
        <f t="shared" si="4"/>
      </c>
      <c r="Y59" s="15">
        <f t="shared" si="5"/>
      </c>
      <c r="Z59" s="15">
        <f t="shared" si="6"/>
      </c>
      <c r="AB59" s="15">
        <f t="shared" si="7"/>
      </c>
    </row>
    <row r="60" spans="1:28" ht="12.75">
      <c r="A60" s="83">
        <v>16612500023</v>
      </c>
      <c r="B60" s="79">
        <v>59</v>
      </c>
      <c r="C60" s="23" t="s">
        <v>102</v>
      </c>
      <c r="D60" s="23" t="s">
        <v>103</v>
      </c>
      <c r="E60" s="79" t="s">
        <v>27</v>
      </c>
      <c r="F60" s="79">
        <v>8</v>
      </c>
      <c r="H60" s="79">
        <v>1</v>
      </c>
      <c r="J60" s="79" t="s">
        <v>822</v>
      </c>
      <c r="K60" s="42" t="s">
        <v>157</v>
      </c>
      <c r="L60" s="42" t="s">
        <v>158</v>
      </c>
      <c r="M60" s="42" t="s">
        <v>778</v>
      </c>
      <c r="N60" s="79" t="s">
        <v>778</v>
      </c>
      <c r="P60" s="79" t="s">
        <v>27</v>
      </c>
      <c r="Q60" s="79" t="s">
        <v>96</v>
      </c>
      <c r="T60" s="43" t="str">
        <f t="shared" si="0"/>
        <v>A</v>
      </c>
      <c r="U60" s="43">
        <f t="shared" si="1"/>
      </c>
      <c r="V60" s="43">
        <f t="shared" si="2"/>
      </c>
      <c r="W60" s="43">
        <f t="shared" si="3"/>
      </c>
      <c r="X60" s="15">
        <f t="shared" si="4"/>
      </c>
      <c r="Y60" s="15">
        <f t="shared" si="5"/>
      </c>
      <c r="Z60" s="15">
        <f t="shared" si="6"/>
      </c>
      <c r="AB60" s="15">
        <f t="shared" si="7"/>
      </c>
    </row>
    <row r="61" spans="1:28" ht="12.75">
      <c r="A61" s="83">
        <v>16636000023</v>
      </c>
      <c r="B61" s="79">
        <v>60</v>
      </c>
      <c r="C61" s="23" t="s">
        <v>126</v>
      </c>
      <c r="D61" s="23" t="s">
        <v>127</v>
      </c>
      <c r="E61" s="79" t="s">
        <v>27</v>
      </c>
      <c r="F61" s="79">
        <v>9</v>
      </c>
      <c r="G61" s="79" t="s">
        <v>230</v>
      </c>
      <c r="H61" s="79">
        <v>7</v>
      </c>
      <c r="J61" s="79" t="s">
        <v>822</v>
      </c>
      <c r="K61" s="42" t="s">
        <v>231</v>
      </c>
      <c r="L61" s="42" t="s">
        <v>232</v>
      </c>
      <c r="M61" s="42" t="s">
        <v>778</v>
      </c>
      <c r="N61" s="79" t="s">
        <v>778</v>
      </c>
      <c r="P61" s="79" t="s">
        <v>27</v>
      </c>
      <c r="Q61" s="79" t="s">
        <v>96</v>
      </c>
      <c r="T61" s="43" t="str">
        <f t="shared" si="0"/>
        <v>A</v>
      </c>
      <c r="U61" s="43">
        <f t="shared" si="1"/>
      </c>
      <c r="V61" s="43">
        <f t="shared" si="2"/>
      </c>
      <c r="W61" s="43">
        <f t="shared" si="3"/>
      </c>
      <c r="X61" s="15">
        <f t="shared" si="4"/>
      </c>
      <c r="Y61" s="15">
        <f t="shared" si="5"/>
      </c>
      <c r="Z61" s="15">
        <f t="shared" si="6"/>
      </c>
      <c r="AB61" s="15">
        <f t="shared" si="7"/>
      </c>
    </row>
    <row r="62" spans="1:28" ht="51">
      <c r="A62" s="83">
        <v>16629600023</v>
      </c>
      <c r="B62" s="79">
        <v>61</v>
      </c>
      <c r="C62" s="23" t="s">
        <v>233</v>
      </c>
      <c r="D62" s="23" t="s">
        <v>234</v>
      </c>
      <c r="E62" s="79" t="s">
        <v>72</v>
      </c>
      <c r="F62" s="79">
        <v>9</v>
      </c>
      <c r="G62" s="79" t="s">
        <v>230</v>
      </c>
      <c r="H62" s="79">
        <v>7</v>
      </c>
      <c r="J62" s="12" t="s">
        <v>805</v>
      </c>
      <c r="K62" s="42" t="s">
        <v>235</v>
      </c>
      <c r="M62" s="42" t="s">
        <v>909</v>
      </c>
      <c r="N62" s="79" t="s">
        <v>834</v>
      </c>
      <c r="P62" s="79" t="s">
        <v>809</v>
      </c>
      <c r="Q62" s="79" t="s">
        <v>96</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3">
        <v>16629700023</v>
      </c>
      <c r="B63" s="79">
        <v>62</v>
      </c>
      <c r="C63" s="23" t="s">
        <v>233</v>
      </c>
      <c r="D63" s="23" t="s">
        <v>234</v>
      </c>
      <c r="E63" s="79" t="s">
        <v>72</v>
      </c>
      <c r="F63" s="79">
        <v>9</v>
      </c>
      <c r="G63" s="79" t="s">
        <v>236</v>
      </c>
      <c r="H63" s="79">
        <v>15</v>
      </c>
      <c r="J63" s="12" t="s">
        <v>805</v>
      </c>
      <c r="K63" s="42" t="s">
        <v>237</v>
      </c>
      <c r="L63" s="42" t="s">
        <v>238</v>
      </c>
      <c r="M63" s="42" t="s">
        <v>910</v>
      </c>
      <c r="N63" s="79" t="s">
        <v>834</v>
      </c>
      <c r="P63" s="79" t="s">
        <v>809</v>
      </c>
      <c r="Q63" s="79" t="s">
        <v>96</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3">
        <v>16636100023</v>
      </c>
      <c r="B64" s="79">
        <v>63</v>
      </c>
      <c r="C64" s="23" t="s">
        <v>126</v>
      </c>
      <c r="D64" s="23" t="s">
        <v>127</v>
      </c>
      <c r="E64" s="79" t="s">
        <v>27</v>
      </c>
      <c r="F64" s="79">
        <v>9</v>
      </c>
      <c r="G64" s="79" t="s">
        <v>236</v>
      </c>
      <c r="H64" s="79">
        <v>17</v>
      </c>
      <c r="J64" s="79" t="s">
        <v>822</v>
      </c>
      <c r="K64" s="42" t="s">
        <v>225</v>
      </c>
      <c r="L64" s="42" t="s">
        <v>239</v>
      </c>
      <c r="M64" s="42" t="s">
        <v>778</v>
      </c>
      <c r="N64" s="79" t="s">
        <v>778</v>
      </c>
      <c r="P64" s="79" t="s">
        <v>27</v>
      </c>
      <c r="Q64" s="79" t="s">
        <v>96</v>
      </c>
      <c r="T64" s="43" t="str">
        <f t="shared" si="0"/>
        <v>A</v>
      </c>
      <c r="U64" s="43">
        <f t="shared" si="1"/>
      </c>
      <c r="V64" s="43">
        <f t="shared" si="2"/>
      </c>
      <c r="W64" s="43">
        <f t="shared" si="3"/>
      </c>
      <c r="X64" s="15">
        <f t="shared" si="4"/>
      </c>
      <c r="Y64" s="15">
        <f t="shared" si="5"/>
      </c>
      <c r="Z64" s="15">
        <f t="shared" si="6"/>
      </c>
      <c r="AB64" s="15">
        <f t="shared" si="7"/>
      </c>
    </row>
    <row r="65" spans="1:28" ht="25.5">
      <c r="A65" s="83">
        <v>16636200023</v>
      </c>
      <c r="B65" s="79">
        <v>64</v>
      </c>
      <c r="C65" s="23" t="s">
        <v>126</v>
      </c>
      <c r="D65" s="23" t="s">
        <v>127</v>
      </c>
      <c r="E65" s="79" t="s">
        <v>72</v>
      </c>
      <c r="F65" s="79">
        <v>9</v>
      </c>
      <c r="G65" s="79" t="s">
        <v>236</v>
      </c>
      <c r="H65" s="79">
        <v>19</v>
      </c>
      <c r="J65" s="12" t="s">
        <v>805</v>
      </c>
      <c r="K65" s="42" t="s">
        <v>225</v>
      </c>
      <c r="L65" s="42" t="s">
        <v>240</v>
      </c>
      <c r="M65" s="42" t="s">
        <v>911</v>
      </c>
      <c r="N65" s="79" t="s">
        <v>834</v>
      </c>
      <c r="P65" s="79" t="s">
        <v>809</v>
      </c>
      <c r="Q65" s="79" t="s">
        <v>96</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3">
        <v>16636300023</v>
      </c>
      <c r="B66" s="79">
        <v>65</v>
      </c>
      <c r="C66" s="23" t="s">
        <v>126</v>
      </c>
      <c r="D66" s="23" t="s">
        <v>127</v>
      </c>
      <c r="E66" s="79" t="s">
        <v>27</v>
      </c>
      <c r="F66" s="79">
        <v>9</v>
      </c>
      <c r="G66" s="79" t="s">
        <v>236</v>
      </c>
      <c r="H66" s="79">
        <v>21</v>
      </c>
      <c r="J66" s="79" t="s">
        <v>822</v>
      </c>
      <c r="K66" s="42" t="s">
        <v>225</v>
      </c>
      <c r="L66" s="42" t="s">
        <v>241</v>
      </c>
      <c r="M66" s="42" t="s">
        <v>778</v>
      </c>
      <c r="N66" s="79" t="s">
        <v>778</v>
      </c>
      <c r="P66" s="79" t="s">
        <v>27</v>
      </c>
      <c r="Q66" s="79" t="s">
        <v>96</v>
      </c>
      <c r="T66" s="43" t="str">
        <f t="shared" si="0"/>
        <v>A</v>
      </c>
      <c r="U66" s="43">
        <f t="shared" si="1"/>
      </c>
      <c r="V66" s="43">
        <f t="shared" si="2"/>
      </c>
      <c r="W66" s="43">
        <f t="shared" si="3"/>
      </c>
      <c r="X66" s="15">
        <f t="shared" si="4"/>
      </c>
      <c r="Y66" s="15">
        <f t="shared" si="5"/>
      </c>
      <c r="Z66" s="15">
        <f t="shared" si="6"/>
      </c>
      <c r="AB66" s="15">
        <f t="shared" si="7"/>
      </c>
    </row>
    <row r="67" spans="1:28" ht="51">
      <c r="A67" s="83">
        <v>16629800023</v>
      </c>
      <c r="B67" s="79">
        <v>66</v>
      </c>
      <c r="C67" s="23" t="s">
        <v>233</v>
      </c>
      <c r="D67" s="23" t="s">
        <v>234</v>
      </c>
      <c r="E67" s="79" t="s">
        <v>72</v>
      </c>
      <c r="F67" s="79">
        <v>9</v>
      </c>
      <c r="G67" s="79" t="s">
        <v>236</v>
      </c>
      <c r="H67" s="79">
        <v>23</v>
      </c>
      <c r="J67" s="12" t="s">
        <v>805</v>
      </c>
      <c r="K67" s="42" t="s">
        <v>242</v>
      </c>
      <c r="L67" s="42" t="s">
        <v>243</v>
      </c>
      <c r="M67" s="42" t="s">
        <v>913</v>
      </c>
      <c r="N67" s="79" t="s">
        <v>834</v>
      </c>
      <c r="P67" s="79" t="s">
        <v>809</v>
      </c>
      <c r="Q67" s="79" t="s">
        <v>96</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3">
        <v>16636400023</v>
      </c>
      <c r="B68" s="79">
        <v>67</v>
      </c>
      <c r="C68" s="23" t="s">
        <v>126</v>
      </c>
      <c r="D68" s="23" t="s">
        <v>127</v>
      </c>
      <c r="E68" s="79" t="s">
        <v>27</v>
      </c>
      <c r="F68" s="79">
        <v>9</v>
      </c>
      <c r="G68" s="79" t="s">
        <v>236</v>
      </c>
      <c r="H68" s="79">
        <v>24</v>
      </c>
      <c r="J68" s="79" t="s">
        <v>822</v>
      </c>
      <c r="K68" s="42" t="s">
        <v>225</v>
      </c>
      <c r="L68" s="42" t="s">
        <v>244</v>
      </c>
      <c r="M68" s="42" t="s">
        <v>778</v>
      </c>
      <c r="N68" s="79" t="s">
        <v>778</v>
      </c>
      <c r="P68" s="79" t="s">
        <v>27</v>
      </c>
      <c r="Q68" s="79" t="s">
        <v>96</v>
      </c>
      <c r="T68" s="43" t="str">
        <f t="shared" si="8"/>
        <v>A</v>
      </c>
      <c r="U68" s="43">
        <f t="shared" si="9"/>
      </c>
      <c r="V68" s="43">
        <f t="shared" si="10"/>
      </c>
      <c r="W68" s="43">
        <f t="shared" si="11"/>
      </c>
      <c r="X68" s="15">
        <f t="shared" si="12"/>
      </c>
      <c r="Y68" s="15">
        <f t="shared" si="13"/>
      </c>
      <c r="Z68" s="15">
        <f t="shared" si="14"/>
      </c>
      <c r="AB68" s="15">
        <f t="shared" si="15"/>
      </c>
    </row>
    <row r="69" spans="1:28" ht="12.75">
      <c r="A69" s="83">
        <v>16508200023</v>
      </c>
      <c r="B69" s="79">
        <v>68</v>
      </c>
      <c r="C69" s="23" t="s">
        <v>204</v>
      </c>
      <c r="D69" s="23" t="s">
        <v>205</v>
      </c>
      <c r="E69" s="79" t="s">
        <v>27</v>
      </c>
      <c r="F69" s="79">
        <v>9</v>
      </c>
      <c r="G69" s="79" t="s">
        <v>236</v>
      </c>
      <c r="H69" s="79">
        <v>25</v>
      </c>
      <c r="J69" s="79" t="s">
        <v>822</v>
      </c>
      <c r="K69" s="42" t="s">
        <v>245</v>
      </c>
      <c r="L69" s="42" t="s">
        <v>207</v>
      </c>
      <c r="M69" s="42" t="s">
        <v>778</v>
      </c>
      <c r="N69" s="79" t="s">
        <v>778</v>
      </c>
      <c r="P69" s="79" t="s">
        <v>27</v>
      </c>
      <c r="Q69" s="79" t="s">
        <v>96</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3">
        <v>16595500023</v>
      </c>
      <c r="B70" s="79">
        <v>69</v>
      </c>
      <c r="C70" s="23" t="s">
        <v>246</v>
      </c>
      <c r="D70" s="23" t="s">
        <v>103</v>
      </c>
      <c r="E70" s="79" t="s">
        <v>72</v>
      </c>
      <c r="F70" s="79">
        <v>9</v>
      </c>
      <c r="G70" s="79" t="s">
        <v>247</v>
      </c>
      <c r="H70" s="79">
        <v>26</v>
      </c>
      <c r="J70" s="12" t="s">
        <v>805</v>
      </c>
      <c r="K70" s="42" t="s">
        <v>248</v>
      </c>
      <c r="L70" s="42" t="s">
        <v>249</v>
      </c>
      <c r="M70" s="42" t="s">
        <v>916</v>
      </c>
      <c r="N70" s="79" t="s">
        <v>865</v>
      </c>
      <c r="P70" s="79" t="s">
        <v>809</v>
      </c>
      <c r="Q70" s="79" t="s">
        <v>96</v>
      </c>
      <c r="T70" s="43">
        <f t="shared" si="8"/>
      </c>
      <c r="U70" s="43" t="str">
        <f t="shared" si="9"/>
        <v>R</v>
      </c>
      <c r="V70" s="43" t="str">
        <f t="shared" si="10"/>
        <v>TMCTP</v>
      </c>
      <c r="W70" s="43">
        <f t="shared" si="11"/>
      </c>
      <c r="X70" s="15">
        <f t="shared" si="12"/>
      </c>
      <c r="Y70" s="15">
        <f t="shared" si="13"/>
      </c>
      <c r="Z70" s="15">
        <f t="shared" si="14"/>
      </c>
      <c r="AB70" s="15">
        <f t="shared" si="15"/>
      </c>
    </row>
    <row r="71" spans="1:28" ht="63.75">
      <c r="A71" s="83">
        <v>16629500023</v>
      </c>
      <c r="B71" s="79">
        <v>70</v>
      </c>
      <c r="C71" s="23" t="s">
        <v>220</v>
      </c>
      <c r="D71" s="23" t="s">
        <v>221</v>
      </c>
      <c r="E71" s="79" t="s">
        <v>108</v>
      </c>
      <c r="F71" s="79">
        <v>9</v>
      </c>
      <c r="G71" s="79" t="s">
        <v>195</v>
      </c>
      <c r="H71" s="79">
        <v>29</v>
      </c>
      <c r="J71" s="12" t="s">
        <v>829</v>
      </c>
      <c r="K71" s="42" t="s">
        <v>250</v>
      </c>
      <c r="L71" s="42" t="s">
        <v>251</v>
      </c>
      <c r="P71" s="79" t="s">
        <v>810</v>
      </c>
      <c r="Q71" s="79" t="s">
        <v>18</v>
      </c>
      <c r="T71" s="43">
        <f t="shared" si="8"/>
      </c>
      <c r="U71" s="43">
        <f t="shared" si="9"/>
        <v>0</v>
      </c>
      <c r="V71" s="43">
        <f t="shared" si="10"/>
      </c>
      <c r="W71" s="43" t="str">
        <f t="shared" si="11"/>
        <v>Dev-to-Dev</v>
      </c>
      <c r="X71" s="15">
        <f t="shared" si="12"/>
      </c>
      <c r="Y71" s="15">
        <f t="shared" si="13"/>
      </c>
      <c r="Z71" s="15">
        <f t="shared" si="14"/>
      </c>
      <c r="AB71" s="15">
        <f t="shared" si="15"/>
      </c>
    </row>
    <row r="72" spans="1:28" ht="12.75">
      <c r="A72" s="83">
        <v>16508300023</v>
      </c>
      <c r="B72" s="79">
        <v>71</v>
      </c>
      <c r="C72" s="23" t="s">
        <v>204</v>
      </c>
      <c r="D72" s="23" t="s">
        <v>205</v>
      </c>
      <c r="E72" s="79" t="s">
        <v>27</v>
      </c>
      <c r="F72" s="79">
        <v>9</v>
      </c>
      <c r="G72" s="79" t="s">
        <v>252</v>
      </c>
      <c r="H72" s="79">
        <v>40</v>
      </c>
      <c r="J72" s="79" t="s">
        <v>822</v>
      </c>
      <c r="K72" s="42" t="s">
        <v>253</v>
      </c>
      <c r="L72" s="42" t="s">
        <v>254</v>
      </c>
      <c r="M72" s="42" t="s">
        <v>778</v>
      </c>
      <c r="N72" s="79" t="s">
        <v>778</v>
      </c>
      <c r="P72" s="79" t="s">
        <v>27</v>
      </c>
      <c r="Q72" s="79" t="s">
        <v>96</v>
      </c>
      <c r="T72" s="43" t="str">
        <f t="shared" si="8"/>
        <v>A</v>
      </c>
      <c r="U72" s="43">
        <f t="shared" si="9"/>
      </c>
      <c r="V72" s="43">
        <f t="shared" si="10"/>
      </c>
      <c r="W72" s="43">
        <f t="shared" si="11"/>
      </c>
      <c r="X72" s="15">
        <f t="shared" si="12"/>
      </c>
      <c r="Y72" s="15">
        <f t="shared" si="13"/>
      </c>
      <c r="Z72" s="15">
        <f t="shared" si="14"/>
      </c>
      <c r="AB72" s="15">
        <f t="shared" si="15"/>
      </c>
    </row>
    <row r="73" spans="1:28" ht="12.75">
      <c r="A73" s="83">
        <v>16636500023</v>
      </c>
      <c r="B73" s="79">
        <v>72</v>
      </c>
      <c r="C73" s="23" t="s">
        <v>126</v>
      </c>
      <c r="D73" s="23" t="s">
        <v>127</v>
      </c>
      <c r="E73" s="79" t="s">
        <v>72</v>
      </c>
      <c r="F73" s="79">
        <v>9</v>
      </c>
      <c r="G73" s="79" t="s">
        <v>255</v>
      </c>
      <c r="H73" s="79">
        <v>42</v>
      </c>
      <c r="J73" s="12" t="s">
        <v>822</v>
      </c>
      <c r="K73" s="42" t="s">
        <v>256</v>
      </c>
      <c r="L73" s="42" t="s">
        <v>257</v>
      </c>
      <c r="M73" s="42" t="s">
        <v>778</v>
      </c>
      <c r="N73" s="79" t="s">
        <v>778</v>
      </c>
      <c r="P73" s="79" t="s">
        <v>825</v>
      </c>
      <c r="Q73" s="79" t="s">
        <v>96</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3">
        <v>16636600023</v>
      </c>
      <c r="B74" s="79">
        <v>73</v>
      </c>
      <c r="C74" s="23" t="s">
        <v>126</v>
      </c>
      <c r="D74" s="23" t="s">
        <v>127</v>
      </c>
      <c r="E74" s="79" t="s">
        <v>72</v>
      </c>
      <c r="F74" s="79">
        <v>9</v>
      </c>
      <c r="G74" s="79" t="s">
        <v>255</v>
      </c>
      <c r="H74" s="79">
        <v>47</v>
      </c>
      <c r="J74" s="12" t="s">
        <v>805</v>
      </c>
      <c r="K74" s="42" t="s">
        <v>258</v>
      </c>
      <c r="L74" s="42" t="s">
        <v>259</v>
      </c>
      <c r="M74" s="42" t="s">
        <v>778</v>
      </c>
      <c r="N74" s="79" t="s">
        <v>778</v>
      </c>
      <c r="P74" s="79" t="s">
        <v>809</v>
      </c>
      <c r="Q74" s="79" t="s">
        <v>96</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3">
        <v>16508400023</v>
      </c>
      <c r="B75" s="79">
        <v>74</v>
      </c>
      <c r="C75" s="23" t="s">
        <v>204</v>
      </c>
      <c r="D75" s="23" t="s">
        <v>205</v>
      </c>
      <c r="E75" s="79" t="s">
        <v>27</v>
      </c>
      <c r="F75" s="79">
        <v>10</v>
      </c>
      <c r="G75" s="79" t="s">
        <v>252</v>
      </c>
      <c r="H75" s="79">
        <v>6</v>
      </c>
      <c r="J75" s="79" t="s">
        <v>822</v>
      </c>
      <c r="K75" s="42" t="s">
        <v>260</v>
      </c>
      <c r="L75" s="42" t="s">
        <v>261</v>
      </c>
      <c r="M75" s="42" t="s">
        <v>778</v>
      </c>
      <c r="N75" s="79" t="s">
        <v>778</v>
      </c>
      <c r="P75" s="79" t="s">
        <v>27</v>
      </c>
      <c r="Q75" s="79" t="s">
        <v>96</v>
      </c>
      <c r="T75" s="43" t="str">
        <f t="shared" si="8"/>
        <v>A</v>
      </c>
      <c r="U75" s="43">
        <f t="shared" si="9"/>
      </c>
      <c r="V75" s="43">
        <f t="shared" si="10"/>
      </c>
      <c r="W75" s="43">
        <f t="shared" si="11"/>
      </c>
      <c r="X75" s="15">
        <f t="shared" si="12"/>
      </c>
      <c r="Y75" s="15">
        <f t="shared" si="13"/>
      </c>
      <c r="Z75" s="15">
        <f t="shared" si="14"/>
      </c>
      <c r="AB75" s="15">
        <f t="shared" si="15"/>
      </c>
    </row>
    <row r="76" spans="1:28" ht="38.25">
      <c r="A76" s="83">
        <v>16636700023</v>
      </c>
      <c r="B76" s="79">
        <v>75</v>
      </c>
      <c r="C76" s="23" t="s">
        <v>126</v>
      </c>
      <c r="D76" s="23" t="s">
        <v>127</v>
      </c>
      <c r="E76" s="79" t="s">
        <v>27</v>
      </c>
      <c r="F76" s="79">
        <v>10</v>
      </c>
      <c r="G76" s="79" t="s">
        <v>255</v>
      </c>
      <c r="H76" s="79">
        <v>8</v>
      </c>
      <c r="J76" s="79" t="s">
        <v>822</v>
      </c>
      <c r="K76" s="42" t="s">
        <v>262</v>
      </c>
      <c r="L76" s="42" t="s">
        <v>263</v>
      </c>
      <c r="M76" s="42" t="s">
        <v>918</v>
      </c>
      <c r="N76" s="79" t="s">
        <v>865</v>
      </c>
      <c r="P76" s="79" t="s">
        <v>27</v>
      </c>
      <c r="Q76" s="79" t="s">
        <v>96</v>
      </c>
      <c r="T76" s="43" t="str">
        <f t="shared" si="8"/>
        <v>R</v>
      </c>
      <c r="U76" s="43">
        <f t="shared" si="9"/>
      </c>
      <c r="V76" s="43">
        <f t="shared" si="10"/>
      </c>
      <c r="W76" s="43">
        <f t="shared" si="11"/>
      </c>
      <c r="X76" s="15">
        <f t="shared" si="12"/>
      </c>
      <c r="Y76" s="15">
        <f t="shared" si="13"/>
      </c>
      <c r="Z76" s="15">
        <f t="shared" si="14"/>
      </c>
      <c r="AB76" s="15">
        <f t="shared" si="15"/>
      </c>
    </row>
    <row r="77" spans="1:28" ht="25.5">
      <c r="A77" s="83">
        <v>16636900023</v>
      </c>
      <c r="B77" s="79">
        <v>76</v>
      </c>
      <c r="C77" s="23" t="s">
        <v>126</v>
      </c>
      <c r="D77" s="23" t="s">
        <v>127</v>
      </c>
      <c r="E77" s="79" t="s">
        <v>72</v>
      </c>
      <c r="F77" s="79">
        <v>10</v>
      </c>
      <c r="G77" s="79" t="s">
        <v>255</v>
      </c>
      <c r="H77" s="79">
        <v>9</v>
      </c>
      <c r="J77" s="12" t="s">
        <v>805</v>
      </c>
      <c r="K77" s="42" t="s">
        <v>264</v>
      </c>
      <c r="L77" s="42" t="s">
        <v>265</v>
      </c>
      <c r="M77" s="42" t="s">
        <v>778</v>
      </c>
      <c r="N77" s="79" t="s">
        <v>778</v>
      </c>
      <c r="P77" s="79" t="s">
        <v>809</v>
      </c>
      <c r="Q77" s="79" t="s">
        <v>96</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3">
        <v>16636800023</v>
      </c>
      <c r="B78" s="79">
        <v>77</v>
      </c>
      <c r="C78" s="23" t="s">
        <v>126</v>
      </c>
      <c r="D78" s="23" t="s">
        <v>127</v>
      </c>
      <c r="E78" s="79" t="s">
        <v>27</v>
      </c>
      <c r="F78" s="79">
        <v>10</v>
      </c>
      <c r="G78" s="79" t="s">
        <v>255</v>
      </c>
      <c r="H78" s="79">
        <v>9</v>
      </c>
      <c r="J78" s="79" t="s">
        <v>822</v>
      </c>
      <c r="K78" s="42" t="s">
        <v>264</v>
      </c>
      <c r="L78" s="42" t="s">
        <v>266</v>
      </c>
      <c r="M78" s="42" t="s">
        <v>778</v>
      </c>
      <c r="N78" s="79" t="s">
        <v>778</v>
      </c>
      <c r="P78" s="79" t="s">
        <v>27</v>
      </c>
      <c r="Q78" s="79" t="s">
        <v>96</v>
      </c>
      <c r="T78" s="43" t="str">
        <f t="shared" si="8"/>
        <v>A</v>
      </c>
      <c r="U78" s="43">
        <f t="shared" si="9"/>
      </c>
      <c r="V78" s="43">
        <f t="shared" si="10"/>
      </c>
      <c r="W78" s="43">
        <f t="shared" si="11"/>
      </c>
      <c r="X78" s="15">
        <f t="shared" si="12"/>
      </c>
      <c r="Y78" s="15">
        <f t="shared" si="13"/>
      </c>
      <c r="Z78" s="15">
        <f t="shared" si="14"/>
      </c>
      <c r="AB78" s="15">
        <f t="shared" si="15"/>
      </c>
    </row>
    <row r="79" spans="1:28" ht="12.75">
      <c r="A79" s="83">
        <v>16637000023</v>
      </c>
      <c r="B79" s="79">
        <v>78</v>
      </c>
      <c r="C79" s="23" t="s">
        <v>126</v>
      </c>
      <c r="D79" s="23" t="s">
        <v>127</v>
      </c>
      <c r="E79" s="79" t="s">
        <v>27</v>
      </c>
      <c r="F79" s="79">
        <v>10</v>
      </c>
      <c r="G79" s="79" t="s">
        <v>255</v>
      </c>
      <c r="H79" s="79">
        <v>10</v>
      </c>
      <c r="J79" s="79" t="s">
        <v>822</v>
      </c>
      <c r="K79" s="42" t="s">
        <v>264</v>
      </c>
      <c r="L79" s="42" t="s">
        <v>267</v>
      </c>
      <c r="M79" s="42" t="s">
        <v>778</v>
      </c>
      <c r="N79" s="79" t="s">
        <v>778</v>
      </c>
      <c r="P79" s="79" t="s">
        <v>27</v>
      </c>
      <c r="Q79" s="79" t="s">
        <v>96</v>
      </c>
      <c r="T79" s="43" t="str">
        <f t="shared" si="8"/>
        <v>A</v>
      </c>
      <c r="U79" s="43">
        <f t="shared" si="9"/>
      </c>
      <c r="V79" s="43">
        <f t="shared" si="10"/>
      </c>
      <c r="W79" s="43">
        <f t="shared" si="11"/>
      </c>
      <c r="X79" s="15">
        <f t="shared" si="12"/>
      </c>
      <c r="Y79" s="15">
        <f t="shared" si="13"/>
      </c>
      <c r="Z79" s="15">
        <f t="shared" si="14"/>
      </c>
      <c r="AB79" s="15">
        <f t="shared" si="15"/>
      </c>
    </row>
    <row r="80" spans="1:28" ht="12.75">
      <c r="A80" s="83">
        <v>16637100023</v>
      </c>
      <c r="B80" s="79">
        <v>79</v>
      </c>
      <c r="C80" s="23" t="s">
        <v>126</v>
      </c>
      <c r="D80" s="23" t="s">
        <v>127</v>
      </c>
      <c r="E80" s="79" t="s">
        <v>27</v>
      </c>
      <c r="F80" s="79">
        <v>10</v>
      </c>
      <c r="G80" s="79" t="s">
        <v>255</v>
      </c>
      <c r="H80" s="79">
        <v>11</v>
      </c>
      <c r="J80" s="79" t="s">
        <v>822</v>
      </c>
      <c r="K80" s="42" t="s">
        <v>264</v>
      </c>
      <c r="L80" s="42" t="s">
        <v>268</v>
      </c>
      <c r="M80" s="42" t="s">
        <v>778</v>
      </c>
      <c r="N80" s="79" t="s">
        <v>778</v>
      </c>
      <c r="P80" s="79" t="s">
        <v>27</v>
      </c>
      <c r="Q80" s="79" t="s">
        <v>96</v>
      </c>
      <c r="T80" s="43" t="str">
        <f t="shared" si="8"/>
        <v>A</v>
      </c>
      <c r="U80" s="43">
        <f t="shared" si="9"/>
      </c>
      <c r="V80" s="43">
        <f t="shared" si="10"/>
      </c>
      <c r="W80" s="43">
        <f t="shared" si="11"/>
      </c>
      <c r="X80" s="15">
        <f t="shared" si="12"/>
      </c>
      <c r="Y80" s="15">
        <f t="shared" si="13"/>
      </c>
      <c r="Z80" s="15">
        <f t="shared" si="14"/>
      </c>
      <c r="AB80" s="15">
        <f t="shared" si="15"/>
      </c>
    </row>
    <row r="81" spans="1:28" ht="12.75">
      <c r="A81" s="83">
        <v>16637200023</v>
      </c>
      <c r="B81" s="79">
        <v>80</v>
      </c>
      <c r="C81" s="23" t="s">
        <v>126</v>
      </c>
      <c r="D81" s="23" t="s">
        <v>127</v>
      </c>
      <c r="E81" s="79" t="s">
        <v>72</v>
      </c>
      <c r="F81" s="79">
        <v>10</v>
      </c>
      <c r="G81" s="79" t="s">
        <v>255</v>
      </c>
      <c r="H81" s="79">
        <v>16</v>
      </c>
      <c r="J81" s="12" t="s">
        <v>805</v>
      </c>
      <c r="K81" s="42" t="s">
        <v>264</v>
      </c>
      <c r="L81" s="42" t="s">
        <v>269</v>
      </c>
      <c r="M81" s="42" t="s">
        <v>778</v>
      </c>
      <c r="N81" s="79" t="s">
        <v>778</v>
      </c>
      <c r="P81" s="79" t="s">
        <v>809</v>
      </c>
      <c r="Q81" s="79" t="s">
        <v>96</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3">
        <v>16637400023</v>
      </c>
      <c r="B82" s="79">
        <v>81</v>
      </c>
      <c r="C82" s="23" t="s">
        <v>126</v>
      </c>
      <c r="D82" s="23" t="s">
        <v>127</v>
      </c>
      <c r="E82" s="79" t="s">
        <v>27</v>
      </c>
      <c r="F82" s="79">
        <v>10</v>
      </c>
      <c r="G82" s="79" t="s">
        <v>255</v>
      </c>
      <c r="H82" s="79">
        <v>17</v>
      </c>
      <c r="J82" s="79" t="s">
        <v>822</v>
      </c>
      <c r="K82" s="42" t="s">
        <v>270</v>
      </c>
      <c r="L82" s="42" t="s">
        <v>271</v>
      </c>
      <c r="M82" s="42" t="s">
        <v>778</v>
      </c>
      <c r="N82" s="79" t="s">
        <v>778</v>
      </c>
      <c r="P82" s="79" t="s">
        <v>27</v>
      </c>
      <c r="Q82" s="79" t="s">
        <v>96</v>
      </c>
      <c r="T82" s="43" t="str">
        <f t="shared" si="8"/>
        <v>A</v>
      </c>
      <c r="U82" s="43">
        <f t="shared" si="9"/>
      </c>
      <c r="V82" s="43">
        <f t="shared" si="10"/>
      </c>
      <c r="W82" s="43">
        <f t="shared" si="11"/>
      </c>
      <c r="X82" s="15">
        <f t="shared" si="12"/>
      </c>
      <c r="Y82" s="15">
        <f t="shared" si="13"/>
      </c>
      <c r="Z82" s="15">
        <f t="shared" si="14"/>
      </c>
      <c r="AB82" s="15">
        <f t="shared" si="15"/>
      </c>
    </row>
    <row r="83" spans="1:28" ht="38.25">
      <c r="A83" s="83">
        <v>16637300023</v>
      </c>
      <c r="B83" s="79">
        <v>82</v>
      </c>
      <c r="C83" s="23" t="s">
        <v>126</v>
      </c>
      <c r="D83" s="23" t="s">
        <v>127</v>
      </c>
      <c r="E83" s="79" t="s">
        <v>27</v>
      </c>
      <c r="F83" s="79">
        <v>10</v>
      </c>
      <c r="G83" s="79" t="s">
        <v>255</v>
      </c>
      <c r="H83" s="79">
        <v>17</v>
      </c>
      <c r="J83" s="79" t="s">
        <v>822</v>
      </c>
      <c r="K83" s="42" t="s">
        <v>262</v>
      </c>
      <c r="L83" s="42" t="s">
        <v>263</v>
      </c>
      <c r="M83" s="42" t="s">
        <v>918</v>
      </c>
      <c r="N83" s="79" t="s">
        <v>865</v>
      </c>
      <c r="P83" s="79" t="s">
        <v>27</v>
      </c>
      <c r="Q83" s="79" t="s">
        <v>96</v>
      </c>
      <c r="T83" s="43" t="str">
        <f t="shared" si="8"/>
        <v>R</v>
      </c>
      <c r="U83" s="43">
        <f t="shared" si="9"/>
      </c>
      <c r="V83" s="43">
        <f t="shared" si="10"/>
      </c>
      <c r="W83" s="43">
        <f t="shared" si="11"/>
      </c>
      <c r="X83" s="15">
        <f t="shared" si="12"/>
      </c>
      <c r="Y83" s="15">
        <f t="shared" si="13"/>
      </c>
      <c r="Z83" s="15">
        <f t="shared" si="14"/>
      </c>
      <c r="AB83" s="15">
        <f t="shared" si="15"/>
      </c>
    </row>
    <row r="84" spans="1:28" ht="25.5">
      <c r="A84" s="83">
        <v>16637500023</v>
      </c>
      <c r="B84" s="79">
        <v>83</v>
      </c>
      <c r="C84" s="23" t="s">
        <v>126</v>
      </c>
      <c r="D84" s="23" t="s">
        <v>127</v>
      </c>
      <c r="E84" s="79" t="s">
        <v>72</v>
      </c>
      <c r="F84" s="79">
        <v>10</v>
      </c>
      <c r="G84" s="79" t="s">
        <v>255</v>
      </c>
      <c r="H84" s="79">
        <v>21</v>
      </c>
      <c r="J84" s="12" t="s">
        <v>805</v>
      </c>
      <c r="K84" s="42" t="s">
        <v>272</v>
      </c>
      <c r="L84" s="42" t="s">
        <v>273</v>
      </c>
      <c r="M84" s="42" t="s">
        <v>912</v>
      </c>
      <c r="N84" s="79" t="s">
        <v>865</v>
      </c>
      <c r="P84" s="79" t="s">
        <v>809</v>
      </c>
      <c r="Q84" s="79" t="s">
        <v>96</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3">
        <v>16608700023</v>
      </c>
      <c r="B85" s="79">
        <v>84</v>
      </c>
      <c r="C85" s="23" t="s">
        <v>274</v>
      </c>
      <c r="D85" s="23" t="s">
        <v>275</v>
      </c>
      <c r="E85" s="79" t="s">
        <v>108</v>
      </c>
      <c r="F85" s="79">
        <v>10</v>
      </c>
      <c r="G85" s="79" t="s">
        <v>252</v>
      </c>
      <c r="H85" s="79">
        <v>26</v>
      </c>
      <c r="J85" s="12" t="s">
        <v>822</v>
      </c>
      <c r="K85" s="42" t="s">
        <v>276</v>
      </c>
      <c r="M85" s="42" t="s">
        <v>838</v>
      </c>
      <c r="N85" s="79" t="s">
        <v>834</v>
      </c>
      <c r="P85" s="79" t="s">
        <v>825</v>
      </c>
      <c r="Q85" s="79" t="s">
        <v>96</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3">
        <v>16637600023</v>
      </c>
      <c r="B86" s="79">
        <v>85</v>
      </c>
      <c r="C86" s="23" t="s">
        <v>126</v>
      </c>
      <c r="D86" s="23" t="s">
        <v>127</v>
      </c>
      <c r="E86" s="79" t="s">
        <v>72</v>
      </c>
      <c r="F86" s="79">
        <v>10</v>
      </c>
      <c r="G86" s="79" t="s">
        <v>255</v>
      </c>
      <c r="H86" s="79">
        <v>31</v>
      </c>
      <c r="J86" s="12" t="s">
        <v>805</v>
      </c>
      <c r="K86" s="42" t="s">
        <v>277</v>
      </c>
      <c r="L86" s="42" t="s">
        <v>278</v>
      </c>
      <c r="M86" s="42" t="s">
        <v>917</v>
      </c>
      <c r="N86" s="79" t="s">
        <v>834</v>
      </c>
      <c r="P86" s="79" t="s">
        <v>809</v>
      </c>
      <c r="Q86" s="79" t="s">
        <v>96</v>
      </c>
      <c r="T86" s="43">
        <f t="shared" si="8"/>
      </c>
      <c r="U86" s="43" t="str">
        <f t="shared" si="9"/>
        <v>AP</v>
      </c>
      <c r="V86" s="43" t="str">
        <f t="shared" si="10"/>
        <v>TMCTP</v>
      </c>
      <c r="W86" s="43">
        <f t="shared" si="11"/>
      </c>
      <c r="X86" s="15">
        <f t="shared" si="12"/>
      </c>
      <c r="Y86" s="15">
        <f t="shared" si="13"/>
      </c>
      <c r="Z86" s="15">
        <f t="shared" si="14"/>
      </c>
      <c r="AB86" s="15">
        <f t="shared" si="15"/>
      </c>
    </row>
    <row r="87" spans="1:28" ht="38.25">
      <c r="A87" s="83">
        <v>16633000023</v>
      </c>
      <c r="B87" s="79">
        <v>86</v>
      </c>
      <c r="C87" s="23" t="s">
        <v>233</v>
      </c>
      <c r="D87" s="23" t="s">
        <v>234</v>
      </c>
      <c r="E87" s="79" t="s">
        <v>72</v>
      </c>
      <c r="F87" s="79">
        <v>11</v>
      </c>
      <c r="G87" s="79" t="s">
        <v>279</v>
      </c>
      <c r="H87" s="79">
        <v>15</v>
      </c>
      <c r="J87" s="17" t="s">
        <v>807</v>
      </c>
      <c r="K87" s="42" t="s">
        <v>280</v>
      </c>
      <c r="L87" s="42" t="s">
        <v>281</v>
      </c>
      <c r="P87" s="79" t="s">
        <v>814</v>
      </c>
      <c r="Q87" s="79" t="s">
        <v>96</v>
      </c>
      <c r="T87" s="43">
        <f t="shared" si="8"/>
      </c>
      <c r="U87" s="43">
        <f t="shared" si="9"/>
        <v>0</v>
      </c>
      <c r="V87" s="43">
        <f t="shared" si="10"/>
      </c>
      <c r="W87" s="43" t="str">
        <f t="shared" si="11"/>
        <v>MAC Command</v>
      </c>
      <c r="X87" s="15">
        <f t="shared" si="12"/>
      </c>
      <c r="Y87" s="15">
        <f t="shared" si="13"/>
      </c>
      <c r="Z87" s="15">
        <f t="shared" si="14"/>
      </c>
      <c r="AB87" s="15">
        <f t="shared" si="15"/>
      </c>
    </row>
    <row r="88" spans="1:28" ht="38.25">
      <c r="A88" s="83">
        <v>16595400023</v>
      </c>
      <c r="B88" s="79">
        <v>87</v>
      </c>
      <c r="C88" s="23" t="s">
        <v>246</v>
      </c>
      <c r="D88" s="23" t="s">
        <v>103</v>
      </c>
      <c r="E88" s="79" t="s">
        <v>72</v>
      </c>
      <c r="F88" s="79">
        <v>11</v>
      </c>
      <c r="G88" s="79" t="s">
        <v>279</v>
      </c>
      <c r="H88" s="79">
        <v>17</v>
      </c>
      <c r="J88" s="79" t="s">
        <v>804</v>
      </c>
      <c r="K88" s="42" t="s">
        <v>282</v>
      </c>
      <c r="L88" s="42" t="s">
        <v>283</v>
      </c>
      <c r="P88" s="79" t="s">
        <v>814</v>
      </c>
      <c r="Q88" s="79" t="s">
        <v>96</v>
      </c>
      <c r="T88" s="43">
        <f t="shared" si="8"/>
      </c>
      <c r="U88" s="43">
        <f t="shared" si="9"/>
        <v>0</v>
      </c>
      <c r="V88" s="43">
        <f t="shared" si="10"/>
      </c>
      <c r="W88" s="43" t="str">
        <f t="shared" si="11"/>
        <v>MAC Command</v>
      </c>
      <c r="X88" s="15">
        <f t="shared" si="12"/>
      </c>
      <c r="Y88" s="15">
        <f t="shared" si="13"/>
      </c>
      <c r="Z88" s="15">
        <f t="shared" si="14"/>
      </c>
      <c r="AB88" s="15">
        <f t="shared" si="15"/>
      </c>
    </row>
    <row r="89" spans="1:28" ht="38.25">
      <c r="A89" s="83">
        <v>16651600023</v>
      </c>
      <c r="B89" s="79">
        <v>88</v>
      </c>
      <c r="C89" s="23" t="s">
        <v>131</v>
      </c>
      <c r="D89" s="23" t="s">
        <v>132</v>
      </c>
      <c r="E89" s="79" t="s">
        <v>72</v>
      </c>
      <c r="F89" s="79">
        <v>11</v>
      </c>
      <c r="G89" s="79" t="s">
        <v>284</v>
      </c>
      <c r="H89" s="79">
        <v>21</v>
      </c>
      <c r="J89" s="12" t="s">
        <v>829</v>
      </c>
      <c r="K89" s="42" t="s">
        <v>285</v>
      </c>
      <c r="L89" s="42" t="s">
        <v>286</v>
      </c>
      <c r="P89" s="79" t="s">
        <v>810</v>
      </c>
      <c r="Q89" s="79" t="s">
        <v>18</v>
      </c>
      <c r="T89" s="43">
        <f t="shared" si="8"/>
      </c>
      <c r="U89" s="43">
        <f t="shared" si="9"/>
        <v>0</v>
      </c>
      <c r="V89" s="43">
        <f t="shared" si="10"/>
      </c>
      <c r="W89" s="43" t="str">
        <f t="shared" si="11"/>
        <v>Dev-to-Dev</v>
      </c>
      <c r="X89" s="15">
        <f t="shared" si="12"/>
      </c>
      <c r="Y89" s="15">
        <f t="shared" si="13"/>
      </c>
      <c r="Z89" s="15">
        <f t="shared" si="14"/>
      </c>
      <c r="AB89" s="15">
        <f t="shared" si="15"/>
      </c>
    </row>
    <row r="90" spans="1:28" ht="12.75">
      <c r="A90" s="83">
        <v>16637700023</v>
      </c>
      <c r="B90" s="79">
        <v>89</v>
      </c>
      <c r="C90" s="23" t="s">
        <v>126</v>
      </c>
      <c r="D90" s="23" t="s">
        <v>127</v>
      </c>
      <c r="E90" s="79" t="s">
        <v>27</v>
      </c>
      <c r="F90" s="79">
        <v>11</v>
      </c>
      <c r="G90" s="79" t="s">
        <v>287</v>
      </c>
      <c r="H90" s="79">
        <v>28</v>
      </c>
      <c r="J90" s="79" t="s">
        <v>822</v>
      </c>
      <c r="K90" s="42" t="s">
        <v>288</v>
      </c>
      <c r="L90" s="42" t="s">
        <v>289</v>
      </c>
      <c r="M90" s="42" t="s">
        <v>778</v>
      </c>
      <c r="N90" s="79" t="s">
        <v>778</v>
      </c>
      <c r="P90" s="79" t="s">
        <v>27</v>
      </c>
      <c r="Q90" s="79" t="s">
        <v>96</v>
      </c>
      <c r="T90" s="43" t="str">
        <f t="shared" si="8"/>
        <v>A</v>
      </c>
      <c r="U90" s="43">
        <f t="shared" si="9"/>
      </c>
      <c r="V90" s="43">
        <f t="shared" si="10"/>
      </c>
      <c r="W90" s="43">
        <f t="shared" si="11"/>
      </c>
      <c r="X90" s="15">
        <f t="shared" si="12"/>
      </c>
      <c r="Y90" s="15">
        <f t="shared" si="13"/>
      </c>
      <c r="Z90" s="15">
        <f t="shared" si="14"/>
      </c>
      <c r="AB90" s="15">
        <f t="shared" si="15"/>
      </c>
    </row>
    <row r="91" spans="1:28" ht="51">
      <c r="A91" s="83">
        <v>16637800023</v>
      </c>
      <c r="B91" s="79">
        <v>90</v>
      </c>
      <c r="C91" s="23" t="s">
        <v>126</v>
      </c>
      <c r="D91" s="23" t="s">
        <v>127</v>
      </c>
      <c r="E91" s="79" t="s">
        <v>27</v>
      </c>
      <c r="F91" s="79">
        <v>11</v>
      </c>
      <c r="G91" s="79" t="s">
        <v>287</v>
      </c>
      <c r="H91" s="79">
        <v>34</v>
      </c>
      <c r="J91" s="79" t="s">
        <v>822</v>
      </c>
      <c r="K91" s="42" t="s">
        <v>290</v>
      </c>
      <c r="L91" s="42" t="s">
        <v>291</v>
      </c>
      <c r="M91" s="42" t="s">
        <v>883</v>
      </c>
      <c r="N91" s="79" t="s">
        <v>865</v>
      </c>
      <c r="P91" s="79" t="s">
        <v>27</v>
      </c>
      <c r="Q91" s="79" t="s">
        <v>96</v>
      </c>
      <c r="T91" s="43" t="str">
        <f t="shared" si="8"/>
        <v>R</v>
      </c>
      <c r="U91" s="43">
        <f t="shared" si="9"/>
      </c>
      <c r="V91" s="43">
        <f t="shared" si="10"/>
      </c>
      <c r="W91" s="43">
        <f t="shared" si="11"/>
      </c>
      <c r="X91" s="15">
        <f t="shared" si="12"/>
      </c>
      <c r="Y91" s="15">
        <f t="shared" si="13"/>
      </c>
      <c r="Z91" s="15">
        <f t="shared" si="14"/>
      </c>
      <c r="AB91" s="15">
        <f t="shared" si="15"/>
      </c>
    </row>
    <row r="92" spans="1:28" ht="51">
      <c r="A92" s="83">
        <v>16637900023</v>
      </c>
      <c r="B92" s="79">
        <v>91</v>
      </c>
      <c r="C92" s="23" t="s">
        <v>126</v>
      </c>
      <c r="D92" s="23" t="s">
        <v>127</v>
      </c>
      <c r="E92" s="79" t="s">
        <v>27</v>
      </c>
      <c r="F92" s="79">
        <v>11</v>
      </c>
      <c r="G92" s="79" t="s">
        <v>287</v>
      </c>
      <c r="H92" s="79">
        <v>37</v>
      </c>
      <c r="J92" s="79" t="s">
        <v>822</v>
      </c>
      <c r="K92" s="42" t="s">
        <v>290</v>
      </c>
      <c r="L92" s="42" t="s">
        <v>291</v>
      </c>
      <c r="M92" s="42" t="s">
        <v>883</v>
      </c>
      <c r="N92" s="79" t="s">
        <v>865</v>
      </c>
      <c r="P92" s="79" t="s">
        <v>27</v>
      </c>
      <c r="Q92" s="79" t="s">
        <v>96</v>
      </c>
      <c r="T92" s="43" t="str">
        <f t="shared" si="8"/>
        <v>R</v>
      </c>
      <c r="U92" s="43">
        <f t="shared" si="9"/>
      </c>
      <c r="V92" s="43">
        <f t="shared" si="10"/>
      </c>
      <c r="W92" s="43">
        <f t="shared" si="11"/>
      </c>
      <c r="X92" s="15">
        <f t="shared" si="12"/>
      </c>
      <c r="Y92" s="15">
        <f t="shared" si="13"/>
      </c>
      <c r="Z92" s="15">
        <f t="shared" si="14"/>
      </c>
      <c r="AB92" s="15">
        <f t="shared" si="15"/>
      </c>
    </row>
    <row r="93" spans="1:28" ht="51">
      <c r="A93" s="83">
        <v>16638000023</v>
      </c>
      <c r="B93" s="79">
        <v>92</v>
      </c>
      <c r="C93" s="23" t="s">
        <v>126</v>
      </c>
      <c r="D93" s="23" t="s">
        <v>127</v>
      </c>
      <c r="E93" s="79" t="s">
        <v>27</v>
      </c>
      <c r="F93" s="79">
        <v>11</v>
      </c>
      <c r="G93" s="79" t="s">
        <v>287</v>
      </c>
      <c r="H93" s="79">
        <v>40</v>
      </c>
      <c r="J93" s="79" t="s">
        <v>822</v>
      </c>
      <c r="K93" s="42" t="s">
        <v>290</v>
      </c>
      <c r="L93" s="42" t="s">
        <v>291</v>
      </c>
      <c r="M93" s="42" t="s">
        <v>883</v>
      </c>
      <c r="N93" s="79" t="s">
        <v>865</v>
      </c>
      <c r="P93" s="79" t="s">
        <v>27</v>
      </c>
      <c r="Q93" s="79" t="s">
        <v>96</v>
      </c>
      <c r="T93" s="43" t="str">
        <f t="shared" si="8"/>
        <v>R</v>
      </c>
      <c r="U93" s="43">
        <f t="shared" si="9"/>
      </c>
      <c r="V93" s="43">
        <f t="shared" si="10"/>
      </c>
      <c r="W93" s="43">
        <f t="shared" si="11"/>
      </c>
      <c r="X93" s="15">
        <f t="shared" si="12"/>
      </c>
      <c r="Y93" s="15">
        <f t="shared" si="13"/>
      </c>
      <c r="Z93" s="15">
        <f t="shared" si="14"/>
      </c>
      <c r="AB93" s="15">
        <f t="shared" si="15"/>
      </c>
    </row>
    <row r="94" spans="1:28" ht="51">
      <c r="A94" s="83">
        <v>16638100023</v>
      </c>
      <c r="B94" s="79">
        <v>93</v>
      </c>
      <c r="C94" s="23" t="s">
        <v>126</v>
      </c>
      <c r="D94" s="23" t="s">
        <v>127</v>
      </c>
      <c r="E94" s="79" t="s">
        <v>27</v>
      </c>
      <c r="F94" s="79">
        <v>11</v>
      </c>
      <c r="G94" s="79" t="s">
        <v>287</v>
      </c>
      <c r="H94" s="79">
        <v>42</v>
      </c>
      <c r="J94" s="79" t="s">
        <v>822</v>
      </c>
      <c r="K94" s="42" t="s">
        <v>290</v>
      </c>
      <c r="L94" s="42" t="s">
        <v>291</v>
      </c>
      <c r="M94" s="42" t="s">
        <v>883</v>
      </c>
      <c r="N94" s="79" t="s">
        <v>865</v>
      </c>
      <c r="P94" s="79" t="s">
        <v>27</v>
      </c>
      <c r="Q94" s="79" t="s">
        <v>96</v>
      </c>
      <c r="T94" s="43" t="str">
        <f t="shared" si="8"/>
        <v>R</v>
      </c>
      <c r="U94" s="43">
        <f t="shared" si="9"/>
      </c>
      <c r="V94" s="43">
        <f t="shared" si="10"/>
      </c>
      <c r="W94" s="43">
        <f t="shared" si="11"/>
      </c>
      <c r="X94" s="15">
        <f t="shared" si="12"/>
      </c>
      <c r="Y94" s="15">
        <f t="shared" si="13"/>
      </c>
      <c r="Z94" s="15">
        <f t="shared" si="14"/>
      </c>
      <c r="AB94" s="15">
        <f t="shared" si="15"/>
      </c>
    </row>
    <row r="95" spans="1:28" ht="51">
      <c r="A95" s="83">
        <v>16638200023</v>
      </c>
      <c r="B95" s="79">
        <v>94</v>
      </c>
      <c r="C95" s="23" t="s">
        <v>126</v>
      </c>
      <c r="D95" s="23" t="s">
        <v>127</v>
      </c>
      <c r="E95" s="79" t="s">
        <v>27</v>
      </c>
      <c r="F95" s="79">
        <v>11</v>
      </c>
      <c r="G95" s="79" t="s">
        <v>287</v>
      </c>
      <c r="H95" s="79">
        <v>45</v>
      </c>
      <c r="J95" s="79" t="s">
        <v>822</v>
      </c>
      <c r="K95" s="42" t="s">
        <v>290</v>
      </c>
      <c r="L95" s="42" t="s">
        <v>291</v>
      </c>
      <c r="M95" s="42" t="s">
        <v>883</v>
      </c>
      <c r="N95" s="79" t="s">
        <v>865</v>
      </c>
      <c r="P95" s="79" t="s">
        <v>27</v>
      </c>
      <c r="Q95" s="79" t="s">
        <v>96</v>
      </c>
      <c r="T95" s="43" t="str">
        <f t="shared" si="8"/>
        <v>R</v>
      </c>
      <c r="U95" s="43">
        <f t="shared" si="9"/>
      </c>
      <c r="V95" s="43">
        <f t="shared" si="10"/>
      </c>
      <c r="W95" s="43">
        <f t="shared" si="11"/>
      </c>
      <c r="X95" s="15">
        <f t="shared" si="12"/>
      </c>
      <c r="Y95" s="15">
        <f t="shared" si="13"/>
      </c>
      <c r="Z95" s="15">
        <f t="shared" si="14"/>
      </c>
      <c r="AB95" s="15">
        <f t="shared" si="15"/>
      </c>
    </row>
    <row r="96" spans="1:28" ht="51">
      <c r="A96" s="83">
        <v>16638300023</v>
      </c>
      <c r="B96" s="79">
        <v>95</v>
      </c>
      <c r="C96" s="23" t="s">
        <v>126</v>
      </c>
      <c r="D96" s="23" t="s">
        <v>127</v>
      </c>
      <c r="E96" s="79" t="s">
        <v>27</v>
      </c>
      <c r="F96" s="79">
        <v>11</v>
      </c>
      <c r="G96" s="79" t="s">
        <v>287</v>
      </c>
      <c r="H96" s="79">
        <v>46</v>
      </c>
      <c r="J96" s="79" t="s">
        <v>822</v>
      </c>
      <c r="K96" s="42" t="s">
        <v>290</v>
      </c>
      <c r="L96" s="42" t="s">
        <v>291</v>
      </c>
      <c r="M96" s="42" t="s">
        <v>883</v>
      </c>
      <c r="N96" s="79" t="s">
        <v>865</v>
      </c>
      <c r="P96" s="79" t="s">
        <v>27</v>
      </c>
      <c r="Q96" s="79" t="s">
        <v>96</v>
      </c>
      <c r="T96" s="43" t="str">
        <f t="shared" si="8"/>
        <v>R</v>
      </c>
      <c r="U96" s="43">
        <f t="shared" si="9"/>
      </c>
      <c r="V96" s="43">
        <f t="shared" si="10"/>
      </c>
      <c r="W96" s="43">
        <f t="shared" si="11"/>
      </c>
      <c r="X96" s="15">
        <f t="shared" si="12"/>
      </c>
      <c r="Y96" s="15">
        <f t="shared" si="13"/>
      </c>
      <c r="Z96" s="15">
        <f t="shared" si="14"/>
      </c>
      <c r="AB96" s="15">
        <f t="shared" si="15"/>
      </c>
    </row>
    <row r="97" spans="1:28" ht="51">
      <c r="A97" s="83">
        <v>16638400023</v>
      </c>
      <c r="B97" s="79">
        <v>96</v>
      </c>
      <c r="C97" s="23" t="s">
        <v>126</v>
      </c>
      <c r="D97" s="23" t="s">
        <v>127</v>
      </c>
      <c r="E97" s="79" t="s">
        <v>27</v>
      </c>
      <c r="F97" s="79">
        <v>11</v>
      </c>
      <c r="G97" s="79" t="s">
        <v>287</v>
      </c>
      <c r="H97" s="79">
        <v>48</v>
      </c>
      <c r="J97" s="79" t="s">
        <v>822</v>
      </c>
      <c r="K97" s="42" t="s">
        <v>290</v>
      </c>
      <c r="L97" s="42" t="s">
        <v>291</v>
      </c>
      <c r="M97" s="42" t="s">
        <v>883</v>
      </c>
      <c r="N97" s="79" t="s">
        <v>865</v>
      </c>
      <c r="P97" s="79" t="s">
        <v>27</v>
      </c>
      <c r="Q97" s="79" t="s">
        <v>96</v>
      </c>
      <c r="T97" s="43" t="str">
        <f t="shared" si="8"/>
        <v>R</v>
      </c>
      <c r="U97" s="43">
        <f t="shared" si="9"/>
      </c>
      <c r="V97" s="43">
        <f t="shared" si="10"/>
      </c>
      <c r="W97" s="43">
        <f t="shared" si="11"/>
      </c>
      <c r="X97" s="15">
        <f t="shared" si="12"/>
      </c>
      <c r="Y97" s="15">
        <f t="shared" si="13"/>
      </c>
      <c r="Z97" s="15">
        <f t="shared" si="14"/>
      </c>
      <c r="AB97" s="15">
        <f t="shared" si="15"/>
      </c>
    </row>
    <row r="98" spans="1:28" ht="51">
      <c r="A98" s="83">
        <v>16638500023</v>
      </c>
      <c r="B98" s="79">
        <v>97</v>
      </c>
      <c r="C98" s="23" t="s">
        <v>126</v>
      </c>
      <c r="D98" s="23" t="s">
        <v>127</v>
      </c>
      <c r="E98" s="79" t="s">
        <v>27</v>
      </c>
      <c r="F98" s="79">
        <v>11</v>
      </c>
      <c r="G98" s="79" t="s">
        <v>287</v>
      </c>
      <c r="H98" s="79">
        <v>52</v>
      </c>
      <c r="J98" s="79" t="s">
        <v>822</v>
      </c>
      <c r="K98" s="42" t="s">
        <v>290</v>
      </c>
      <c r="L98" s="42" t="s">
        <v>291</v>
      </c>
      <c r="M98" s="42" t="s">
        <v>883</v>
      </c>
      <c r="N98" s="79" t="s">
        <v>865</v>
      </c>
      <c r="P98" s="79" t="s">
        <v>27</v>
      </c>
      <c r="Q98" s="79" t="s">
        <v>96</v>
      </c>
      <c r="T98" s="43" t="str">
        <f t="shared" si="8"/>
        <v>R</v>
      </c>
      <c r="U98" s="43">
        <f t="shared" si="9"/>
      </c>
      <c r="V98" s="43">
        <f t="shared" si="10"/>
      </c>
      <c r="W98" s="43">
        <f t="shared" si="11"/>
      </c>
      <c r="X98" s="15">
        <f t="shared" si="12"/>
      </c>
      <c r="Y98" s="15">
        <f t="shared" si="13"/>
      </c>
      <c r="Z98" s="15">
        <f t="shared" si="14"/>
      </c>
      <c r="AB98" s="15">
        <f t="shared" si="15"/>
      </c>
    </row>
    <row r="99" spans="1:28" ht="51">
      <c r="A99" s="83">
        <v>16638600023</v>
      </c>
      <c r="B99" s="79">
        <v>98</v>
      </c>
      <c r="C99" s="23" t="s">
        <v>126</v>
      </c>
      <c r="D99" s="23" t="s">
        <v>127</v>
      </c>
      <c r="E99" s="79" t="s">
        <v>27</v>
      </c>
      <c r="F99" s="79">
        <v>11</v>
      </c>
      <c r="G99" s="79" t="s">
        <v>287</v>
      </c>
      <c r="H99" s="79">
        <v>54</v>
      </c>
      <c r="J99" s="79" t="s">
        <v>822</v>
      </c>
      <c r="K99" s="42" t="s">
        <v>290</v>
      </c>
      <c r="L99" s="42" t="s">
        <v>291</v>
      </c>
      <c r="M99" s="42" t="s">
        <v>883</v>
      </c>
      <c r="N99" s="79" t="s">
        <v>865</v>
      </c>
      <c r="P99" s="79" t="s">
        <v>27</v>
      </c>
      <c r="Q99" s="79" t="s">
        <v>96</v>
      </c>
      <c r="T99" s="43" t="str">
        <f t="shared" si="8"/>
        <v>R</v>
      </c>
      <c r="U99" s="43">
        <f t="shared" si="9"/>
      </c>
      <c r="V99" s="43">
        <f t="shared" si="10"/>
      </c>
      <c r="W99" s="43">
        <f t="shared" si="11"/>
      </c>
      <c r="X99" s="15">
        <f t="shared" si="12"/>
      </c>
      <c r="Y99" s="15">
        <f t="shared" si="13"/>
      </c>
      <c r="Z99" s="15">
        <f t="shared" si="14"/>
      </c>
      <c r="AB99" s="15">
        <f t="shared" si="15"/>
      </c>
    </row>
    <row r="100" spans="1:28" ht="38.25">
      <c r="A100" s="83">
        <v>16638700023</v>
      </c>
      <c r="B100" s="79">
        <v>99</v>
      </c>
      <c r="C100" s="23" t="s">
        <v>126</v>
      </c>
      <c r="D100" s="23" t="s">
        <v>127</v>
      </c>
      <c r="E100" s="79" t="s">
        <v>27</v>
      </c>
      <c r="F100" s="79">
        <v>12</v>
      </c>
      <c r="G100" s="79" t="s">
        <v>287</v>
      </c>
      <c r="H100" s="79">
        <v>1</v>
      </c>
      <c r="J100" s="79" t="s">
        <v>822</v>
      </c>
      <c r="K100" s="42" t="s">
        <v>290</v>
      </c>
      <c r="L100" s="42" t="s">
        <v>292</v>
      </c>
      <c r="M100" s="42" t="s">
        <v>883</v>
      </c>
      <c r="N100" s="79" t="s">
        <v>865</v>
      </c>
      <c r="P100" s="79" t="s">
        <v>27</v>
      </c>
      <c r="Q100" s="79" t="s">
        <v>96</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3">
        <v>16612600023</v>
      </c>
      <c r="B101" s="79">
        <v>100</v>
      </c>
      <c r="C101" s="23" t="s">
        <v>102</v>
      </c>
      <c r="D101" s="23" t="s">
        <v>103</v>
      </c>
      <c r="E101" s="79" t="s">
        <v>72</v>
      </c>
      <c r="F101" s="79">
        <v>12</v>
      </c>
      <c r="G101" s="79" t="s">
        <v>293</v>
      </c>
      <c r="H101" s="79">
        <v>24</v>
      </c>
      <c r="J101" s="12" t="s">
        <v>829</v>
      </c>
      <c r="K101" s="42" t="s">
        <v>294</v>
      </c>
      <c r="L101" s="42" t="s">
        <v>295</v>
      </c>
      <c r="P101" s="79" t="s">
        <v>810</v>
      </c>
      <c r="Q101" s="79" t="s">
        <v>96</v>
      </c>
      <c r="T101" s="43">
        <f t="shared" si="8"/>
      </c>
      <c r="U101" s="43">
        <f t="shared" si="9"/>
        <v>0</v>
      </c>
      <c r="V101" s="43">
        <f t="shared" si="10"/>
      </c>
      <c r="W101" s="43" t="str">
        <f t="shared" si="11"/>
        <v>Dev-to-Dev</v>
      </c>
      <c r="X101" s="15">
        <f t="shared" si="12"/>
      </c>
      <c r="Y101" s="15">
        <f t="shared" si="13"/>
      </c>
      <c r="Z101" s="15">
        <f t="shared" si="14"/>
      </c>
      <c r="AB101" s="15">
        <f t="shared" si="15"/>
      </c>
    </row>
    <row r="102" spans="1:28" ht="12.75">
      <c r="A102" s="83">
        <v>16508500023</v>
      </c>
      <c r="B102" s="79">
        <v>101</v>
      </c>
      <c r="C102" s="23" t="s">
        <v>204</v>
      </c>
      <c r="D102" s="23" t="s">
        <v>205</v>
      </c>
      <c r="E102" s="79" t="s">
        <v>27</v>
      </c>
      <c r="F102" s="79">
        <v>13</v>
      </c>
      <c r="G102" s="79" t="s">
        <v>293</v>
      </c>
      <c r="H102" s="79">
        <v>3</v>
      </c>
      <c r="J102" s="79" t="s">
        <v>822</v>
      </c>
      <c r="K102" s="42" t="s">
        <v>296</v>
      </c>
      <c r="L102" s="42" t="s">
        <v>207</v>
      </c>
      <c r="M102" s="42" t="s">
        <v>778</v>
      </c>
      <c r="N102" s="79" t="s">
        <v>778</v>
      </c>
      <c r="P102" s="79" t="s">
        <v>27</v>
      </c>
      <c r="Q102" s="79" t="s">
        <v>96</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3">
        <v>16651700023</v>
      </c>
      <c r="B103" s="79">
        <v>102</v>
      </c>
      <c r="C103" s="23" t="s">
        <v>131</v>
      </c>
      <c r="D103" s="23" t="s">
        <v>132</v>
      </c>
      <c r="E103" s="79" t="s">
        <v>27</v>
      </c>
      <c r="F103" s="79">
        <v>13</v>
      </c>
      <c r="G103" s="79" t="s">
        <v>297</v>
      </c>
      <c r="H103" s="79">
        <v>19</v>
      </c>
      <c r="J103" s="79" t="s">
        <v>822</v>
      </c>
      <c r="K103" s="42" t="s">
        <v>298</v>
      </c>
      <c r="L103" s="42" t="s">
        <v>299</v>
      </c>
      <c r="M103" s="42" t="s">
        <v>778</v>
      </c>
      <c r="N103" s="79" t="s">
        <v>778</v>
      </c>
      <c r="P103" s="79" t="s">
        <v>27</v>
      </c>
      <c r="Q103" s="79" t="s">
        <v>18</v>
      </c>
      <c r="T103" s="43" t="str">
        <f t="shared" si="8"/>
        <v>A</v>
      </c>
      <c r="U103" s="43">
        <f t="shared" si="9"/>
      </c>
      <c r="V103" s="43">
        <f t="shared" si="10"/>
      </c>
      <c r="W103" s="43">
        <f t="shared" si="11"/>
      </c>
      <c r="X103" s="15">
        <f t="shared" si="12"/>
      </c>
      <c r="Y103" s="15">
        <f t="shared" si="13"/>
      </c>
      <c r="Z103" s="15">
        <f t="shared" si="14"/>
      </c>
      <c r="AB103" s="15">
        <f t="shared" si="15"/>
      </c>
    </row>
    <row r="104" spans="1:28" ht="12.75">
      <c r="A104" s="83">
        <v>16508600023</v>
      </c>
      <c r="B104" s="79">
        <v>103</v>
      </c>
      <c r="C104" s="23" t="s">
        <v>204</v>
      </c>
      <c r="D104" s="23" t="s">
        <v>205</v>
      </c>
      <c r="E104" s="79" t="s">
        <v>27</v>
      </c>
      <c r="F104" s="79">
        <v>13</v>
      </c>
      <c r="G104" s="79" t="s">
        <v>297</v>
      </c>
      <c r="H104" s="79">
        <v>20</v>
      </c>
      <c r="J104" s="79" t="s">
        <v>822</v>
      </c>
      <c r="K104" s="42" t="s">
        <v>300</v>
      </c>
      <c r="L104" s="42" t="s">
        <v>207</v>
      </c>
      <c r="M104" s="42" t="s">
        <v>778</v>
      </c>
      <c r="N104" s="79" t="s">
        <v>778</v>
      </c>
      <c r="P104" s="79" t="s">
        <v>27</v>
      </c>
      <c r="Q104" s="79" t="s">
        <v>96</v>
      </c>
      <c r="T104" s="43" t="str">
        <f t="shared" si="8"/>
        <v>A</v>
      </c>
      <c r="U104" s="43">
        <f t="shared" si="9"/>
      </c>
      <c r="V104" s="43">
        <f t="shared" si="10"/>
      </c>
      <c r="W104" s="43">
        <f t="shared" si="11"/>
      </c>
      <c r="X104" s="15">
        <f t="shared" si="12"/>
      </c>
      <c r="Y104" s="15">
        <f t="shared" si="13"/>
      </c>
      <c r="Z104" s="15">
        <f t="shared" si="14"/>
      </c>
      <c r="AB104" s="15">
        <f t="shared" si="15"/>
      </c>
    </row>
    <row r="105" spans="1:28" ht="25.5">
      <c r="A105" s="83">
        <v>16592900023</v>
      </c>
      <c r="B105" s="79">
        <v>104</v>
      </c>
      <c r="C105" s="23" t="s">
        <v>97</v>
      </c>
      <c r="D105" s="23" t="s">
        <v>98</v>
      </c>
      <c r="E105" s="79" t="s">
        <v>27</v>
      </c>
      <c r="F105" s="79">
        <v>13</v>
      </c>
      <c r="G105" s="79" t="s">
        <v>301</v>
      </c>
      <c r="H105" s="79">
        <v>46</v>
      </c>
      <c r="J105" s="79" t="s">
        <v>822</v>
      </c>
      <c r="K105" s="42" t="s">
        <v>302</v>
      </c>
      <c r="L105" s="42" t="s">
        <v>303</v>
      </c>
      <c r="M105" s="42" t="s">
        <v>878</v>
      </c>
      <c r="N105" s="79" t="s">
        <v>834</v>
      </c>
      <c r="P105" s="79" t="s">
        <v>27</v>
      </c>
      <c r="Q105" s="79" t="s">
        <v>96</v>
      </c>
      <c r="T105" s="43" t="str">
        <f t="shared" si="8"/>
        <v>AP</v>
      </c>
      <c r="U105" s="43">
        <f t="shared" si="9"/>
      </c>
      <c r="V105" s="43">
        <f t="shared" si="10"/>
      </c>
      <c r="W105" s="43">
        <f t="shared" si="11"/>
      </c>
      <c r="X105" s="15">
        <f t="shared" si="12"/>
      </c>
      <c r="Y105" s="15">
        <f t="shared" si="13"/>
      </c>
      <c r="Z105" s="15">
        <f t="shared" si="14"/>
      </c>
      <c r="AB105" s="15">
        <f t="shared" si="15"/>
      </c>
    </row>
    <row r="106" spans="1:28" ht="25.5">
      <c r="A106" s="83">
        <v>16593600023</v>
      </c>
      <c r="B106" s="79">
        <v>105</v>
      </c>
      <c r="C106" s="23" t="s">
        <v>97</v>
      </c>
      <c r="D106" s="23" t="s">
        <v>98</v>
      </c>
      <c r="E106" s="79" t="s">
        <v>72</v>
      </c>
      <c r="F106" s="79">
        <v>13</v>
      </c>
      <c r="G106" s="79" t="s">
        <v>301</v>
      </c>
      <c r="H106" s="79">
        <v>48</v>
      </c>
      <c r="J106" s="17" t="s">
        <v>807</v>
      </c>
      <c r="K106" s="42" t="s">
        <v>304</v>
      </c>
      <c r="L106" s="42" t="s">
        <v>305</v>
      </c>
      <c r="P106" s="79" t="s">
        <v>811</v>
      </c>
      <c r="Q106" s="79" t="s">
        <v>96</v>
      </c>
      <c r="T106" s="43">
        <f t="shared" si="8"/>
      </c>
      <c r="U106" s="43">
        <f t="shared" si="9"/>
        <v>0</v>
      </c>
      <c r="V106" s="43">
        <f t="shared" si="10"/>
      </c>
      <c r="W106" s="43" t="str">
        <f t="shared" si="11"/>
        <v>Ranging</v>
      </c>
      <c r="X106" s="15">
        <f t="shared" si="12"/>
      </c>
      <c r="Y106" s="15">
        <f t="shared" si="13"/>
      </c>
      <c r="Z106" s="15">
        <f t="shared" si="14"/>
      </c>
      <c r="AB106" s="15">
        <f t="shared" si="15"/>
      </c>
    </row>
    <row r="107" spans="1:28" ht="38.25">
      <c r="A107" s="83">
        <v>16593500023</v>
      </c>
      <c r="B107" s="79">
        <v>106</v>
      </c>
      <c r="C107" s="23" t="s">
        <v>97</v>
      </c>
      <c r="D107" s="23" t="s">
        <v>98</v>
      </c>
      <c r="E107" s="79" t="s">
        <v>27</v>
      </c>
      <c r="F107" s="79">
        <v>13</v>
      </c>
      <c r="G107" s="79" t="s">
        <v>301</v>
      </c>
      <c r="H107" s="79">
        <v>48</v>
      </c>
      <c r="J107" s="79" t="s">
        <v>822</v>
      </c>
      <c r="K107" s="42" t="s">
        <v>306</v>
      </c>
      <c r="L107" s="42" t="s">
        <v>307</v>
      </c>
      <c r="M107" s="42" t="s">
        <v>778</v>
      </c>
      <c r="N107" s="79" t="s">
        <v>778</v>
      </c>
      <c r="P107" s="79" t="s">
        <v>27</v>
      </c>
      <c r="Q107" s="79" t="s">
        <v>96</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3">
        <v>16593000023</v>
      </c>
      <c r="B108" s="79">
        <v>107</v>
      </c>
      <c r="C108" s="23" t="s">
        <v>97</v>
      </c>
      <c r="D108" s="23" t="s">
        <v>98</v>
      </c>
      <c r="E108" s="79" t="s">
        <v>27</v>
      </c>
      <c r="F108" s="79">
        <v>13</v>
      </c>
      <c r="G108" s="79" t="s">
        <v>301</v>
      </c>
      <c r="H108" s="79">
        <v>49</v>
      </c>
      <c r="J108" s="79" t="s">
        <v>822</v>
      </c>
      <c r="K108" s="42" t="s">
        <v>308</v>
      </c>
      <c r="L108" s="42" t="s">
        <v>303</v>
      </c>
      <c r="M108" s="42" t="s">
        <v>878</v>
      </c>
      <c r="N108" s="79" t="s">
        <v>834</v>
      </c>
      <c r="P108" s="79" t="s">
        <v>27</v>
      </c>
      <c r="Q108" s="79" t="s">
        <v>96</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3">
        <v>16593700023</v>
      </c>
      <c r="B109" s="79">
        <v>108</v>
      </c>
      <c r="C109" s="23" t="s">
        <v>97</v>
      </c>
      <c r="D109" s="23" t="s">
        <v>98</v>
      </c>
      <c r="E109" s="79" t="s">
        <v>72</v>
      </c>
      <c r="F109" s="79">
        <v>13</v>
      </c>
      <c r="G109" s="79" t="s">
        <v>301</v>
      </c>
      <c r="H109" s="79">
        <v>52</v>
      </c>
      <c r="J109" s="17" t="s">
        <v>807</v>
      </c>
      <c r="K109" s="42" t="s">
        <v>309</v>
      </c>
      <c r="L109" s="42" t="s">
        <v>310</v>
      </c>
      <c r="P109" s="79" t="s">
        <v>811</v>
      </c>
      <c r="Q109" s="79" t="s">
        <v>96</v>
      </c>
      <c r="T109" s="43">
        <f t="shared" si="8"/>
      </c>
      <c r="U109" s="43">
        <f t="shared" si="9"/>
        <v>0</v>
      </c>
      <c r="V109" s="43">
        <f t="shared" si="10"/>
      </c>
      <c r="W109" s="43" t="str">
        <f t="shared" si="11"/>
        <v>Ranging</v>
      </c>
      <c r="X109" s="15">
        <f t="shared" si="12"/>
      </c>
      <c r="Y109" s="15">
        <f t="shared" si="13"/>
      </c>
      <c r="Z109" s="15">
        <f t="shared" si="14"/>
      </c>
      <c r="AB109" s="15">
        <f t="shared" si="15"/>
      </c>
    </row>
    <row r="110" spans="1:28" ht="25.5">
      <c r="A110" s="83">
        <v>16593100023</v>
      </c>
      <c r="B110" s="79">
        <v>109</v>
      </c>
      <c r="C110" s="23" t="s">
        <v>97</v>
      </c>
      <c r="D110" s="23" t="s">
        <v>98</v>
      </c>
      <c r="E110" s="79" t="s">
        <v>27</v>
      </c>
      <c r="F110" s="79">
        <v>13</v>
      </c>
      <c r="G110" s="79" t="s">
        <v>301</v>
      </c>
      <c r="H110" s="79">
        <v>53</v>
      </c>
      <c r="J110" s="79" t="s">
        <v>822</v>
      </c>
      <c r="K110" s="42" t="s">
        <v>311</v>
      </c>
      <c r="L110" s="42" t="s">
        <v>303</v>
      </c>
      <c r="M110" s="42" t="s">
        <v>878</v>
      </c>
      <c r="N110" s="79" t="s">
        <v>834</v>
      </c>
      <c r="P110" s="79" t="s">
        <v>27</v>
      </c>
      <c r="Q110" s="79" t="s">
        <v>96</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3">
        <v>16593800023</v>
      </c>
      <c r="B111" s="79">
        <v>110</v>
      </c>
      <c r="C111" s="23" t="s">
        <v>97</v>
      </c>
      <c r="D111" s="23" t="s">
        <v>98</v>
      </c>
      <c r="E111" s="79" t="s">
        <v>27</v>
      </c>
      <c r="F111" s="79">
        <v>13</v>
      </c>
      <c r="G111" s="79" t="s">
        <v>301</v>
      </c>
      <c r="H111" s="79">
        <v>54</v>
      </c>
      <c r="J111" s="79" t="s">
        <v>822</v>
      </c>
      <c r="K111" s="42" t="s">
        <v>312</v>
      </c>
      <c r="L111" s="42" t="s">
        <v>313</v>
      </c>
      <c r="M111" s="42" t="s">
        <v>778</v>
      </c>
      <c r="N111" s="79" t="s">
        <v>778</v>
      </c>
      <c r="P111" s="79" t="s">
        <v>27</v>
      </c>
      <c r="Q111" s="79" t="s">
        <v>96</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3">
        <v>16593200023</v>
      </c>
      <c r="B112" s="79">
        <v>111</v>
      </c>
      <c r="C112" s="23" t="s">
        <v>97</v>
      </c>
      <c r="D112" s="23" t="s">
        <v>98</v>
      </c>
      <c r="E112" s="79" t="s">
        <v>27</v>
      </c>
      <c r="F112" s="79">
        <v>13</v>
      </c>
      <c r="G112" s="79" t="s">
        <v>99</v>
      </c>
      <c r="H112" s="79">
        <v>54</v>
      </c>
      <c r="J112" s="79" t="s">
        <v>822</v>
      </c>
      <c r="K112" s="42" t="s">
        <v>314</v>
      </c>
      <c r="L112" s="42" t="s">
        <v>315</v>
      </c>
      <c r="M112" s="42" t="s">
        <v>778</v>
      </c>
      <c r="N112" s="79" t="s">
        <v>778</v>
      </c>
      <c r="P112" s="79" t="s">
        <v>27</v>
      </c>
      <c r="Q112" s="79" t="s">
        <v>96</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3">
        <v>16593900023</v>
      </c>
      <c r="B113" s="79">
        <v>112</v>
      </c>
      <c r="C113" s="23" t="s">
        <v>97</v>
      </c>
      <c r="D113" s="23" t="s">
        <v>98</v>
      </c>
      <c r="E113" s="79" t="s">
        <v>27</v>
      </c>
      <c r="F113" s="79">
        <v>14</v>
      </c>
      <c r="G113" s="79" t="s">
        <v>301</v>
      </c>
      <c r="H113" s="79">
        <v>1</v>
      </c>
      <c r="J113" s="79" t="s">
        <v>822</v>
      </c>
      <c r="K113" s="42" t="s">
        <v>316</v>
      </c>
      <c r="L113" s="42" t="s">
        <v>317</v>
      </c>
      <c r="M113" s="42" t="s">
        <v>778</v>
      </c>
      <c r="N113" s="79" t="s">
        <v>778</v>
      </c>
      <c r="P113" s="79" t="s">
        <v>27</v>
      </c>
      <c r="Q113" s="79" t="s">
        <v>96</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3">
        <v>16594000023</v>
      </c>
      <c r="B114" s="79">
        <v>113</v>
      </c>
      <c r="C114" s="23" t="s">
        <v>97</v>
      </c>
      <c r="D114" s="23" t="s">
        <v>98</v>
      </c>
      <c r="E114" s="79" t="s">
        <v>72</v>
      </c>
      <c r="F114" s="79">
        <v>14</v>
      </c>
      <c r="G114" s="79" t="s">
        <v>301</v>
      </c>
      <c r="H114" s="79">
        <v>4</v>
      </c>
      <c r="J114" s="17" t="s">
        <v>807</v>
      </c>
      <c r="K114" s="42" t="s">
        <v>318</v>
      </c>
      <c r="L114" s="42" t="s">
        <v>319</v>
      </c>
      <c r="P114" s="79" t="s">
        <v>811</v>
      </c>
      <c r="Q114" s="79" t="s">
        <v>96</v>
      </c>
      <c r="T114" s="43">
        <f t="shared" si="8"/>
      </c>
      <c r="U114" s="43">
        <f t="shared" si="9"/>
        <v>0</v>
      </c>
      <c r="V114" s="43">
        <f t="shared" si="10"/>
      </c>
      <c r="W114" s="43" t="str">
        <f t="shared" si="11"/>
        <v>Ranging</v>
      </c>
      <c r="X114" s="15">
        <f t="shared" si="12"/>
      </c>
      <c r="Y114" s="15">
        <f t="shared" si="13"/>
      </c>
      <c r="Z114" s="15">
        <f t="shared" si="14"/>
      </c>
      <c r="AB114" s="15">
        <f t="shared" si="15"/>
      </c>
    </row>
    <row r="115" spans="1:28" ht="25.5">
      <c r="A115" s="83">
        <v>16593300023</v>
      </c>
      <c r="B115" s="79">
        <v>114</v>
      </c>
      <c r="C115" s="23" t="s">
        <v>97</v>
      </c>
      <c r="D115" s="23" t="s">
        <v>98</v>
      </c>
      <c r="E115" s="79" t="s">
        <v>27</v>
      </c>
      <c r="F115" s="79">
        <v>14</v>
      </c>
      <c r="G115" s="79" t="s">
        <v>301</v>
      </c>
      <c r="H115" s="79">
        <v>4</v>
      </c>
      <c r="J115" s="79" t="s">
        <v>822</v>
      </c>
      <c r="K115" s="42" t="s">
        <v>320</v>
      </c>
      <c r="L115" s="42" t="s">
        <v>303</v>
      </c>
      <c r="M115" s="42" t="s">
        <v>878</v>
      </c>
      <c r="N115" s="79" t="s">
        <v>834</v>
      </c>
      <c r="P115" s="79" t="s">
        <v>27</v>
      </c>
      <c r="Q115" s="79" t="s">
        <v>96</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3">
        <v>16594100023</v>
      </c>
      <c r="B116" s="79">
        <v>115</v>
      </c>
      <c r="C116" s="23" t="s">
        <v>97</v>
      </c>
      <c r="D116" s="23" t="s">
        <v>98</v>
      </c>
      <c r="E116" s="79" t="s">
        <v>72</v>
      </c>
      <c r="F116" s="79">
        <v>14</v>
      </c>
      <c r="G116" s="79" t="s">
        <v>301</v>
      </c>
      <c r="H116" s="79">
        <v>12</v>
      </c>
      <c r="J116" s="17" t="s">
        <v>807</v>
      </c>
      <c r="K116" s="42" t="s">
        <v>321</v>
      </c>
      <c r="L116" s="42" t="s">
        <v>322</v>
      </c>
      <c r="P116" s="79" t="s">
        <v>811</v>
      </c>
      <c r="Q116" s="79" t="s">
        <v>96</v>
      </c>
      <c r="T116" s="43">
        <f t="shared" si="8"/>
      </c>
      <c r="U116" s="43">
        <f t="shared" si="9"/>
        <v>0</v>
      </c>
      <c r="V116" s="43">
        <f t="shared" si="10"/>
      </c>
      <c r="W116" s="43" t="str">
        <f t="shared" si="11"/>
        <v>Ranging</v>
      </c>
      <c r="X116" s="15">
        <f t="shared" si="12"/>
      </c>
      <c r="Y116" s="15">
        <f t="shared" si="13"/>
      </c>
      <c r="Z116" s="15">
        <f t="shared" si="14"/>
      </c>
      <c r="AB116" s="15">
        <f t="shared" si="15"/>
      </c>
    </row>
    <row r="117" spans="1:28" ht="25.5">
      <c r="A117" s="83">
        <v>16638800023</v>
      </c>
      <c r="B117" s="79">
        <v>116</v>
      </c>
      <c r="C117" s="23" t="s">
        <v>126</v>
      </c>
      <c r="D117" s="23" t="s">
        <v>127</v>
      </c>
      <c r="E117" s="79" t="s">
        <v>27</v>
      </c>
      <c r="F117" s="79">
        <v>14</v>
      </c>
      <c r="G117" s="79" t="s">
        <v>74</v>
      </c>
      <c r="H117" s="79">
        <v>20</v>
      </c>
      <c r="J117" s="79" t="s">
        <v>822</v>
      </c>
      <c r="K117" s="42" t="s">
        <v>323</v>
      </c>
      <c r="L117" s="42" t="s">
        <v>324</v>
      </c>
      <c r="M117" s="42" t="s">
        <v>778</v>
      </c>
      <c r="N117" s="79" t="s">
        <v>778</v>
      </c>
      <c r="P117" s="79" t="s">
        <v>27</v>
      </c>
      <c r="Q117" s="79" t="s">
        <v>96</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3">
        <v>16638900023</v>
      </c>
      <c r="B118" s="79">
        <v>117</v>
      </c>
      <c r="C118" s="23" t="s">
        <v>126</v>
      </c>
      <c r="D118" s="23" t="s">
        <v>127</v>
      </c>
      <c r="E118" s="79" t="s">
        <v>27</v>
      </c>
      <c r="F118" s="79">
        <v>14</v>
      </c>
      <c r="G118" s="79" t="s">
        <v>74</v>
      </c>
      <c r="H118" s="79">
        <v>28</v>
      </c>
      <c r="J118" s="79" t="s">
        <v>822</v>
      </c>
      <c r="K118" s="42" t="s">
        <v>264</v>
      </c>
      <c r="L118" s="42" t="s">
        <v>325</v>
      </c>
      <c r="M118" s="42" t="s">
        <v>778</v>
      </c>
      <c r="N118" s="79" t="s">
        <v>778</v>
      </c>
      <c r="P118" s="79" t="s">
        <v>27</v>
      </c>
      <c r="Q118" s="79" t="s">
        <v>96</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3">
        <v>16639000023</v>
      </c>
      <c r="B119" s="79">
        <v>118</v>
      </c>
      <c r="C119" s="23" t="s">
        <v>126</v>
      </c>
      <c r="D119" s="23" t="s">
        <v>127</v>
      </c>
      <c r="E119" s="79" t="s">
        <v>27</v>
      </c>
      <c r="F119" s="79">
        <v>14</v>
      </c>
      <c r="G119" s="79" t="s">
        <v>74</v>
      </c>
      <c r="H119" s="79">
        <v>37</v>
      </c>
      <c r="J119" s="79" t="s">
        <v>822</v>
      </c>
      <c r="K119" s="42" t="s">
        <v>264</v>
      </c>
      <c r="L119" s="42" t="s">
        <v>326</v>
      </c>
      <c r="M119" s="42" t="s">
        <v>778</v>
      </c>
      <c r="N119" s="79" t="s">
        <v>778</v>
      </c>
      <c r="P119" s="79" t="s">
        <v>27</v>
      </c>
      <c r="Q119" s="79" t="s">
        <v>96</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3">
        <v>16639100023</v>
      </c>
      <c r="B120" s="79">
        <v>119</v>
      </c>
      <c r="C120" s="23" t="s">
        <v>126</v>
      </c>
      <c r="D120" s="23" t="s">
        <v>127</v>
      </c>
      <c r="E120" s="79" t="s">
        <v>27</v>
      </c>
      <c r="F120" s="79">
        <v>14</v>
      </c>
      <c r="G120" s="79" t="s">
        <v>74</v>
      </c>
      <c r="H120" s="79">
        <v>38</v>
      </c>
      <c r="J120" s="79" t="s">
        <v>822</v>
      </c>
      <c r="K120" s="42" t="s">
        <v>264</v>
      </c>
      <c r="L120" s="42" t="s">
        <v>327</v>
      </c>
      <c r="M120" s="42" t="s">
        <v>778</v>
      </c>
      <c r="N120" s="79" t="s">
        <v>778</v>
      </c>
      <c r="P120" s="79" t="s">
        <v>27</v>
      </c>
      <c r="Q120" s="79" t="s">
        <v>96</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3">
        <v>16639200023</v>
      </c>
      <c r="B121" s="79">
        <v>120</v>
      </c>
      <c r="C121" s="23" t="s">
        <v>126</v>
      </c>
      <c r="D121" s="23" t="s">
        <v>127</v>
      </c>
      <c r="E121" s="79" t="s">
        <v>27</v>
      </c>
      <c r="F121" s="79">
        <v>14</v>
      </c>
      <c r="G121" s="79" t="s">
        <v>74</v>
      </c>
      <c r="H121" s="79">
        <v>40</v>
      </c>
      <c r="J121" s="79" t="s">
        <v>822</v>
      </c>
      <c r="K121" s="42" t="s">
        <v>264</v>
      </c>
      <c r="L121" s="42" t="s">
        <v>328</v>
      </c>
      <c r="M121" s="42" t="s">
        <v>778</v>
      </c>
      <c r="N121" s="79" t="s">
        <v>778</v>
      </c>
      <c r="P121" s="79" t="s">
        <v>27</v>
      </c>
      <c r="Q121" s="79" t="s">
        <v>96</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3">
        <v>16639300023</v>
      </c>
      <c r="B122" s="79">
        <v>121</v>
      </c>
      <c r="C122" s="23" t="s">
        <v>126</v>
      </c>
      <c r="D122" s="23" t="s">
        <v>127</v>
      </c>
      <c r="E122" s="79" t="s">
        <v>72</v>
      </c>
      <c r="F122" s="79">
        <v>14</v>
      </c>
      <c r="G122" s="79" t="s">
        <v>74</v>
      </c>
      <c r="H122" s="79">
        <v>44</v>
      </c>
      <c r="J122" s="12" t="s">
        <v>805</v>
      </c>
      <c r="K122" s="42" t="s">
        <v>329</v>
      </c>
      <c r="L122" s="42" t="s">
        <v>330</v>
      </c>
      <c r="M122" s="42" t="s">
        <v>919</v>
      </c>
      <c r="N122" s="79" t="s">
        <v>834</v>
      </c>
      <c r="P122" s="79" t="s">
        <v>809</v>
      </c>
      <c r="Q122" s="79" t="s">
        <v>96</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3">
        <v>16525600023</v>
      </c>
      <c r="B123" s="79">
        <v>122</v>
      </c>
      <c r="C123" s="23" t="s">
        <v>175</v>
      </c>
      <c r="D123" s="23" t="s">
        <v>176</v>
      </c>
      <c r="E123" s="79" t="s">
        <v>72</v>
      </c>
      <c r="F123" s="79">
        <v>14</v>
      </c>
      <c r="G123" s="79" t="s">
        <v>74</v>
      </c>
      <c r="H123" s="79">
        <v>44</v>
      </c>
      <c r="J123" s="12" t="s">
        <v>805</v>
      </c>
      <c r="K123" s="42" t="s">
        <v>331</v>
      </c>
      <c r="M123" s="42" t="s">
        <v>930</v>
      </c>
      <c r="N123" s="79" t="s">
        <v>834</v>
      </c>
      <c r="P123" s="79" t="s">
        <v>809</v>
      </c>
      <c r="Q123" s="79" t="s">
        <v>96</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3">
        <v>16639400023</v>
      </c>
      <c r="B124" s="79">
        <v>123</v>
      </c>
      <c r="C124" s="23" t="s">
        <v>126</v>
      </c>
      <c r="D124" s="23" t="s">
        <v>127</v>
      </c>
      <c r="E124" s="79" t="s">
        <v>72</v>
      </c>
      <c r="F124" s="79">
        <v>14</v>
      </c>
      <c r="G124" s="79" t="s">
        <v>74</v>
      </c>
      <c r="H124" s="79">
        <v>51</v>
      </c>
      <c r="J124" s="12" t="s">
        <v>805</v>
      </c>
      <c r="K124" s="42" t="s">
        <v>332</v>
      </c>
      <c r="L124" s="42" t="s">
        <v>333</v>
      </c>
      <c r="M124" s="42" t="s">
        <v>915</v>
      </c>
      <c r="N124" s="79" t="s">
        <v>865</v>
      </c>
      <c r="P124" s="79" t="s">
        <v>809</v>
      </c>
      <c r="Q124" s="79" t="s">
        <v>96</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3">
        <v>16639500023</v>
      </c>
      <c r="B125" s="79">
        <v>124</v>
      </c>
      <c r="C125" s="23" t="s">
        <v>126</v>
      </c>
      <c r="D125" s="23" t="s">
        <v>127</v>
      </c>
      <c r="E125" s="79" t="s">
        <v>27</v>
      </c>
      <c r="F125" s="79">
        <v>14</v>
      </c>
      <c r="G125" s="79" t="s">
        <v>74</v>
      </c>
      <c r="H125" s="79">
        <v>52</v>
      </c>
      <c r="J125" s="79" t="s">
        <v>822</v>
      </c>
      <c r="K125" s="42" t="s">
        <v>264</v>
      </c>
      <c r="L125" s="42" t="s">
        <v>334</v>
      </c>
      <c r="M125" s="42" t="s">
        <v>778</v>
      </c>
      <c r="N125" s="79" t="s">
        <v>778</v>
      </c>
      <c r="P125" s="79" t="s">
        <v>27</v>
      </c>
      <c r="Q125" s="79" t="s">
        <v>96</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3">
        <v>16525700023</v>
      </c>
      <c r="B126" s="79">
        <v>125</v>
      </c>
      <c r="C126" s="23" t="s">
        <v>175</v>
      </c>
      <c r="D126" s="23" t="s">
        <v>176</v>
      </c>
      <c r="E126" s="79" t="s">
        <v>108</v>
      </c>
      <c r="F126" s="79">
        <v>15</v>
      </c>
      <c r="G126" s="79" t="s">
        <v>74</v>
      </c>
      <c r="H126" s="79">
        <v>7</v>
      </c>
      <c r="J126" s="12" t="s">
        <v>805</v>
      </c>
      <c r="K126" s="42" t="s">
        <v>335</v>
      </c>
      <c r="M126" s="42" t="s">
        <v>930</v>
      </c>
      <c r="N126" s="79" t="s">
        <v>834</v>
      </c>
      <c r="P126" s="79" t="s">
        <v>809</v>
      </c>
      <c r="Q126" s="79" t="s">
        <v>96</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3">
        <v>16639600023</v>
      </c>
      <c r="B127" s="79">
        <v>126</v>
      </c>
      <c r="C127" s="23" t="s">
        <v>126</v>
      </c>
      <c r="D127" s="23" t="s">
        <v>127</v>
      </c>
      <c r="E127" s="79" t="s">
        <v>27</v>
      </c>
      <c r="F127" s="79">
        <v>15</v>
      </c>
      <c r="G127" s="79" t="s">
        <v>74</v>
      </c>
      <c r="H127" s="79">
        <v>50</v>
      </c>
      <c r="J127" s="79" t="s">
        <v>822</v>
      </c>
      <c r="K127" s="42" t="s">
        <v>264</v>
      </c>
      <c r="L127" s="42" t="s">
        <v>336</v>
      </c>
      <c r="M127" s="42" t="s">
        <v>778</v>
      </c>
      <c r="N127" s="79" t="s">
        <v>778</v>
      </c>
      <c r="P127" s="79" t="s">
        <v>27</v>
      </c>
      <c r="Q127" s="79" t="s">
        <v>96</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3">
        <v>16525800023</v>
      </c>
      <c r="B128" s="79">
        <v>127</v>
      </c>
      <c r="C128" s="23" t="s">
        <v>175</v>
      </c>
      <c r="D128" s="23" t="s">
        <v>176</v>
      </c>
      <c r="E128" s="79" t="s">
        <v>27</v>
      </c>
      <c r="F128" s="79">
        <v>16</v>
      </c>
      <c r="G128" s="79" t="s">
        <v>74</v>
      </c>
      <c r="H128" s="79">
        <v>20</v>
      </c>
      <c r="J128" s="79" t="s">
        <v>822</v>
      </c>
      <c r="K128" s="42" t="s">
        <v>337</v>
      </c>
      <c r="L128" s="42" t="s">
        <v>338</v>
      </c>
      <c r="M128" s="42" t="s">
        <v>778</v>
      </c>
      <c r="N128" s="79" t="s">
        <v>778</v>
      </c>
      <c r="P128" s="79" t="s">
        <v>27</v>
      </c>
      <c r="Q128" s="79"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3">
        <v>16531700023</v>
      </c>
      <c r="B129" s="79">
        <v>128</v>
      </c>
      <c r="C129" s="23" t="s">
        <v>339</v>
      </c>
      <c r="D129" s="23" t="s">
        <v>340</v>
      </c>
      <c r="E129" s="79" t="s">
        <v>27</v>
      </c>
      <c r="F129" s="79">
        <v>16</v>
      </c>
      <c r="H129" s="79">
        <v>48</v>
      </c>
      <c r="J129" s="79" t="s">
        <v>822</v>
      </c>
      <c r="K129" s="42" t="s">
        <v>341</v>
      </c>
      <c r="L129" s="42" t="s">
        <v>342</v>
      </c>
      <c r="M129" s="42" t="s">
        <v>778</v>
      </c>
      <c r="N129" s="79" t="s">
        <v>778</v>
      </c>
      <c r="P129" s="79" t="s">
        <v>27</v>
      </c>
      <c r="Q129" s="79" t="s">
        <v>96</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3">
        <v>16639700023</v>
      </c>
      <c r="B130" s="79">
        <v>129</v>
      </c>
      <c r="C130" s="23" t="s">
        <v>126</v>
      </c>
      <c r="D130" s="23" t="s">
        <v>127</v>
      </c>
      <c r="E130" s="79" t="s">
        <v>27</v>
      </c>
      <c r="F130" s="79">
        <v>16</v>
      </c>
      <c r="G130" s="79" t="s">
        <v>74</v>
      </c>
      <c r="H130" s="79">
        <v>53</v>
      </c>
      <c r="J130" s="79" t="s">
        <v>822</v>
      </c>
      <c r="K130" s="42" t="s">
        <v>264</v>
      </c>
      <c r="L130" s="42" t="s">
        <v>327</v>
      </c>
      <c r="M130" s="42" t="s">
        <v>778</v>
      </c>
      <c r="N130" s="79" t="s">
        <v>778</v>
      </c>
      <c r="P130" s="79" t="s">
        <v>27</v>
      </c>
      <c r="Q130" s="79" t="s">
        <v>96</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3">
        <v>16525900023</v>
      </c>
      <c r="B131" s="79">
        <v>130</v>
      </c>
      <c r="C131" s="23" t="s">
        <v>175</v>
      </c>
      <c r="D131" s="23" t="s">
        <v>176</v>
      </c>
      <c r="E131" s="79" t="s">
        <v>27</v>
      </c>
      <c r="F131" s="79">
        <v>16</v>
      </c>
      <c r="G131" s="79" t="s">
        <v>74</v>
      </c>
      <c r="H131" s="79">
        <v>53</v>
      </c>
      <c r="J131" s="79" t="s">
        <v>822</v>
      </c>
      <c r="K131" s="42" t="s">
        <v>343</v>
      </c>
      <c r="L131" s="42" t="s">
        <v>344</v>
      </c>
      <c r="M131" s="42" t="s">
        <v>778</v>
      </c>
      <c r="N131" s="79" t="s">
        <v>778</v>
      </c>
      <c r="P131" s="79" t="s">
        <v>27</v>
      </c>
      <c r="Q131" s="79"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3">
        <v>16639800023</v>
      </c>
      <c r="B132" s="79">
        <v>131</v>
      </c>
      <c r="C132" s="23" t="s">
        <v>126</v>
      </c>
      <c r="D132" s="23" t="s">
        <v>127</v>
      </c>
      <c r="E132" s="79" t="s">
        <v>27</v>
      </c>
      <c r="F132" s="79">
        <v>17</v>
      </c>
      <c r="G132" s="79" t="s">
        <v>74</v>
      </c>
      <c r="H132" s="79">
        <v>22</v>
      </c>
      <c r="J132" s="79" t="s">
        <v>822</v>
      </c>
      <c r="K132" s="42" t="s">
        <v>264</v>
      </c>
      <c r="L132" s="42" t="s">
        <v>345</v>
      </c>
      <c r="M132" s="42" t="s">
        <v>778</v>
      </c>
      <c r="N132" s="79" t="s">
        <v>778</v>
      </c>
      <c r="P132" s="79" t="s">
        <v>27</v>
      </c>
      <c r="Q132" s="79" t="s">
        <v>96</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3">
        <v>16639900023</v>
      </c>
      <c r="B133" s="79">
        <v>132</v>
      </c>
      <c r="C133" s="23" t="s">
        <v>126</v>
      </c>
      <c r="D133" s="23" t="s">
        <v>127</v>
      </c>
      <c r="E133" s="79" t="s">
        <v>72</v>
      </c>
      <c r="F133" s="79">
        <v>17</v>
      </c>
      <c r="G133" s="79" t="s">
        <v>74</v>
      </c>
      <c r="H133" s="79">
        <v>23</v>
      </c>
      <c r="J133" s="12" t="s">
        <v>805</v>
      </c>
      <c r="K133" s="42" t="s">
        <v>264</v>
      </c>
      <c r="L133" s="42" t="s">
        <v>346</v>
      </c>
      <c r="M133" s="42" t="s">
        <v>778</v>
      </c>
      <c r="N133" s="79" t="s">
        <v>778</v>
      </c>
      <c r="P133" s="79" t="s">
        <v>809</v>
      </c>
      <c r="Q133" s="79" t="s">
        <v>96</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3">
        <v>16601400023</v>
      </c>
      <c r="B134" s="79">
        <v>133</v>
      </c>
      <c r="C134" s="23" t="s">
        <v>347</v>
      </c>
      <c r="D134" s="23" t="s">
        <v>348</v>
      </c>
      <c r="E134" s="79" t="s">
        <v>72</v>
      </c>
      <c r="F134" s="79">
        <v>17</v>
      </c>
      <c r="G134" s="79" t="s">
        <v>74</v>
      </c>
      <c r="H134" s="79">
        <v>44</v>
      </c>
      <c r="J134" s="12" t="s">
        <v>805</v>
      </c>
      <c r="K134" s="42" t="s">
        <v>349</v>
      </c>
      <c r="L134" s="42" t="s">
        <v>350</v>
      </c>
      <c r="M134" s="42" t="s">
        <v>920</v>
      </c>
      <c r="N134" s="79" t="s">
        <v>834</v>
      </c>
      <c r="P134" s="79" t="s">
        <v>809</v>
      </c>
      <c r="Q134" s="79" t="s">
        <v>96</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3">
        <v>16629900023</v>
      </c>
      <c r="B135" s="79">
        <v>134</v>
      </c>
      <c r="C135" s="23" t="s">
        <v>233</v>
      </c>
      <c r="D135" s="23" t="s">
        <v>234</v>
      </c>
      <c r="E135" s="79" t="s">
        <v>72</v>
      </c>
      <c r="F135" s="79">
        <v>17</v>
      </c>
      <c r="G135" s="79" t="s">
        <v>351</v>
      </c>
      <c r="H135" s="79">
        <v>45</v>
      </c>
      <c r="J135" s="12" t="s">
        <v>823</v>
      </c>
      <c r="K135" s="42" t="s">
        <v>352</v>
      </c>
      <c r="L135" s="42" t="s">
        <v>353</v>
      </c>
      <c r="M135" s="42" t="s">
        <v>871</v>
      </c>
      <c r="N135" s="79" t="s">
        <v>865</v>
      </c>
      <c r="P135" s="79" t="s">
        <v>812</v>
      </c>
      <c r="Q135" s="79" t="s">
        <v>96</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3">
        <v>16640000023</v>
      </c>
      <c r="B136" s="79">
        <v>135</v>
      </c>
      <c r="C136" s="23" t="s">
        <v>126</v>
      </c>
      <c r="D136" s="23" t="s">
        <v>127</v>
      </c>
      <c r="E136" s="79" t="s">
        <v>27</v>
      </c>
      <c r="F136" s="79">
        <v>17</v>
      </c>
      <c r="G136" s="79" t="s">
        <v>351</v>
      </c>
      <c r="H136" s="79">
        <v>52</v>
      </c>
      <c r="J136" s="79" t="s">
        <v>822</v>
      </c>
      <c r="K136" s="42" t="s">
        <v>262</v>
      </c>
      <c r="L136" s="42" t="s">
        <v>354</v>
      </c>
      <c r="M136" s="42" t="s">
        <v>896</v>
      </c>
      <c r="N136" s="79" t="s">
        <v>865</v>
      </c>
      <c r="P136" s="79" t="s">
        <v>27</v>
      </c>
      <c r="Q136" s="79" t="s">
        <v>96</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3">
        <v>16640100023</v>
      </c>
      <c r="B137" s="79">
        <v>136</v>
      </c>
      <c r="C137" s="23" t="s">
        <v>126</v>
      </c>
      <c r="D137" s="23" t="s">
        <v>127</v>
      </c>
      <c r="E137" s="79" t="s">
        <v>27</v>
      </c>
      <c r="F137" s="79">
        <v>17</v>
      </c>
      <c r="G137" s="79" t="s">
        <v>351</v>
      </c>
      <c r="H137" s="79">
        <v>53</v>
      </c>
      <c r="J137" s="79" t="s">
        <v>822</v>
      </c>
      <c r="K137" s="42" t="s">
        <v>262</v>
      </c>
      <c r="L137" s="42" t="s">
        <v>355</v>
      </c>
      <c r="M137" s="42" t="s">
        <v>896</v>
      </c>
      <c r="N137" s="79" t="s">
        <v>865</v>
      </c>
      <c r="P137" s="79" t="s">
        <v>27</v>
      </c>
      <c r="Q137" s="79" t="s">
        <v>96</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3">
        <v>16630000023</v>
      </c>
      <c r="B138" s="79">
        <v>137</v>
      </c>
      <c r="C138" s="23" t="s">
        <v>233</v>
      </c>
      <c r="D138" s="23" t="s">
        <v>234</v>
      </c>
      <c r="E138" s="79" t="s">
        <v>72</v>
      </c>
      <c r="F138" s="79">
        <v>18</v>
      </c>
      <c r="G138" s="79" t="s">
        <v>351</v>
      </c>
      <c r="H138" s="79">
        <v>1</v>
      </c>
      <c r="J138" s="12" t="s">
        <v>823</v>
      </c>
      <c r="K138" s="42" t="s">
        <v>356</v>
      </c>
      <c r="L138" s="42" t="s">
        <v>357</v>
      </c>
      <c r="M138" s="42" t="s">
        <v>855</v>
      </c>
      <c r="N138" s="79" t="s">
        <v>834</v>
      </c>
      <c r="P138" s="79" t="s">
        <v>812</v>
      </c>
      <c r="Q138" s="79" t="s">
        <v>96</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3">
        <v>16640500023</v>
      </c>
      <c r="B139" s="79">
        <v>138</v>
      </c>
      <c r="C139" s="23" t="s">
        <v>126</v>
      </c>
      <c r="D139" s="23" t="s">
        <v>127</v>
      </c>
      <c r="E139" s="79" t="s">
        <v>27</v>
      </c>
      <c r="F139" s="79">
        <v>18</v>
      </c>
      <c r="G139" s="79" t="s">
        <v>351</v>
      </c>
      <c r="H139" s="79">
        <v>2</v>
      </c>
      <c r="J139" s="79" t="s">
        <v>822</v>
      </c>
      <c r="K139" s="42" t="s">
        <v>262</v>
      </c>
      <c r="L139" s="42" t="s">
        <v>358</v>
      </c>
      <c r="M139" s="42" t="s">
        <v>896</v>
      </c>
      <c r="N139" s="79" t="s">
        <v>865</v>
      </c>
      <c r="P139" s="79" t="s">
        <v>27</v>
      </c>
      <c r="Q139" s="79" t="s">
        <v>96</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3">
        <v>16640200023</v>
      </c>
      <c r="B140" s="79">
        <v>139</v>
      </c>
      <c r="C140" s="23" t="s">
        <v>126</v>
      </c>
      <c r="D140" s="23" t="s">
        <v>127</v>
      </c>
      <c r="E140" s="79" t="s">
        <v>27</v>
      </c>
      <c r="F140" s="79">
        <v>18</v>
      </c>
      <c r="G140" s="79" t="s">
        <v>351</v>
      </c>
      <c r="H140" s="79">
        <v>2</v>
      </c>
      <c r="J140" s="79" t="s">
        <v>822</v>
      </c>
      <c r="K140" s="42" t="s">
        <v>262</v>
      </c>
      <c r="L140" s="42" t="s">
        <v>359</v>
      </c>
      <c r="M140" s="42" t="s">
        <v>896</v>
      </c>
      <c r="N140" s="79" t="s">
        <v>865</v>
      </c>
      <c r="P140" s="79" t="s">
        <v>27</v>
      </c>
      <c r="Q140" s="79" t="s">
        <v>96</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3">
        <v>16630200023</v>
      </c>
      <c r="B141" s="79">
        <v>140</v>
      </c>
      <c r="C141" s="23" t="s">
        <v>233</v>
      </c>
      <c r="D141" s="23" t="s">
        <v>234</v>
      </c>
      <c r="E141" s="79" t="s">
        <v>72</v>
      </c>
      <c r="F141" s="79">
        <v>18</v>
      </c>
      <c r="G141" s="79" t="s">
        <v>351</v>
      </c>
      <c r="H141" s="79">
        <v>4</v>
      </c>
      <c r="J141" s="12" t="s">
        <v>823</v>
      </c>
      <c r="K141" s="42" t="s">
        <v>360</v>
      </c>
      <c r="L141" s="42" t="s">
        <v>361</v>
      </c>
      <c r="M141" s="42" t="s">
        <v>856</v>
      </c>
      <c r="N141" s="79" t="s">
        <v>834</v>
      </c>
      <c r="P141" s="79" t="s">
        <v>812</v>
      </c>
      <c r="Q141" s="79" t="s">
        <v>96</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3">
        <v>16630100023</v>
      </c>
      <c r="B142" s="79">
        <v>141</v>
      </c>
      <c r="C142" s="23" t="s">
        <v>233</v>
      </c>
      <c r="D142" s="23" t="s">
        <v>234</v>
      </c>
      <c r="E142" s="79" t="s">
        <v>72</v>
      </c>
      <c r="F142" s="79">
        <v>18</v>
      </c>
      <c r="G142" s="79" t="s">
        <v>351</v>
      </c>
      <c r="H142" s="79">
        <v>4</v>
      </c>
      <c r="J142" s="12" t="s">
        <v>823</v>
      </c>
      <c r="K142" s="42" t="s">
        <v>362</v>
      </c>
      <c r="L142" s="42" t="s">
        <v>361</v>
      </c>
      <c r="M142" s="42" t="s">
        <v>885</v>
      </c>
      <c r="N142" s="79" t="s">
        <v>834</v>
      </c>
      <c r="P142" s="79" t="s">
        <v>812</v>
      </c>
      <c r="Q142" s="79" t="s">
        <v>96</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3">
        <v>16640300023</v>
      </c>
      <c r="B143" s="79">
        <v>142</v>
      </c>
      <c r="C143" s="23" t="s">
        <v>126</v>
      </c>
      <c r="D143" s="23" t="s">
        <v>127</v>
      </c>
      <c r="E143" s="79" t="s">
        <v>27</v>
      </c>
      <c r="F143" s="79">
        <v>18</v>
      </c>
      <c r="G143" s="79" t="s">
        <v>351</v>
      </c>
      <c r="H143" s="79">
        <v>5</v>
      </c>
      <c r="J143" s="79" t="s">
        <v>822</v>
      </c>
      <c r="K143" s="42" t="s">
        <v>262</v>
      </c>
      <c r="L143" s="42" t="s">
        <v>359</v>
      </c>
      <c r="M143" s="42" t="s">
        <v>896</v>
      </c>
      <c r="N143" s="79" t="s">
        <v>865</v>
      </c>
      <c r="P143" s="79" t="s">
        <v>27</v>
      </c>
      <c r="Q143" s="79" t="s">
        <v>96</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3">
        <v>16640700023</v>
      </c>
      <c r="B144" s="79">
        <v>143</v>
      </c>
      <c r="C144" s="23" t="s">
        <v>126</v>
      </c>
      <c r="D144" s="23" t="s">
        <v>127</v>
      </c>
      <c r="E144" s="79" t="s">
        <v>27</v>
      </c>
      <c r="F144" s="79">
        <v>18</v>
      </c>
      <c r="G144" s="79" t="s">
        <v>351</v>
      </c>
      <c r="H144" s="79">
        <v>7</v>
      </c>
      <c r="J144" s="79" t="s">
        <v>822</v>
      </c>
      <c r="K144" s="42" t="s">
        <v>262</v>
      </c>
      <c r="L144" s="42" t="s">
        <v>355</v>
      </c>
      <c r="M144" s="42" t="s">
        <v>896</v>
      </c>
      <c r="N144" s="79" t="s">
        <v>865</v>
      </c>
      <c r="P144" s="79" t="s">
        <v>27</v>
      </c>
      <c r="Q144" s="79" t="s">
        <v>96</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3">
        <v>16640400023</v>
      </c>
      <c r="B145" s="79">
        <v>144</v>
      </c>
      <c r="C145" s="23" t="s">
        <v>126</v>
      </c>
      <c r="D145" s="23" t="s">
        <v>127</v>
      </c>
      <c r="E145" s="79" t="s">
        <v>27</v>
      </c>
      <c r="F145" s="79">
        <v>18</v>
      </c>
      <c r="G145" s="79" t="s">
        <v>351</v>
      </c>
      <c r="H145" s="79">
        <v>7</v>
      </c>
      <c r="J145" s="79" t="s">
        <v>822</v>
      </c>
      <c r="K145" s="42" t="s">
        <v>262</v>
      </c>
      <c r="L145" s="42" t="s">
        <v>359</v>
      </c>
      <c r="M145" s="42" t="s">
        <v>896</v>
      </c>
      <c r="N145" s="79" t="s">
        <v>865</v>
      </c>
      <c r="P145" s="79" t="s">
        <v>27</v>
      </c>
      <c r="Q145" s="79" t="s">
        <v>96</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3">
        <v>16630300023</v>
      </c>
      <c r="B146" s="79">
        <v>145</v>
      </c>
      <c r="C146" s="23" t="s">
        <v>233</v>
      </c>
      <c r="D146" s="23" t="s">
        <v>234</v>
      </c>
      <c r="E146" s="79" t="s">
        <v>72</v>
      </c>
      <c r="F146" s="79">
        <v>18</v>
      </c>
      <c r="G146" s="79" t="s">
        <v>351</v>
      </c>
      <c r="H146" s="79">
        <v>7</v>
      </c>
      <c r="J146" s="12" t="s">
        <v>823</v>
      </c>
      <c r="K146" s="42" t="s">
        <v>363</v>
      </c>
      <c r="L146" s="42" t="s">
        <v>364</v>
      </c>
      <c r="M146" s="42" t="s">
        <v>864</v>
      </c>
      <c r="N146" s="79" t="s">
        <v>834</v>
      </c>
      <c r="P146" s="79" t="s">
        <v>812</v>
      </c>
      <c r="Q146" s="79" t="s">
        <v>96</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3">
        <v>16640800023</v>
      </c>
      <c r="B147" s="79">
        <v>146</v>
      </c>
      <c r="C147" s="23" t="s">
        <v>126</v>
      </c>
      <c r="D147" s="23" t="s">
        <v>127</v>
      </c>
      <c r="E147" s="79" t="s">
        <v>27</v>
      </c>
      <c r="F147" s="79">
        <v>18</v>
      </c>
      <c r="G147" s="79" t="s">
        <v>351</v>
      </c>
      <c r="H147" s="79">
        <v>8</v>
      </c>
      <c r="J147" s="79" t="s">
        <v>822</v>
      </c>
      <c r="K147" s="42" t="s">
        <v>262</v>
      </c>
      <c r="L147" s="42" t="s">
        <v>354</v>
      </c>
      <c r="M147" s="42" t="s">
        <v>896</v>
      </c>
      <c r="N147" s="79" t="s">
        <v>865</v>
      </c>
      <c r="P147" s="79" t="s">
        <v>27</v>
      </c>
      <c r="Q147" s="79" t="s">
        <v>96</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3">
        <v>16640600023</v>
      </c>
      <c r="B148" s="79">
        <v>147</v>
      </c>
      <c r="C148" s="23" t="s">
        <v>126</v>
      </c>
      <c r="D148" s="23" t="s">
        <v>127</v>
      </c>
      <c r="E148" s="79" t="s">
        <v>27</v>
      </c>
      <c r="F148" s="79">
        <v>18</v>
      </c>
      <c r="G148" s="79" t="s">
        <v>351</v>
      </c>
      <c r="H148" s="79">
        <v>8</v>
      </c>
      <c r="J148" s="79" t="s">
        <v>822</v>
      </c>
      <c r="K148" s="42" t="s">
        <v>262</v>
      </c>
      <c r="L148" s="42" t="s">
        <v>358</v>
      </c>
      <c r="M148" s="42" t="s">
        <v>896</v>
      </c>
      <c r="N148" s="79" t="s">
        <v>865</v>
      </c>
      <c r="P148" s="79" t="s">
        <v>27</v>
      </c>
      <c r="Q148" s="79" t="s">
        <v>96</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3">
        <v>16640900023</v>
      </c>
      <c r="B149" s="79">
        <v>148</v>
      </c>
      <c r="C149" s="23" t="s">
        <v>126</v>
      </c>
      <c r="D149" s="23" t="s">
        <v>127</v>
      </c>
      <c r="E149" s="79" t="s">
        <v>72</v>
      </c>
      <c r="F149" s="79">
        <v>18</v>
      </c>
      <c r="G149" s="79" t="s">
        <v>351</v>
      </c>
      <c r="H149" s="79">
        <v>9</v>
      </c>
      <c r="J149" s="12" t="s">
        <v>823</v>
      </c>
      <c r="K149" s="42" t="s">
        <v>365</v>
      </c>
      <c r="L149" s="42" t="s">
        <v>366</v>
      </c>
      <c r="M149" s="42" t="s">
        <v>866</v>
      </c>
      <c r="N149" s="79" t="s">
        <v>865</v>
      </c>
      <c r="P149" s="79" t="s">
        <v>812</v>
      </c>
      <c r="Q149" s="79" t="s">
        <v>96</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3">
        <v>16630500023</v>
      </c>
      <c r="B150" s="79">
        <v>149</v>
      </c>
      <c r="C150" s="23" t="s">
        <v>233</v>
      </c>
      <c r="D150" s="23" t="s">
        <v>234</v>
      </c>
      <c r="E150" s="79" t="s">
        <v>72</v>
      </c>
      <c r="F150" s="79">
        <v>18</v>
      </c>
      <c r="G150" s="79" t="s">
        <v>351</v>
      </c>
      <c r="H150" s="79">
        <v>12</v>
      </c>
      <c r="J150" s="12" t="s">
        <v>823</v>
      </c>
      <c r="K150" s="42" t="s">
        <v>367</v>
      </c>
      <c r="L150" s="42" t="s">
        <v>368</v>
      </c>
      <c r="M150" s="42" t="s">
        <v>857</v>
      </c>
      <c r="N150" s="79" t="s">
        <v>834</v>
      </c>
      <c r="P150" s="79" t="s">
        <v>812</v>
      </c>
      <c r="Q150" s="79" t="s">
        <v>96</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3">
        <v>16630400023</v>
      </c>
      <c r="B151" s="79">
        <v>150</v>
      </c>
      <c r="C151" s="23" t="s">
        <v>233</v>
      </c>
      <c r="D151" s="23" t="s">
        <v>234</v>
      </c>
      <c r="E151" s="79" t="s">
        <v>72</v>
      </c>
      <c r="F151" s="79">
        <v>18</v>
      </c>
      <c r="G151" s="79" t="s">
        <v>351</v>
      </c>
      <c r="H151" s="79">
        <v>12</v>
      </c>
      <c r="J151" s="12" t="s">
        <v>823</v>
      </c>
      <c r="K151" s="42" t="s">
        <v>369</v>
      </c>
      <c r="L151" s="42" t="s">
        <v>361</v>
      </c>
      <c r="M151" s="42" t="s">
        <v>867</v>
      </c>
      <c r="N151" s="79" t="s">
        <v>834</v>
      </c>
      <c r="P151" s="79" t="s">
        <v>812</v>
      </c>
      <c r="Q151" s="79" t="s">
        <v>96</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3">
        <v>16630600023</v>
      </c>
      <c r="B152" s="79">
        <v>151</v>
      </c>
      <c r="C152" s="23" t="s">
        <v>233</v>
      </c>
      <c r="D152" s="23" t="s">
        <v>234</v>
      </c>
      <c r="E152" s="79" t="s">
        <v>72</v>
      </c>
      <c r="F152" s="79">
        <v>18</v>
      </c>
      <c r="G152" s="79" t="s">
        <v>351</v>
      </c>
      <c r="H152" s="79">
        <v>15</v>
      </c>
      <c r="J152" s="12" t="s">
        <v>823</v>
      </c>
      <c r="K152" s="42" t="s">
        <v>370</v>
      </c>
      <c r="L152" s="42" t="s">
        <v>371</v>
      </c>
      <c r="M152" s="42" t="s">
        <v>778</v>
      </c>
      <c r="N152" s="79" t="s">
        <v>778</v>
      </c>
      <c r="P152" s="79" t="s">
        <v>812</v>
      </c>
      <c r="Q152" s="79" t="s">
        <v>96</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3">
        <v>16641100023</v>
      </c>
      <c r="B153" s="79">
        <v>152</v>
      </c>
      <c r="C153" s="23" t="s">
        <v>126</v>
      </c>
      <c r="D153" s="23" t="s">
        <v>127</v>
      </c>
      <c r="E153" s="79" t="s">
        <v>27</v>
      </c>
      <c r="F153" s="79">
        <v>18</v>
      </c>
      <c r="G153" s="79" t="s">
        <v>351</v>
      </c>
      <c r="H153" s="79">
        <v>16</v>
      </c>
      <c r="J153" s="79" t="s">
        <v>822</v>
      </c>
      <c r="K153" s="42" t="s">
        <v>372</v>
      </c>
      <c r="L153" s="42" t="s">
        <v>373</v>
      </c>
      <c r="M153" s="42" t="s">
        <v>896</v>
      </c>
      <c r="N153" s="79" t="s">
        <v>865</v>
      </c>
      <c r="P153" s="79" t="s">
        <v>27</v>
      </c>
      <c r="Q153" s="79" t="s">
        <v>96</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3">
        <v>16641000023</v>
      </c>
      <c r="B154" s="79">
        <v>153</v>
      </c>
      <c r="C154" s="23" t="s">
        <v>126</v>
      </c>
      <c r="D154" s="23" t="s">
        <v>127</v>
      </c>
      <c r="E154" s="79" t="s">
        <v>27</v>
      </c>
      <c r="F154" s="79">
        <v>18</v>
      </c>
      <c r="G154" s="79" t="s">
        <v>351</v>
      </c>
      <c r="H154" s="79">
        <v>16</v>
      </c>
      <c r="J154" s="79" t="s">
        <v>822</v>
      </c>
      <c r="K154" s="42" t="s">
        <v>262</v>
      </c>
      <c r="L154" s="42" t="s">
        <v>374</v>
      </c>
      <c r="M154" s="42" t="s">
        <v>896</v>
      </c>
      <c r="N154" s="79" t="s">
        <v>865</v>
      </c>
      <c r="P154" s="79" t="s">
        <v>27</v>
      </c>
      <c r="Q154" s="79" t="s">
        <v>96</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3">
        <v>16526000023</v>
      </c>
      <c r="B155" s="79">
        <v>154</v>
      </c>
      <c r="C155" s="23" t="s">
        <v>175</v>
      </c>
      <c r="D155" s="23" t="s">
        <v>176</v>
      </c>
      <c r="E155" s="79" t="s">
        <v>27</v>
      </c>
      <c r="F155" s="79">
        <v>18</v>
      </c>
      <c r="G155" s="79" t="s">
        <v>351</v>
      </c>
      <c r="H155" s="79">
        <v>16</v>
      </c>
      <c r="J155" s="79" t="s">
        <v>822</v>
      </c>
      <c r="K155" s="42" t="s">
        <v>375</v>
      </c>
      <c r="L155" s="42" t="s">
        <v>376</v>
      </c>
      <c r="M155" s="42" t="s">
        <v>896</v>
      </c>
      <c r="N155" s="79" t="s">
        <v>865</v>
      </c>
      <c r="P155" s="79" t="s">
        <v>27</v>
      </c>
      <c r="Q155" s="79"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3">
        <v>16641200023</v>
      </c>
      <c r="B156" s="79">
        <v>155</v>
      </c>
      <c r="C156" s="23" t="s">
        <v>126</v>
      </c>
      <c r="D156" s="23" t="s">
        <v>127</v>
      </c>
      <c r="E156" s="79" t="s">
        <v>27</v>
      </c>
      <c r="F156" s="79">
        <v>18</v>
      </c>
      <c r="G156" s="79" t="s">
        <v>351</v>
      </c>
      <c r="H156" s="79">
        <v>17</v>
      </c>
      <c r="J156" s="79" t="s">
        <v>822</v>
      </c>
      <c r="K156" s="42" t="s">
        <v>262</v>
      </c>
      <c r="L156" s="42" t="s">
        <v>377</v>
      </c>
      <c r="M156" s="42" t="s">
        <v>896</v>
      </c>
      <c r="N156" s="79" t="s">
        <v>865</v>
      </c>
      <c r="P156" s="79" t="s">
        <v>27</v>
      </c>
      <c r="Q156" s="79" t="s">
        <v>96</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3">
        <v>16526100023</v>
      </c>
      <c r="B157" s="79">
        <v>156</v>
      </c>
      <c r="C157" s="23" t="s">
        <v>175</v>
      </c>
      <c r="D157" s="23" t="s">
        <v>176</v>
      </c>
      <c r="E157" s="79" t="s">
        <v>72</v>
      </c>
      <c r="F157" s="79">
        <v>18</v>
      </c>
      <c r="G157" s="79" t="s">
        <v>351</v>
      </c>
      <c r="H157" s="79">
        <v>19</v>
      </c>
      <c r="J157" s="12" t="s">
        <v>823</v>
      </c>
      <c r="K157" s="42" t="s">
        <v>378</v>
      </c>
      <c r="M157" s="42" t="s">
        <v>868</v>
      </c>
      <c r="N157" s="79" t="s">
        <v>865</v>
      </c>
      <c r="P157" s="79" t="s">
        <v>812</v>
      </c>
      <c r="Q157" s="79" t="s">
        <v>96</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3">
        <v>16641300023</v>
      </c>
      <c r="B158" s="79">
        <v>157</v>
      </c>
      <c r="C158" s="23" t="s">
        <v>126</v>
      </c>
      <c r="D158" s="23" t="s">
        <v>127</v>
      </c>
      <c r="E158" s="79" t="s">
        <v>27</v>
      </c>
      <c r="F158" s="79">
        <v>18</v>
      </c>
      <c r="G158" s="79" t="s">
        <v>351</v>
      </c>
      <c r="H158" s="79">
        <v>24</v>
      </c>
      <c r="J158" s="79" t="s">
        <v>822</v>
      </c>
      <c r="K158" s="42" t="s">
        <v>379</v>
      </c>
      <c r="L158" s="42" t="s">
        <v>380</v>
      </c>
      <c r="M158" s="42" t="s">
        <v>778</v>
      </c>
      <c r="N158" s="79" t="s">
        <v>778</v>
      </c>
      <c r="P158" s="79" t="s">
        <v>27</v>
      </c>
      <c r="Q158" s="79" t="s">
        <v>96</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3">
        <v>16630700023</v>
      </c>
      <c r="B159" s="79">
        <v>158</v>
      </c>
      <c r="C159" s="23" t="s">
        <v>233</v>
      </c>
      <c r="D159" s="23" t="s">
        <v>234</v>
      </c>
      <c r="E159" s="79" t="s">
        <v>27</v>
      </c>
      <c r="F159" s="79">
        <v>18</v>
      </c>
      <c r="G159" s="79" t="s">
        <v>351</v>
      </c>
      <c r="H159" s="79">
        <v>24</v>
      </c>
      <c r="J159" s="79" t="s">
        <v>822</v>
      </c>
      <c r="K159" s="42" t="s">
        <v>381</v>
      </c>
      <c r="L159" s="42" t="s">
        <v>382</v>
      </c>
      <c r="M159" s="42" t="s">
        <v>778</v>
      </c>
      <c r="N159" s="79" t="s">
        <v>778</v>
      </c>
      <c r="P159" s="79" t="s">
        <v>27</v>
      </c>
      <c r="Q159" s="79" t="s">
        <v>96</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3">
        <v>16526200023</v>
      </c>
      <c r="B160" s="79">
        <v>159</v>
      </c>
      <c r="C160" s="23" t="s">
        <v>175</v>
      </c>
      <c r="D160" s="23" t="s">
        <v>176</v>
      </c>
      <c r="E160" s="79" t="s">
        <v>27</v>
      </c>
      <c r="F160" s="79">
        <v>18</v>
      </c>
      <c r="G160" s="79" t="s">
        <v>351</v>
      </c>
      <c r="H160" s="79">
        <v>30</v>
      </c>
      <c r="J160" s="79" t="s">
        <v>822</v>
      </c>
      <c r="K160" s="42" t="s">
        <v>383</v>
      </c>
      <c r="L160" s="42" t="s">
        <v>384</v>
      </c>
      <c r="M160" s="42" t="s">
        <v>778</v>
      </c>
      <c r="N160" s="79" t="s">
        <v>778</v>
      </c>
      <c r="P160" s="79" t="s">
        <v>27</v>
      </c>
      <c r="Q160" s="79"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3">
        <v>16595200023</v>
      </c>
      <c r="B161" s="79">
        <v>160</v>
      </c>
      <c r="C161" s="23" t="s">
        <v>246</v>
      </c>
      <c r="D161" s="23" t="s">
        <v>103</v>
      </c>
      <c r="E161" s="79" t="s">
        <v>72</v>
      </c>
      <c r="F161" s="79">
        <v>19</v>
      </c>
      <c r="G161" s="79" t="s">
        <v>385</v>
      </c>
      <c r="H161" s="79">
        <v>1</v>
      </c>
      <c r="J161" s="79" t="s">
        <v>804</v>
      </c>
      <c r="K161" s="42" t="s">
        <v>386</v>
      </c>
      <c r="L161" s="42" t="s">
        <v>387</v>
      </c>
      <c r="P161" s="79" t="s">
        <v>824</v>
      </c>
      <c r="Q161" s="79" t="s">
        <v>96</v>
      </c>
      <c r="T161" s="43">
        <f t="shared" si="16"/>
      </c>
      <c r="U161" s="43">
        <f t="shared" si="17"/>
        <v>0</v>
      </c>
      <c r="V161" s="43">
        <f t="shared" si="18"/>
      </c>
      <c r="W161" s="43" t="str">
        <f t="shared" si="19"/>
        <v>Dev Capability</v>
      </c>
      <c r="X161" s="15">
        <f t="shared" si="20"/>
      </c>
      <c r="Y161" s="15">
        <f t="shared" si="21"/>
      </c>
      <c r="Z161" s="15">
        <f t="shared" si="22"/>
      </c>
      <c r="AB161" s="15">
        <f t="shared" si="23"/>
      </c>
    </row>
    <row r="162" spans="1:28" ht="25.5">
      <c r="A162" s="83">
        <v>16612700023</v>
      </c>
      <c r="B162" s="79">
        <v>161</v>
      </c>
      <c r="C162" s="23" t="s">
        <v>102</v>
      </c>
      <c r="D162" s="23" t="s">
        <v>103</v>
      </c>
      <c r="E162" s="79" t="s">
        <v>72</v>
      </c>
      <c r="F162" s="79">
        <v>19</v>
      </c>
      <c r="G162" s="79" t="s">
        <v>388</v>
      </c>
      <c r="H162" s="79">
        <v>12</v>
      </c>
      <c r="J162" s="12" t="s">
        <v>823</v>
      </c>
      <c r="K162" s="42" t="s">
        <v>389</v>
      </c>
      <c r="L162" s="42" t="s">
        <v>390</v>
      </c>
      <c r="M162" s="42" t="s">
        <v>858</v>
      </c>
      <c r="N162" s="79" t="s">
        <v>834</v>
      </c>
      <c r="P162" s="79" t="s">
        <v>812</v>
      </c>
      <c r="Q162" s="79" t="s">
        <v>96</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3">
        <v>16531800023</v>
      </c>
      <c r="B163" s="79">
        <v>162</v>
      </c>
      <c r="C163" s="23" t="s">
        <v>339</v>
      </c>
      <c r="D163" s="23" t="s">
        <v>340</v>
      </c>
      <c r="E163" s="79" t="s">
        <v>27</v>
      </c>
      <c r="F163" s="79">
        <v>19</v>
      </c>
      <c r="H163" s="79">
        <v>13</v>
      </c>
      <c r="J163" s="79" t="s">
        <v>822</v>
      </c>
      <c r="K163" s="42" t="s">
        <v>391</v>
      </c>
      <c r="L163" s="42" t="s">
        <v>392</v>
      </c>
      <c r="M163" s="42" t="s">
        <v>778</v>
      </c>
      <c r="N163" s="79" t="s">
        <v>778</v>
      </c>
      <c r="P163" s="79" t="s">
        <v>27</v>
      </c>
      <c r="Q163" s="79" t="s">
        <v>96</v>
      </c>
      <c r="T163" s="43" t="str">
        <f t="shared" si="16"/>
        <v>A</v>
      </c>
      <c r="U163" s="43">
        <f t="shared" si="17"/>
      </c>
      <c r="V163" s="43">
        <f t="shared" si="18"/>
      </c>
      <c r="W163" s="43">
        <f t="shared" si="19"/>
      </c>
      <c r="X163" s="15">
        <f t="shared" si="20"/>
      </c>
      <c r="Y163" s="15">
        <f t="shared" si="21"/>
      </c>
      <c r="Z163" s="15">
        <f t="shared" si="22"/>
      </c>
      <c r="AB163" s="15">
        <f t="shared" si="23"/>
      </c>
    </row>
    <row r="164" spans="1:28" ht="12.75">
      <c r="A164" s="83">
        <v>16641400023</v>
      </c>
      <c r="B164" s="79">
        <v>163</v>
      </c>
      <c r="C164" s="23" t="s">
        <v>126</v>
      </c>
      <c r="D164" s="23" t="s">
        <v>127</v>
      </c>
      <c r="E164" s="79" t="s">
        <v>27</v>
      </c>
      <c r="F164" s="79">
        <v>19</v>
      </c>
      <c r="G164" s="79" t="s">
        <v>388</v>
      </c>
      <c r="H164" s="79">
        <v>18</v>
      </c>
      <c r="J164" s="79" t="s">
        <v>822</v>
      </c>
      <c r="K164" s="42" t="s">
        <v>393</v>
      </c>
      <c r="L164" s="42" t="s">
        <v>394</v>
      </c>
      <c r="M164" s="42" t="s">
        <v>778</v>
      </c>
      <c r="N164" s="79" t="s">
        <v>778</v>
      </c>
      <c r="P164" s="79" t="s">
        <v>27</v>
      </c>
      <c r="Q164" s="79" t="s">
        <v>96</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3">
        <v>16641500023</v>
      </c>
      <c r="B165" s="79">
        <v>164</v>
      </c>
      <c r="C165" s="23" t="s">
        <v>126</v>
      </c>
      <c r="D165" s="23" t="s">
        <v>127</v>
      </c>
      <c r="E165" s="79" t="s">
        <v>72</v>
      </c>
      <c r="F165" s="79">
        <v>19</v>
      </c>
      <c r="G165" s="79" t="s">
        <v>388</v>
      </c>
      <c r="H165" s="79">
        <v>34</v>
      </c>
      <c r="J165" s="79" t="s">
        <v>804</v>
      </c>
      <c r="K165" s="42" t="s">
        <v>393</v>
      </c>
      <c r="L165" s="42" t="s">
        <v>395</v>
      </c>
      <c r="M165" s="42" t="s">
        <v>927</v>
      </c>
      <c r="N165" s="79" t="s">
        <v>834</v>
      </c>
      <c r="P165" s="79" t="s">
        <v>824</v>
      </c>
      <c r="Q165" s="79" t="s">
        <v>96</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3">
        <v>16612800023</v>
      </c>
      <c r="B166" s="79">
        <v>165</v>
      </c>
      <c r="C166" s="23" t="s">
        <v>102</v>
      </c>
      <c r="D166" s="23" t="s">
        <v>103</v>
      </c>
      <c r="E166" s="79" t="s">
        <v>72</v>
      </c>
      <c r="F166" s="79">
        <v>19</v>
      </c>
      <c r="G166" s="79" t="s">
        <v>388</v>
      </c>
      <c r="H166" s="79">
        <v>36</v>
      </c>
      <c r="J166" s="17" t="s">
        <v>807</v>
      </c>
      <c r="K166" s="42" t="s">
        <v>396</v>
      </c>
      <c r="L166" s="42" t="s">
        <v>397</v>
      </c>
      <c r="P166" s="79" t="s">
        <v>811</v>
      </c>
      <c r="Q166" s="79" t="s">
        <v>96</v>
      </c>
      <c r="T166" s="43">
        <f t="shared" si="16"/>
      </c>
      <c r="U166" s="43">
        <f t="shared" si="17"/>
        <v>0</v>
      </c>
      <c r="V166" s="43">
        <f t="shared" si="18"/>
      </c>
      <c r="W166" s="43" t="str">
        <f t="shared" si="19"/>
        <v>Ranging</v>
      </c>
      <c r="X166" s="15">
        <f t="shared" si="20"/>
      </c>
      <c r="Y166" s="15">
        <f t="shared" si="21"/>
      </c>
      <c r="Z166" s="15">
        <f t="shared" si="22"/>
      </c>
      <c r="AB166" s="15">
        <f t="shared" si="23"/>
      </c>
    </row>
    <row r="167" spans="1:28" ht="12.75">
      <c r="A167" s="83">
        <v>16612900023</v>
      </c>
      <c r="B167" s="79">
        <v>166</v>
      </c>
      <c r="C167" s="23" t="s">
        <v>102</v>
      </c>
      <c r="D167" s="23" t="s">
        <v>103</v>
      </c>
      <c r="E167" s="79" t="s">
        <v>72</v>
      </c>
      <c r="F167" s="79">
        <v>19</v>
      </c>
      <c r="G167" s="79" t="s">
        <v>388</v>
      </c>
      <c r="H167" s="79">
        <v>38</v>
      </c>
      <c r="J167" s="17" t="s">
        <v>807</v>
      </c>
      <c r="K167" s="42" t="s">
        <v>398</v>
      </c>
      <c r="L167" s="42" t="s">
        <v>399</v>
      </c>
      <c r="P167" s="79" t="s">
        <v>811</v>
      </c>
      <c r="Q167" s="79" t="s">
        <v>96</v>
      </c>
      <c r="T167" s="43">
        <f t="shared" si="16"/>
      </c>
      <c r="U167" s="43">
        <f t="shared" si="17"/>
        <v>0</v>
      </c>
      <c r="V167" s="43">
        <f t="shared" si="18"/>
      </c>
      <c r="W167" s="43" t="str">
        <f t="shared" si="19"/>
        <v>Ranging</v>
      </c>
      <c r="X167" s="15">
        <f t="shared" si="20"/>
      </c>
      <c r="Y167" s="15">
        <f t="shared" si="21"/>
      </c>
      <c r="Z167" s="15">
        <f t="shared" si="22"/>
      </c>
      <c r="AB167" s="15">
        <f t="shared" si="23"/>
      </c>
    </row>
    <row r="168" spans="1:28" ht="242.25">
      <c r="A168" s="83">
        <v>16630800023</v>
      </c>
      <c r="B168" s="79">
        <v>167</v>
      </c>
      <c r="C168" s="23" t="s">
        <v>233</v>
      </c>
      <c r="D168" s="23" t="s">
        <v>234</v>
      </c>
      <c r="E168" s="79" t="s">
        <v>72</v>
      </c>
      <c r="F168" s="79">
        <v>20</v>
      </c>
      <c r="G168" s="79" t="s">
        <v>400</v>
      </c>
      <c r="H168" s="79">
        <v>1</v>
      </c>
      <c r="J168" s="12" t="s">
        <v>823</v>
      </c>
      <c r="K168" s="42" t="s">
        <v>401</v>
      </c>
      <c r="L168" s="42" t="s">
        <v>402</v>
      </c>
      <c r="M168" s="42" t="s">
        <v>869</v>
      </c>
      <c r="N168" s="79" t="s">
        <v>834</v>
      </c>
      <c r="P168" s="79" t="s">
        <v>812</v>
      </c>
      <c r="Q168" s="79" t="s">
        <v>96</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3">
        <v>16630900023</v>
      </c>
      <c r="B169" s="79">
        <v>168</v>
      </c>
      <c r="C169" s="23" t="s">
        <v>233</v>
      </c>
      <c r="D169" s="23" t="s">
        <v>234</v>
      </c>
      <c r="E169" s="79" t="s">
        <v>72</v>
      </c>
      <c r="F169" s="79">
        <v>20</v>
      </c>
      <c r="G169" s="79" t="s">
        <v>400</v>
      </c>
      <c r="H169" s="79">
        <v>17</v>
      </c>
      <c r="J169" s="12" t="s">
        <v>823</v>
      </c>
      <c r="K169" s="42" t="s">
        <v>403</v>
      </c>
      <c r="L169" s="42" t="s">
        <v>404</v>
      </c>
      <c r="M169" s="42" t="s">
        <v>859</v>
      </c>
      <c r="N169" s="79" t="s">
        <v>834</v>
      </c>
      <c r="P169" s="79" t="s">
        <v>812</v>
      </c>
      <c r="Q169" s="79" t="s">
        <v>96</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3">
        <v>16641600023</v>
      </c>
      <c r="B170" s="79">
        <v>169</v>
      </c>
      <c r="C170" s="23" t="s">
        <v>126</v>
      </c>
      <c r="D170" s="23" t="s">
        <v>127</v>
      </c>
      <c r="E170" s="79" t="s">
        <v>27</v>
      </c>
      <c r="F170" s="79">
        <v>20</v>
      </c>
      <c r="G170" s="79" t="s">
        <v>400</v>
      </c>
      <c r="H170" s="79">
        <v>18</v>
      </c>
      <c r="J170" s="79" t="s">
        <v>822</v>
      </c>
      <c r="K170" s="42" t="s">
        <v>262</v>
      </c>
      <c r="L170" s="42" t="s">
        <v>354</v>
      </c>
      <c r="M170" s="42" t="s">
        <v>896</v>
      </c>
      <c r="N170" s="79" t="s">
        <v>865</v>
      </c>
      <c r="P170" s="79" t="s">
        <v>27</v>
      </c>
      <c r="Q170" s="79" t="s">
        <v>96</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3">
        <v>16631000023</v>
      </c>
      <c r="B171" s="79">
        <v>170</v>
      </c>
      <c r="C171" s="23" t="s">
        <v>233</v>
      </c>
      <c r="D171" s="23" t="s">
        <v>234</v>
      </c>
      <c r="E171" s="79" t="s">
        <v>72</v>
      </c>
      <c r="F171" s="79">
        <v>20</v>
      </c>
      <c r="G171" s="79" t="s">
        <v>400</v>
      </c>
      <c r="H171" s="79">
        <v>21</v>
      </c>
      <c r="J171" s="12" t="s">
        <v>823</v>
      </c>
      <c r="K171" s="42" t="s">
        <v>405</v>
      </c>
      <c r="L171" s="42" t="s">
        <v>404</v>
      </c>
      <c r="M171" s="42" t="s">
        <v>860</v>
      </c>
      <c r="N171" s="79" t="s">
        <v>834</v>
      </c>
      <c r="P171" s="79" t="s">
        <v>812</v>
      </c>
      <c r="Q171" s="79" t="s">
        <v>96</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3">
        <v>16641700023</v>
      </c>
      <c r="B172" s="79">
        <v>171</v>
      </c>
      <c r="C172" s="23" t="s">
        <v>126</v>
      </c>
      <c r="D172" s="23" t="s">
        <v>127</v>
      </c>
      <c r="E172" s="79" t="s">
        <v>27</v>
      </c>
      <c r="F172" s="79">
        <v>20</v>
      </c>
      <c r="G172" s="79" t="s">
        <v>400</v>
      </c>
      <c r="H172" s="79">
        <v>23</v>
      </c>
      <c r="J172" s="79" t="s">
        <v>822</v>
      </c>
      <c r="K172" s="42" t="s">
        <v>262</v>
      </c>
      <c r="L172" s="42" t="s">
        <v>355</v>
      </c>
      <c r="M172" s="42" t="s">
        <v>896</v>
      </c>
      <c r="N172" s="79" t="s">
        <v>865</v>
      </c>
      <c r="P172" s="79" t="s">
        <v>27</v>
      </c>
      <c r="Q172" s="79" t="s">
        <v>96</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3">
        <v>16641800023</v>
      </c>
      <c r="B173" s="79">
        <v>172</v>
      </c>
      <c r="C173" s="23" t="s">
        <v>126</v>
      </c>
      <c r="D173" s="23" t="s">
        <v>127</v>
      </c>
      <c r="E173" s="79" t="s">
        <v>27</v>
      </c>
      <c r="F173" s="79">
        <v>20</v>
      </c>
      <c r="G173" s="79" t="s">
        <v>400</v>
      </c>
      <c r="H173" s="79">
        <v>28</v>
      </c>
      <c r="J173" s="79" t="s">
        <v>822</v>
      </c>
      <c r="K173" s="42" t="s">
        <v>262</v>
      </c>
      <c r="L173" s="42" t="s">
        <v>406</v>
      </c>
      <c r="M173" s="42" t="s">
        <v>896</v>
      </c>
      <c r="N173" s="79" t="s">
        <v>865</v>
      </c>
      <c r="P173" s="79" t="s">
        <v>27</v>
      </c>
      <c r="Q173" s="79" t="s">
        <v>96</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3">
        <v>16631100023</v>
      </c>
      <c r="B174" s="79">
        <v>173</v>
      </c>
      <c r="C174" s="23" t="s">
        <v>233</v>
      </c>
      <c r="D174" s="23" t="s">
        <v>234</v>
      </c>
      <c r="E174" s="79" t="s">
        <v>72</v>
      </c>
      <c r="F174" s="79">
        <v>20</v>
      </c>
      <c r="G174" s="79" t="s">
        <v>400</v>
      </c>
      <c r="H174" s="79">
        <v>29</v>
      </c>
      <c r="J174" s="12" t="s">
        <v>823</v>
      </c>
      <c r="K174" s="42" t="s">
        <v>407</v>
      </c>
      <c r="L174" s="42" t="s">
        <v>404</v>
      </c>
      <c r="M174" s="42" t="s">
        <v>861</v>
      </c>
      <c r="N174" s="79" t="s">
        <v>834</v>
      </c>
      <c r="P174" s="79" t="s">
        <v>812</v>
      </c>
      <c r="Q174" s="79" t="s">
        <v>96</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3">
        <v>16641900023</v>
      </c>
      <c r="B175" s="79">
        <v>174</v>
      </c>
      <c r="C175" s="23" t="s">
        <v>126</v>
      </c>
      <c r="D175" s="23" t="s">
        <v>127</v>
      </c>
      <c r="E175" s="79" t="s">
        <v>27</v>
      </c>
      <c r="F175" s="79">
        <v>20</v>
      </c>
      <c r="G175" s="79" t="s">
        <v>400</v>
      </c>
      <c r="H175" s="79">
        <v>32</v>
      </c>
      <c r="J175" s="79" t="s">
        <v>822</v>
      </c>
      <c r="K175" s="42" t="s">
        <v>262</v>
      </c>
      <c r="L175" s="42" t="s">
        <v>377</v>
      </c>
      <c r="M175" s="42" t="s">
        <v>896</v>
      </c>
      <c r="N175" s="79" t="s">
        <v>865</v>
      </c>
      <c r="P175" s="79" t="s">
        <v>27</v>
      </c>
      <c r="Q175" s="79" t="s">
        <v>96</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3">
        <v>16631200023</v>
      </c>
      <c r="B176" s="79">
        <v>175</v>
      </c>
      <c r="C176" s="23" t="s">
        <v>233</v>
      </c>
      <c r="D176" s="23" t="s">
        <v>234</v>
      </c>
      <c r="E176" s="79" t="s">
        <v>72</v>
      </c>
      <c r="F176" s="79">
        <v>20</v>
      </c>
      <c r="G176" s="79" t="s">
        <v>400</v>
      </c>
      <c r="H176" s="79">
        <v>33</v>
      </c>
      <c r="J176" s="12" t="s">
        <v>823</v>
      </c>
      <c r="K176" s="42" t="s">
        <v>408</v>
      </c>
      <c r="L176" s="42" t="s">
        <v>404</v>
      </c>
      <c r="M176" s="42" t="s">
        <v>862</v>
      </c>
      <c r="N176" s="79" t="s">
        <v>834</v>
      </c>
      <c r="P176" s="79" t="s">
        <v>812</v>
      </c>
      <c r="Q176" s="79" t="s">
        <v>96</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3">
        <v>16508700023</v>
      </c>
      <c r="B177" s="79">
        <v>176</v>
      </c>
      <c r="C177" s="23" t="s">
        <v>204</v>
      </c>
      <c r="D177" s="23" t="s">
        <v>205</v>
      </c>
      <c r="E177" s="79" t="s">
        <v>27</v>
      </c>
      <c r="F177" s="79">
        <v>20</v>
      </c>
      <c r="G177" s="79" t="s">
        <v>409</v>
      </c>
      <c r="H177" s="79">
        <v>38</v>
      </c>
      <c r="J177" s="79" t="s">
        <v>822</v>
      </c>
      <c r="K177" s="42" t="s">
        <v>410</v>
      </c>
      <c r="L177" s="42" t="s">
        <v>207</v>
      </c>
      <c r="M177" s="42" t="s">
        <v>778</v>
      </c>
      <c r="N177" s="79" t="s">
        <v>778</v>
      </c>
      <c r="P177" s="79" t="s">
        <v>27</v>
      </c>
      <c r="Q177" s="79" t="s">
        <v>96</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3">
        <v>16642000023</v>
      </c>
      <c r="B178" s="79">
        <v>177</v>
      </c>
      <c r="C178" s="23" t="s">
        <v>126</v>
      </c>
      <c r="D178" s="23" t="s">
        <v>127</v>
      </c>
      <c r="E178" s="79" t="s">
        <v>27</v>
      </c>
      <c r="F178" s="79">
        <v>20</v>
      </c>
      <c r="G178" s="79" t="s">
        <v>409</v>
      </c>
      <c r="H178" s="79">
        <v>39</v>
      </c>
      <c r="J178" s="79" t="s">
        <v>822</v>
      </c>
      <c r="K178" s="42" t="s">
        <v>379</v>
      </c>
      <c r="L178" s="42" t="s">
        <v>411</v>
      </c>
      <c r="M178" s="42" t="s">
        <v>778</v>
      </c>
      <c r="N178" s="79" t="s">
        <v>778</v>
      </c>
      <c r="P178" s="79" t="s">
        <v>27</v>
      </c>
      <c r="Q178" s="79" t="s">
        <v>96</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3">
        <v>16642100023</v>
      </c>
      <c r="B179" s="79">
        <v>178</v>
      </c>
      <c r="C179" s="23" t="s">
        <v>126</v>
      </c>
      <c r="D179" s="23" t="s">
        <v>127</v>
      </c>
      <c r="E179" s="79" t="s">
        <v>27</v>
      </c>
      <c r="F179" s="79">
        <v>20</v>
      </c>
      <c r="G179" s="79" t="s">
        <v>409</v>
      </c>
      <c r="H179" s="79">
        <v>40</v>
      </c>
      <c r="J179" s="79" t="s">
        <v>822</v>
      </c>
      <c r="K179" s="42" t="s">
        <v>379</v>
      </c>
      <c r="L179" s="42" t="s">
        <v>412</v>
      </c>
      <c r="M179" s="42" t="s">
        <v>778</v>
      </c>
      <c r="N179" s="79" t="s">
        <v>778</v>
      </c>
      <c r="P179" s="79" t="s">
        <v>27</v>
      </c>
      <c r="Q179" s="79" t="s">
        <v>96</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3">
        <v>16613000023</v>
      </c>
      <c r="B180" s="79">
        <v>179</v>
      </c>
      <c r="C180" s="23" t="s">
        <v>102</v>
      </c>
      <c r="D180" s="23" t="s">
        <v>103</v>
      </c>
      <c r="E180" s="79" t="s">
        <v>27</v>
      </c>
      <c r="F180" s="79">
        <v>20</v>
      </c>
      <c r="G180" s="79" t="s">
        <v>409</v>
      </c>
      <c r="H180" s="79">
        <v>41</v>
      </c>
      <c r="J180" s="79" t="s">
        <v>822</v>
      </c>
      <c r="K180" s="42" t="s">
        <v>413</v>
      </c>
      <c r="L180" s="42" t="s">
        <v>414</v>
      </c>
      <c r="M180" s="42" t="s">
        <v>778</v>
      </c>
      <c r="N180" s="79" t="s">
        <v>778</v>
      </c>
      <c r="P180" s="79" t="s">
        <v>27</v>
      </c>
      <c r="Q180" s="79" t="s">
        <v>96</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3">
        <v>16508800023</v>
      </c>
      <c r="B181" s="79">
        <v>180</v>
      </c>
      <c r="C181" s="23" t="s">
        <v>204</v>
      </c>
      <c r="D181" s="23" t="s">
        <v>205</v>
      </c>
      <c r="E181" s="79" t="s">
        <v>27</v>
      </c>
      <c r="F181" s="79">
        <v>20</v>
      </c>
      <c r="G181" s="79" t="s">
        <v>409</v>
      </c>
      <c r="H181" s="79">
        <v>42</v>
      </c>
      <c r="J181" s="79" t="s">
        <v>822</v>
      </c>
      <c r="K181" s="42" t="s">
        <v>415</v>
      </c>
      <c r="L181" s="42" t="s">
        <v>207</v>
      </c>
      <c r="M181" s="42" t="s">
        <v>778</v>
      </c>
      <c r="N181" s="79" t="s">
        <v>778</v>
      </c>
      <c r="P181" s="79" t="s">
        <v>27</v>
      </c>
      <c r="Q181" s="79" t="s">
        <v>96</v>
      </c>
      <c r="T181" s="43" t="str">
        <f t="shared" si="16"/>
        <v>A</v>
      </c>
      <c r="U181" s="43">
        <f t="shared" si="17"/>
      </c>
      <c r="V181" s="43">
        <f t="shared" si="18"/>
      </c>
      <c r="W181" s="43">
        <f t="shared" si="19"/>
      </c>
      <c r="X181" s="15">
        <f t="shared" si="20"/>
      </c>
      <c r="Y181" s="15">
        <f t="shared" si="21"/>
      </c>
      <c r="Z181" s="15">
        <f t="shared" si="22"/>
      </c>
      <c r="AB181" s="15">
        <f t="shared" si="23"/>
      </c>
    </row>
    <row r="182" spans="1:28" ht="38.25">
      <c r="A182" s="83">
        <v>16631300023</v>
      </c>
      <c r="B182" s="79">
        <v>181</v>
      </c>
      <c r="C182" s="23" t="s">
        <v>233</v>
      </c>
      <c r="D182" s="23" t="s">
        <v>234</v>
      </c>
      <c r="E182" s="79" t="s">
        <v>72</v>
      </c>
      <c r="F182" s="79">
        <v>21</v>
      </c>
      <c r="G182" s="79" t="s">
        <v>409</v>
      </c>
      <c r="H182" s="79">
        <v>6</v>
      </c>
      <c r="J182" s="79" t="s">
        <v>808</v>
      </c>
      <c r="K182" s="42" t="s">
        <v>416</v>
      </c>
      <c r="L182" s="42" t="s">
        <v>417</v>
      </c>
      <c r="P182" s="79" t="s">
        <v>824</v>
      </c>
      <c r="Q182" s="79" t="s">
        <v>96</v>
      </c>
      <c r="T182" s="43">
        <f t="shared" si="16"/>
      </c>
      <c r="U182" s="43">
        <f t="shared" si="17"/>
        <v>0</v>
      </c>
      <c r="V182" s="43">
        <f t="shared" si="18"/>
      </c>
      <c r="W182" s="43" t="str">
        <f t="shared" si="19"/>
        <v>Dev Capability</v>
      </c>
      <c r="X182" s="15">
        <f t="shared" si="20"/>
      </c>
      <c r="Y182" s="15">
        <f t="shared" si="21"/>
      </c>
      <c r="Z182" s="15">
        <f t="shared" si="22"/>
      </c>
      <c r="AB182" s="15">
        <f t="shared" si="23"/>
      </c>
    </row>
    <row r="183" spans="1:28" ht="25.5">
      <c r="A183" s="83">
        <v>16631600023</v>
      </c>
      <c r="B183" s="79">
        <v>182</v>
      </c>
      <c r="C183" s="23" t="s">
        <v>233</v>
      </c>
      <c r="D183" s="23" t="s">
        <v>234</v>
      </c>
      <c r="E183" s="79" t="s">
        <v>27</v>
      </c>
      <c r="F183" s="79">
        <v>21</v>
      </c>
      <c r="G183" s="79" t="s">
        <v>418</v>
      </c>
      <c r="H183" s="79">
        <v>25</v>
      </c>
      <c r="J183" s="79" t="s">
        <v>822</v>
      </c>
      <c r="K183" s="42" t="s">
        <v>419</v>
      </c>
      <c r="L183" s="42" t="s">
        <v>281</v>
      </c>
      <c r="M183" s="42" t="s">
        <v>839</v>
      </c>
      <c r="N183" s="79" t="s">
        <v>834</v>
      </c>
      <c r="P183" s="79" t="s">
        <v>27</v>
      </c>
      <c r="Q183" s="79" t="s">
        <v>96</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3">
        <v>16531900023</v>
      </c>
      <c r="B184" s="79">
        <v>183</v>
      </c>
      <c r="C184" s="23" t="s">
        <v>339</v>
      </c>
      <c r="D184" s="23" t="s">
        <v>340</v>
      </c>
      <c r="E184" s="79" t="s">
        <v>72</v>
      </c>
      <c r="F184" s="79">
        <v>22</v>
      </c>
      <c r="H184" s="79">
        <v>15</v>
      </c>
      <c r="J184" s="12" t="s">
        <v>807</v>
      </c>
      <c r="K184" s="42" t="s">
        <v>420</v>
      </c>
      <c r="L184" s="42" t="s">
        <v>421</v>
      </c>
      <c r="P184" s="79" t="s">
        <v>824</v>
      </c>
      <c r="Q184" s="79" t="s">
        <v>96</v>
      </c>
      <c r="T184" s="43">
        <f t="shared" si="16"/>
      </c>
      <c r="U184" s="43">
        <f t="shared" si="17"/>
        <v>0</v>
      </c>
      <c r="V184" s="43">
        <f t="shared" si="18"/>
      </c>
      <c r="W184" s="43" t="str">
        <f t="shared" si="19"/>
        <v>Dev Capability</v>
      </c>
      <c r="X184" s="15">
        <f t="shared" si="20"/>
      </c>
      <c r="Y184" s="15">
        <f t="shared" si="21"/>
      </c>
      <c r="Z184" s="15">
        <f t="shared" si="22"/>
      </c>
      <c r="AB184" s="15">
        <f t="shared" si="23"/>
      </c>
    </row>
    <row r="185" spans="1:28" ht="12.75">
      <c r="A185" s="83">
        <v>16631500023</v>
      </c>
      <c r="B185" s="79">
        <v>184</v>
      </c>
      <c r="C185" s="23" t="s">
        <v>233</v>
      </c>
      <c r="D185" s="23" t="s">
        <v>234</v>
      </c>
      <c r="E185" s="79" t="s">
        <v>27</v>
      </c>
      <c r="F185" s="79">
        <v>22</v>
      </c>
      <c r="G185" s="79" t="s">
        <v>422</v>
      </c>
      <c r="H185" s="79">
        <v>21</v>
      </c>
      <c r="J185" s="79" t="s">
        <v>822</v>
      </c>
      <c r="K185" s="42" t="s">
        <v>423</v>
      </c>
      <c r="L185" s="42" t="s">
        <v>281</v>
      </c>
      <c r="M185" s="42" t="s">
        <v>778</v>
      </c>
      <c r="N185" s="79" t="s">
        <v>778</v>
      </c>
      <c r="P185" s="79" t="s">
        <v>27</v>
      </c>
      <c r="Q185" s="79" t="s">
        <v>96</v>
      </c>
      <c r="T185" s="43" t="str">
        <f t="shared" si="16"/>
        <v>A</v>
      </c>
      <c r="U185" s="43">
        <f t="shared" si="17"/>
      </c>
      <c r="V185" s="43">
        <f t="shared" si="18"/>
      </c>
      <c r="W185" s="43">
        <f t="shared" si="19"/>
      </c>
      <c r="X185" s="15">
        <f t="shared" si="20"/>
      </c>
      <c r="Y185" s="15">
        <f t="shared" si="21"/>
      </c>
      <c r="Z185" s="15">
        <f t="shared" si="22"/>
      </c>
      <c r="AB185" s="15">
        <f t="shared" si="23"/>
      </c>
    </row>
    <row r="186" spans="1:28" ht="25.5">
      <c r="A186" s="83">
        <v>16642200023</v>
      </c>
      <c r="B186" s="79">
        <v>185</v>
      </c>
      <c r="C186" s="23" t="s">
        <v>126</v>
      </c>
      <c r="D186" s="23" t="s">
        <v>127</v>
      </c>
      <c r="E186" s="79" t="s">
        <v>72</v>
      </c>
      <c r="F186" s="79">
        <v>23</v>
      </c>
      <c r="G186" s="79" t="s">
        <v>422</v>
      </c>
      <c r="H186" s="79">
        <v>1</v>
      </c>
      <c r="J186" s="79" t="s">
        <v>806</v>
      </c>
      <c r="K186" s="42" t="s">
        <v>424</v>
      </c>
      <c r="L186" s="42" t="s">
        <v>425</v>
      </c>
      <c r="P186" s="79" t="s">
        <v>824</v>
      </c>
      <c r="Q186" s="79" t="s">
        <v>96</v>
      </c>
      <c r="T186" s="43">
        <f t="shared" si="16"/>
      </c>
      <c r="U186" s="43">
        <f t="shared" si="17"/>
        <v>0</v>
      </c>
      <c r="V186" s="43">
        <f t="shared" si="18"/>
      </c>
      <c r="W186" s="43" t="str">
        <f t="shared" si="19"/>
        <v>Dev Capability</v>
      </c>
      <c r="X186" s="15">
        <f t="shared" si="20"/>
      </c>
      <c r="Y186" s="15">
        <f t="shared" si="21"/>
      </c>
      <c r="Z186" s="15">
        <f t="shared" si="22"/>
      </c>
      <c r="AB186" s="15">
        <f t="shared" si="23"/>
      </c>
    </row>
    <row r="187" spans="1:28" ht="204">
      <c r="A187" s="83">
        <v>16497600023</v>
      </c>
      <c r="B187" s="79">
        <v>186</v>
      </c>
      <c r="C187" s="23" t="s">
        <v>139</v>
      </c>
      <c r="D187" s="23" t="s">
        <v>140</v>
      </c>
      <c r="E187" s="79" t="s">
        <v>72</v>
      </c>
      <c r="F187" s="79">
        <v>23</v>
      </c>
      <c r="G187" s="79" t="s">
        <v>422</v>
      </c>
      <c r="H187" s="79">
        <v>4</v>
      </c>
      <c r="J187" s="79" t="s">
        <v>806</v>
      </c>
      <c r="K187" s="42" t="s">
        <v>426</v>
      </c>
      <c r="L187" s="42" t="s">
        <v>427</v>
      </c>
      <c r="P187" s="79" t="s">
        <v>824</v>
      </c>
      <c r="Q187" s="79" t="s">
        <v>18</v>
      </c>
      <c r="T187" s="43">
        <f t="shared" si="16"/>
      </c>
      <c r="U187" s="43">
        <f t="shared" si="17"/>
        <v>0</v>
      </c>
      <c r="V187" s="43">
        <f t="shared" si="18"/>
      </c>
      <c r="W187" s="43" t="str">
        <f t="shared" si="19"/>
        <v>Dev Capability</v>
      </c>
      <c r="X187" s="15">
        <f t="shared" si="20"/>
      </c>
      <c r="Y187" s="15">
        <f t="shared" si="21"/>
      </c>
      <c r="Z187" s="15">
        <f t="shared" si="22"/>
      </c>
      <c r="AB187" s="15">
        <f t="shared" si="23"/>
      </c>
    </row>
    <row r="188" spans="1:28" ht="204">
      <c r="A188" s="83">
        <v>16497500023</v>
      </c>
      <c r="B188" s="79">
        <v>187</v>
      </c>
      <c r="C188" s="23" t="s">
        <v>139</v>
      </c>
      <c r="D188" s="23" t="s">
        <v>140</v>
      </c>
      <c r="E188" s="79" t="s">
        <v>72</v>
      </c>
      <c r="F188" s="79">
        <v>23</v>
      </c>
      <c r="G188" s="79" t="s">
        <v>422</v>
      </c>
      <c r="H188" s="79">
        <v>4</v>
      </c>
      <c r="J188" s="79" t="s">
        <v>806</v>
      </c>
      <c r="K188" s="42" t="s">
        <v>428</v>
      </c>
      <c r="L188" s="42" t="s">
        <v>429</v>
      </c>
      <c r="P188" s="79" t="s">
        <v>824</v>
      </c>
      <c r="Q188" s="79" t="s">
        <v>18</v>
      </c>
      <c r="T188" s="43">
        <f t="shared" si="16"/>
      </c>
      <c r="U188" s="43">
        <f t="shared" si="17"/>
        <v>0</v>
      </c>
      <c r="V188" s="43">
        <f t="shared" si="18"/>
      </c>
      <c r="W188" s="43" t="str">
        <f t="shared" si="19"/>
        <v>Dev Capability</v>
      </c>
      <c r="X188" s="15">
        <f t="shared" si="20"/>
      </c>
      <c r="Y188" s="15">
        <f t="shared" si="21"/>
      </c>
      <c r="Z188" s="15">
        <f t="shared" si="22"/>
      </c>
      <c r="AB188" s="15">
        <f t="shared" si="23"/>
      </c>
    </row>
    <row r="189" spans="1:28" ht="38.25">
      <c r="A189" s="83">
        <v>16560500023</v>
      </c>
      <c r="B189" s="79">
        <v>188</v>
      </c>
      <c r="C189" s="23" t="s">
        <v>153</v>
      </c>
      <c r="D189" s="23" t="s">
        <v>154</v>
      </c>
      <c r="E189" s="79" t="s">
        <v>72</v>
      </c>
      <c r="F189" s="79">
        <v>23</v>
      </c>
      <c r="G189" s="79" t="s">
        <v>422</v>
      </c>
      <c r="H189" s="79">
        <v>5</v>
      </c>
      <c r="J189" s="79" t="s">
        <v>806</v>
      </c>
      <c r="K189" s="42" t="s">
        <v>430</v>
      </c>
      <c r="L189" s="42" t="s">
        <v>431</v>
      </c>
      <c r="P189" s="79" t="s">
        <v>824</v>
      </c>
      <c r="Q189" s="79" t="s">
        <v>18</v>
      </c>
      <c r="T189" s="43">
        <f t="shared" si="16"/>
      </c>
      <c r="U189" s="43">
        <f t="shared" si="17"/>
        <v>0</v>
      </c>
      <c r="V189" s="43">
        <f t="shared" si="18"/>
      </c>
      <c r="W189" s="43" t="str">
        <f t="shared" si="19"/>
        <v>Dev Capability</v>
      </c>
      <c r="X189" s="15">
        <f t="shared" si="20"/>
      </c>
      <c r="Y189" s="15">
        <f t="shared" si="21"/>
      </c>
      <c r="Z189" s="15">
        <f t="shared" si="22"/>
      </c>
      <c r="AB189" s="15">
        <f t="shared" si="23"/>
      </c>
    </row>
    <row r="190" spans="1:28" ht="25.5">
      <c r="A190" s="83">
        <v>16642300023</v>
      </c>
      <c r="B190" s="79">
        <v>189</v>
      </c>
      <c r="C190" s="23" t="s">
        <v>126</v>
      </c>
      <c r="D190" s="23" t="s">
        <v>127</v>
      </c>
      <c r="E190" s="79" t="s">
        <v>72</v>
      </c>
      <c r="F190" s="79">
        <v>24</v>
      </c>
      <c r="G190" s="79" t="s">
        <v>422</v>
      </c>
      <c r="H190" s="79">
        <v>14</v>
      </c>
      <c r="J190" s="79" t="s">
        <v>806</v>
      </c>
      <c r="K190" s="42" t="s">
        <v>432</v>
      </c>
      <c r="L190" s="42" t="s">
        <v>433</v>
      </c>
      <c r="M190" s="42" t="s">
        <v>921</v>
      </c>
      <c r="N190" s="79" t="s">
        <v>865</v>
      </c>
      <c r="P190" s="79" t="s">
        <v>824</v>
      </c>
      <c r="Q190" s="79" t="s">
        <v>96</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3">
        <v>16642400023</v>
      </c>
      <c r="B191" s="79">
        <v>190</v>
      </c>
      <c r="C191" s="23" t="s">
        <v>126</v>
      </c>
      <c r="D191" s="23" t="s">
        <v>127</v>
      </c>
      <c r="E191" s="79" t="s">
        <v>72</v>
      </c>
      <c r="F191" s="79">
        <v>24</v>
      </c>
      <c r="G191" s="79" t="s">
        <v>422</v>
      </c>
      <c r="H191" s="79">
        <v>50</v>
      </c>
      <c r="J191" s="79" t="s">
        <v>806</v>
      </c>
      <c r="K191" s="42" t="s">
        <v>434</v>
      </c>
      <c r="L191" s="42" t="s">
        <v>435</v>
      </c>
      <c r="M191" s="42" t="s">
        <v>922</v>
      </c>
      <c r="N191" s="79" t="s">
        <v>834</v>
      </c>
      <c r="P191" s="79" t="s">
        <v>824</v>
      </c>
      <c r="Q191" s="79" t="s">
        <v>96</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3">
        <v>16526300023</v>
      </c>
      <c r="B192" s="79">
        <v>191</v>
      </c>
      <c r="C192" s="23" t="s">
        <v>175</v>
      </c>
      <c r="D192" s="23" t="s">
        <v>176</v>
      </c>
      <c r="E192" s="79" t="s">
        <v>72</v>
      </c>
      <c r="F192" s="79">
        <v>24</v>
      </c>
      <c r="G192" s="79" t="s">
        <v>422</v>
      </c>
      <c r="H192" s="79">
        <v>50</v>
      </c>
      <c r="J192" s="79" t="s">
        <v>806</v>
      </c>
      <c r="K192" s="42" t="s">
        <v>436</v>
      </c>
      <c r="L192" s="42" t="s">
        <v>437</v>
      </c>
      <c r="P192" s="79" t="s">
        <v>824</v>
      </c>
      <c r="Q192" s="79" t="s">
        <v>18</v>
      </c>
      <c r="T192" s="43">
        <f t="shared" si="16"/>
      </c>
      <c r="U192" s="43">
        <f t="shared" si="17"/>
        <v>0</v>
      </c>
      <c r="V192" s="43">
        <f t="shared" si="18"/>
      </c>
      <c r="W192" s="43" t="str">
        <f t="shared" si="19"/>
        <v>Dev Capability</v>
      </c>
      <c r="X192" s="15">
        <f t="shared" si="20"/>
      </c>
      <c r="Y192" s="15">
        <f t="shared" si="21"/>
      </c>
      <c r="Z192" s="15">
        <f t="shared" si="22"/>
      </c>
      <c r="AB192" s="15">
        <f t="shared" si="23"/>
      </c>
    </row>
    <row r="193" spans="1:28" ht="51">
      <c r="A193" s="83">
        <v>16540200023</v>
      </c>
      <c r="B193" s="79">
        <v>192</v>
      </c>
      <c r="C193" s="23" t="s">
        <v>438</v>
      </c>
      <c r="D193" s="23" t="s">
        <v>439</v>
      </c>
      <c r="E193" s="79" t="s">
        <v>27</v>
      </c>
      <c r="F193" s="79">
        <v>24</v>
      </c>
      <c r="G193" s="79" t="s">
        <v>422</v>
      </c>
      <c r="J193" s="79" t="s">
        <v>822</v>
      </c>
      <c r="K193" s="42" t="s">
        <v>440</v>
      </c>
      <c r="L193" s="42" t="s">
        <v>441</v>
      </c>
      <c r="M193" s="42" t="s">
        <v>778</v>
      </c>
      <c r="N193" s="79" t="s">
        <v>778</v>
      </c>
      <c r="P193" s="79" t="s">
        <v>27</v>
      </c>
      <c r="Q193" s="79" t="s">
        <v>96</v>
      </c>
      <c r="T193" s="43" t="str">
        <f t="shared" si="16"/>
        <v>A</v>
      </c>
      <c r="U193" s="43">
        <f t="shared" si="17"/>
      </c>
      <c r="V193" s="43">
        <f t="shared" si="18"/>
      </c>
      <c r="W193" s="43">
        <f t="shared" si="19"/>
      </c>
      <c r="X193" s="15">
        <f t="shared" si="20"/>
      </c>
      <c r="Y193" s="15">
        <f t="shared" si="21"/>
      </c>
      <c r="Z193" s="15">
        <f t="shared" si="22"/>
      </c>
      <c r="AB193" s="15">
        <f t="shared" si="23"/>
      </c>
    </row>
    <row r="194" spans="1:28" ht="38.25">
      <c r="A194" s="83">
        <v>16526400023</v>
      </c>
      <c r="B194" s="79">
        <v>193</v>
      </c>
      <c r="C194" s="23" t="s">
        <v>175</v>
      </c>
      <c r="D194" s="23" t="s">
        <v>176</v>
      </c>
      <c r="E194" s="79" t="s">
        <v>72</v>
      </c>
      <c r="F194" s="79">
        <v>25</v>
      </c>
      <c r="G194" s="79" t="s">
        <v>422</v>
      </c>
      <c r="H194" s="79">
        <v>25</v>
      </c>
      <c r="J194" s="17" t="s">
        <v>807</v>
      </c>
      <c r="K194" s="42" t="s">
        <v>442</v>
      </c>
      <c r="L194" s="42" t="s">
        <v>443</v>
      </c>
      <c r="P194" s="79" t="s">
        <v>824</v>
      </c>
      <c r="Q194" s="79" t="s">
        <v>96</v>
      </c>
      <c r="T194" s="43">
        <f t="shared" si="16"/>
      </c>
      <c r="U194" s="43">
        <f t="shared" si="17"/>
        <v>0</v>
      </c>
      <c r="V194" s="43">
        <f t="shared" si="18"/>
      </c>
      <c r="W194" s="43" t="str">
        <f t="shared" si="19"/>
        <v>Dev Capability</v>
      </c>
      <c r="X194" s="15">
        <f t="shared" si="20"/>
      </c>
      <c r="Y194" s="15">
        <f t="shared" si="21"/>
      </c>
      <c r="Z194" s="15">
        <f t="shared" si="22"/>
      </c>
      <c r="AB194" s="15">
        <f t="shared" si="23"/>
      </c>
    </row>
    <row r="195" spans="1:28" ht="51">
      <c r="A195" s="83">
        <v>16526500023</v>
      </c>
      <c r="B195" s="79">
        <v>194</v>
      </c>
      <c r="C195" s="23" t="s">
        <v>175</v>
      </c>
      <c r="D195" s="23" t="s">
        <v>176</v>
      </c>
      <c r="E195" s="79" t="s">
        <v>72</v>
      </c>
      <c r="F195" s="79">
        <v>26</v>
      </c>
      <c r="G195" s="79" t="s">
        <v>444</v>
      </c>
      <c r="H195" s="79">
        <v>1</v>
      </c>
      <c r="J195" s="79" t="s">
        <v>804</v>
      </c>
      <c r="K195" s="42" t="s">
        <v>445</v>
      </c>
      <c r="L195" s="42" t="s">
        <v>446</v>
      </c>
      <c r="P195" s="79" t="s">
        <v>813</v>
      </c>
      <c r="Q195" s="79" t="s">
        <v>96</v>
      </c>
      <c r="T195" s="43">
        <f aca="true" t="shared" si="24" ref="T195:T258">IF(E195="Editorial",N195,"")</f>
      </c>
      <c r="U195" s="43">
        <f aca="true" t="shared" si="25" ref="U195:U258">IF(OR(E195="Technical",E195="General"),N195,"")</f>
        <v>0</v>
      </c>
      <c r="V195" s="43">
        <f aca="true" t="shared" si="26" ref="V195:V258">IF(OR(U195="A",U195="AP",U195="R",U195="Z"),P195,"")</f>
      </c>
      <c r="W195" s="43" t="str">
        <f aca="true" t="shared" si="27" ref="W195:W258">IF(U195=0,P195,"")</f>
        <v>Enabling</v>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3">
        <v>16629000023</v>
      </c>
      <c r="B196" s="79">
        <v>195</v>
      </c>
      <c r="C196" s="23" t="s">
        <v>159</v>
      </c>
      <c r="D196" s="23" t="s">
        <v>160</v>
      </c>
      <c r="E196" s="79" t="s">
        <v>108</v>
      </c>
      <c r="F196" s="79">
        <v>26</v>
      </c>
      <c r="G196" s="79" t="s">
        <v>447</v>
      </c>
      <c r="H196" s="79">
        <v>44</v>
      </c>
      <c r="J196" s="12" t="s">
        <v>822</v>
      </c>
      <c r="K196" s="42" t="s">
        <v>448</v>
      </c>
      <c r="M196" s="42" t="s">
        <v>841</v>
      </c>
      <c r="N196" s="79" t="s">
        <v>834</v>
      </c>
      <c r="P196" s="79" t="s">
        <v>813</v>
      </c>
      <c r="Q196" s="79" t="s">
        <v>96</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3">
        <v>16642500023</v>
      </c>
      <c r="B197" s="79">
        <v>196</v>
      </c>
      <c r="C197" s="23" t="s">
        <v>126</v>
      </c>
      <c r="D197" s="23" t="s">
        <v>127</v>
      </c>
      <c r="E197" s="79" t="s">
        <v>27</v>
      </c>
      <c r="F197" s="79">
        <v>27</v>
      </c>
      <c r="G197" s="79" t="s">
        <v>418</v>
      </c>
      <c r="H197" s="79">
        <v>24</v>
      </c>
      <c r="J197" s="79" t="s">
        <v>822</v>
      </c>
      <c r="K197" s="42" t="s">
        <v>449</v>
      </c>
      <c r="L197" s="42" t="s">
        <v>450</v>
      </c>
      <c r="M197" s="42" t="s">
        <v>839</v>
      </c>
      <c r="N197" s="79" t="s">
        <v>834</v>
      </c>
      <c r="P197" s="79" t="s">
        <v>27</v>
      </c>
      <c r="Q197" s="79" t="s">
        <v>96</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3">
        <v>16613100023</v>
      </c>
      <c r="B198" s="79">
        <v>197</v>
      </c>
      <c r="C198" s="23" t="s">
        <v>102</v>
      </c>
      <c r="D198" s="23" t="s">
        <v>103</v>
      </c>
      <c r="E198" s="79" t="s">
        <v>72</v>
      </c>
      <c r="F198" s="79">
        <v>27</v>
      </c>
      <c r="G198" s="79" t="s">
        <v>418</v>
      </c>
      <c r="H198" s="79">
        <v>25</v>
      </c>
      <c r="J198" s="12" t="s">
        <v>822</v>
      </c>
      <c r="K198" s="42" t="s">
        <v>451</v>
      </c>
      <c r="L198" s="42" t="s">
        <v>452</v>
      </c>
      <c r="M198" s="42" t="s">
        <v>778</v>
      </c>
      <c r="N198" s="79" t="s">
        <v>778</v>
      </c>
      <c r="P198" s="79" t="s">
        <v>813</v>
      </c>
      <c r="Q198" s="79" t="s">
        <v>96</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3">
        <v>16613200023</v>
      </c>
      <c r="B199" s="79">
        <v>198</v>
      </c>
      <c r="C199" s="23" t="s">
        <v>102</v>
      </c>
      <c r="D199" s="23" t="s">
        <v>103</v>
      </c>
      <c r="E199" s="79" t="s">
        <v>72</v>
      </c>
      <c r="F199" s="79">
        <v>27</v>
      </c>
      <c r="G199" s="79" t="s">
        <v>418</v>
      </c>
      <c r="H199" s="79">
        <v>30</v>
      </c>
      <c r="J199" s="17" t="s">
        <v>807</v>
      </c>
      <c r="K199" s="42" t="s">
        <v>453</v>
      </c>
      <c r="L199" s="42" t="s">
        <v>454</v>
      </c>
      <c r="P199" s="79" t="s">
        <v>813</v>
      </c>
      <c r="Q199" s="79" t="s">
        <v>96</v>
      </c>
      <c r="T199" s="43">
        <f t="shared" si="24"/>
      </c>
      <c r="U199" s="43">
        <f t="shared" si="25"/>
        <v>0</v>
      </c>
      <c r="V199" s="43">
        <f t="shared" si="26"/>
      </c>
      <c r="W199" s="43" t="str">
        <f t="shared" si="27"/>
        <v>Enabling</v>
      </c>
      <c r="X199" s="15">
        <f t="shared" si="28"/>
      </c>
      <c r="Y199" s="15">
        <f t="shared" si="29"/>
      </c>
      <c r="Z199" s="15">
        <f t="shared" si="30"/>
      </c>
      <c r="AB199" s="15">
        <f t="shared" si="31"/>
      </c>
    </row>
    <row r="200" spans="1:28" ht="25.5">
      <c r="A200" s="83">
        <v>16613300023</v>
      </c>
      <c r="B200" s="79">
        <v>199</v>
      </c>
      <c r="C200" s="23" t="s">
        <v>102</v>
      </c>
      <c r="D200" s="23" t="s">
        <v>103</v>
      </c>
      <c r="E200" s="79" t="s">
        <v>72</v>
      </c>
      <c r="F200" s="79">
        <v>27</v>
      </c>
      <c r="G200" s="79" t="s">
        <v>418</v>
      </c>
      <c r="H200" s="79">
        <v>34</v>
      </c>
      <c r="J200" s="17" t="s">
        <v>807</v>
      </c>
      <c r="K200" s="42" t="s">
        <v>455</v>
      </c>
      <c r="L200" s="42" t="s">
        <v>456</v>
      </c>
      <c r="P200" s="79" t="s">
        <v>813</v>
      </c>
      <c r="Q200" s="79" t="s">
        <v>96</v>
      </c>
      <c r="T200" s="43">
        <f t="shared" si="24"/>
      </c>
      <c r="U200" s="43">
        <f t="shared" si="25"/>
        <v>0</v>
      </c>
      <c r="V200" s="43">
        <f t="shared" si="26"/>
      </c>
      <c r="W200" s="43" t="str">
        <f t="shared" si="27"/>
        <v>Enabling</v>
      </c>
      <c r="X200" s="15">
        <f t="shared" si="28"/>
      </c>
      <c r="Y200" s="15">
        <f t="shared" si="29"/>
      </c>
      <c r="Z200" s="15">
        <f t="shared" si="30"/>
      </c>
      <c r="AB200" s="15">
        <f t="shared" si="31"/>
      </c>
    </row>
    <row r="201" spans="1:28" ht="25.5">
      <c r="A201" s="83">
        <v>16613400023</v>
      </c>
      <c r="B201" s="79">
        <v>200</v>
      </c>
      <c r="C201" s="23" t="s">
        <v>102</v>
      </c>
      <c r="D201" s="23" t="s">
        <v>103</v>
      </c>
      <c r="E201" s="79" t="s">
        <v>72</v>
      </c>
      <c r="F201" s="79">
        <v>28</v>
      </c>
      <c r="G201" s="79" t="s">
        <v>457</v>
      </c>
      <c r="H201" s="79">
        <v>22</v>
      </c>
      <c r="J201" s="17" t="s">
        <v>807</v>
      </c>
      <c r="K201" s="42" t="s">
        <v>458</v>
      </c>
      <c r="L201" s="42" t="s">
        <v>459</v>
      </c>
      <c r="P201" s="79" t="s">
        <v>813</v>
      </c>
      <c r="Q201" s="79" t="s">
        <v>96</v>
      </c>
      <c r="T201" s="43">
        <f t="shared" si="24"/>
      </c>
      <c r="U201" s="43">
        <f t="shared" si="25"/>
        <v>0</v>
      </c>
      <c r="V201" s="43">
        <f t="shared" si="26"/>
      </c>
      <c r="W201" s="43" t="str">
        <f t="shared" si="27"/>
        <v>Enabling</v>
      </c>
      <c r="X201" s="15">
        <f t="shared" si="28"/>
      </c>
      <c r="Y201" s="15">
        <f t="shared" si="29"/>
      </c>
      <c r="Z201" s="15">
        <f t="shared" si="30"/>
      </c>
      <c r="AB201" s="15">
        <f t="shared" si="31"/>
      </c>
    </row>
    <row r="202" spans="1:28" ht="38.25">
      <c r="A202" s="83">
        <v>16631700023</v>
      </c>
      <c r="B202" s="79">
        <v>201</v>
      </c>
      <c r="C202" s="23" t="s">
        <v>233</v>
      </c>
      <c r="D202" s="23" t="s">
        <v>234</v>
      </c>
      <c r="E202" s="79" t="s">
        <v>72</v>
      </c>
      <c r="F202" s="79">
        <v>29</v>
      </c>
      <c r="G202" s="79" t="s">
        <v>457</v>
      </c>
      <c r="H202" s="79">
        <v>26</v>
      </c>
      <c r="J202" s="79" t="s">
        <v>804</v>
      </c>
      <c r="K202" s="42" t="s">
        <v>460</v>
      </c>
      <c r="L202" s="42" t="s">
        <v>281</v>
      </c>
      <c r="P202" s="79" t="s">
        <v>813</v>
      </c>
      <c r="Q202" s="79" t="s">
        <v>96</v>
      </c>
      <c r="T202" s="43">
        <f t="shared" si="24"/>
      </c>
      <c r="U202" s="43">
        <f t="shared" si="25"/>
        <v>0</v>
      </c>
      <c r="V202" s="43">
        <f t="shared" si="26"/>
      </c>
      <c r="W202" s="43" t="str">
        <f t="shared" si="27"/>
        <v>Enabling</v>
      </c>
      <c r="X202" s="15">
        <f t="shared" si="28"/>
      </c>
      <c r="Y202" s="15">
        <f t="shared" si="29"/>
      </c>
      <c r="Z202" s="15">
        <f t="shared" si="30"/>
      </c>
      <c r="AB202" s="15">
        <f t="shared" si="31"/>
      </c>
    </row>
    <row r="203" spans="1:28" ht="25.5">
      <c r="A203" s="83">
        <v>16526600023</v>
      </c>
      <c r="B203" s="79">
        <v>202</v>
      </c>
      <c r="C203" s="23" t="s">
        <v>175</v>
      </c>
      <c r="D203" s="23" t="s">
        <v>176</v>
      </c>
      <c r="E203" s="79" t="s">
        <v>72</v>
      </c>
      <c r="F203" s="79">
        <v>30</v>
      </c>
      <c r="G203" s="79" t="s">
        <v>461</v>
      </c>
      <c r="H203" s="79">
        <v>13</v>
      </c>
      <c r="J203" s="12" t="s">
        <v>804</v>
      </c>
      <c r="K203" s="42" t="s">
        <v>462</v>
      </c>
      <c r="L203" s="42" t="s">
        <v>463</v>
      </c>
      <c r="P203" s="79" t="s">
        <v>813</v>
      </c>
      <c r="Q203" s="79" t="s">
        <v>18</v>
      </c>
      <c r="T203" s="43">
        <f t="shared" si="24"/>
      </c>
      <c r="U203" s="43">
        <f t="shared" si="25"/>
        <v>0</v>
      </c>
      <c r="V203" s="43">
        <f t="shared" si="26"/>
      </c>
      <c r="W203" s="43" t="str">
        <f t="shared" si="27"/>
        <v>Enabling</v>
      </c>
      <c r="X203" s="15">
        <f t="shared" si="28"/>
      </c>
      <c r="Y203" s="15">
        <f t="shared" si="29"/>
      </c>
      <c r="Z203" s="15">
        <f t="shared" si="30"/>
      </c>
      <c r="AB203" s="15">
        <f t="shared" si="31"/>
      </c>
    </row>
    <row r="204" spans="1:28" ht="76.5">
      <c r="A204" s="83">
        <v>16631800023</v>
      </c>
      <c r="B204" s="79">
        <v>203</v>
      </c>
      <c r="C204" s="23" t="s">
        <v>233</v>
      </c>
      <c r="D204" s="23" t="s">
        <v>234</v>
      </c>
      <c r="E204" s="79" t="s">
        <v>72</v>
      </c>
      <c r="F204" s="79">
        <v>30</v>
      </c>
      <c r="G204" s="79" t="s">
        <v>464</v>
      </c>
      <c r="H204" s="79">
        <v>37</v>
      </c>
      <c r="J204" s="79" t="s">
        <v>804</v>
      </c>
      <c r="K204" s="42" t="s">
        <v>465</v>
      </c>
      <c r="L204" s="42" t="s">
        <v>466</v>
      </c>
      <c r="P204" s="79" t="s">
        <v>813</v>
      </c>
      <c r="Q204" s="79" t="s">
        <v>96</v>
      </c>
      <c r="T204" s="43">
        <f t="shared" si="24"/>
      </c>
      <c r="U204" s="43">
        <f t="shared" si="25"/>
        <v>0</v>
      </c>
      <c r="V204" s="43">
        <f t="shared" si="26"/>
      </c>
      <c r="W204" s="43" t="str">
        <f t="shared" si="27"/>
        <v>Enabling</v>
      </c>
      <c r="X204" s="15">
        <f t="shared" si="28"/>
      </c>
      <c r="Y204" s="15">
        <f t="shared" si="29"/>
      </c>
      <c r="Z204" s="15">
        <f t="shared" si="30"/>
      </c>
      <c r="AB204" s="15">
        <f t="shared" si="31"/>
      </c>
    </row>
    <row r="205" spans="1:28" ht="12.75">
      <c r="A205" s="83">
        <v>16508900023</v>
      </c>
      <c r="B205" s="79">
        <v>204</v>
      </c>
      <c r="C205" s="23" t="s">
        <v>204</v>
      </c>
      <c r="D205" s="23" t="s">
        <v>205</v>
      </c>
      <c r="E205" s="79" t="s">
        <v>27</v>
      </c>
      <c r="F205" s="79">
        <v>31</v>
      </c>
      <c r="G205" s="79" t="s">
        <v>467</v>
      </c>
      <c r="H205" s="79">
        <v>30</v>
      </c>
      <c r="J205" s="79" t="s">
        <v>822</v>
      </c>
      <c r="K205" s="42" t="s">
        <v>468</v>
      </c>
      <c r="L205" s="42" t="s">
        <v>469</v>
      </c>
      <c r="M205" s="42" t="s">
        <v>778</v>
      </c>
      <c r="N205" s="79" t="s">
        <v>778</v>
      </c>
      <c r="P205" s="79" t="s">
        <v>27</v>
      </c>
      <c r="Q205" s="79" t="s">
        <v>96</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3">
        <v>16509000023</v>
      </c>
      <c r="B206" s="79">
        <v>205</v>
      </c>
      <c r="C206" s="23" t="s">
        <v>204</v>
      </c>
      <c r="D206" s="23" t="s">
        <v>205</v>
      </c>
      <c r="E206" s="79" t="s">
        <v>72</v>
      </c>
      <c r="F206" s="79">
        <v>31</v>
      </c>
      <c r="G206" s="79" t="s">
        <v>467</v>
      </c>
      <c r="H206" s="79">
        <v>33</v>
      </c>
      <c r="J206" s="79" t="s">
        <v>808</v>
      </c>
      <c r="K206" s="42" t="s">
        <v>470</v>
      </c>
      <c r="L206" s="42" t="s">
        <v>471</v>
      </c>
      <c r="P206" s="79" t="s">
        <v>813</v>
      </c>
      <c r="Q206" s="79" t="s">
        <v>96</v>
      </c>
      <c r="T206" s="43">
        <f t="shared" si="24"/>
      </c>
      <c r="U206" s="43">
        <f t="shared" si="25"/>
        <v>0</v>
      </c>
      <c r="V206" s="43">
        <f t="shared" si="26"/>
      </c>
      <c r="W206" s="43" t="str">
        <f t="shared" si="27"/>
        <v>Enabling</v>
      </c>
      <c r="X206" s="15">
        <f t="shared" si="28"/>
      </c>
      <c r="Y206" s="15">
        <f t="shared" si="29"/>
      </c>
      <c r="Z206" s="15">
        <f t="shared" si="30"/>
      </c>
      <c r="AB206" s="15">
        <f t="shared" si="31"/>
      </c>
    </row>
    <row r="207" spans="1:28" ht="25.5">
      <c r="A207" s="83">
        <v>16539700023</v>
      </c>
      <c r="B207" s="79">
        <v>206</v>
      </c>
      <c r="C207" s="23" t="s">
        <v>92</v>
      </c>
      <c r="D207" s="23" t="s">
        <v>93</v>
      </c>
      <c r="E207" s="79" t="s">
        <v>72</v>
      </c>
      <c r="F207" s="79">
        <v>31</v>
      </c>
      <c r="G207" s="79" t="s">
        <v>467</v>
      </c>
      <c r="H207" s="79">
        <v>41</v>
      </c>
      <c r="J207" s="79" t="s">
        <v>808</v>
      </c>
      <c r="K207" s="42" t="s">
        <v>472</v>
      </c>
      <c r="L207" s="42" t="s">
        <v>473</v>
      </c>
      <c r="P207" s="79" t="s">
        <v>813</v>
      </c>
      <c r="Q207" s="79" t="s">
        <v>96</v>
      </c>
      <c r="T207" s="43">
        <f t="shared" si="24"/>
      </c>
      <c r="U207" s="43">
        <f t="shared" si="25"/>
        <v>0</v>
      </c>
      <c r="V207" s="43">
        <f t="shared" si="26"/>
      </c>
      <c r="W207" s="43" t="str">
        <f t="shared" si="27"/>
        <v>Enabling</v>
      </c>
      <c r="X207" s="15">
        <f t="shared" si="28"/>
      </c>
      <c r="Y207" s="15">
        <f t="shared" si="29"/>
      </c>
      <c r="Z207" s="15">
        <f t="shared" si="30"/>
      </c>
      <c r="AB207" s="15">
        <f t="shared" si="31"/>
      </c>
    </row>
    <row r="208" spans="1:28" ht="25.5">
      <c r="A208" s="83">
        <v>16509100023</v>
      </c>
      <c r="B208" s="79">
        <v>207</v>
      </c>
      <c r="C208" s="23" t="s">
        <v>204</v>
      </c>
      <c r="D208" s="23" t="s">
        <v>205</v>
      </c>
      <c r="E208" s="79" t="s">
        <v>72</v>
      </c>
      <c r="F208" s="79">
        <v>31</v>
      </c>
      <c r="G208" s="79" t="s">
        <v>467</v>
      </c>
      <c r="H208" s="79">
        <v>41</v>
      </c>
      <c r="J208" s="79" t="s">
        <v>808</v>
      </c>
      <c r="K208" s="42" t="s">
        <v>474</v>
      </c>
      <c r="L208" s="42" t="s">
        <v>475</v>
      </c>
      <c r="P208" s="79" t="s">
        <v>813</v>
      </c>
      <c r="Q208" s="79" t="s">
        <v>96</v>
      </c>
      <c r="T208" s="43">
        <f t="shared" si="24"/>
      </c>
      <c r="U208" s="43">
        <f t="shared" si="25"/>
        <v>0</v>
      </c>
      <c r="V208" s="43">
        <f t="shared" si="26"/>
      </c>
      <c r="W208" s="43" t="str">
        <f t="shared" si="27"/>
        <v>Enabling</v>
      </c>
      <c r="X208" s="15">
        <f t="shared" si="28"/>
      </c>
      <c r="Y208" s="15">
        <f t="shared" si="29"/>
      </c>
      <c r="Z208" s="15">
        <f t="shared" si="30"/>
      </c>
      <c r="AB208" s="15">
        <f t="shared" si="31"/>
      </c>
    </row>
    <row r="209" spans="1:28" ht="25.5">
      <c r="A209" s="83">
        <v>16531600023</v>
      </c>
      <c r="B209" s="79">
        <v>208</v>
      </c>
      <c r="C209" s="23" t="s">
        <v>339</v>
      </c>
      <c r="D209" s="23" t="s">
        <v>340</v>
      </c>
      <c r="E209" s="79" t="s">
        <v>27</v>
      </c>
      <c r="F209" s="79">
        <v>32</v>
      </c>
      <c r="H209" s="79">
        <v>2</v>
      </c>
      <c r="J209" s="79" t="s">
        <v>822</v>
      </c>
      <c r="K209" s="42" t="s">
        <v>476</v>
      </c>
      <c r="L209" s="42" t="s">
        <v>477</v>
      </c>
      <c r="M209" s="42" t="s">
        <v>842</v>
      </c>
      <c r="N209" s="79" t="s">
        <v>834</v>
      </c>
      <c r="P209" s="79" t="s">
        <v>27</v>
      </c>
      <c r="Q209" s="79" t="s">
        <v>96</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3">
        <v>16594300023</v>
      </c>
      <c r="B210" s="79">
        <v>209</v>
      </c>
      <c r="C210" s="23" t="s">
        <v>97</v>
      </c>
      <c r="D210" s="23" t="s">
        <v>98</v>
      </c>
      <c r="E210" s="79" t="s">
        <v>27</v>
      </c>
      <c r="F210" s="79">
        <v>32</v>
      </c>
      <c r="G210" s="79" t="s">
        <v>478</v>
      </c>
      <c r="H210" s="79">
        <v>3</v>
      </c>
      <c r="J210" s="79" t="s">
        <v>822</v>
      </c>
      <c r="K210" s="42" t="s">
        <v>479</v>
      </c>
      <c r="L210" s="42" t="s">
        <v>480</v>
      </c>
      <c r="M210" s="42" t="s">
        <v>778</v>
      </c>
      <c r="N210" s="79" t="s">
        <v>778</v>
      </c>
      <c r="P210" s="79" t="s">
        <v>27</v>
      </c>
      <c r="Q210" s="79" t="s">
        <v>96</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3">
        <v>16594600023</v>
      </c>
      <c r="B211" s="79">
        <v>210</v>
      </c>
      <c r="C211" s="23" t="s">
        <v>97</v>
      </c>
      <c r="D211" s="23" t="s">
        <v>98</v>
      </c>
      <c r="E211" s="79" t="s">
        <v>72</v>
      </c>
      <c r="F211" s="79">
        <v>32</v>
      </c>
      <c r="G211" s="79" t="s">
        <v>478</v>
      </c>
      <c r="H211" s="79">
        <v>6</v>
      </c>
      <c r="J211" s="79" t="s">
        <v>804</v>
      </c>
      <c r="K211" s="42" t="s">
        <v>481</v>
      </c>
      <c r="L211" s="42" t="s">
        <v>482</v>
      </c>
      <c r="P211" s="79" t="s">
        <v>811</v>
      </c>
      <c r="Q211" s="79" t="s">
        <v>96</v>
      </c>
      <c r="T211" s="43">
        <f t="shared" si="24"/>
      </c>
      <c r="U211" s="43">
        <f t="shared" si="25"/>
        <v>0</v>
      </c>
      <c r="V211" s="43">
        <f t="shared" si="26"/>
      </c>
      <c r="W211" s="43" t="str">
        <f t="shared" si="27"/>
        <v>Ranging</v>
      </c>
      <c r="X211" s="15">
        <f t="shared" si="28"/>
      </c>
      <c r="Y211" s="15">
        <f t="shared" si="29"/>
      </c>
      <c r="Z211" s="15">
        <f t="shared" si="30"/>
      </c>
      <c r="AB211" s="15">
        <f t="shared" si="31"/>
      </c>
    </row>
    <row r="212" spans="1:28" ht="25.5">
      <c r="A212" s="83">
        <v>16613500023</v>
      </c>
      <c r="B212" s="79">
        <v>211</v>
      </c>
      <c r="C212" s="23" t="s">
        <v>102</v>
      </c>
      <c r="D212" s="23" t="s">
        <v>103</v>
      </c>
      <c r="E212" s="79" t="s">
        <v>72</v>
      </c>
      <c r="F212" s="79">
        <v>32</v>
      </c>
      <c r="G212" s="79" t="s">
        <v>483</v>
      </c>
      <c r="H212" s="79">
        <v>11</v>
      </c>
      <c r="J212" s="17" t="s">
        <v>807</v>
      </c>
      <c r="K212" s="42" t="s">
        <v>484</v>
      </c>
      <c r="L212" s="42" t="s">
        <v>485</v>
      </c>
      <c r="P212" s="79" t="s">
        <v>811</v>
      </c>
      <c r="Q212" s="79" t="s">
        <v>96</v>
      </c>
      <c r="T212" s="43">
        <f t="shared" si="24"/>
      </c>
      <c r="U212" s="43">
        <f t="shared" si="25"/>
        <v>0</v>
      </c>
      <c r="V212" s="43">
        <f t="shared" si="26"/>
      </c>
      <c r="W212" s="43" t="str">
        <f t="shared" si="27"/>
        <v>Ranging</v>
      </c>
      <c r="X212" s="15">
        <f t="shared" si="28"/>
      </c>
      <c r="Y212" s="15">
        <f t="shared" si="29"/>
      </c>
      <c r="Z212" s="15">
        <f t="shared" si="30"/>
      </c>
      <c r="AB212" s="15">
        <f t="shared" si="31"/>
      </c>
    </row>
    <row r="213" spans="1:28" ht="25.5">
      <c r="A213" s="83">
        <v>16594400023</v>
      </c>
      <c r="B213" s="79">
        <v>212</v>
      </c>
      <c r="C213" s="23" t="s">
        <v>97</v>
      </c>
      <c r="D213" s="23" t="s">
        <v>98</v>
      </c>
      <c r="E213" s="79" t="s">
        <v>27</v>
      </c>
      <c r="F213" s="79">
        <v>32</v>
      </c>
      <c r="G213" s="79" t="s">
        <v>478</v>
      </c>
      <c r="H213" s="79">
        <v>16</v>
      </c>
      <c r="J213" s="79" t="s">
        <v>822</v>
      </c>
      <c r="K213" s="42" t="s">
        <v>486</v>
      </c>
      <c r="L213" s="42" t="s">
        <v>487</v>
      </c>
      <c r="M213" s="42" t="s">
        <v>881</v>
      </c>
      <c r="N213" s="79" t="s">
        <v>865</v>
      </c>
      <c r="P213" s="79" t="s">
        <v>27</v>
      </c>
      <c r="Q213" s="79" t="s">
        <v>96</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3">
        <v>16594700023</v>
      </c>
      <c r="B214" s="79">
        <v>213</v>
      </c>
      <c r="C214" s="23" t="s">
        <v>97</v>
      </c>
      <c r="D214" s="23" t="s">
        <v>98</v>
      </c>
      <c r="E214" s="79" t="s">
        <v>72</v>
      </c>
      <c r="F214" s="79">
        <v>32</v>
      </c>
      <c r="G214" s="79" t="s">
        <v>478</v>
      </c>
      <c r="H214" s="79">
        <v>25</v>
      </c>
      <c r="J214" s="79" t="s">
        <v>804</v>
      </c>
      <c r="K214" s="42" t="s">
        <v>488</v>
      </c>
      <c r="L214" s="42" t="s">
        <v>489</v>
      </c>
      <c r="P214" s="79" t="s">
        <v>811</v>
      </c>
      <c r="Q214" s="79" t="s">
        <v>96</v>
      </c>
      <c r="T214" s="43">
        <f t="shared" si="24"/>
      </c>
      <c r="U214" s="43">
        <f t="shared" si="25"/>
        <v>0</v>
      </c>
      <c r="V214" s="43">
        <f t="shared" si="26"/>
      </c>
      <c r="W214" s="43" t="str">
        <f t="shared" si="27"/>
        <v>Ranging</v>
      </c>
      <c r="X214" s="15">
        <f t="shared" si="28"/>
      </c>
      <c r="Y214" s="15">
        <f t="shared" si="29"/>
      </c>
      <c r="Z214" s="15">
        <f t="shared" si="30"/>
      </c>
      <c r="AB214" s="15">
        <f t="shared" si="31"/>
      </c>
    </row>
    <row r="215" spans="1:28" ht="25.5">
      <c r="A215" s="83">
        <v>16526700023</v>
      </c>
      <c r="B215" s="79">
        <v>214</v>
      </c>
      <c r="C215" s="23" t="s">
        <v>175</v>
      </c>
      <c r="D215" s="23" t="s">
        <v>176</v>
      </c>
      <c r="E215" s="79" t="s">
        <v>72</v>
      </c>
      <c r="F215" s="79">
        <v>32</v>
      </c>
      <c r="G215" s="79" t="s">
        <v>478</v>
      </c>
      <c r="H215" s="79">
        <v>25</v>
      </c>
      <c r="J215" s="79" t="s">
        <v>804</v>
      </c>
      <c r="K215" s="42" t="s">
        <v>490</v>
      </c>
      <c r="L215" s="42" t="s">
        <v>491</v>
      </c>
      <c r="P215" s="79" t="s">
        <v>811</v>
      </c>
      <c r="Q215" s="79" t="s">
        <v>18</v>
      </c>
      <c r="T215" s="43">
        <f t="shared" si="24"/>
      </c>
      <c r="U215" s="43">
        <f t="shared" si="25"/>
        <v>0</v>
      </c>
      <c r="V215" s="43">
        <f t="shared" si="26"/>
      </c>
      <c r="W215" s="43" t="str">
        <f t="shared" si="27"/>
        <v>Ranging</v>
      </c>
      <c r="X215" s="15">
        <f t="shared" si="28"/>
      </c>
      <c r="Y215" s="15">
        <f t="shared" si="29"/>
      </c>
      <c r="Z215" s="15">
        <f t="shared" si="30"/>
      </c>
      <c r="AB215" s="15">
        <f t="shared" si="31"/>
      </c>
    </row>
    <row r="216" spans="1:28" ht="25.5">
      <c r="A216" s="83">
        <v>16594800023</v>
      </c>
      <c r="B216" s="79">
        <v>215</v>
      </c>
      <c r="C216" s="23" t="s">
        <v>97</v>
      </c>
      <c r="D216" s="23" t="s">
        <v>98</v>
      </c>
      <c r="E216" s="79" t="s">
        <v>72</v>
      </c>
      <c r="F216" s="79">
        <v>32</v>
      </c>
      <c r="G216" s="79" t="s">
        <v>478</v>
      </c>
      <c r="H216" s="79">
        <v>27</v>
      </c>
      <c r="J216" s="79" t="s">
        <v>804</v>
      </c>
      <c r="K216" s="42" t="s">
        <v>492</v>
      </c>
      <c r="L216" s="42" t="s">
        <v>493</v>
      </c>
      <c r="P216" s="79" t="s">
        <v>811</v>
      </c>
      <c r="Q216" s="79" t="s">
        <v>96</v>
      </c>
      <c r="T216" s="43">
        <f t="shared" si="24"/>
      </c>
      <c r="U216" s="43">
        <f t="shared" si="25"/>
        <v>0</v>
      </c>
      <c r="V216" s="43">
        <f t="shared" si="26"/>
      </c>
      <c r="W216" s="43" t="str">
        <f t="shared" si="27"/>
        <v>Ranging</v>
      </c>
      <c r="X216" s="15">
        <f t="shared" si="28"/>
      </c>
      <c r="Y216" s="15">
        <f t="shared" si="29"/>
      </c>
      <c r="Z216" s="15">
        <f t="shared" si="30"/>
      </c>
      <c r="AB216" s="15">
        <f t="shared" si="31"/>
      </c>
    </row>
    <row r="217" spans="1:28" ht="25.5">
      <c r="A217" s="83">
        <v>16594500023</v>
      </c>
      <c r="B217" s="79">
        <v>216</v>
      </c>
      <c r="C217" s="23" t="s">
        <v>97</v>
      </c>
      <c r="D217" s="23" t="s">
        <v>98</v>
      </c>
      <c r="E217" s="79" t="s">
        <v>27</v>
      </c>
      <c r="F217" s="79">
        <v>32</v>
      </c>
      <c r="G217" s="79" t="s">
        <v>478</v>
      </c>
      <c r="H217" s="79">
        <v>27</v>
      </c>
      <c r="J217" s="79" t="s">
        <v>822</v>
      </c>
      <c r="K217" s="42" t="s">
        <v>494</v>
      </c>
      <c r="L217" s="42" t="s">
        <v>495</v>
      </c>
      <c r="M217" s="42" t="s">
        <v>778</v>
      </c>
      <c r="N217" s="79" t="s">
        <v>778</v>
      </c>
      <c r="P217" s="79" t="s">
        <v>27</v>
      </c>
      <c r="Q217" s="79" t="s">
        <v>96</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3">
        <v>16594900023</v>
      </c>
      <c r="B218" s="79">
        <v>217</v>
      </c>
      <c r="C218" s="23" t="s">
        <v>97</v>
      </c>
      <c r="D218" s="23" t="s">
        <v>98</v>
      </c>
      <c r="E218" s="79" t="s">
        <v>27</v>
      </c>
      <c r="F218" s="79">
        <v>32</v>
      </c>
      <c r="G218" s="79" t="s">
        <v>496</v>
      </c>
      <c r="H218" s="79">
        <v>30</v>
      </c>
      <c r="J218" s="79" t="s">
        <v>822</v>
      </c>
      <c r="K218" s="42" t="s">
        <v>302</v>
      </c>
      <c r="L218" s="42" t="s">
        <v>303</v>
      </c>
      <c r="M218" s="42" t="s">
        <v>878</v>
      </c>
      <c r="N218" s="79" t="s">
        <v>834</v>
      </c>
      <c r="P218" s="79" t="s">
        <v>27</v>
      </c>
      <c r="Q218" s="79" t="s">
        <v>96</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3">
        <v>16595000023</v>
      </c>
      <c r="B219" s="79">
        <v>218</v>
      </c>
      <c r="C219" s="23" t="s">
        <v>97</v>
      </c>
      <c r="D219" s="23" t="s">
        <v>98</v>
      </c>
      <c r="E219" s="79" t="s">
        <v>72</v>
      </c>
      <c r="F219" s="79">
        <v>32</v>
      </c>
      <c r="G219" s="79" t="s">
        <v>496</v>
      </c>
      <c r="H219" s="79">
        <v>49</v>
      </c>
      <c r="J219" s="79" t="s">
        <v>804</v>
      </c>
      <c r="K219" s="42" t="s">
        <v>497</v>
      </c>
      <c r="L219" s="42" t="s">
        <v>498</v>
      </c>
      <c r="P219" s="79" t="s">
        <v>811</v>
      </c>
      <c r="Q219" s="79" t="s">
        <v>96</v>
      </c>
      <c r="T219" s="43">
        <f t="shared" si="24"/>
      </c>
      <c r="U219" s="43">
        <f t="shared" si="25"/>
        <v>0</v>
      </c>
      <c r="V219" s="43">
        <f t="shared" si="26"/>
      </c>
      <c r="W219" s="43" t="str">
        <f t="shared" si="27"/>
        <v>Ranging</v>
      </c>
      <c r="X219" s="15">
        <f t="shared" si="28"/>
      </c>
      <c r="Y219" s="15">
        <f t="shared" si="29"/>
      </c>
      <c r="Z219" s="15">
        <f t="shared" si="30"/>
      </c>
      <c r="AB219" s="15">
        <f t="shared" si="31"/>
      </c>
    </row>
    <row r="220" spans="1:28" ht="12.75">
      <c r="A220" s="83">
        <v>16595100023</v>
      </c>
      <c r="B220" s="79">
        <v>219</v>
      </c>
      <c r="C220" s="23" t="s">
        <v>97</v>
      </c>
      <c r="D220" s="23" t="s">
        <v>98</v>
      </c>
      <c r="E220" s="79" t="s">
        <v>27</v>
      </c>
      <c r="F220" s="79">
        <v>32</v>
      </c>
      <c r="G220" s="79" t="s">
        <v>496</v>
      </c>
      <c r="H220" s="79">
        <v>53</v>
      </c>
      <c r="J220" s="79" t="s">
        <v>822</v>
      </c>
      <c r="K220" s="42" t="s">
        <v>499</v>
      </c>
      <c r="L220" s="42" t="s">
        <v>500</v>
      </c>
      <c r="M220" s="42" t="s">
        <v>778</v>
      </c>
      <c r="N220" s="79" t="s">
        <v>778</v>
      </c>
      <c r="P220" s="79" t="s">
        <v>27</v>
      </c>
      <c r="Q220" s="79" t="s">
        <v>96</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3">
        <v>16594200023</v>
      </c>
      <c r="B221" s="79">
        <v>220</v>
      </c>
      <c r="C221" s="23" t="s">
        <v>97</v>
      </c>
      <c r="D221" s="23" t="s">
        <v>98</v>
      </c>
      <c r="E221" s="79" t="s">
        <v>27</v>
      </c>
      <c r="F221" s="79">
        <v>32</v>
      </c>
      <c r="G221" s="79" t="s">
        <v>478</v>
      </c>
      <c r="J221" s="79" t="s">
        <v>822</v>
      </c>
      <c r="K221" s="42" t="s">
        <v>302</v>
      </c>
      <c r="L221" s="42" t="s">
        <v>303</v>
      </c>
      <c r="M221" s="42" t="s">
        <v>878</v>
      </c>
      <c r="N221" s="79" t="s">
        <v>834</v>
      </c>
      <c r="P221" s="79" t="s">
        <v>27</v>
      </c>
      <c r="Q221" s="79" t="s">
        <v>96</v>
      </c>
      <c r="T221" s="43" t="str">
        <f t="shared" si="24"/>
        <v>AP</v>
      </c>
      <c r="U221" s="43">
        <f t="shared" si="25"/>
      </c>
      <c r="V221" s="43">
        <f t="shared" si="26"/>
      </c>
      <c r="W221" s="43">
        <f t="shared" si="27"/>
      </c>
      <c r="X221" s="15">
        <f t="shared" si="28"/>
      </c>
      <c r="Y221" s="15">
        <f t="shared" si="29"/>
      </c>
      <c r="Z221" s="15">
        <f t="shared" si="30"/>
      </c>
      <c r="AB221" s="15">
        <f t="shared" si="31"/>
      </c>
    </row>
    <row r="222" spans="1:28" ht="25.5">
      <c r="A222" s="83">
        <v>16596000023</v>
      </c>
      <c r="B222" s="79">
        <v>221</v>
      </c>
      <c r="C222" s="23" t="s">
        <v>246</v>
      </c>
      <c r="D222" s="23" t="s">
        <v>103</v>
      </c>
      <c r="E222" s="79" t="s">
        <v>72</v>
      </c>
      <c r="F222" s="79">
        <v>34</v>
      </c>
      <c r="G222" s="79" t="s">
        <v>501</v>
      </c>
      <c r="H222" s="79">
        <v>16</v>
      </c>
      <c r="J222" s="17" t="s">
        <v>807</v>
      </c>
      <c r="K222" s="42" t="s">
        <v>502</v>
      </c>
      <c r="L222" s="42" t="s">
        <v>503</v>
      </c>
      <c r="P222" s="79" t="s">
        <v>815</v>
      </c>
      <c r="Q222" s="79" t="s">
        <v>96</v>
      </c>
      <c r="T222" s="43">
        <f t="shared" si="24"/>
      </c>
      <c r="U222" s="43">
        <f t="shared" si="25"/>
        <v>0</v>
      </c>
      <c r="V222" s="43">
        <f t="shared" si="26"/>
      </c>
      <c r="W222" s="43" t="str">
        <f t="shared" si="27"/>
        <v>Command Frames</v>
      </c>
      <c r="X222" s="15">
        <f t="shared" si="28"/>
      </c>
      <c r="Y222" s="15">
        <f t="shared" si="29"/>
      </c>
      <c r="Z222" s="15">
        <f t="shared" si="30"/>
      </c>
      <c r="AB222" s="15">
        <f t="shared" si="31"/>
      </c>
    </row>
    <row r="223" spans="1:28" ht="25.5">
      <c r="A223" s="83">
        <v>16526800023</v>
      </c>
      <c r="B223" s="79">
        <v>222</v>
      </c>
      <c r="C223" s="23" t="s">
        <v>175</v>
      </c>
      <c r="D223" s="23" t="s">
        <v>176</v>
      </c>
      <c r="E223" s="79" t="s">
        <v>27</v>
      </c>
      <c r="F223" s="79">
        <v>34</v>
      </c>
      <c r="G223" s="79" t="s">
        <v>504</v>
      </c>
      <c r="H223" s="79">
        <v>30</v>
      </c>
      <c r="J223" s="79" t="s">
        <v>822</v>
      </c>
      <c r="K223" s="42" t="s">
        <v>505</v>
      </c>
      <c r="L223" s="42" t="s">
        <v>506</v>
      </c>
      <c r="M223" s="42" t="s">
        <v>879</v>
      </c>
      <c r="N223" s="79" t="s">
        <v>865</v>
      </c>
      <c r="P223" s="79" t="s">
        <v>27</v>
      </c>
      <c r="Q223" s="79" t="s">
        <v>96</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3">
        <v>16526900023</v>
      </c>
      <c r="B224" s="79">
        <v>223</v>
      </c>
      <c r="C224" s="23" t="s">
        <v>175</v>
      </c>
      <c r="D224" s="23" t="s">
        <v>176</v>
      </c>
      <c r="E224" s="79" t="s">
        <v>27</v>
      </c>
      <c r="F224" s="79">
        <v>35</v>
      </c>
      <c r="G224" s="79" t="s">
        <v>507</v>
      </c>
      <c r="H224" s="79">
        <v>27</v>
      </c>
      <c r="J224" s="79" t="s">
        <v>822</v>
      </c>
      <c r="K224" s="42" t="s">
        <v>508</v>
      </c>
      <c r="L224" s="42" t="s">
        <v>509</v>
      </c>
      <c r="M224" s="42" t="s">
        <v>880</v>
      </c>
      <c r="N224" s="79" t="s">
        <v>865</v>
      </c>
      <c r="P224" s="79" t="s">
        <v>27</v>
      </c>
      <c r="Q224" s="79" t="s">
        <v>96</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3">
        <v>16509200023</v>
      </c>
      <c r="B225" s="79">
        <v>224</v>
      </c>
      <c r="C225" s="23" t="s">
        <v>204</v>
      </c>
      <c r="D225" s="23" t="s">
        <v>205</v>
      </c>
      <c r="E225" s="79" t="s">
        <v>27</v>
      </c>
      <c r="F225" s="79">
        <v>35</v>
      </c>
      <c r="G225" s="79" t="s">
        <v>510</v>
      </c>
      <c r="H225" s="79">
        <v>54</v>
      </c>
      <c r="J225" s="79" t="s">
        <v>822</v>
      </c>
      <c r="K225" s="42" t="s">
        <v>511</v>
      </c>
      <c r="L225" s="42" t="s">
        <v>207</v>
      </c>
      <c r="M225" s="42" t="s">
        <v>778</v>
      </c>
      <c r="N225" s="79" t="s">
        <v>778</v>
      </c>
      <c r="P225" s="79" t="s">
        <v>27</v>
      </c>
      <c r="Q225" s="79" t="s">
        <v>96</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3">
        <v>16633200023</v>
      </c>
      <c r="B226" s="79">
        <v>225</v>
      </c>
      <c r="C226" s="23" t="s">
        <v>233</v>
      </c>
      <c r="D226" s="23" t="s">
        <v>234</v>
      </c>
      <c r="E226" s="79" t="s">
        <v>72</v>
      </c>
      <c r="F226" s="79">
        <v>36</v>
      </c>
      <c r="G226" s="79" t="s">
        <v>510</v>
      </c>
      <c r="H226" s="79">
        <v>15</v>
      </c>
      <c r="J226" s="17" t="s">
        <v>807</v>
      </c>
      <c r="K226" s="42" t="s">
        <v>512</v>
      </c>
      <c r="L226" s="42" t="s">
        <v>513</v>
      </c>
      <c r="P226" s="79" t="s">
        <v>815</v>
      </c>
      <c r="Q226" s="79" t="s">
        <v>96</v>
      </c>
      <c r="T226" s="43">
        <f t="shared" si="24"/>
      </c>
      <c r="U226" s="43">
        <f t="shared" si="25"/>
        <v>0</v>
      </c>
      <c r="V226" s="43">
        <f t="shared" si="26"/>
      </c>
      <c r="W226" s="43" t="str">
        <f t="shared" si="27"/>
        <v>Command Frames</v>
      </c>
      <c r="X226" s="15">
        <f t="shared" si="28"/>
      </c>
      <c r="Y226" s="15">
        <f t="shared" si="29"/>
      </c>
      <c r="Z226" s="15">
        <f t="shared" si="30"/>
      </c>
      <c r="AB226" s="15">
        <f t="shared" si="31"/>
      </c>
    </row>
    <row r="227" spans="1:28" ht="38.25">
      <c r="A227" s="83">
        <v>16527000023</v>
      </c>
      <c r="B227" s="79">
        <v>226</v>
      </c>
      <c r="C227" s="23" t="s">
        <v>175</v>
      </c>
      <c r="D227" s="23" t="s">
        <v>176</v>
      </c>
      <c r="E227" s="79" t="s">
        <v>72</v>
      </c>
      <c r="F227" s="79">
        <v>36</v>
      </c>
      <c r="G227" s="79" t="s">
        <v>510</v>
      </c>
      <c r="H227" s="79">
        <v>16</v>
      </c>
      <c r="J227" s="17" t="s">
        <v>807</v>
      </c>
      <c r="K227" s="42" t="s">
        <v>514</v>
      </c>
      <c r="L227" s="42" t="s">
        <v>515</v>
      </c>
      <c r="P227" s="79" t="s">
        <v>815</v>
      </c>
      <c r="Q227" s="79" t="s">
        <v>18</v>
      </c>
      <c r="T227" s="43">
        <f t="shared" si="24"/>
      </c>
      <c r="U227" s="43">
        <f t="shared" si="25"/>
        <v>0</v>
      </c>
      <c r="V227" s="43">
        <f t="shared" si="26"/>
      </c>
      <c r="W227" s="43" t="str">
        <f t="shared" si="27"/>
        <v>Command Frames</v>
      </c>
      <c r="X227" s="15">
        <f t="shared" si="28"/>
      </c>
      <c r="Y227" s="15">
        <f t="shared" si="29"/>
      </c>
      <c r="Z227" s="15">
        <f t="shared" si="30"/>
      </c>
      <c r="AB227" s="15">
        <f t="shared" si="31"/>
      </c>
    </row>
    <row r="228" spans="1:28" ht="76.5">
      <c r="A228" s="83">
        <v>16632100023</v>
      </c>
      <c r="B228" s="79">
        <v>227</v>
      </c>
      <c r="C228" s="23" t="s">
        <v>233</v>
      </c>
      <c r="D228" s="23" t="s">
        <v>234</v>
      </c>
      <c r="E228" s="79" t="s">
        <v>72</v>
      </c>
      <c r="F228" s="79">
        <v>36</v>
      </c>
      <c r="G228" s="79" t="s">
        <v>516</v>
      </c>
      <c r="H228" s="79">
        <v>27</v>
      </c>
      <c r="J228" s="17" t="s">
        <v>829</v>
      </c>
      <c r="K228" s="42" t="s">
        <v>517</v>
      </c>
      <c r="L228" s="42" t="s">
        <v>503</v>
      </c>
      <c r="P228" s="79" t="s">
        <v>815</v>
      </c>
      <c r="Q228" s="79" t="s">
        <v>96</v>
      </c>
      <c r="T228" s="43">
        <f t="shared" si="24"/>
      </c>
      <c r="U228" s="43">
        <f t="shared" si="25"/>
        <v>0</v>
      </c>
      <c r="V228" s="43">
        <f t="shared" si="26"/>
      </c>
      <c r="W228" s="43" t="str">
        <f t="shared" si="27"/>
        <v>Command Frames</v>
      </c>
      <c r="X228" s="15">
        <f t="shared" si="28"/>
      </c>
      <c r="Y228" s="15">
        <f t="shared" si="29"/>
      </c>
      <c r="Z228" s="15">
        <f t="shared" si="30"/>
      </c>
      <c r="AB228" s="15">
        <f t="shared" si="31"/>
      </c>
    </row>
    <row r="229" spans="1:28" ht="25.5">
      <c r="A229" s="83">
        <v>16632000023</v>
      </c>
      <c r="B229" s="79">
        <v>228</v>
      </c>
      <c r="C229" s="23" t="s">
        <v>233</v>
      </c>
      <c r="D229" s="23" t="s">
        <v>234</v>
      </c>
      <c r="E229" s="79" t="s">
        <v>72</v>
      </c>
      <c r="F229" s="79">
        <v>36</v>
      </c>
      <c r="G229" s="79" t="s">
        <v>516</v>
      </c>
      <c r="H229" s="79">
        <v>27</v>
      </c>
      <c r="J229" s="12" t="s">
        <v>829</v>
      </c>
      <c r="K229" s="42" t="s">
        <v>518</v>
      </c>
      <c r="L229" s="42" t="s">
        <v>519</v>
      </c>
      <c r="P229" s="79" t="s">
        <v>815</v>
      </c>
      <c r="Q229" s="79" t="s">
        <v>96</v>
      </c>
      <c r="T229" s="43">
        <f t="shared" si="24"/>
      </c>
      <c r="U229" s="43">
        <f t="shared" si="25"/>
        <v>0</v>
      </c>
      <c r="V229" s="43">
        <f t="shared" si="26"/>
      </c>
      <c r="W229" s="43" t="str">
        <f t="shared" si="27"/>
        <v>Command Frames</v>
      </c>
      <c r="X229" s="15">
        <f t="shared" si="28"/>
      </c>
      <c r="Y229" s="15">
        <f t="shared" si="29"/>
      </c>
      <c r="Z229" s="15">
        <f t="shared" si="30"/>
      </c>
      <c r="AB229" s="15">
        <f t="shared" si="31"/>
      </c>
    </row>
    <row r="230" spans="1:28" ht="25.5">
      <c r="A230" s="83">
        <v>16629100023</v>
      </c>
      <c r="B230" s="79">
        <v>229</v>
      </c>
      <c r="C230" s="23" t="s">
        <v>159</v>
      </c>
      <c r="D230" s="23" t="s">
        <v>160</v>
      </c>
      <c r="E230" s="79" t="s">
        <v>27</v>
      </c>
      <c r="F230" s="79">
        <v>36</v>
      </c>
      <c r="G230" s="79" t="s">
        <v>516</v>
      </c>
      <c r="H230" s="79">
        <v>27</v>
      </c>
      <c r="J230" s="79" t="s">
        <v>822</v>
      </c>
      <c r="K230" s="42" t="s">
        <v>520</v>
      </c>
      <c r="L230" s="42" t="s">
        <v>521</v>
      </c>
      <c r="M230" s="42" t="s">
        <v>778</v>
      </c>
      <c r="N230" s="79" t="s">
        <v>778</v>
      </c>
      <c r="P230" s="79" t="s">
        <v>27</v>
      </c>
      <c r="Q230" s="79" t="s">
        <v>96</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3">
        <v>16527100023</v>
      </c>
      <c r="B231" s="79">
        <v>230</v>
      </c>
      <c r="C231" s="23" t="s">
        <v>175</v>
      </c>
      <c r="D231" s="23" t="s">
        <v>176</v>
      </c>
      <c r="E231" s="79" t="s">
        <v>27</v>
      </c>
      <c r="F231" s="79">
        <v>36</v>
      </c>
      <c r="G231" s="79" t="s">
        <v>516</v>
      </c>
      <c r="H231" s="79">
        <v>27</v>
      </c>
      <c r="J231" s="79" t="s">
        <v>822</v>
      </c>
      <c r="K231" s="42" t="s">
        <v>522</v>
      </c>
      <c r="L231" s="42" t="s">
        <v>523</v>
      </c>
      <c r="M231" s="42" t="s">
        <v>778</v>
      </c>
      <c r="N231" s="79" t="s">
        <v>778</v>
      </c>
      <c r="P231" s="79" t="s">
        <v>27</v>
      </c>
      <c r="Q231" s="79"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3">
        <v>16632300023</v>
      </c>
      <c r="B232" s="79">
        <v>231</v>
      </c>
      <c r="C232" s="23" t="s">
        <v>233</v>
      </c>
      <c r="D232" s="23" t="s">
        <v>234</v>
      </c>
      <c r="E232" s="79" t="s">
        <v>72</v>
      </c>
      <c r="F232" s="79">
        <v>36</v>
      </c>
      <c r="G232" s="79" t="s">
        <v>524</v>
      </c>
      <c r="H232" s="79">
        <v>49</v>
      </c>
      <c r="J232" s="12" t="s">
        <v>829</v>
      </c>
      <c r="K232" s="42" t="s">
        <v>525</v>
      </c>
      <c r="L232" s="42" t="s">
        <v>526</v>
      </c>
      <c r="P232" s="79" t="s">
        <v>815</v>
      </c>
      <c r="Q232" s="79" t="s">
        <v>96</v>
      </c>
      <c r="T232" s="43">
        <f t="shared" si="24"/>
      </c>
      <c r="U232" s="43">
        <f t="shared" si="25"/>
        <v>0</v>
      </c>
      <c r="V232" s="43">
        <f t="shared" si="26"/>
      </c>
      <c r="W232" s="43" t="str">
        <f t="shared" si="27"/>
        <v>Command Frames</v>
      </c>
      <c r="X232" s="15">
        <f t="shared" si="28"/>
      </c>
      <c r="Y232" s="15">
        <f t="shared" si="29"/>
      </c>
      <c r="Z232" s="15">
        <f t="shared" si="30"/>
      </c>
      <c r="AB232" s="15">
        <f t="shared" si="31"/>
      </c>
    </row>
    <row r="233" spans="1:28" ht="51">
      <c r="A233" s="83">
        <v>16632200023</v>
      </c>
      <c r="B233" s="79">
        <v>232</v>
      </c>
      <c r="C233" s="23" t="s">
        <v>233</v>
      </c>
      <c r="D233" s="23" t="s">
        <v>234</v>
      </c>
      <c r="E233" s="79" t="s">
        <v>72</v>
      </c>
      <c r="F233" s="79">
        <v>36</v>
      </c>
      <c r="G233" s="79" t="s">
        <v>524</v>
      </c>
      <c r="H233" s="79">
        <v>49</v>
      </c>
      <c r="J233" s="12" t="s">
        <v>829</v>
      </c>
      <c r="K233" s="42" t="s">
        <v>527</v>
      </c>
      <c r="L233" s="42" t="s">
        <v>528</v>
      </c>
      <c r="P233" s="79" t="s">
        <v>815</v>
      </c>
      <c r="Q233" s="79" t="s">
        <v>96</v>
      </c>
      <c r="T233" s="43">
        <f t="shared" si="24"/>
      </c>
      <c r="U233" s="43">
        <f t="shared" si="25"/>
        <v>0</v>
      </c>
      <c r="V233" s="43">
        <f t="shared" si="26"/>
      </c>
      <c r="W233" s="43" t="str">
        <f t="shared" si="27"/>
        <v>Command Frames</v>
      </c>
      <c r="X233" s="15">
        <f t="shared" si="28"/>
      </c>
      <c r="Y233" s="15">
        <f t="shared" si="29"/>
      </c>
      <c r="Z233" s="15">
        <f t="shared" si="30"/>
      </c>
      <c r="AB233" s="15">
        <f t="shared" si="31"/>
      </c>
    </row>
    <row r="234" spans="1:28" ht="12.75">
      <c r="A234" s="83">
        <v>16632400023</v>
      </c>
      <c r="B234" s="79">
        <v>233</v>
      </c>
      <c r="C234" s="23" t="s">
        <v>233</v>
      </c>
      <c r="D234" s="23" t="s">
        <v>234</v>
      </c>
      <c r="E234" s="79" t="s">
        <v>72</v>
      </c>
      <c r="F234" s="79">
        <v>36</v>
      </c>
      <c r="G234" s="79" t="s">
        <v>529</v>
      </c>
      <c r="H234" s="79">
        <v>54</v>
      </c>
      <c r="J234" s="12" t="s">
        <v>829</v>
      </c>
      <c r="K234" s="42" t="s">
        <v>530</v>
      </c>
      <c r="L234" s="42" t="s">
        <v>361</v>
      </c>
      <c r="P234" s="79" t="s">
        <v>815</v>
      </c>
      <c r="Q234" s="79" t="s">
        <v>96</v>
      </c>
      <c r="T234" s="43">
        <f t="shared" si="24"/>
      </c>
      <c r="U234" s="43">
        <f t="shared" si="25"/>
        <v>0</v>
      </c>
      <c r="V234" s="43">
        <f t="shared" si="26"/>
      </c>
      <c r="W234" s="43" t="str">
        <f t="shared" si="27"/>
        <v>Command Frames</v>
      </c>
      <c r="X234" s="15">
        <f t="shared" si="28"/>
      </c>
      <c r="Y234" s="15">
        <f t="shared" si="29"/>
      </c>
      <c r="Z234" s="15">
        <f t="shared" si="30"/>
      </c>
      <c r="AB234" s="15">
        <f t="shared" si="31"/>
      </c>
    </row>
    <row r="235" spans="1:28" ht="12.75">
      <c r="A235" s="83">
        <v>16527200023</v>
      </c>
      <c r="B235" s="79">
        <v>234</v>
      </c>
      <c r="C235" s="23" t="s">
        <v>175</v>
      </c>
      <c r="D235" s="23" t="s">
        <v>176</v>
      </c>
      <c r="E235" s="79" t="s">
        <v>27</v>
      </c>
      <c r="F235" s="79">
        <v>36</v>
      </c>
      <c r="G235" s="79" t="s">
        <v>529</v>
      </c>
      <c r="H235" s="79">
        <v>54</v>
      </c>
      <c r="J235" s="79" t="s">
        <v>822</v>
      </c>
      <c r="K235" s="42" t="s">
        <v>531</v>
      </c>
      <c r="L235" s="42" t="s">
        <v>532</v>
      </c>
      <c r="M235" s="42" t="s">
        <v>778</v>
      </c>
      <c r="N235" s="79" t="s">
        <v>778</v>
      </c>
      <c r="P235" s="79" t="s">
        <v>27</v>
      </c>
      <c r="Q235" s="79"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3">
        <v>16632500023</v>
      </c>
      <c r="B236" s="79">
        <v>235</v>
      </c>
      <c r="C236" s="23" t="s">
        <v>233</v>
      </c>
      <c r="D236" s="23" t="s">
        <v>234</v>
      </c>
      <c r="E236" s="79" t="s">
        <v>72</v>
      </c>
      <c r="F236" s="79">
        <v>37</v>
      </c>
      <c r="G236" s="79" t="s">
        <v>533</v>
      </c>
      <c r="H236" s="79">
        <v>3</v>
      </c>
      <c r="J236" s="12" t="s">
        <v>829</v>
      </c>
      <c r="K236" s="42" t="s">
        <v>534</v>
      </c>
      <c r="L236" s="42" t="s">
        <v>535</v>
      </c>
      <c r="P236" s="79" t="s">
        <v>815</v>
      </c>
      <c r="Q236" s="79" t="s">
        <v>96</v>
      </c>
      <c r="T236" s="43">
        <f t="shared" si="24"/>
      </c>
      <c r="U236" s="43">
        <f t="shared" si="25"/>
        <v>0</v>
      </c>
      <c r="V236" s="43">
        <f t="shared" si="26"/>
      </c>
      <c r="W236" s="43" t="str">
        <f t="shared" si="27"/>
        <v>Command Frames</v>
      </c>
      <c r="X236" s="15">
        <f t="shared" si="28"/>
      </c>
      <c r="Y236" s="15">
        <f t="shared" si="29"/>
      </c>
      <c r="Z236" s="15">
        <f t="shared" si="30"/>
      </c>
      <c r="AB236" s="15">
        <f t="shared" si="31"/>
      </c>
    </row>
    <row r="237" spans="1:28" ht="38.25">
      <c r="A237" s="83">
        <v>16632600023</v>
      </c>
      <c r="B237" s="79">
        <v>236</v>
      </c>
      <c r="C237" s="23" t="s">
        <v>233</v>
      </c>
      <c r="D237" s="23" t="s">
        <v>234</v>
      </c>
      <c r="E237" s="79" t="s">
        <v>72</v>
      </c>
      <c r="F237" s="79">
        <v>37</v>
      </c>
      <c r="G237" s="79" t="s">
        <v>536</v>
      </c>
      <c r="H237" s="79">
        <v>6</v>
      </c>
      <c r="J237" s="12" t="s">
        <v>829</v>
      </c>
      <c r="K237" s="42" t="s">
        <v>537</v>
      </c>
      <c r="L237" s="42" t="s">
        <v>538</v>
      </c>
      <c r="P237" s="79" t="s">
        <v>815</v>
      </c>
      <c r="Q237" s="79" t="s">
        <v>96</v>
      </c>
      <c r="T237" s="43">
        <f t="shared" si="24"/>
      </c>
      <c r="U237" s="43">
        <f t="shared" si="25"/>
        <v>0</v>
      </c>
      <c r="V237" s="43">
        <f t="shared" si="26"/>
      </c>
      <c r="W237" s="43" t="str">
        <f t="shared" si="27"/>
        <v>Command Frames</v>
      </c>
      <c r="X237" s="15">
        <f t="shared" si="28"/>
      </c>
      <c r="Y237" s="15">
        <f t="shared" si="29"/>
      </c>
      <c r="Z237" s="15">
        <f t="shared" si="30"/>
      </c>
      <c r="AB237" s="15">
        <f t="shared" si="31"/>
      </c>
    </row>
    <row r="238" spans="1:28" ht="25.5">
      <c r="A238" s="83">
        <v>16633100023</v>
      </c>
      <c r="B238" s="79">
        <v>237</v>
      </c>
      <c r="C238" s="23" t="s">
        <v>233</v>
      </c>
      <c r="D238" s="23" t="s">
        <v>234</v>
      </c>
      <c r="E238" s="79" t="s">
        <v>72</v>
      </c>
      <c r="F238" s="79">
        <v>37</v>
      </c>
      <c r="G238" s="79" t="s">
        <v>539</v>
      </c>
      <c r="H238" s="79">
        <v>11</v>
      </c>
      <c r="J238" s="12" t="s">
        <v>829</v>
      </c>
      <c r="K238" s="42" t="s">
        <v>540</v>
      </c>
      <c r="L238" s="42" t="s">
        <v>541</v>
      </c>
      <c r="P238" s="79" t="s">
        <v>815</v>
      </c>
      <c r="Q238" s="79" t="s">
        <v>96</v>
      </c>
      <c r="T238" s="43">
        <f t="shared" si="24"/>
      </c>
      <c r="U238" s="43">
        <f t="shared" si="25"/>
        <v>0</v>
      </c>
      <c r="V238" s="43">
        <f t="shared" si="26"/>
      </c>
      <c r="W238" s="43" t="str">
        <f t="shared" si="27"/>
        <v>Command Frames</v>
      </c>
      <c r="X238" s="15">
        <f t="shared" si="28"/>
      </c>
      <c r="Y238" s="15">
        <f t="shared" si="29"/>
      </c>
      <c r="Z238" s="15">
        <f t="shared" si="30"/>
      </c>
      <c r="AB238" s="15">
        <f t="shared" si="31"/>
      </c>
    </row>
    <row r="239" spans="1:28" ht="63.75">
      <c r="A239" s="83">
        <v>16632900023</v>
      </c>
      <c r="B239" s="79">
        <v>238</v>
      </c>
      <c r="C239" s="23" t="s">
        <v>233</v>
      </c>
      <c r="D239" s="23" t="s">
        <v>234</v>
      </c>
      <c r="E239" s="79" t="s">
        <v>72</v>
      </c>
      <c r="F239" s="79">
        <v>37</v>
      </c>
      <c r="G239" s="79" t="s">
        <v>539</v>
      </c>
      <c r="H239" s="79">
        <v>11</v>
      </c>
      <c r="J239" s="12" t="s">
        <v>829</v>
      </c>
      <c r="K239" s="42" t="s">
        <v>542</v>
      </c>
      <c r="L239" s="42" t="s">
        <v>543</v>
      </c>
      <c r="P239" s="79" t="s">
        <v>815</v>
      </c>
      <c r="Q239" s="79" t="s">
        <v>96</v>
      </c>
      <c r="T239" s="43">
        <f t="shared" si="24"/>
      </c>
      <c r="U239" s="43">
        <f t="shared" si="25"/>
        <v>0</v>
      </c>
      <c r="V239" s="43">
        <f t="shared" si="26"/>
      </c>
      <c r="W239" s="43" t="str">
        <f t="shared" si="27"/>
        <v>Command Frames</v>
      </c>
      <c r="X239" s="15">
        <f t="shared" si="28"/>
      </c>
      <c r="Y239" s="15">
        <f t="shared" si="29"/>
      </c>
      <c r="Z239" s="15">
        <f t="shared" si="30"/>
      </c>
      <c r="AB239" s="15">
        <f t="shared" si="31"/>
      </c>
    </row>
    <row r="240" spans="1:28" ht="38.25">
      <c r="A240" s="83">
        <v>16632800023</v>
      </c>
      <c r="B240" s="79">
        <v>239</v>
      </c>
      <c r="C240" s="23" t="s">
        <v>233</v>
      </c>
      <c r="D240" s="23" t="s">
        <v>234</v>
      </c>
      <c r="E240" s="79" t="s">
        <v>72</v>
      </c>
      <c r="F240" s="79">
        <v>37</v>
      </c>
      <c r="G240" s="79" t="s">
        <v>539</v>
      </c>
      <c r="H240" s="79">
        <v>11</v>
      </c>
      <c r="J240" s="12" t="s">
        <v>829</v>
      </c>
      <c r="K240" s="42" t="s">
        <v>544</v>
      </c>
      <c r="L240" s="42" t="s">
        <v>545</v>
      </c>
      <c r="P240" s="79" t="s">
        <v>815</v>
      </c>
      <c r="Q240" s="79" t="s">
        <v>96</v>
      </c>
      <c r="T240" s="43">
        <f t="shared" si="24"/>
      </c>
      <c r="U240" s="43">
        <f t="shared" si="25"/>
        <v>0</v>
      </c>
      <c r="V240" s="43">
        <f t="shared" si="26"/>
      </c>
      <c r="W240" s="43" t="str">
        <f t="shared" si="27"/>
        <v>Command Frames</v>
      </c>
      <c r="X240" s="15">
        <f t="shared" si="28"/>
      </c>
      <c r="Y240" s="15">
        <f t="shared" si="29"/>
      </c>
      <c r="Z240" s="15">
        <f t="shared" si="30"/>
      </c>
      <c r="AB240" s="15">
        <f t="shared" si="31"/>
      </c>
    </row>
    <row r="241" spans="1:28" ht="51">
      <c r="A241" s="83">
        <v>16632700023</v>
      </c>
      <c r="B241" s="79">
        <v>240</v>
      </c>
      <c r="C241" s="23" t="s">
        <v>233</v>
      </c>
      <c r="D241" s="23" t="s">
        <v>234</v>
      </c>
      <c r="E241" s="79" t="s">
        <v>72</v>
      </c>
      <c r="F241" s="79">
        <v>37</v>
      </c>
      <c r="G241" s="79" t="s">
        <v>539</v>
      </c>
      <c r="H241" s="79">
        <v>11</v>
      </c>
      <c r="J241" s="12" t="s">
        <v>829</v>
      </c>
      <c r="K241" s="42" t="s">
        <v>546</v>
      </c>
      <c r="L241" s="42" t="s">
        <v>547</v>
      </c>
      <c r="P241" s="79" t="s">
        <v>815</v>
      </c>
      <c r="Q241" s="79" t="s">
        <v>96</v>
      </c>
      <c r="T241" s="43">
        <f t="shared" si="24"/>
      </c>
      <c r="U241" s="43">
        <f t="shared" si="25"/>
        <v>0</v>
      </c>
      <c r="V241" s="43">
        <f t="shared" si="26"/>
      </c>
      <c r="W241" s="43" t="str">
        <f t="shared" si="27"/>
        <v>Command Frames</v>
      </c>
      <c r="X241" s="15">
        <f t="shared" si="28"/>
      </c>
      <c r="Y241" s="15">
        <f t="shared" si="29"/>
      </c>
      <c r="Z241" s="15">
        <f t="shared" si="30"/>
      </c>
      <c r="AB241" s="15">
        <f t="shared" si="31"/>
      </c>
    </row>
    <row r="242" spans="1:28" ht="38.25">
      <c r="A242" s="83">
        <v>16527300023</v>
      </c>
      <c r="B242" s="79">
        <v>241</v>
      </c>
      <c r="C242" s="23" t="s">
        <v>175</v>
      </c>
      <c r="D242" s="23" t="s">
        <v>176</v>
      </c>
      <c r="E242" s="79" t="s">
        <v>27</v>
      </c>
      <c r="F242" s="79">
        <v>38</v>
      </c>
      <c r="G242" s="79">
        <v>5.5</v>
      </c>
      <c r="H242" s="79">
        <v>32</v>
      </c>
      <c r="J242" s="79" t="s">
        <v>822</v>
      </c>
      <c r="K242" s="42" t="s">
        <v>548</v>
      </c>
      <c r="L242" s="42" t="s">
        <v>549</v>
      </c>
      <c r="M242" s="42" t="s">
        <v>835</v>
      </c>
      <c r="N242" s="79" t="s">
        <v>834</v>
      </c>
      <c r="P242" s="79" t="s">
        <v>27</v>
      </c>
      <c r="Q242" s="79"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3">
        <v>16527400023</v>
      </c>
      <c r="B243" s="79">
        <v>242</v>
      </c>
      <c r="C243" s="23" t="s">
        <v>175</v>
      </c>
      <c r="D243" s="23" t="s">
        <v>176</v>
      </c>
      <c r="E243" s="79" t="s">
        <v>72</v>
      </c>
      <c r="F243" s="79">
        <v>38</v>
      </c>
      <c r="G243" s="79" t="s">
        <v>550</v>
      </c>
      <c r="H243" s="79">
        <v>49</v>
      </c>
      <c r="J243" s="12" t="s">
        <v>823</v>
      </c>
      <c r="K243" s="42" t="s">
        <v>551</v>
      </c>
      <c r="L243" s="42" t="s">
        <v>552</v>
      </c>
      <c r="M243" s="42" t="s">
        <v>863</v>
      </c>
      <c r="N243" s="79" t="s">
        <v>834</v>
      </c>
      <c r="P243" s="79" t="s">
        <v>815</v>
      </c>
      <c r="Q243" s="79"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3">
        <v>16613600023</v>
      </c>
      <c r="B244" s="79">
        <v>243</v>
      </c>
      <c r="C244" s="23" t="s">
        <v>102</v>
      </c>
      <c r="D244" s="23" t="s">
        <v>103</v>
      </c>
      <c r="E244" s="79" t="s">
        <v>27</v>
      </c>
      <c r="F244" s="79">
        <v>40</v>
      </c>
      <c r="H244" s="79">
        <v>1</v>
      </c>
      <c r="J244" s="79" t="s">
        <v>822</v>
      </c>
      <c r="K244" s="42" t="s">
        <v>157</v>
      </c>
      <c r="L244" s="42" t="s">
        <v>158</v>
      </c>
      <c r="M244" s="42" t="s">
        <v>778</v>
      </c>
      <c r="N244" s="79" t="s">
        <v>778</v>
      </c>
      <c r="P244" s="79" t="s">
        <v>27</v>
      </c>
      <c r="Q244" s="79" t="s">
        <v>96</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3">
        <v>16613700023</v>
      </c>
      <c r="B245" s="79">
        <v>244</v>
      </c>
      <c r="C245" s="23" t="s">
        <v>102</v>
      </c>
      <c r="D245" s="23" t="s">
        <v>103</v>
      </c>
      <c r="E245" s="79" t="s">
        <v>27</v>
      </c>
      <c r="F245" s="79">
        <v>43</v>
      </c>
      <c r="G245" s="79" t="s">
        <v>553</v>
      </c>
      <c r="H245" s="79">
        <v>6</v>
      </c>
      <c r="J245" s="79" t="s">
        <v>822</v>
      </c>
      <c r="K245" s="42" t="s">
        <v>554</v>
      </c>
      <c r="L245" s="42" t="s">
        <v>555</v>
      </c>
      <c r="M245" s="42" t="s">
        <v>778</v>
      </c>
      <c r="N245" s="79" t="s">
        <v>778</v>
      </c>
      <c r="P245" s="79" t="s">
        <v>27</v>
      </c>
      <c r="Q245" s="79" t="s">
        <v>96</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3">
        <v>16509300023</v>
      </c>
      <c r="B246" s="79">
        <v>245</v>
      </c>
      <c r="C246" s="23" t="s">
        <v>204</v>
      </c>
      <c r="D246" s="23" t="s">
        <v>205</v>
      </c>
      <c r="E246" s="79" t="s">
        <v>27</v>
      </c>
      <c r="F246" s="79">
        <v>45</v>
      </c>
      <c r="G246" s="79" t="s">
        <v>556</v>
      </c>
      <c r="H246" s="79">
        <v>17</v>
      </c>
      <c r="J246" s="79" t="s">
        <v>822</v>
      </c>
      <c r="K246" s="42" t="s">
        <v>300</v>
      </c>
      <c r="L246" s="42" t="s">
        <v>207</v>
      </c>
      <c r="M246" s="42" t="s">
        <v>778</v>
      </c>
      <c r="N246" s="79" t="s">
        <v>778</v>
      </c>
      <c r="P246" s="79" t="s">
        <v>27</v>
      </c>
      <c r="Q246" s="79" t="s">
        <v>96</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3">
        <v>16601500023</v>
      </c>
      <c r="B247" s="79">
        <v>246</v>
      </c>
      <c r="C247" s="23" t="s">
        <v>347</v>
      </c>
      <c r="D247" s="23" t="s">
        <v>348</v>
      </c>
      <c r="E247" s="79" t="s">
        <v>27</v>
      </c>
      <c r="F247" s="79">
        <v>47</v>
      </c>
      <c r="G247" s="79" t="s">
        <v>75</v>
      </c>
      <c r="H247" s="79">
        <v>1</v>
      </c>
      <c r="J247" s="79" t="s">
        <v>822</v>
      </c>
      <c r="K247" s="42" t="s">
        <v>557</v>
      </c>
      <c r="L247" s="42" t="s">
        <v>79</v>
      </c>
      <c r="M247" s="42" t="s">
        <v>840</v>
      </c>
      <c r="N247" s="79" t="s">
        <v>834</v>
      </c>
      <c r="P247" s="79" t="s">
        <v>27</v>
      </c>
      <c r="Q247" s="79" t="s">
        <v>96</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3">
        <v>16601600023</v>
      </c>
      <c r="B248" s="79">
        <v>247</v>
      </c>
      <c r="C248" s="23" t="s">
        <v>347</v>
      </c>
      <c r="D248" s="23" t="s">
        <v>348</v>
      </c>
      <c r="E248" s="79" t="s">
        <v>27</v>
      </c>
      <c r="F248" s="79">
        <v>48</v>
      </c>
      <c r="G248" s="79" t="s">
        <v>76</v>
      </c>
      <c r="H248" s="79">
        <v>1</v>
      </c>
      <c r="J248" s="79" t="s">
        <v>822</v>
      </c>
      <c r="K248" s="42" t="s">
        <v>558</v>
      </c>
      <c r="L248" s="42" t="s">
        <v>80</v>
      </c>
      <c r="M248" s="42" t="s">
        <v>840</v>
      </c>
      <c r="N248" s="79" t="s">
        <v>834</v>
      </c>
      <c r="P248" s="79" t="s">
        <v>27</v>
      </c>
      <c r="Q248" s="79" t="s">
        <v>96</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3">
        <v>16601700023</v>
      </c>
      <c r="B249" s="79">
        <v>248</v>
      </c>
      <c r="C249" s="23" t="s">
        <v>347</v>
      </c>
      <c r="D249" s="23" t="s">
        <v>348</v>
      </c>
      <c r="E249" s="79" t="s">
        <v>27</v>
      </c>
      <c r="F249" s="79">
        <v>49</v>
      </c>
      <c r="G249" s="79" t="s">
        <v>77</v>
      </c>
      <c r="H249" s="79">
        <v>1</v>
      </c>
      <c r="J249" s="79" t="s">
        <v>822</v>
      </c>
      <c r="K249" s="42" t="s">
        <v>559</v>
      </c>
      <c r="L249" s="42" t="s">
        <v>81</v>
      </c>
      <c r="M249" s="42" t="s">
        <v>840</v>
      </c>
      <c r="N249" s="79" t="s">
        <v>834</v>
      </c>
      <c r="P249" s="79" t="s">
        <v>27</v>
      </c>
      <c r="Q249" s="79" t="s">
        <v>96</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3">
        <v>16601800023</v>
      </c>
      <c r="B250" s="79">
        <v>249</v>
      </c>
      <c r="C250" s="23" t="s">
        <v>347</v>
      </c>
      <c r="D250" s="23" t="s">
        <v>348</v>
      </c>
      <c r="E250" s="79" t="s">
        <v>27</v>
      </c>
      <c r="F250" s="79">
        <v>50</v>
      </c>
      <c r="G250" s="79" t="s">
        <v>78</v>
      </c>
      <c r="H250" s="79">
        <v>1</v>
      </c>
      <c r="J250" s="79" t="s">
        <v>822</v>
      </c>
      <c r="K250" s="42" t="s">
        <v>560</v>
      </c>
      <c r="L250" s="42" t="s">
        <v>82</v>
      </c>
      <c r="M250" s="42" t="s">
        <v>840</v>
      </c>
      <c r="N250" s="79" t="s">
        <v>834</v>
      </c>
      <c r="P250" s="79" t="s">
        <v>27</v>
      </c>
      <c r="Q250" s="79" t="s">
        <v>96</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3">
        <v>16509400023</v>
      </c>
      <c r="B251" s="79">
        <v>250</v>
      </c>
      <c r="C251" s="23" t="s">
        <v>204</v>
      </c>
      <c r="D251" s="23" t="s">
        <v>205</v>
      </c>
      <c r="E251" s="79" t="s">
        <v>27</v>
      </c>
      <c r="F251" s="79">
        <v>51</v>
      </c>
      <c r="G251" s="79" t="s">
        <v>561</v>
      </c>
      <c r="H251" s="79">
        <v>16</v>
      </c>
      <c r="J251" s="79" t="s">
        <v>822</v>
      </c>
      <c r="K251" s="42" t="s">
        <v>562</v>
      </c>
      <c r="L251" s="42" t="s">
        <v>563</v>
      </c>
      <c r="M251" s="42" t="s">
        <v>778</v>
      </c>
      <c r="N251" s="79" t="s">
        <v>778</v>
      </c>
      <c r="P251" s="79" t="s">
        <v>27</v>
      </c>
      <c r="Q251" s="79" t="s">
        <v>96</v>
      </c>
      <c r="T251" s="43" t="str">
        <f t="shared" si="24"/>
        <v>A</v>
      </c>
      <c r="U251" s="43">
        <f t="shared" si="25"/>
      </c>
      <c r="V251" s="43">
        <f t="shared" si="26"/>
      </c>
      <c r="W251" s="43">
        <f t="shared" si="27"/>
      </c>
      <c r="X251" s="15">
        <f t="shared" si="28"/>
      </c>
      <c r="Y251" s="15">
        <f t="shared" si="29"/>
      </c>
      <c r="Z251" s="15">
        <f t="shared" si="30"/>
      </c>
      <c r="AB251" s="15">
        <f t="shared" si="31"/>
      </c>
    </row>
    <row r="252" spans="1:28" ht="38.25">
      <c r="A252" s="83">
        <v>16595300023</v>
      </c>
      <c r="B252" s="79">
        <v>251</v>
      </c>
      <c r="C252" s="23" t="s">
        <v>246</v>
      </c>
      <c r="D252" s="23" t="s">
        <v>103</v>
      </c>
      <c r="E252" s="79" t="s">
        <v>72</v>
      </c>
      <c r="F252" s="79">
        <v>53</v>
      </c>
      <c r="G252" s="79">
        <v>6.4</v>
      </c>
      <c r="H252" s="79">
        <v>1</v>
      </c>
      <c r="J252" s="79" t="s">
        <v>806</v>
      </c>
      <c r="K252" s="42" t="s">
        <v>564</v>
      </c>
      <c r="L252" s="42" t="s">
        <v>565</v>
      </c>
      <c r="P252" s="79" t="s">
        <v>816</v>
      </c>
      <c r="Q252" s="79" t="s">
        <v>96</v>
      </c>
      <c r="T252" s="43">
        <f t="shared" si="24"/>
      </c>
      <c r="U252" s="43">
        <f t="shared" si="25"/>
        <v>0</v>
      </c>
      <c r="V252" s="43">
        <f t="shared" si="26"/>
      </c>
      <c r="W252" s="43" t="str">
        <f t="shared" si="27"/>
        <v>MAC Attributes</v>
      </c>
      <c r="X252" s="15">
        <f t="shared" si="28"/>
      </c>
      <c r="Y252" s="15">
        <f t="shared" si="29"/>
      </c>
      <c r="Z252" s="15">
        <f t="shared" si="30"/>
      </c>
      <c r="AB252" s="15">
        <f t="shared" si="31"/>
      </c>
    </row>
    <row r="253" spans="1:28" ht="51">
      <c r="A253" s="83">
        <v>16631400023</v>
      </c>
      <c r="B253" s="79">
        <v>252</v>
      </c>
      <c r="C253" s="23" t="s">
        <v>233</v>
      </c>
      <c r="D253" s="23" t="s">
        <v>234</v>
      </c>
      <c r="E253" s="79" t="s">
        <v>72</v>
      </c>
      <c r="F253" s="79">
        <v>53</v>
      </c>
      <c r="G253" s="79">
        <v>6.4</v>
      </c>
      <c r="H253" s="79">
        <v>40</v>
      </c>
      <c r="J253" s="12" t="s">
        <v>823</v>
      </c>
      <c r="K253" s="42" t="s">
        <v>566</v>
      </c>
      <c r="L253" s="42" t="s">
        <v>567</v>
      </c>
      <c r="M253" s="42" t="s">
        <v>870</v>
      </c>
      <c r="N253" s="79" t="s">
        <v>834</v>
      </c>
      <c r="P253" s="79" t="s">
        <v>816</v>
      </c>
      <c r="Q253" s="79" t="s">
        <v>96</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3">
        <v>16613800023</v>
      </c>
      <c r="B254" s="79">
        <v>253</v>
      </c>
      <c r="C254" s="23" t="s">
        <v>102</v>
      </c>
      <c r="D254" s="23" t="s">
        <v>103</v>
      </c>
      <c r="E254" s="79" t="s">
        <v>27</v>
      </c>
      <c r="F254" s="79">
        <v>55</v>
      </c>
      <c r="G254" s="79">
        <v>8.1</v>
      </c>
      <c r="H254" s="79">
        <v>9</v>
      </c>
      <c r="J254" s="79" t="s">
        <v>822</v>
      </c>
      <c r="K254" s="42" t="s">
        <v>568</v>
      </c>
      <c r="L254" s="42" t="s">
        <v>569</v>
      </c>
      <c r="M254" s="42" t="s">
        <v>778</v>
      </c>
      <c r="N254" s="79" t="s">
        <v>778</v>
      </c>
      <c r="P254" s="79" t="s">
        <v>27</v>
      </c>
      <c r="Q254" s="79" t="s">
        <v>96</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3">
        <v>16613900023</v>
      </c>
      <c r="B255" s="79">
        <v>254</v>
      </c>
      <c r="C255" s="23" t="s">
        <v>102</v>
      </c>
      <c r="D255" s="23" t="s">
        <v>103</v>
      </c>
      <c r="E255" s="79" t="s">
        <v>27</v>
      </c>
      <c r="F255" s="79">
        <v>55</v>
      </c>
      <c r="G255" s="79">
        <v>8.1</v>
      </c>
      <c r="H255" s="79">
        <v>11</v>
      </c>
      <c r="J255" s="79" t="s">
        <v>822</v>
      </c>
      <c r="K255" s="42" t="s">
        <v>570</v>
      </c>
      <c r="L255" s="42" t="s">
        <v>571</v>
      </c>
      <c r="M255" s="42" t="s">
        <v>778</v>
      </c>
      <c r="N255" s="79" t="s">
        <v>778</v>
      </c>
      <c r="P255" s="79" t="s">
        <v>27</v>
      </c>
      <c r="Q255" s="79" t="s">
        <v>96</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3">
        <v>16614000023</v>
      </c>
      <c r="B256" s="79">
        <v>255</v>
      </c>
      <c r="C256" s="23" t="s">
        <v>102</v>
      </c>
      <c r="D256" s="23" t="s">
        <v>103</v>
      </c>
      <c r="E256" s="79" t="s">
        <v>27</v>
      </c>
      <c r="F256" s="79">
        <v>55</v>
      </c>
      <c r="G256" s="79">
        <v>8.1</v>
      </c>
      <c r="H256" s="79">
        <v>15</v>
      </c>
      <c r="J256" s="79" t="s">
        <v>822</v>
      </c>
      <c r="K256" s="42" t="s">
        <v>572</v>
      </c>
      <c r="L256" s="42" t="s">
        <v>573</v>
      </c>
      <c r="M256" s="42" t="s">
        <v>778</v>
      </c>
      <c r="N256" s="79" t="s">
        <v>778</v>
      </c>
      <c r="P256" s="79" t="s">
        <v>27</v>
      </c>
      <c r="Q256" s="79" t="s">
        <v>96</v>
      </c>
      <c r="T256" s="43" t="str">
        <f t="shared" si="24"/>
        <v>A</v>
      </c>
      <c r="U256" s="43">
        <f t="shared" si="25"/>
      </c>
      <c r="V256" s="43">
        <f t="shared" si="26"/>
      </c>
      <c r="W256" s="43">
        <f t="shared" si="27"/>
      </c>
      <c r="X256" s="15">
        <f t="shared" si="28"/>
      </c>
      <c r="Y256" s="15">
        <f t="shared" si="29"/>
      </c>
      <c r="Z256" s="15">
        <f t="shared" si="30"/>
      </c>
      <c r="AB256" s="15">
        <f t="shared" si="31"/>
      </c>
    </row>
    <row r="257" spans="1:28" ht="89.25">
      <c r="A257" s="83">
        <v>16595800023</v>
      </c>
      <c r="B257" s="79">
        <v>256</v>
      </c>
      <c r="C257" s="23" t="s">
        <v>246</v>
      </c>
      <c r="D257" s="23" t="s">
        <v>103</v>
      </c>
      <c r="E257" s="79" t="s">
        <v>72</v>
      </c>
      <c r="F257" s="79">
        <v>55</v>
      </c>
      <c r="G257" s="79">
        <v>8.1</v>
      </c>
      <c r="H257" s="79">
        <v>18</v>
      </c>
      <c r="J257" s="79" t="s">
        <v>804</v>
      </c>
      <c r="K257" s="42" t="s">
        <v>574</v>
      </c>
      <c r="L257" s="42" t="s">
        <v>575</v>
      </c>
      <c r="P257" s="79" t="s">
        <v>817</v>
      </c>
      <c r="Q257" s="79" t="s">
        <v>96</v>
      </c>
      <c r="T257" s="43">
        <f t="shared" si="24"/>
      </c>
      <c r="U257" s="43">
        <f t="shared" si="25"/>
        <v>0</v>
      </c>
      <c r="V257" s="43">
        <f t="shared" si="26"/>
      </c>
      <c r="W257" s="43" t="str">
        <f t="shared" si="27"/>
        <v>PHY Attributes</v>
      </c>
      <c r="X257" s="15">
        <f t="shared" si="28"/>
      </c>
      <c r="Y257" s="15">
        <f t="shared" si="29"/>
      </c>
      <c r="Z257" s="15">
        <f t="shared" si="30"/>
      </c>
      <c r="AB257" s="15">
        <f t="shared" si="31"/>
      </c>
    </row>
    <row r="258" spans="1:28" ht="38.25">
      <c r="A258" s="83">
        <v>16595700023</v>
      </c>
      <c r="B258" s="79">
        <v>257</v>
      </c>
      <c r="C258" s="23" t="s">
        <v>246</v>
      </c>
      <c r="D258" s="23" t="s">
        <v>103</v>
      </c>
      <c r="E258" s="79" t="s">
        <v>72</v>
      </c>
      <c r="F258" s="79">
        <v>55</v>
      </c>
      <c r="G258" s="79" t="s">
        <v>576</v>
      </c>
      <c r="H258" s="79">
        <v>42</v>
      </c>
      <c r="J258" s="12" t="s">
        <v>807</v>
      </c>
      <c r="K258" s="42" t="s">
        <v>577</v>
      </c>
      <c r="L258" s="42" t="s">
        <v>578</v>
      </c>
      <c r="P258" s="79" t="s">
        <v>817</v>
      </c>
      <c r="Q258" s="79" t="s">
        <v>96</v>
      </c>
      <c r="T258" s="43">
        <f t="shared" si="24"/>
      </c>
      <c r="U258" s="43">
        <f t="shared" si="25"/>
        <v>0</v>
      </c>
      <c r="V258" s="43">
        <f t="shared" si="26"/>
      </c>
      <c r="W258" s="43" t="str">
        <f t="shared" si="27"/>
        <v>PHY Attributes</v>
      </c>
      <c r="X258" s="15">
        <f t="shared" si="28"/>
      </c>
      <c r="Y258" s="15">
        <f t="shared" si="29"/>
      </c>
      <c r="Z258" s="15">
        <f t="shared" si="30"/>
      </c>
      <c r="AB258" s="15">
        <f t="shared" si="31"/>
      </c>
    </row>
    <row r="259" spans="1:28" ht="25.5">
      <c r="A259" s="83">
        <v>16509500023</v>
      </c>
      <c r="B259" s="79">
        <v>258</v>
      </c>
      <c r="C259" s="23" t="s">
        <v>204</v>
      </c>
      <c r="D259" s="23" t="s">
        <v>205</v>
      </c>
      <c r="E259" s="79" t="s">
        <v>27</v>
      </c>
      <c r="F259" s="79">
        <v>57</v>
      </c>
      <c r="G259" s="79">
        <v>9.2</v>
      </c>
      <c r="H259" s="79">
        <v>19</v>
      </c>
      <c r="J259" s="79" t="s">
        <v>822</v>
      </c>
      <c r="K259" s="42" t="s">
        <v>579</v>
      </c>
      <c r="L259" s="42" t="s">
        <v>207</v>
      </c>
      <c r="M259" s="42" t="s">
        <v>894</v>
      </c>
      <c r="N259" s="79" t="s">
        <v>865</v>
      </c>
      <c r="P259" s="79" t="s">
        <v>27</v>
      </c>
      <c r="Q259" s="79" t="s">
        <v>96</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3">
        <v>16509700023</v>
      </c>
      <c r="B260" s="79">
        <v>259</v>
      </c>
      <c r="C260" s="23" t="s">
        <v>204</v>
      </c>
      <c r="D260" s="23" t="s">
        <v>205</v>
      </c>
      <c r="E260" s="79" t="s">
        <v>27</v>
      </c>
      <c r="F260" s="79">
        <v>57</v>
      </c>
      <c r="G260" s="79">
        <v>9</v>
      </c>
      <c r="J260" s="79" t="s">
        <v>822</v>
      </c>
      <c r="K260" s="42" t="s">
        <v>580</v>
      </c>
      <c r="L260" s="42" t="s">
        <v>581</v>
      </c>
      <c r="M260" s="42" t="s">
        <v>891</v>
      </c>
      <c r="N260" s="79" t="s">
        <v>834</v>
      </c>
      <c r="P260" s="79" t="s">
        <v>27</v>
      </c>
      <c r="Q260" s="79" t="s">
        <v>96</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3">
        <v>16642800023</v>
      </c>
      <c r="B261" s="79">
        <v>260</v>
      </c>
      <c r="C261" s="23" t="s">
        <v>126</v>
      </c>
      <c r="D261" s="23" t="s">
        <v>127</v>
      </c>
      <c r="E261" s="79" t="s">
        <v>27</v>
      </c>
      <c r="F261" s="79">
        <v>58</v>
      </c>
      <c r="G261" s="79">
        <v>9.3</v>
      </c>
      <c r="H261" s="79">
        <v>35</v>
      </c>
      <c r="J261" s="79" t="s">
        <v>822</v>
      </c>
      <c r="K261" s="42" t="s">
        <v>582</v>
      </c>
      <c r="L261" s="42" t="s">
        <v>583</v>
      </c>
      <c r="M261" s="42" t="s">
        <v>897</v>
      </c>
      <c r="N261" s="79" t="s">
        <v>834</v>
      </c>
      <c r="P261" s="79" t="s">
        <v>27</v>
      </c>
      <c r="Q261" s="79" t="s">
        <v>96</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3">
        <v>16642600023</v>
      </c>
      <c r="B262" s="79">
        <v>261</v>
      </c>
      <c r="C262" s="23" t="s">
        <v>126</v>
      </c>
      <c r="D262" s="23" t="s">
        <v>127</v>
      </c>
      <c r="E262" s="79" t="s">
        <v>72</v>
      </c>
      <c r="F262" s="79">
        <v>58</v>
      </c>
      <c r="G262" s="79">
        <v>9.3</v>
      </c>
      <c r="H262" s="79">
        <v>35</v>
      </c>
      <c r="J262" s="12" t="s">
        <v>822</v>
      </c>
      <c r="K262" s="42" t="s">
        <v>584</v>
      </c>
      <c r="L262" s="42" t="s">
        <v>585</v>
      </c>
      <c r="M262" s="42" t="s">
        <v>892</v>
      </c>
      <c r="N262" s="79" t="s">
        <v>834</v>
      </c>
      <c r="P262" s="79" t="s">
        <v>817</v>
      </c>
      <c r="Q262" s="79" t="s">
        <v>96</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3">
        <v>16642900023</v>
      </c>
      <c r="B263" s="79">
        <v>262</v>
      </c>
      <c r="C263" s="23" t="s">
        <v>126</v>
      </c>
      <c r="D263" s="23" t="s">
        <v>127</v>
      </c>
      <c r="E263" s="79" t="s">
        <v>27</v>
      </c>
      <c r="F263" s="79">
        <v>58</v>
      </c>
      <c r="G263" s="79">
        <v>9.3</v>
      </c>
      <c r="H263" s="79">
        <v>46</v>
      </c>
      <c r="J263" s="79" t="s">
        <v>822</v>
      </c>
      <c r="K263" s="42" t="s">
        <v>582</v>
      </c>
      <c r="L263" s="42" t="s">
        <v>586</v>
      </c>
      <c r="M263" s="42" t="s">
        <v>892</v>
      </c>
      <c r="N263" s="79" t="s">
        <v>834</v>
      </c>
      <c r="P263" s="79" t="s">
        <v>27</v>
      </c>
      <c r="Q263" s="79" t="s">
        <v>96</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3">
        <v>16643000023</v>
      </c>
      <c r="B264" s="79">
        <v>263</v>
      </c>
      <c r="C264" s="23" t="s">
        <v>126</v>
      </c>
      <c r="D264" s="23" t="s">
        <v>127</v>
      </c>
      <c r="E264" s="79" t="s">
        <v>27</v>
      </c>
      <c r="F264" s="79">
        <v>58</v>
      </c>
      <c r="G264" s="79">
        <v>9.3</v>
      </c>
      <c r="H264" s="79">
        <v>50</v>
      </c>
      <c r="J264" s="79" t="s">
        <v>822</v>
      </c>
      <c r="K264" s="42" t="s">
        <v>262</v>
      </c>
      <c r="L264" s="42" t="s">
        <v>587</v>
      </c>
      <c r="M264" s="42" t="s">
        <v>896</v>
      </c>
      <c r="N264" s="79" t="s">
        <v>865</v>
      </c>
      <c r="P264" s="79" t="s">
        <v>27</v>
      </c>
      <c r="Q264" s="79" t="s">
        <v>96</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3">
        <v>16642700023</v>
      </c>
      <c r="B265" s="79">
        <v>264</v>
      </c>
      <c r="C265" s="23" t="s">
        <v>126</v>
      </c>
      <c r="D265" s="23" t="s">
        <v>127</v>
      </c>
      <c r="E265" s="79" t="s">
        <v>72</v>
      </c>
      <c r="F265" s="79">
        <v>58</v>
      </c>
      <c r="G265" s="79">
        <v>9.3</v>
      </c>
      <c r="H265" s="79">
        <v>54</v>
      </c>
      <c r="J265" s="12" t="s">
        <v>822</v>
      </c>
      <c r="K265" s="42" t="s">
        <v>584</v>
      </c>
      <c r="L265" s="42" t="s">
        <v>585</v>
      </c>
      <c r="M265" s="42" t="s">
        <v>892</v>
      </c>
      <c r="N265" s="79" t="s">
        <v>834</v>
      </c>
      <c r="P265" s="79" t="s">
        <v>817</v>
      </c>
      <c r="Q265" s="79" t="s">
        <v>96</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3">
        <v>16643100023</v>
      </c>
      <c r="B266" s="79">
        <v>265</v>
      </c>
      <c r="C266" s="23" t="s">
        <v>126</v>
      </c>
      <c r="D266" s="23" t="s">
        <v>127</v>
      </c>
      <c r="E266" s="79" t="s">
        <v>27</v>
      </c>
      <c r="F266" s="79">
        <v>59</v>
      </c>
      <c r="G266" s="79">
        <v>9.3</v>
      </c>
      <c r="H266" s="79">
        <v>5</v>
      </c>
      <c r="J266" s="79" t="s">
        <v>822</v>
      </c>
      <c r="K266" s="42" t="s">
        <v>262</v>
      </c>
      <c r="L266" s="42" t="s">
        <v>588</v>
      </c>
      <c r="M266" s="42" t="s">
        <v>896</v>
      </c>
      <c r="N266" s="79" t="s">
        <v>865</v>
      </c>
      <c r="P266" s="79" t="s">
        <v>27</v>
      </c>
      <c r="Q266" s="79" t="s">
        <v>96</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3">
        <v>16643200023</v>
      </c>
      <c r="B267" s="79">
        <v>266</v>
      </c>
      <c r="C267" s="23" t="s">
        <v>126</v>
      </c>
      <c r="D267" s="23" t="s">
        <v>127</v>
      </c>
      <c r="E267" s="79" t="s">
        <v>72</v>
      </c>
      <c r="F267" s="79">
        <v>59</v>
      </c>
      <c r="G267" s="79">
        <v>9.3</v>
      </c>
      <c r="H267" s="79">
        <v>9</v>
      </c>
      <c r="J267" s="12" t="s">
        <v>822</v>
      </c>
      <c r="K267" s="42" t="s">
        <v>584</v>
      </c>
      <c r="L267" s="42" t="s">
        <v>585</v>
      </c>
      <c r="M267" s="42" t="s">
        <v>892</v>
      </c>
      <c r="N267" s="79" t="s">
        <v>834</v>
      </c>
      <c r="P267" s="79" t="s">
        <v>817</v>
      </c>
      <c r="Q267" s="79" t="s">
        <v>96</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3">
        <v>16643300023</v>
      </c>
      <c r="B268" s="79">
        <v>267</v>
      </c>
      <c r="C268" s="23" t="s">
        <v>126</v>
      </c>
      <c r="D268" s="23" t="s">
        <v>127</v>
      </c>
      <c r="E268" s="79" t="s">
        <v>27</v>
      </c>
      <c r="F268" s="79">
        <v>59</v>
      </c>
      <c r="G268" s="79">
        <v>9.3</v>
      </c>
      <c r="H268" s="79">
        <v>11</v>
      </c>
      <c r="J268" s="79" t="s">
        <v>822</v>
      </c>
      <c r="K268" s="42" t="s">
        <v>262</v>
      </c>
      <c r="L268" s="42" t="s">
        <v>589</v>
      </c>
      <c r="M268" s="42" t="s">
        <v>896</v>
      </c>
      <c r="N268" s="79" t="s">
        <v>865</v>
      </c>
      <c r="P268" s="79" t="s">
        <v>27</v>
      </c>
      <c r="Q268" s="79" t="s">
        <v>96</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3">
        <v>16643400023</v>
      </c>
      <c r="B269" s="79">
        <v>268</v>
      </c>
      <c r="C269" s="23" t="s">
        <v>126</v>
      </c>
      <c r="D269" s="23" t="s">
        <v>127</v>
      </c>
      <c r="E269" s="79" t="s">
        <v>27</v>
      </c>
      <c r="F269" s="79">
        <v>59</v>
      </c>
      <c r="G269" s="79">
        <v>9.3</v>
      </c>
      <c r="H269" s="79">
        <v>13</v>
      </c>
      <c r="J269" s="79" t="s">
        <v>822</v>
      </c>
      <c r="K269" s="42" t="s">
        <v>262</v>
      </c>
      <c r="L269" s="42" t="s">
        <v>590</v>
      </c>
      <c r="M269" s="42" t="s">
        <v>896</v>
      </c>
      <c r="N269" s="79" t="s">
        <v>865</v>
      </c>
      <c r="P269" s="79" t="s">
        <v>27</v>
      </c>
      <c r="Q269" s="79" t="s">
        <v>96</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3">
        <v>16643500023</v>
      </c>
      <c r="B270" s="79">
        <v>269</v>
      </c>
      <c r="C270" s="23" t="s">
        <v>126</v>
      </c>
      <c r="D270" s="23" t="s">
        <v>127</v>
      </c>
      <c r="E270" s="79" t="s">
        <v>27</v>
      </c>
      <c r="F270" s="79">
        <v>59</v>
      </c>
      <c r="G270" s="79">
        <v>9.3</v>
      </c>
      <c r="H270" s="79">
        <v>17</v>
      </c>
      <c r="J270" s="79" t="s">
        <v>822</v>
      </c>
      <c r="K270" s="42" t="s">
        <v>591</v>
      </c>
      <c r="L270" s="42" t="s">
        <v>592</v>
      </c>
      <c r="M270" s="42" t="s">
        <v>778</v>
      </c>
      <c r="N270" s="79" t="s">
        <v>778</v>
      </c>
      <c r="P270" s="79" t="s">
        <v>27</v>
      </c>
      <c r="Q270" s="79" t="s">
        <v>96</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3">
        <v>16643600023</v>
      </c>
      <c r="B271" s="79">
        <v>270</v>
      </c>
      <c r="C271" s="23" t="s">
        <v>126</v>
      </c>
      <c r="D271" s="23" t="s">
        <v>127</v>
      </c>
      <c r="E271" s="79" t="s">
        <v>27</v>
      </c>
      <c r="F271" s="79">
        <v>59</v>
      </c>
      <c r="G271" s="79">
        <v>9.4</v>
      </c>
      <c r="H271" s="79">
        <v>34</v>
      </c>
      <c r="J271" s="79" t="s">
        <v>822</v>
      </c>
      <c r="K271" s="42" t="s">
        <v>593</v>
      </c>
      <c r="L271" s="42" t="s">
        <v>594</v>
      </c>
      <c r="M271" s="42" t="s">
        <v>778</v>
      </c>
      <c r="N271" s="79" t="s">
        <v>778</v>
      </c>
      <c r="P271" s="79" t="s">
        <v>27</v>
      </c>
      <c r="Q271" s="79" t="s">
        <v>96</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3">
        <v>16643700023</v>
      </c>
      <c r="B272" s="79">
        <v>271</v>
      </c>
      <c r="C272" s="23" t="s">
        <v>126</v>
      </c>
      <c r="D272" s="23" t="s">
        <v>127</v>
      </c>
      <c r="E272" s="79" t="s">
        <v>72</v>
      </c>
      <c r="F272" s="79">
        <v>59</v>
      </c>
      <c r="G272" s="79">
        <v>9.4</v>
      </c>
      <c r="H272" s="79">
        <v>38</v>
      </c>
      <c r="J272" s="79" t="s">
        <v>806</v>
      </c>
      <c r="K272" s="42" t="s">
        <v>595</v>
      </c>
      <c r="L272" s="42" t="s">
        <v>596</v>
      </c>
      <c r="M272" s="42" t="s">
        <v>923</v>
      </c>
      <c r="N272" s="79" t="s">
        <v>834</v>
      </c>
      <c r="P272" s="79" t="s">
        <v>817</v>
      </c>
      <c r="Q272" s="79" t="s">
        <v>96</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38.25">
      <c r="A273" s="83">
        <v>16643800023</v>
      </c>
      <c r="B273" s="79">
        <v>272</v>
      </c>
      <c r="C273" s="23" t="s">
        <v>126</v>
      </c>
      <c r="D273" s="23" t="s">
        <v>127</v>
      </c>
      <c r="E273" s="79" t="s">
        <v>72</v>
      </c>
      <c r="F273" s="79">
        <v>59</v>
      </c>
      <c r="G273" s="79">
        <v>9.4</v>
      </c>
      <c r="H273" s="79">
        <v>40</v>
      </c>
      <c r="J273" s="12" t="s">
        <v>807</v>
      </c>
      <c r="K273" s="42" t="s">
        <v>597</v>
      </c>
      <c r="L273" s="42" t="s">
        <v>598</v>
      </c>
      <c r="P273" s="79" t="s">
        <v>817</v>
      </c>
      <c r="Q273" s="79" t="s">
        <v>96</v>
      </c>
      <c r="T273" s="43">
        <f t="shared" si="32"/>
      </c>
      <c r="U273" s="43">
        <f t="shared" si="33"/>
        <v>0</v>
      </c>
      <c r="V273" s="43">
        <f t="shared" si="34"/>
      </c>
      <c r="W273" s="43" t="str">
        <f t="shared" si="35"/>
        <v>PHY Attributes</v>
      </c>
      <c r="X273" s="15">
        <f t="shared" si="36"/>
      </c>
      <c r="Y273" s="15">
        <f t="shared" si="37"/>
      </c>
      <c r="Z273" s="15">
        <f t="shared" si="38"/>
      </c>
      <c r="AB273" s="15">
        <f t="shared" si="39"/>
      </c>
    </row>
    <row r="274" spans="1:28" ht="102">
      <c r="A274" s="83">
        <v>16560600023</v>
      </c>
      <c r="B274" s="79">
        <v>273</v>
      </c>
      <c r="C274" s="23" t="s">
        <v>153</v>
      </c>
      <c r="D274" s="23" t="s">
        <v>154</v>
      </c>
      <c r="E274" s="79" t="s">
        <v>108</v>
      </c>
      <c r="F274" s="79">
        <v>61</v>
      </c>
      <c r="G274" s="79">
        <v>20</v>
      </c>
      <c r="H274" s="79">
        <v>1</v>
      </c>
      <c r="J274" s="79" t="s">
        <v>806</v>
      </c>
      <c r="K274" s="42" t="s">
        <v>599</v>
      </c>
      <c r="L274" s="42" t="s">
        <v>600</v>
      </c>
      <c r="P274" s="79" t="s">
        <v>817</v>
      </c>
      <c r="Q274" s="79" t="s">
        <v>18</v>
      </c>
      <c r="T274" s="43">
        <f t="shared" si="32"/>
      </c>
      <c r="U274" s="43">
        <f t="shared" si="33"/>
        <v>0</v>
      </c>
      <c r="V274" s="43">
        <f t="shared" si="34"/>
      </c>
      <c r="W274" s="43" t="str">
        <f t="shared" si="35"/>
        <v>PHY Attributes</v>
      </c>
      <c r="X274" s="15">
        <f t="shared" si="36"/>
      </c>
      <c r="Y274" s="15">
        <f t="shared" si="37"/>
      </c>
      <c r="Z274" s="15">
        <f t="shared" si="38"/>
      </c>
      <c r="AB274" s="15">
        <f t="shared" si="39"/>
      </c>
    </row>
    <row r="275" spans="1:28" ht="233.25" customHeight="1">
      <c r="A275" s="83">
        <v>16572600023</v>
      </c>
      <c r="B275" s="79">
        <v>274</v>
      </c>
      <c r="C275" s="23" t="s">
        <v>438</v>
      </c>
      <c r="D275" s="23" t="s">
        <v>439</v>
      </c>
      <c r="E275" s="79" t="s">
        <v>72</v>
      </c>
      <c r="F275" s="79">
        <v>61</v>
      </c>
      <c r="G275" s="79">
        <v>20.1</v>
      </c>
      <c r="H275" s="79">
        <v>11</v>
      </c>
      <c r="J275" s="79" t="s">
        <v>806</v>
      </c>
      <c r="K275" s="42" t="s">
        <v>601</v>
      </c>
      <c r="L275" s="42" t="s">
        <v>602</v>
      </c>
      <c r="M275" s="42" t="s">
        <v>928</v>
      </c>
      <c r="N275" s="79" t="s">
        <v>865</v>
      </c>
      <c r="P275" s="79" t="s">
        <v>818</v>
      </c>
      <c r="Q275" s="79" t="s">
        <v>96</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3">
        <v>16643900023</v>
      </c>
      <c r="B276" s="79">
        <v>275</v>
      </c>
      <c r="C276" s="23" t="s">
        <v>126</v>
      </c>
      <c r="D276" s="23" t="s">
        <v>127</v>
      </c>
      <c r="E276" s="79" t="s">
        <v>27</v>
      </c>
      <c r="F276" s="79">
        <v>61</v>
      </c>
      <c r="G276" s="79" t="s">
        <v>603</v>
      </c>
      <c r="H276" s="79">
        <v>43</v>
      </c>
      <c r="J276" s="79" t="s">
        <v>822</v>
      </c>
      <c r="K276" s="42" t="s">
        <v>262</v>
      </c>
      <c r="L276" s="42" t="s">
        <v>589</v>
      </c>
      <c r="M276" s="42" t="s">
        <v>896</v>
      </c>
      <c r="N276" s="79" t="s">
        <v>865</v>
      </c>
      <c r="P276" s="79" t="s">
        <v>27</v>
      </c>
      <c r="Q276" s="79" t="s">
        <v>96</v>
      </c>
      <c r="T276" s="43" t="str">
        <f t="shared" si="32"/>
        <v>R</v>
      </c>
      <c r="U276" s="43">
        <f t="shared" si="33"/>
      </c>
      <c r="V276" s="43">
        <f t="shared" si="34"/>
      </c>
      <c r="W276" s="43">
        <f t="shared" si="35"/>
      </c>
      <c r="X276" s="15">
        <f t="shared" si="36"/>
      </c>
      <c r="Y276" s="15">
        <f t="shared" si="37"/>
      </c>
      <c r="Z276" s="15">
        <f t="shared" si="38"/>
      </c>
      <c r="AB276" s="15">
        <f t="shared" si="39"/>
      </c>
    </row>
    <row r="277" spans="1:28" ht="38.25">
      <c r="A277" s="83">
        <v>16644000023</v>
      </c>
      <c r="B277" s="79">
        <v>276</v>
      </c>
      <c r="C277" s="23" t="s">
        <v>126</v>
      </c>
      <c r="D277" s="23" t="s">
        <v>127</v>
      </c>
      <c r="E277" s="79" t="s">
        <v>27</v>
      </c>
      <c r="F277" s="79">
        <v>61</v>
      </c>
      <c r="G277" s="79" t="s">
        <v>604</v>
      </c>
      <c r="H277" s="79">
        <v>50</v>
      </c>
      <c r="J277" s="79" t="s">
        <v>822</v>
      </c>
      <c r="K277" s="42" t="s">
        <v>605</v>
      </c>
      <c r="L277" s="42" t="s">
        <v>606</v>
      </c>
      <c r="M277" s="42" t="s">
        <v>898</v>
      </c>
      <c r="N277" s="79" t="s">
        <v>834</v>
      </c>
      <c r="P277" s="79" t="s">
        <v>27</v>
      </c>
      <c r="Q277" s="79" t="s">
        <v>96</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3">
        <v>16631900023</v>
      </c>
      <c r="B278" s="79">
        <v>277</v>
      </c>
      <c r="C278" s="23" t="s">
        <v>233</v>
      </c>
      <c r="D278" s="23" t="s">
        <v>234</v>
      </c>
      <c r="E278" s="79" t="s">
        <v>72</v>
      </c>
      <c r="F278" s="79">
        <v>61</v>
      </c>
      <c r="G278" s="79" t="s">
        <v>604</v>
      </c>
      <c r="H278" s="79">
        <v>53</v>
      </c>
      <c r="J278" s="12" t="s">
        <v>805</v>
      </c>
      <c r="K278" s="42" t="s">
        <v>607</v>
      </c>
      <c r="L278" s="42" t="s">
        <v>608</v>
      </c>
      <c r="M278" s="42" t="s">
        <v>889</v>
      </c>
      <c r="N278" s="79" t="s">
        <v>865</v>
      </c>
      <c r="P278" s="79" t="s">
        <v>818</v>
      </c>
      <c r="Q278" s="79" t="s">
        <v>96</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3">
        <v>16509800023</v>
      </c>
      <c r="B279" s="79">
        <v>278</v>
      </c>
      <c r="C279" s="23" t="s">
        <v>204</v>
      </c>
      <c r="D279" s="23" t="s">
        <v>205</v>
      </c>
      <c r="E279" s="79" t="s">
        <v>27</v>
      </c>
      <c r="F279" s="79">
        <v>61</v>
      </c>
      <c r="G279" s="79" t="s">
        <v>604</v>
      </c>
      <c r="H279" s="79">
        <v>53</v>
      </c>
      <c r="J279" s="79" t="s">
        <v>822</v>
      </c>
      <c r="K279" s="42" t="s">
        <v>609</v>
      </c>
      <c r="L279" s="42" t="s">
        <v>207</v>
      </c>
      <c r="M279" s="42" t="s">
        <v>778</v>
      </c>
      <c r="N279" s="79" t="s">
        <v>778</v>
      </c>
      <c r="P279" s="79" t="s">
        <v>27</v>
      </c>
      <c r="Q279" s="79" t="s">
        <v>96</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3">
        <v>16509900023</v>
      </c>
      <c r="B280" s="79">
        <v>279</v>
      </c>
      <c r="C280" s="23" t="s">
        <v>204</v>
      </c>
      <c r="D280" s="23" t="s">
        <v>205</v>
      </c>
      <c r="E280" s="79" t="s">
        <v>27</v>
      </c>
      <c r="F280" s="79">
        <v>62</v>
      </c>
      <c r="G280" s="79" t="s">
        <v>604</v>
      </c>
      <c r="H280" s="79">
        <v>23</v>
      </c>
      <c r="J280" s="79" t="s">
        <v>822</v>
      </c>
      <c r="K280" s="42" t="s">
        <v>610</v>
      </c>
      <c r="L280" s="42" t="s">
        <v>207</v>
      </c>
      <c r="M280" s="42" t="s">
        <v>899</v>
      </c>
      <c r="N280" s="79" t="s">
        <v>865</v>
      </c>
      <c r="P280" s="79" t="s">
        <v>27</v>
      </c>
      <c r="Q280" s="79" t="s">
        <v>96</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3">
        <v>16510200023</v>
      </c>
      <c r="B281" s="79">
        <v>280</v>
      </c>
      <c r="C281" s="23" t="s">
        <v>204</v>
      </c>
      <c r="D281" s="23" t="s">
        <v>205</v>
      </c>
      <c r="E281" s="79" t="s">
        <v>27</v>
      </c>
      <c r="F281" s="79">
        <v>63</v>
      </c>
      <c r="G281" s="79" t="s">
        <v>611</v>
      </c>
      <c r="H281" s="79">
        <v>4</v>
      </c>
      <c r="J281" s="79" t="s">
        <v>822</v>
      </c>
      <c r="K281" s="42" t="s">
        <v>612</v>
      </c>
      <c r="L281" s="42" t="s">
        <v>207</v>
      </c>
      <c r="M281" s="42" t="s">
        <v>899</v>
      </c>
      <c r="N281" s="79" t="s">
        <v>865</v>
      </c>
      <c r="P281" s="79" t="s">
        <v>27</v>
      </c>
      <c r="Q281" s="79" t="s">
        <v>96</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3">
        <v>16651900023</v>
      </c>
      <c r="B282" s="79">
        <v>281</v>
      </c>
      <c r="C282" s="23" t="s">
        <v>613</v>
      </c>
      <c r="D282" s="23" t="s">
        <v>614</v>
      </c>
      <c r="E282" s="79" t="s">
        <v>72</v>
      </c>
      <c r="F282" s="79">
        <v>63</v>
      </c>
      <c r="G282" s="79" t="s">
        <v>615</v>
      </c>
      <c r="H282" s="79">
        <v>24</v>
      </c>
      <c r="J282" s="12" t="s">
        <v>832</v>
      </c>
      <c r="K282" s="42" t="s">
        <v>616</v>
      </c>
      <c r="L282" s="42" t="s">
        <v>617</v>
      </c>
      <c r="M282" s="42" t="s">
        <v>903</v>
      </c>
      <c r="N282" s="79" t="s">
        <v>865</v>
      </c>
      <c r="P282" s="79" t="s">
        <v>818</v>
      </c>
      <c r="Q282" s="79" t="s">
        <v>96</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3">
        <v>16644100023</v>
      </c>
      <c r="B283" s="79">
        <v>282</v>
      </c>
      <c r="C283" s="23" t="s">
        <v>126</v>
      </c>
      <c r="D283" s="23" t="s">
        <v>127</v>
      </c>
      <c r="E283" s="79" t="s">
        <v>27</v>
      </c>
      <c r="F283" s="79">
        <v>63</v>
      </c>
      <c r="G283" s="79" t="s">
        <v>615</v>
      </c>
      <c r="H283" s="79">
        <v>25</v>
      </c>
      <c r="J283" s="79" t="s">
        <v>822</v>
      </c>
      <c r="K283" s="42" t="s">
        <v>618</v>
      </c>
      <c r="L283" s="42" t="s">
        <v>619</v>
      </c>
      <c r="M283" s="42" t="s">
        <v>896</v>
      </c>
      <c r="N283" s="79" t="s">
        <v>865</v>
      </c>
      <c r="P283" s="79" t="s">
        <v>27</v>
      </c>
      <c r="Q283" s="79" t="s">
        <v>96</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3">
        <v>16509600023</v>
      </c>
      <c r="B284" s="79">
        <v>283</v>
      </c>
      <c r="C284" s="23" t="s">
        <v>204</v>
      </c>
      <c r="D284" s="23" t="s">
        <v>205</v>
      </c>
      <c r="E284" s="79" t="s">
        <v>27</v>
      </c>
      <c r="F284" s="79">
        <v>63</v>
      </c>
      <c r="G284" s="79" t="s">
        <v>615</v>
      </c>
      <c r="H284" s="79">
        <v>26</v>
      </c>
      <c r="J284" s="79" t="s">
        <v>822</v>
      </c>
      <c r="K284" s="42" t="s">
        <v>620</v>
      </c>
      <c r="L284" s="42" t="s">
        <v>621</v>
      </c>
      <c r="M284" s="42" t="s">
        <v>896</v>
      </c>
      <c r="N284" s="79" t="s">
        <v>865</v>
      </c>
      <c r="P284" s="79" t="s">
        <v>27</v>
      </c>
      <c r="Q284" s="79" t="s">
        <v>96</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3">
        <v>16614100023</v>
      </c>
      <c r="B285" s="79">
        <v>284</v>
      </c>
      <c r="C285" s="23" t="s">
        <v>102</v>
      </c>
      <c r="D285" s="23" t="s">
        <v>103</v>
      </c>
      <c r="E285" s="79" t="s">
        <v>72</v>
      </c>
      <c r="F285" s="79">
        <v>63</v>
      </c>
      <c r="G285" s="79" t="s">
        <v>622</v>
      </c>
      <c r="H285" s="79">
        <v>52</v>
      </c>
      <c r="J285" s="12" t="s">
        <v>822</v>
      </c>
      <c r="K285" s="42" t="s">
        <v>623</v>
      </c>
      <c r="L285" s="42" t="s">
        <v>624</v>
      </c>
      <c r="M285" s="42" t="s">
        <v>901</v>
      </c>
      <c r="N285" s="79" t="s">
        <v>834</v>
      </c>
      <c r="P285" s="79" t="s">
        <v>818</v>
      </c>
      <c r="Q285" s="79" t="s">
        <v>96</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3">
        <v>16595600023</v>
      </c>
      <c r="B286" s="79">
        <v>285</v>
      </c>
      <c r="C286" s="23" t="s">
        <v>246</v>
      </c>
      <c r="D286" s="23" t="s">
        <v>103</v>
      </c>
      <c r="E286" s="79" t="s">
        <v>27</v>
      </c>
      <c r="F286" s="79">
        <v>63</v>
      </c>
      <c r="G286" s="79" t="s">
        <v>622</v>
      </c>
      <c r="H286" s="79">
        <v>52</v>
      </c>
      <c r="J286" s="79" t="s">
        <v>822</v>
      </c>
      <c r="K286" s="42" t="s">
        <v>625</v>
      </c>
      <c r="L286" s="42" t="s">
        <v>281</v>
      </c>
      <c r="M286" s="42" t="s">
        <v>901</v>
      </c>
      <c r="N286" s="79" t="s">
        <v>834</v>
      </c>
      <c r="P286" s="79" t="s">
        <v>27</v>
      </c>
      <c r="Q286" s="79" t="s">
        <v>96</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3">
        <v>16644200023</v>
      </c>
      <c r="B287" s="79">
        <v>286</v>
      </c>
      <c r="C287" s="23" t="s">
        <v>126</v>
      </c>
      <c r="D287" s="23" t="s">
        <v>127</v>
      </c>
      <c r="E287" s="79" t="s">
        <v>72</v>
      </c>
      <c r="F287" s="79">
        <v>63</v>
      </c>
      <c r="G287" s="79" t="s">
        <v>622</v>
      </c>
      <c r="H287" s="79">
        <v>53</v>
      </c>
      <c r="J287" s="12" t="s">
        <v>822</v>
      </c>
      <c r="K287" s="42" t="s">
        <v>626</v>
      </c>
      <c r="L287" s="42" t="s">
        <v>627</v>
      </c>
      <c r="M287" s="42" t="s">
        <v>900</v>
      </c>
      <c r="N287" s="79" t="s">
        <v>834</v>
      </c>
      <c r="P287" s="79" t="s">
        <v>818</v>
      </c>
      <c r="Q287" s="79" t="s">
        <v>96</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3">
        <v>16510000023</v>
      </c>
      <c r="B288" s="79">
        <v>287</v>
      </c>
      <c r="C288" s="23" t="s">
        <v>204</v>
      </c>
      <c r="D288" s="23" t="s">
        <v>205</v>
      </c>
      <c r="E288" s="79" t="s">
        <v>27</v>
      </c>
      <c r="F288" s="79">
        <v>63</v>
      </c>
      <c r="G288" s="79" t="s">
        <v>622</v>
      </c>
      <c r="H288" s="79">
        <v>53</v>
      </c>
      <c r="J288" s="79" t="s">
        <v>822</v>
      </c>
      <c r="K288" s="42" t="s">
        <v>628</v>
      </c>
      <c r="L288" s="42" t="s">
        <v>254</v>
      </c>
      <c r="M288" s="42" t="s">
        <v>893</v>
      </c>
      <c r="N288" s="79" t="s">
        <v>865</v>
      </c>
      <c r="P288" s="79" t="s">
        <v>27</v>
      </c>
      <c r="Q288" s="79" t="s">
        <v>96</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3">
        <v>16644300023</v>
      </c>
      <c r="B289" s="79">
        <v>288</v>
      </c>
      <c r="C289" s="23" t="s">
        <v>126</v>
      </c>
      <c r="D289" s="23" t="s">
        <v>127</v>
      </c>
      <c r="E289" s="79" t="s">
        <v>72</v>
      </c>
      <c r="F289" s="79">
        <v>64</v>
      </c>
      <c r="G289" s="79" t="s">
        <v>622</v>
      </c>
      <c r="H289" s="79">
        <v>1</v>
      </c>
      <c r="J289" s="12" t="s">
        <v>822</v>
      </c>
      <c r="K289" s="42" t="s">
        <v>629</v>
      </c>
      <c r="L289" s="42" t="s">
        <v>630</v>
      </c>
      <c r="M289" s="42" t="s">
        <v>778</v>
      </c>
      <c r="N289" s="79" t="s">
        <v>778</v>
      </c>
      <c r="P289" s="79" t="s">
        <v>818</v>
      </c>
      <c r="Q289" s="79" t="s">
        <v>96</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3">
        <v>16644400023</v>
      </c>
      <c r="B290" s="79">
        <v>289</v>
      </c>
      <c r="C290" s="23" t="s">
        <v>126</v>
      </c>
      <c r="D290" s="23" t="s">
        <v>127</v>
      </c>
      <c r="E290" s="79" t="s">
        <v>27</v>
      </c>
      <c r="F290" s="79">
        <v>64</v>
      </c>
      <c r="G290" s="79" t="s">
        <v>622</v>
      </c>
      <c r="H290" s="79">
        <v>3</v>
      </c>
      <c r="J290" s="79" t="s">
        <v>822</v>
      </c>
      <c r="K290" s="42" t="s">
        <v>262</v>
      </c>
      <c r="L290" s="42" t="s">
        <v>631</v>
      </c>
      <c r="M290" s="42" t="s">
        <v>896</v>
      </c>
      <c r="N290" s="79" t="s">
        <v>865</v>
      </c>
      <c r="P290" s="79" t="s">
        <v>27</v>
      </c>
      <c r="Q290" s="79" t="s">
        <v>96</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3">
        <v>16510100023</v>
      </c>
      <c r="B291" s="79">
        <v>290</v>
      </c>
      <c r="C291" s="23" t="s">
        <v>204</v>
      </c>
      <c r="D291" s="23" t="s">
        <v>205</v>
      </c>
      <c r="E291" s="79" t="s">
        <v>27</v>
      </c>
      <c r="F291" s="79">
        <v>64</v>
      </c>
      <c r="G291" s="79" t="s">
        <v>622</v>
      </c>
      <c r="H291" s="79">
        <v>3</v>
      </c>
      <c r="J291" s="79" t="s">
        <v>822</v>
      </c>
      <c r="K291" s="42" t="s">
        <v>253</v>
      </c>
      <c r="L291" s="42" t="s">
        <v>254</v>
      </c>
      <c r="M291" s="42" t="s">
        <v>893</v>
      </c>
      <c r="N291" s="79" t="s">
        <v>865</v>
      </c>
      <c r="P291" s="79" t="s">
        <v>27</v>
      </c>
      <c r="Q291" s="79" t="s">
        <v>96</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3">
        <v>16644500023</v>
      </c>
      <c r="B292" s="79">
        <v>291</v>
      </c>
      <c r="C292" s="23" t="s">
        <v>126</v>
      </c>
      <c r="D292" s="23" t="s">
        <v>127</v>
      </c>
      <c r="E292" s="79" t="s">
        <v>27</v>
      </c>
      <c r="F292" s="79">
        <v>64</v>
      </c>
      <c r="G292" s="79" t="s">
        <v>632</v>
      </c>
      <c r="H292" s="79">
        <v>15</v>
      </c>
      <c r="J292" s="79" t="s">
        <v>822</v>
      </c>
      <c r="K292" s="42" t="s">
        <v>262</v>
      </c>
      <c r="L292" s="42" t="s">
        <v>588</v>
      </c>
      <c r="M292" s="42" t="s">
        <v>896</v>
      </c>
      <c r="N292" s="79" t="s">
        <v>865</v>
      </c>
      <c r="P292" s="79" t="s">
        <v>27</v>
      </c>
      <c r="Q292" s="79" t="s">
        <v>96</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3">
        <v>16644600023</v>
      </c>
      <c r="B293" s="79">
        <v>292</v>
      </c>
      <c r="C293" s="23" t="s">
        <v>126</v>
      </c>
      <c r="D293" s="23" t="s">
        <v>127</v>
      </c>
      <c r="E293" s="79" t="s">
        <v>27</v>
      </c>
      <c r="F293" s="79">
        <v>64</v>
      </c>
      <c r="G293" s="79" t="s">
        <v>633</v>
      </c>
      <c r="H293" s="79">
        <v>21</v>
      </c>
      <c r="J293" s="79" t="s">
        <v>822</v>
      </c>
      <c r="K293" s="42" t="s">
        <v>262</v>
      </c>
      <c r="L293" s="42" t="s">
        <v>587</v>
      </c>
      <c r="M293" s="42" t="s">
        <v>896</v>
      </c>
      <c r="N293" s="79" t="s">
        <v>865</v>
      </c>
      <c r="P293" s="79" t="s">
        <v>27</v>
      </c>
      <c r="Q293" s="79" t="s">
        <v>96</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3">
        <v>16527500023</v>
      </c>
      <c r="B294" s="79">
        <v>293</v>
      </c>
      <c r="C294" s="23" t="s">
        <v>175</v>
      </c>
      <c r="D294" s="23" t="s">
        <v>176</v>
      </c>
      <c r="E294" s="79" t="s">
        <v>27</v>
      </c>
      <c r="F294" s="79">
        <v>64</v>
      </c>
      <c r="G294" s="79" t="s">
        <v>634</v>
      </c>
      <c r="H294" s="79">
        <v>23</v>
      </c>
      <c r="J294" s="79" t="s">
        <v>822</v>
      </c>
      <c r="K294" s="42" t="s">
        <v>635</v>
      </c>
      <c r="L294" s="42" t="s">
        <v>636</v>
      </c>
      <c r="M294" s="42" t="s">
        <v>778</v>
      </c>
      <c r="N294" s="79" t="s">
        <v>778</v>
      </c>
      <c r="P294" s="79" t="s">
        <v>27</v>
      </c>
      <c r="Q294" s="79" t="s">
        <v>96</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3">
        <v>16595900023</v>
      </c>
      <c r="B295" s="79">
        <v>294</v>
      </c>
      <c r="C295" s="23" t="s">
        <v>246</v>
      </c>
      <c r="D295" s="23" t="s">
        <v>103</v>
      </c>
      <c r="E295" s="79" t="s">
        <v>27</v>
      </c>
      <c r="F295" s="79">
        <v>65</v>
      </c>
      <c r="G295" s="79" t="s">
        <v>637</v>
      </c>
      <c r="H295" s="79">
        <v>22</v>
      </c>
      <c r="J295" s="79" t="s">
        <v>822</v>
      </c>
      <c r="K295" s="42" t="s">
        <v>638</v>
      </c>
      <c r="L295" s="42" t="s">
        <v>281</v>
      </c>
      <c r="M295" s="42" t="s">
        <v>902</v>
      </c>
      <c r="N295" s="79" t="s">
        <v>865</v>
      </c>
      <c r="P295" s="79" t="s">
        <v>27</v>
      </c>
      <c r="Q295" s="79" t="s">
        <v>96</v>
      </c>
      <c r="T295" s="43" t="str">
        <f t="shared" si="32"/>
        <v>R</v>
      </c>
      <c r="U295" s="43">
        <f t="shared" si="33"/>
      </c>
      <c r="V295" s="43">
        <f t="shared" si="34"/>
      </c>
      <c r="W295" s="43">
        <f t="shared" si="35"/>
      </c>
      <c r="X295" s="15">
        <f t="shared" si="36"/>
      </c>
      <c r="Y295" s="15">
        <f t="shared" si="37"/>
      </c>
      <c r="Z295" s="15">
        <f t="shared" si="38"/>
      </c>
      <c r="AB295" s="15">
        <f t="shared" si="39"/>
      </c>
    </row>
    <row r="296" spans="1:28" ht="25.5">
      <c r="A296" s="83">
        <v>16510300023</v>
      </c>
      <c r="B296" s="79">
        <v>295</v>
      </c>
      <c r="C296" s="23" t="s">
        <v>204</v>
      </c>
      <c r="D296" s="23" t="s">
        <v>205</v>
      </c>
      <c r="E296" s="79" t="s">
        <v>27</v>
      </c>
      <c r="F296" s="79">
        <v>65</v>
      </c>
      <c r="G296" s="79" t="s">
        <v>639</v>
      </c>
      <c r="H296" s="79">
        <v>28</v>
      </c>
      <c r="J296" s="79" t="s">
        <v>822</v>
      </c>
      <c r="K296" s="42" t="s">
        <v>253</v>
      </c>
      <c r="L296" s="42" t="s">
        <v>254</v>
      </c>
      <c r="M296" s="42" t="s">
        <v>893</v>
      </c>
      <c r="N296" s="79" t="s">
        <v>865</v>
      </c>
      <c r="P296" s="79" t="s">
        <v>27</v>
      </c>
      <c r="Q296" s="79" t="s">
        <v>96</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3">
        <v>16510400023</v>
      </c>
      <c r="B297" s="79">
        <v>296</v>
      </c>
      <c r="C297" s="23" t="s">
        <v>204</v>
      </c>
      <c r="D297" s="23" t="s">
        <v>205</v>
      </c>
      <c r="E297" s="79" t="s">
        <v>27</v>
      </c>
      <c r="F297" s="79">
        <v>66</v>
      </c>
      <c r="G297" s="79" t="s">
        <v>640</v>
      </c>
      <c r="H297" s="79">
        <v>3</v>
      </c>
      <c r="J297" s="79" t="s">
        <v>822</v>
      </c>
      <c r="K297" s="42" t="s">
        <v>641</v>
      </c>
      <c r="L297" s="42" t="s">
        <v>207</v>
      </c>
      <c r="M297" s="42" t="s">
        <v>893</v>
      </c>
      <c r="N297" s="79" t="s">
        <v>865</v>
      </c>
      <c r="P297" s="79" t="s">
        <v>27</v>
      </c>
      <c r="Q297" s="79" t="s">
        <v>96</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3">
        <v>16572700023</v>
      </c>
      <c r="B298" s="79">
        <v>297</v>
      </c>
      <c r="C298" s="23" t="s">
        <v>438</v>
      </c>
      <c r="D298" s="23" t="s">
        <v>439</v>
      </c>
      <c r="E298" s="79" t="s">
        <v>72</v>
      </c>
      <c r="F298" s="79">
        <v>67</v>
      </c>
      <c r="G298" s="79">
        <v>20.2</v>
      </c>
      <c r="H298" s="79">
        <v>1</v>
      </c>
      <c r="J298" s="12" t="s">
        <v>805</v>
      </c>
      <c r="K298" s="42" t="s">
        <v>642</v>
      </c>
      <c r="L298" s="42" t="s">
        <v>643</v>
      </c>
      <c r="M298" s="42" t="s">
        <v>928</v>
      </c>
      <c r="N298" s="79" t="s">
        <v>865</v>
      </c>
      <c r="P298" s="79" t="s">
        <v>819</v>
      </c>
      <c r="Q298" s="79" t="s">
        <v>96</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3">
        <v>16597500023</v>
      </c>
      <c r="B299" s="79">
        <v>298</v>
      </c>
      <c r="C299" s="23" t="s">
        <v>246</v>
      </c>
      <c r="D299" s="23" t="s">
        <v>103</v>
      </c>
      <c r="E299" s="79" t="s">
        <v>72</v>
      </c>
      <c r="F299" s="79">
        <v>69</v>
      </c>
      <c r="G299" s="79" t="s">
        <v>644</v>
      </c>
      <c r="H299" s="79">
        <v>11</v>
      </c>
      <c r="J299" s="12" t="s">
        <v>805</v>
      </c>
      <c r="K299" s="42" t="s">
        <v>645</v>
      </c>
      <c r="L299" s="42" t="s">
        <v>646</v>
      </c>
      <c r="M299" s="42" t="s">
        <v>872</v>
      </c>
      <c r="N299" s="79" t="s">
        <v>834</v>
      </c>
      <c r="P299" s="79" t="s">
        <v>819</v>
      </c>
      <c r="Q299" s="79" t="s">
        <v>96</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3">
        <v>16597600023</v>
      </c>
      <c r="B300" s="79">
        <v>299</v>
      </c>
      <c r="C300" s="23" t="s">
        <v>246</v>
      </c>
      <c r="D300" s="23" t="s">
        <v>103</v>
      </c>
      <c r="E300" s="79" t="s">
        <v>72</v>
      </c>
      <c r="F300" s="79">
        <v>69</v>
      </c>
      <c r="G300" s="79" t="s">
        <v>647</v>
      </c>
      <c r="H300" s="79">
        <v>54</v>
      </c>
      <c r="J300" s="12" t="s">
        <v>805</v>
      </c>
      <c r="K300" s="42" t="s">
        <v>648</v>
      </c>
      <c r="L300" s="42" t="s">
        <v>649</v>
      </c>
      <c r="M300" s="42" t="s">
        <v>873</v>
      </c>
      <c r="N300" s="79" t="s">
        <v>834</v>
      </c>
      <c r="P300" s="79" t="s">
        <v>819</v>
      </c>
      <c r="Q300" s="79" t="s">
        <v>96</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3">
        <v>16644700023</v>
      </c>
      <c r="B301" s="79">
        <v>300</v>
      </c>
      <c r="C301" s="23" t="s">
        <v>126</v>
      </c>
      <c r="D301" s="23" t="s">
        <v>127</v>
      </c>
      <c r="E301" s="79" t="s">
        <v>72</v>
      </c>
      <c r="F301" s="79">
        <v>72</v>
      </c>
      <c r="G301" s="79" t="s">
        <v>650</v>
      </c>
      <c r="H301" s="79">
        <v>6</v>
      </c>
      <c r="J301" s="12" t="s">
        <v>805</v>
      </c>
      <c r="K301" s="42" t="s">
        <v>651</v>
      </c>
      <c r="L301" s="42" t="s">
        <v>652</v>
      </c>
      <c r="M301" s="42" t="s">
        <v>874</v>
      </c>
      <c r="N301" s="79" t="s">
        <v>834</v>
      </c>
      <c r="P301" s="79" t="s">
        <v>819</v>
      </c>
      <c r="Q301" s="79" t="s">
        <v>96</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3">
        <v>16597700023</v>
      </c>
      <c r="B302" s="79">
        <v>301</v>
      </c>
      <c r="C302" s="23" t="s">
        <v>246</v>
      </c>
      <c r="D302" s="23" t="s">
        <v>103</v>
      </c>
      <c r="E302" s="79" t="s">
        <v>72</v>
      </c>
      <c r="F302" s="79">
        <v>75</v>
      </c>
      <c r="G302" s="79" t="s">
        <v>653</v>
      </c>
      <c r="H302" s="79">
        <v>29</v>
      </c>
      <c r="J302" s="12" t="s">
        <v>805</v>
      </c>
      <c r="K302" s="42" t="s">
        <v>654</v>
      </c>
      <c r="L302" s="42" t="s">
        <v>655</v>
      </c>
      <c r="M302" s="42" t="s">
        <v>875</v>
      </c>
      <c r="N302" s="79" t="s">
        <v>834</v>
      </c>
      <c r="P302" s="79" t="s">
        <v>819</v>
      </c>
      <c r="Q302" s="79" t="s">
        <v>96</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3">
        <v>16644800023</v>
      </c>
      <c r="B303" s="79">
        <v>302</v>
      </c>
      <c r="C303" s="23" t="s">
        <v>126</v>
      </c>
      <c r="D303" s="23" t="s">
        <v>127</v>
      </c>
      <c r="E303" s="79" t="s">
        <v>27</v>
      </c>
      <c r="F303" s="79">
        <v>75</v>
      </c>
      <c r="G303" s="79" t="s">
        <v>656</v>
      </c>
      <c r="H303" s="79">
        <v>40</v>
      </c>
      <c r="J303" s="79" t="s">
        <v>822</v>
      </c>
      <c r="K303" s="42" t="s">
        <v>657</v>
      </c>
      <c r="L303" s="42" t="s">
        <v>658</v>
      </c>
      <c r="M303" s="42" t="s">
        <v>778</v>
      </c>
      <c r="N303" s="79" t="s">
        <v>778</v>
      </c>
      <c r="P303" s="79" t="s">
        <v>27</v>
      </c>
      <c r="Q303" s="79" t="s">
        <v>96</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3">
        <v>16559800023</v>
      </c>
      <c r="B304" s="79">
        <v>303</v>
      </c>
      <c r="C304" s="23" t="s">
        <v>659</v>
      </c>
      <c r="D304" s="23" t="s">
        <v>348</v>
      </c>
      <c r="E304" s="79" t="s">
        <v>72</v>
      </c>
      <c r="F304" s="79">
        <v>75</v>
      </c>
      <c r="G304" s="79" t="s">
        <v>656</v>
      </c>
      <c r="H304" s="79">
        <v>43</v>
      </c>
      <c r="J304" s="12" t="s">
        <v>805</v>
      </c>
      <c r="K304" s="42" t="s">
        <v>660</v>
      </c>
      <c r="L304" s="42" t="s">
        <v>661</v>
      </c>
      <c r="M304" s="42" t="s">
        <v>884</v>
      </c>
      <c r="N304" s="79" t="s">
        <v>834</v>
      </c>
      <c r="P304" s="79" t="s">
        <v>819</v>
      </c>
      <c r="Q304" s="79" t="s">
        <v>96</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3">
        <v>16644900023</v>
      </c>
      <c r="B305" s="79">
        <v>304</v>
      </c>
      <c r="C305" s="23" t="s">
        <v>126</v>
      </c>
      <c r="D305" s="23" t="s">
        <v>127</v>
      </c>
      <c r="E305" s="79" t="s">
        <v>27</v>
      </c>
      <c r="F305" s="79">
        <v>75</v>
      </c>
      <c r="G305" s="79" t="s">
        <v>656</v>
      </c>
      <c r="H305" s="79">
        <v>52</v>
      </c>
      <c r="J305" s="79" t="s">
        <v>822</v>
      </c>
      <c r="K305" s="42" t="s">
        <v>657</v>
      </c>
      <c r="L305" s="42" t="s">
        <v>658</v>
      </c>
      <c r="M305" s="42" t="s">
        <v>778</v>
      </c>
      <c r="N305" s="79" t="s">
        <v>778</v>
      </c>
      <c r="P305" s="79" t="s">
        <v>27</v>
      </c>
      <c r="Q305" s="79" t="s">
        <v>96</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3">
        <v>16645000023</v>
      </c>
      <c r="B306" s="79">
        <v>305</v>
      </c>
      <c r="C306" s="23" t="s">
        <v>126</v>
      </c>
      <c r="D306" s="23" t="s">
        <v>127</v>
      </c>
      <c r="E306" s="79" t="s">
        <v>27</v>
      </c>
      <c r="F306" s="79">
        <v>75</v>
      </c>
      <c r="G306" s="79" t="s">
        <v>656</v>
      </c>
      <c r="H306" s="79">
        <v>53</v>
      </c>
      <c r="J306" s="79" t="s">
        <v>822</v>
      </c>
      <c r="K306" s="42" t="s">
        <v>657</v>
      </c>
      <c r="L306" s="42" t="s">
        <v>662</v>
      </c>
      <c r="M306" s="42" t="s">
        <v>778</v>
      </c>
      <c r="N306" s="79" t="s">
        <v>778</v>
      </c>
      <c r="P306" s="79" t="s">
        <v>27</v>
      </c>
      <c r="Q306" s="79" t="s">
        <v>96</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3">
        <v>16645100023</v>
      </c>
      <c r="B307" s="79">
        <v>306</v>
      </c>
      <c r="C307" s="23" t="s">
        <v>126</v>
      </c>
      <c r="D307" s="23" t="s">
        <v>127</v>
      </c>
      <c r="E307" s="79" t="s">
        <v>27</v>
      </c>
      <c r="F307" s="79">
        <v>76</v>
      </c>
      <c r="G307" s="79" t="s">
        <v>656</v>
      </c>
      <c r="H307" s="79">
        <v>9</v>
      </c>
      <c r="J307" s="79" t="s">
        <v>822</v>
      </c>
      <c r="K307" s="42" t="s">
        <v>379</v>
      </c>
      <c r="L307" s="42" t="s">
        <v>663</v>
      </c>
      <c r="M307" s="42" t="s">
        <v>778</v>
      </c>
      <c r="N307" s="79" t="s">
        <v>778</v>
      </c>
      <c r="P307" s="79" t="s">
        <v>27</v>
      </c>
      <c r="Q307" s="79" t="s">
        <v>96</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3">
        <v>16597800023</v>
      </c>
      <c r="B308" s="79">
        <v>307</v>
      </c>
      <c r="C308" s="23" t="s">
        <v>246</v>
      </c>
      <c r="D308" s="23" t="s">
        <v>103</v>
      </c>
      <c r="E308" s="79" t="s">
        <v>72</v>
      </c>
      <c r="F308" s="79">
        <v>76</v>
      </c>
      <c r="G308" s="79" t="s">
        <v>664</v>
      </c>
      <c r="H308" s="79">
        <v>50</v>
      </c>
      <c r="J308" s="12" t="s">
        <v>805</v>
      </c>
      <c r="K308" s="42" t="s">
        <v>665</v>
      </c>
      <c r="L308" s="42" t="s">
        <v>666</v>
      </c>
      <c r="M308" s="42" t="s">
        <v>876</v>
      </c>
      <c r="N308" s="79" t="s">
        <v>834</v>
      </c>
      <c r="P308" s="79" t="s">
        <v>819</v>
      </c>
      <c r="Q308" s="79" t="s">
        <v>96</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3">
        <v>16645200023</v>
      </c>
      <c r="B309" s="79">
        <v>308</v>
      </c>
      <c r="C309" s="23" t="s">
        <v>126</v>
      </c>
      <c r="D309" s="23" t="s">
        <v>127</v>
      </c>
      <c r="E309" s="79" t="s">
        <v>27</v>
      </c>
      <c r="F309" s="79">
        <v>76</v>
      </c>
      <c r="G309" s="79" t="s">
        <v>664</v>
      </c>
      <c r="H309" s="79">
        <v>52</v>
      </c>
      <c r="J309" s="79" t="s">
        <v>822</v>
      </c>
      <c r="K309" s="42" t="s">
        <v>379</v>
      </c>
      <c r="L309" s="42" t="s">
        <v>667</v>
      </c>
      <c r="M309" s="42" t="s">
        <v>778</v>
      </c>
      <c r="N309" s="79" t="s">
        <v>778</v>
      </c>
      <c r="P309" s="79" t="s">
        <v>27</v>
      </c>
      <c r="Q309" s="79" t="s">
        <v>96</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3">
        <v>16645300023</v>
      </c>
      <c r="B310" s="79">
        <v>309</v>
      </c>
      <c r="C310" s="23" t="s">
        <v>126</v>
      </c>
      <c r="D310" s="23" t="s">
        <v>127</v>
      </c>
      <c r="E310" s="79" t="s">
        <v>27</v>
      </c>
      <c r="F310" s="79">
        <v>76</v>
      </c>
      <c r="G310" s="79" t="s">
        <v>664</v>
      </c>
      <c r="H310" s="79">
        <v>53</v>
      </c>
      <c r="J310" s="79" t="s">
        <v>822</v>
      </c>
      <c r="K310" s="42" t="s">
        <v>379</v>
      </c>
      <c r="L310" s="42" t="s">
        <v>668</v>
      </c>
      <c r="M310" s="42" t="s">
        <v>778</v>
      </c>
      <c r="N310" s="79" t="s">
        <v>778</v>
      </c>
      <c r="P310" s="79" t="s">
        <v>27</v>
      </c>
      <c r="Q310" s="79" t="s">
        <v>96</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3">
        <v>16645400023</v>
      </c>
      <c r="B311" s="79">
        <v>310</v>
      </c>
      <c r="C311" s="23" t="s">
        <v>126</v>
      </c>
      <c r="D311" s="23" t="s">
        <v>127</v>
      </c>
      <c r="E311" s="79" t="s">
        <v>27</v>
      </c>
      <c r="F311" s="79">
        <v>77</v>
      </c>
      <c r="G311" s="79" t="s">
        <v>669</v>
      </c>
      <c r="H311" s="79">
        <v>36</v>
      </c>
      <c r="J311" s="79" t="s">
        <v>822</v>
      </c>
      <c r="K311" s="42" t="s">
        <v>670</v>
      </c>
      <c r="L311" s="42" t="s">
        <v>671</v>
      </c>
      <c r="M311" s="42" t="s">
        <v>904</v>
      </c>
      <c r="N311" s="79" t="s">
        <v>865</v>
      </c>
      <c r="P311" s="79" t="s">
        <v>27</v>
      </c>
      <c r="Q311" s="79" t="s">
        <v>96</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3">
        <v>16645500023</v>
      </c>
      <c r="B312" s="79">
        <v>311</v>
      </c>
      <c r="C312" s="23" t="s">
        <v>126</v>
      </c>
      <c r="D312" s="23" t="s">
        <v>127</v>
      </c>
      <c r="E312" s="79" t="s">
        <v>27</v>
      </c>
      <c r="F312" s="79">
        <v>77</v>
      </c>
      <c r="G312" s="79" t="s">
        <v>669</v>
      </c>
      <c r="H312" s="79">
        <v>41</v>
      </c>
      <c r="J312" s="79" t="s">
        <v>822</v>
      </c>
      <c r="K312" s="42" t="s">
        <v>670</v>
      </c>
      <c r="L312" s="42" t="s">
        <v>671</v>
      </c>
      <c r="M312" s="42" t="s">
        <v>904</v>
      </c>
      <c r="N312" s="79" t="s">
        <v>865</v>
      </c>
      <c r="P312" s="79" t="s">
        <v>27</v>
      </c>
      <c r="Q312" s="79" t="s">
        <v>96</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3">
        <v>16510500023</v>
      </c>
      <c r="B313" s="79">
        <v>312</v>
      </c>
      <c r="C313" s="23" t="s">
        <v>204</v>
      </c>
      <c r="D313" s="23" t="s">
        <v>205</v>
      </c>
      <c r="E313" s="79" t="s">
        <v>27</v>
      </c>
      <c r="F313" s="79">
        <v>77</v>
      </c>
      <c r="G313" s="79" t="s">
        <v>672</v>
      </c>
      <c r="H313" s="79">
        <v>52</v>
      </c>
      <c r="J313" s="79" t="s">
        <v>822</v>
      </c>
      <c r="K313" s="42" t="s">
        <v>673</v>
      </c>
      <c r="L313" s="42" t="s">
        <v>254</v>
      </c>
      <c r="M313" s="42" t="s">
        <v>893</v>
      </c>
      <c r="N313" s="79" t="s">
        <v>865</v>
      </c>
      <c r="P313" s="79" t="s">
        <v>27</v>
      </c>
      <c r="Q313" s="79" t="s">
        <v>96</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3">
        <v>16645600023</v>
      </c>
      <c r="B314" s="79">
        <v>313</v>
      </c>
      <c r="C314" s="23" t="s">
        <v>126</v>
      </c>
      <c r="D314" s="23" t="s">
        <v>127</v>
      </c>
      <c r="E314" s="79" t="s">
        <v>72</v>
      </c>
      <c r="F314" s="79">
        <v>77</v>
      </c>
      <c r="G314" s="79" t="s">
        <v>672</v>
      </c>
      <c r="H314" s="79">
        <v>53</v>
      </c>
      <c r="J314" s="12" t="s">
        <v>805</v>
      </c>
      <c r="K314" s="42" t="s">
        <v>674</v>
      </c>
      <c r="L314" s="42" t="s">
        <v>675</v>
      </c>
      <c r="M314" s="42" t="s">
        <v>778</v>
      </c>
      <c r="N314" s="79" t="s">
        <v>778</v>
      </c>
      <c r="P314" s="79" t="s">
        <v>819</v>
      </c>
      <c r="Q314" s="79" t="s">
        <v>96</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3">
        <v>16645700023</v>
      </c>
      <c r="B315" s="79">
        <v>314</v>
      </c>
      <c r="C315" s="23" t="s">
        <v>126</v>
      </c>
      <c r="D315" s="23" t="s">
        <v>127</v>
      </c>
      <c r="E315" s="79" t="s">
        <v>27</v>
      </c>
      <c r="F315" s="79">
        <v>78</v>
      </c>
      <c r="G315" s="79" t="s">
        <v>676</v>
      </c>
      <c r="H315" s="79">
        <v>9</v>
      </c>
      <c r="J315" s="79" t="s">
        <v>822</v>
      </c>
      <c r="K315" s="42" t="s">
        <v>677</v>
      </c>
      <c r="L315" s="42" t="s">
        <v>678</v>
      </c>
      <c r="M315" s="42" t="s">
        <v>778</v>
      </c>
      <c r="N315" s="79" t="s">
        <v>778</v>
      </c>
      <c r="P315" s="79" t="s">
        <v>27</v>
      </c>
      <c r="Q315" s="79" t="s">
        <v>96</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3">
        <v>16510600023</v>
      </c>
      <c r="B316" s="79">
        <v>315</v>
      </c>
      <c r="C316" s="23" t="s">
        <v>204</v>
      </c>
      <c r="D316" s="23" t="s">
        <v>205</v>
      </c>
      <c r="E316" s="79" t="s">
        <v>27</v>
      </c>
      <c r="F316" s="79">
        <v>78</v>
      </c>
      <c r="G316" s="79" t="s">
        <v>676</v>
      </c>
      <c r="H316" s="79">
        <v>22</v>
      </c>
      <c r="J316" s="79" t="s">
        <v>822</v>
      </c>
      <c r="K316" s="42" t="s">
        <v>679</v>
      </c>
      <c r="L316" s="42" t="s">
        <v>207</v>
      </c>
      <c r="M316" s="42" t="s">
        <v>899</v>
      </c>
      <c r="N316" s="79" t="s">
        <v>865</v>
      </c>
      <c r="P316" s="79" t="s">
        <v>27</v>
      </c>
      <c r="Q316" s="79" t="s">
        <v>96</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3">
        <v>16510700023</v>
      </c>
      <c r="B317" s="79">
        <v>316</v>
      </c>
      <c r="C317" s="23" t="s">
        <v>204</v>
      </c>
      <c r="D317" s="23" t="s">
        <v>205</v>
      </c>
      <c r="E317" s="79" t="s">
        <v>27</v>
      </c>
      <c r="F317" s="79">
        <v>78</v>
      </c>
      <c r="G317" s="79" t="s">
        <v>680</v>
      </c>
      <c r="H317" s="79">
        <v>45</v>
      </c>
      <c r="J317" s="79" t="s">
        <v>822</v>
      </c>
      <c r="K317" s="42" t="s">
        <v>253</v>
      </c>
      <c r="L317" s="42" t="s">
        <v>254</v>
      </c>
      <c r="M317" s="42" t="s">
        <v>893</v>
      </c>
      <c r="N317" s="79" t="s">
        <v>865</v>
      </c>
      <c r="P317" s="79" t="s">
        <v>27</v>
      </c>
      <c r="Q317" s="79" t="s">
        <v>96</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3">
        <v>16629200023</v>
      </c>
      <c r="B318" s="79">
        <v>317</v>
      </c>
      <c r="C318" s="23" t="s">
        <v>159</v>
      </c>
      <c r="D318" s="23" t="s">
        <v>160</v>
      </c>
      <c r="E318" s="79" t="s">
        <v>108</v>
      </c>
      <c r="F318" s="79">
        <v>79</v>
      </c>
      <c r="G318" s="79" t="s">
        <v>681</v>
      </c>
      <c r="H318" s="79">
        <v>51</v>
      </c>
      <c r="J318" s="12" t="s">
        <v>805</v>
      </c>
      <c r="K318" s="42" t="s">
        <v>682</v>
      </c>
      <c r="L318" s="42" t="s">
        <v>683</v>
      </c>
      <c r="M318" s="42" t="s">
        <v>877</v>
      </c>
      <c r="N318" s="79" t="s">
        <v>834</v>
      </c>
      <c r="P318" s="79" t="s">
        <v>820</v>
      </c>
      <c r="Q318" s="79" t="s">
        <v>96</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3">
        <v>16572800023</v>
      </c>
      <c r="B319" s="79">
        <v>318</v>
      </c>
      <c r="C319" s="23" t="s">
        <v>438</v>
      </c>
      <c r="D319" s="23" t="s">
        <v>439</v>
      </c>
      <c r="E319" s="79" t="s">
        <v>72</v>
      </c>
      <c r="F319" s="79">
        <v>81</v>
      </c>
      <c r="G319" s="79">
        <v>20.3</v>
      </c>
      <c r="H319" s="79">
        <v>1</v>
      </c>
      <c r="J319" s="12" t="s">
        <v>831</v>
      </c>
      <c r="K319" s="42" t="s">
        <v>684</v>
      </c>
      <c r="L319" s="42" t="s">
        <v>643</v>
      </c>
      <c r="M319" s="42" t="s">
        <v>928</v>
      </c>
      <c r="N319" s="79" t="s">
        <v>865</v>
      </c>
      <c r="P319" s="79" t="s">
        <v>820</v>
      </c>
      <c r="Q319" s="79" t="s">
        <v>96</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3">
        <v>16645800023</v>
      </c>
      <c r="B320" s="79">
        <v>319</v>
      </c>
      <c r="C320" s="23" t="s">
        <v>126</v>
      </c>
      <c r="D320" s="23" t="s">
        <v>127</v>
      </c>
      <c r="E320" s="79" t="s">
        <v>27</v>
      </c>
      <c r="F320" s="79">
        <v>81</v>
      </c>
      <c r="G320" s="79" t="s">
        <v>685</v>
      </c>
      <c r="H320" s="79">
        <v>44</v>
      </c>
      <c r="J320" s="79" t="s">
        <v>822</v>
      </c>
      <c r="K320" s="42" t="s">
        <v>379</v>
      </c>
      <c r="L320" s="42" t="s">
        <v>686</v>
      </c>
      <c r="M320" s="42" t="s">
        <v>778</v>
      </c>
      <c r="N320" s="79" t="s">
        <v>778</v>
      </c>
      <c r="P320" s="79" t="s">
        <v>27</v>
      </c>
      <c r="Q320" s="79" t="s">
        <v>96</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3">
        <v>16646000023</v>
      </c>
      <c r="B321" s="79">
        <v>320</v>
      </c>
      <c r="C321" s="23" t="s">
        <v>126</v>
      </c>
      <c r="D321" s="23" t="s">
        <v>127</v>
      </c>
      <c r="E321" s="79" t="s">
        <v>27</v>
      </c>
      <c r="F321" s="79">
        <v>81</v>
      </c>
      <c r="G321" s="79" t="s">
        <v>685</v>
      </c>
      <c r="H321" s="79">
        <v>45</v>
      </c>
      <c r="J321" s="79" t="s">
        <v>822</v>
      </c>
      <c r="K321" s="42" t="s">
        <v>379</v>
      </c>
      <c r="L321" s="42" t="s">
        <v>687</v>
      </c>
      <c r="M321" s="42" t="s">
        <v>778</v>
      </c>
      <c r="N321" s="79" t="s">
        <v>778</v>
      </c>
      <c r="P321" s="79" t="s">
        <v>27</v>
      </c>
      <c r="Q321" s="79" t="s">
        <v>96</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3">
        <v>16645900023</v>
      </c>
      <c r="B322" s="79">
        <v>321</v>
      </c>
      <c r="C322" s="23" t="s">
        <v>126</v>
      </c>
      <c r="D322" s="23" t="s">
        <v>127</v>
      </c>
      <c r="E322" s="79" t="s">
        <v>72</v>
      </c>
      <c r="F322" s="79">
        <v>81</v>
      </c>
      <c r="G322" s="79" t="s">
        <v>685</v>
      </c>
      <c r="H322" s="79">
        <v>45</v>
      </c>
      <c r="J322" s="12" t="s">
        <v>831</v>
      </c>
      <c r="K322" s="42" t="s">
        <v>379</v>
      </c>
      <c r="L322" s="42" t="s">
        <v>688</v>
      </c>
      <c r="M322" s="42" t="s">
        <v>843</v>
      </c>
      <c r="N322" s="79" t="s">
        <v>834</v>
      </c>
      <c r="P322" s="79" t="s">
        <v>820</v>
      </c>
      <c r="Q322" s="79" t="s">
        <v>96</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3">
        <v>16563000023</v>
      </c>
      <c r="B323" s="79">
        <v>322</v>
      </c>
      <c r="C323" s="23" t="s">
        <v>689</v>
      </c>
      <c r="D323" s="23" t="s">
        <v>205</v>
      </c>
      <c r="E323" s="79" t="s">
        <v>27</v>
      </c>
      <c r="F323" s="79">
        <v>82</v>
      </c>
      <c r="G323" s="79" t="s">
        <v>685</v>
      </c>
      <c r="J323" s="79" t="s">
        <v>822</v>
      </c>
      <c r="K323" s="42" t="s">
        <v>690</v>
      </c>
      <c r="L323" s="42" t="s">
        <v>691</v>
      </c>
      <c r="M323" s="42" t="s">
        <v>778</v>
      </c>
      <c r="N323" s="79" t="s">
        <v>778</v>
      </c>
      <c r="P323" s="79" t="s">
        <v>27</v>
      </c>
      <c r="Q323" s="79" t="s">
        <v>96</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3">
        <v>16646100023</v>
      </c>
      <c r="B324" s="79">
        <v>323</v>
      </c>
      <c r="C324" s="23" t="s">
        <v>126</v>
      </c>
      <c r="D324" s="23" t="s">
        <v>127</v>
      </c>
      <c r="E324" s="79" t="s">
        <v>27</v>
      </c>
      <c r="F324" s="79">
        <v>85</v>
      </c>
      <c r="G324" s="79" t="s">
        <v>692</v>
      </c>
      <c r="H324" s="79">
        <v>15</v>
      </c>
      <c r="J324" s="79" t="s">
        <v>822</v>
      </c>
      <c r="K324" s="42" t="s">
        <v>379</v>
      </c>
      <c r="L324" s="42" t="s">
        <v>693</v>
      </c>
      <c r="M324" s="42" t="s">
        <v>844</v>
      </c>
      <c r="N324" s="79" t="s">
        <v>834</v>
      </c>
      <c r="P324" s="79" t="s">
        <v>27</v>
      </c>
      <c r="Q324" s="79" t="s">
        <v>96</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3">
        <v>16646200023</v>
      </c>
      <c r="B325" s="79">
        <v>324</v>
      </c>
      <c r="C325" s="23" t="s">
        <v>126</v>
      </c>
      <c r="D325" s="23" t="s">
        <v>127</v>
      </c>
      <c r="E325" s="79" t="s">
        <v>27</v>
      </c>
      <c r="F325" s="79">
        <v>85</v>
      </c>
      <c r="G325" s="79" t="s">
        <v>692</v>
      </c>
      <c r="H325" s="79">
        <v>37</v>
      </c>
      <c r="J325" s="79" t="s">
        <v>822</v>
      </c>
      <c r="K325" s="42" t="s">
        <v>379</v>
      </c>
      <c r="L325" s="42" t="s">
        <v>694</v>
      </c>
      <c r="M325" s="42" t="s">
        <v>778</v>
      </c>
      <c r="N325" s="79" t="s">
        <v>778</v>
      </c>
      <c r="P325" s="79" t="s">
        <v>27</v>
      </c>
      <c r="Q325" s="79" t="s">
        <v>96</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3">
        <v>16646300023</v>
      </c>
      <c r="B326" s="79">
        <v>325</v>
      </c>
      <c r="C326" s="23" t="s">
        <v>126</v>
      </c>
      <c r="D326" s="23" t="s">
        <v>127</v>
      </c>
      <c r="E326" s="79" t="s">
        <v>27</v>
      </c>
      <c r="F326" s="79">
        <v>85</v>
      </c>
      <c r="G326" s="79" t="s">
        <v>692</v>
      </c>
      <c r="H326" s="79">
        <v>40</v>
      </c>
      <c r="J326" s="79" t="s">
        <v>822</v>
      </c>
      <c r="K326" s="42" t="s">
        <v>670</v>
      </c>
      <c r="L326" s="42" t="s">
        <v>695</v>
      </c>
      <c r="M326" s="42" t="s">
        <v>904</v>
      </c>
      <c r="N326" s="79" t="s">
        <v>865</v>
      </c>
      <c r="P326" s="79" t="s">
        <v>27</v>
      </c>
      <c r="Q326" s="79" t="s">
        <v>96</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3">
        <v>16562500023</v>
      </c>
      <c r="B327" s="79">
        <v>326</v>
      </c>
      <c r="C327" s="23" t="s">
        <v>689</v>
      </c>
      <c r="D327" s="23" t="s">
        <v>205</v>
      </c>
      <c r="E327" s="79" t="s">
        <v>27</v>
      </c>
      <c r="F327" s="79">
        <v>85</v>
      </c>
      <c r="G327" s="79" t="s">
        <v>696</v>
      </c>
      <c r="H327" s="79">
        <v>50</v>
      </c>
      <c r="J327" s="79" t="s">
        <v>822</v>
      </c>
      <c r="K327" s="42" t="s">
        <v>697</v>
      </c>
      <c r="L327" s="42" t="s">
        <v>698</v>
      </c>
      <c r="M327" s="42" t="s">
        <v>778</v>
      </c>
      <c r="N327" s="79" t="s">
        <v>778</v>
      </c>
      <c r="P327" s="79" t="s">
        <v>27</v>
      </c>
      <c r="Q327" s="79" t="s">
        <v>96</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3">
        <v>16646500023</v>
      </c>
      <c r="B328" s="79">
        <v>327</v>
      </c>
      <c r="C328" s="23" t="s">
        <v>126</v>
      </c>
      <c r="D328" s="23" t="s">
        <v>127</v>
      </c>
      <c r="E328" s="79" t="s">
        <v>72</v>
      </c>
      <c r="F328" s="79">
        <v>85</v>
      </c>
      <c r="G328" s="79" t="s">
        <v>696</v>
      </c>
      <c r="H328" s="79">
        <v>53</v>
      </c>
      <c r="J328" s="12" t="s">
        <v>831</v>
      </c>
      <c r="K328" s="42" t="s">
        <v>699</v>
      </c>
      <c r="L328" s="42" t="s">
        <v>700</v>
      </c>
      <c r="P328" s="79" t="s">
        <v>820</v>
      </c>
      <c r="Q328" s="79" t="s">
        <v>96</v>
      </c>
      <c r="T328" s="43">
        <f t="shared" si="40"/>
      </c>
      <c r="U328" s="43">
        <f t="shared" si="41"/>
        <v>0</v>
      </c>
      <c r="V328" s="43">
        <f t="shared" si="42"/>
      </c>
      <c r="W328" s="43" t="str">
        <f t="shared" si="43"/>
        <v>NB-OFDM</v>
      </c>
      <c r="X328" s="15">
        <f t="shared" si="44"/>
      </c>
      <c r="Y328" s="15">
        <f t="shared" si="45"/>
      </c>
      <c r="Z328" s="15">
        <f t="shared" si="46"/>
      </c>
      <c r="AB328" s="15">
        <f t="shared" si="47"/>
      </c>
    </row>
    <row r="329" spans="1:28" ht="12.75">
      <c r="A329" s="83">
        <v>16646400023</v>
      </c>
      <c r="B329" s="79">
        <v>328</v>
      </c>
      <c r="C329" s="23" t="s">
        <v>126</v>
      </c>
      <c r="D329" s="23" t="s">
        <v>127</v>
      </c>
      <c r="E329" s="79" t="s">
        <v>27</v>
      </c>
      <c r="F329" s="79">
        <v>85</v>
      </c>
      <c r="G329" s="79" t="s">
        <v>696</v>
      </c>
      <c r="H329" s="79">
        <v>53</v>
      </c>
      <c r="J329" s="79" t="s">
        <v>822</v>
      </c>
      <c r="K329" s="42" t="s">
        <v>379</v>
      </c>
      <c r="L329" s="42" t="s">
        <v>701</v>
      </c>
      <c r="M329" s="42" t="s">
        <v>778</v>
      </c>
      <c r="N329" s="79" t="s">
        <v>778</v>
      </c>
      <c r="P329" s="79" t="s">
        <v>27</v>
      </c>
      <c r="Q329" s="79" t="s">
        <v>96</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3">
        <v>16646600023</v>
      </c>
      <c r="B330" s="79">
        <v>329</v>
      </c>
      <c r="C330" s="23" t="s">
        <v>126</v>
      </c>
      <c r="D330" s="23" t="s">
        <v>127</v>
      </c>
      <c r="E330" s="79" t="s">
        <v>27</v>
      </c>
      <c r="F330" s="79">
        <v>89</v>
      </c>
      <c r="G330" s="79" t="s">
        <v>702</v>
      </c>
      <c r="H330" s="79">
        <v>13</v>
      </c>
      <c r="J330" s="79" t="s">
        <v>822</v>
      </c>
      <c r="K330" s="42" t="s">
        <v>379</v>
      </c>
      <c r="L330" s="42" t="s">
        <v>686</v>
      </c>
      <c r="M330" s="42" t="s">
        <v>778</v>
      </c>
      <c r="N330" s="79" t="s">
        <v>778</v>
      </c>
      <c r="P330" s="79" t="s">
        <v>27</v>
      </c>
      <c r="Q330" s="79" t="s">
        <v>96</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3">
        <v>16646800023</v>
      </c>
      <c r="B331" s="79">
        <v>330</v>
      </c>
      <c r="C331" s="23" t="s">
        <v>126</v>
      </c>
      <c r="D331" s="23" t="s">
        <v>127</v>
      </c>
      <c r="E331" s="79" t="s">
        <v>27</v>
      </c>
      <c r="F331" s="79">
        <v>89</v>
      </c>
      <c r="G331" s="79" t="s">
        <v>702</v>
      </c>
      <c r="H331" s="79">
        <v>14</v>
      </c>
      <c r="J331" s="79" t="s">
        <v>822</v>
      </c>
      <c r="K331" s="42" t="s">
        <v>379</v>
      </c>
      <c r="L331" s="42" t="s">
        <v>687</v>
      </c>
      <c r="M331" s="42" t="s">
        <v>778</v>
      </c>
      <c r="N331" s="79" t="s">
        <v>778</v>
      </c>
      <c r="P331" s="79" t="s">
        <v>27</v>
      </c>
      <c r="Q331" s="79" t="s">
        <v>96</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3">
        <v>16646700023</v>
      </c>
      <c r="B332" s="79">
        <v>331</v>
      </c>
      <c r="C332" s="23" t="s">
        <v>126</v>
      </c>
      <c r="D332" s="23" t="s">
        <v>127</v>
      </c>
      <c r="E332" s="79" t="s">
        <v>72</v>
      </c>
      <c r="F332" s="79">
        <v>89</v>
      </c>
      <c r="G332" s="79" t="s">
        <v>702</v>
      </c>
      <c r="H332" s="79">
        <v>14</v>
      </c>
      <c r="J332" s="12" t="s">
        <v>831</v>
      </c>
      <c r="K332" s="42" t="s">
        <v>379</v>
      </c>
      <c r="L332" s="42" t="s">
        <v>703</v>
      </c>
      <c r="M332" s="42" t="s">
        <v>845</v>
      </c>
      <c r="N332" s="79" t="s">
        <v>834</v>
      </c>
      <c r="P332" s="79" t="s">
        <v>820</v>
      </c>
      <c r="Q332" s="79" t="s">
        <v>96</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3">
        <v>16646900023</v>
      </c>
      <c r="B333" s="79">
        <v>332</v>
      </c>
      <c r="C333" s="23" t="s">
        <v>126</v>
      </c>
      <c r="D333" s="23" t="s">
        <v>127</v>
      </c>
      <c r="E333" s="79" t="s">
        <v>72</v>
      </c>
      <c r="F333" s="79">
        <v>89</v>
      </c>
      <c r="G333" s="79" t="s">
        <v>702</v>
      </c>
      <c r="H333" s="79">
        <v>32</v>
      </c>
      <c r="J333" s="12" t="s">
        <v>831</v>
      </c>
      <c r="K333" s="42" t="s">
        <v>704</v>
      </c>
      <c r="L333" s="42" t="s">
        <v>705</v>
      </c>
      <c r="M333" s="42" t="s">
        <v>778</v>
      </c>
      <c r="N333" s="79" t="s">
        <v>778</v>
      </c>
      <c r="P333" s="79" t="s">
        <v>820</v>
      </c>
      <c r="Q333" s="79" t="s">
        <v>96</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3">
        <v>16647000023</v>
      </c>
      <c r="B334" s="79">
        <v>333</v>
      </c>
      <c r="C334" s="23" t="s">
        <v>126</v>
      </c>
      <c r="D334" s="23" t="s">
        <v>127</v>
      </c>
      <c r="E334" s="79" t="s">
        <v>72</v>
      </c>
      <c r="F334" s="79">
        <v>90</v>
      </c>
      <c r="G334" s="79" t="s">
        <v>706</v>
      </c>
      <c r="H334" s="79">
        <v>3</v>
      </c>
      <c r="J334" s="12" t="s">
        <v>831</v>
      </c>
      <c r="K334" s="42" t="s">
        <v>707</v>
      </c>
      <c r="L334" s="42" t="s">
        <v>708</v>
      </c>
      <c r="M334" s="42" t="s">
        <v>778</v>
      </c>
      <c r="N334" s="79" t="s">
        <v>778</v>
      </c>
      <c r="P334" s="79" t="s">
        <v>820</v>
      </c>
      <c r="Q334" s="79" t="s">
        <v>96</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3">
        <v>16647100023</v>
      </c>
      <c r="B335" s="79">
        <v>334</v>
      </c>
      <c r="C335" s="23" t="s">
        <v>126</v>
      </c>
      <c r="D335" s="23" t="s">
        <v>127</v>
      </c>
      <c r="E335" s="79" t="s">
        <v>27</v>
      </c>
      <c r="F335" s="79">
        <v>90</v>
      </c>
      <c r="G335" s="79" t="s">
        <v>706</v>
      </c>
      <c r="H335" s="79">
        <v>26</v>
      </c>
      <c r="J335" s="79" t="s">
        <v>822</v>
      </c>
      <c r="K335" s="42" t="s">
        <v>379</v>
      </c>
      <c r="L335" s="42" t="s">
        <v>694</v>
      </c>
      <c r="M335" s="42" t="s">
        <v>778</v>
      </c>
      <c r="N335" s="79" t="s">
        <v>778</v>
      </c>
      <c r="P335" s="79" t="s">
        <v>27</v>
      </c>
      <c r="Q335" s="79" t="s">
        <v>96</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3">
        <v>16647200023</v>
      </c>
      <c r="B336" s="79">
        <v>335</v>
      </c>
      <c r="C336" s="23" t="s">
        <v>126</v>
      </c>
      <c r="D336" s="23" t="s">
        <v>127</v>
      </c>
      <c r="E336" s="79" t="s">
        <v>27</v>
      </c>
      <c r="F336" s="79">
        <v>90</v>
      </c>
      <c r="G336" s="79" t="s">
        <v>706</v>
      </c>
      <c r="H336" s="79">
        <v>29</v>
      </c>
      <c r="J336" s="79" t="s">
        <v>822</v>
      </c>
      <c r="K336" s="42" t="s">
        <v>670</v>
      </c>
      <c r="L336" s="42" t="s">
        <v>695</v>
      </c>
      <c r="M336" s="42" t="s">
        <v>778</v>
      </c>
      <c r="N336" s="79" t="s">
        <v>778</v>
      </c>
      <c r="P336" s="79" t="s">
        <v>27</v>
      </c>
      <c r="Q336" s="79" t="s">
        <v>96</v>
      </c>
      <c r="T336" s="43" t="str">
        <f t="shared" si="40"/>
        <v>A</v>
      </c>
      <c r="U336" s="43">
        <f t="shared" si="41"/>
      </c>
      <c r="V336" s="43">
        <f t="shared" si="42"/>
      </c>
      <c r="W336" s="43">
        <f t="shared" si="43"/>
      </c>
      <c r="X336" s="15">
        <f t="shared" si="44"/>
      </c>
      <c r="Y336" s="15">
        <f t="shared" si="45"/>
      </c>
      <c r="Z336" s="15">
        <f t="shared" si="46"/>
      </c>
      <c r="AB336" s="15">
        <f t="shared" si="47"/>
      </c>
    </row>
    <row r="337" spans="1:28" ht="12.75">
      <c r="A337" s="83">
        <v>16647300023</v>
      </c>
      <c r="B337" s="79">
        <v>336</v>
      </c>
      <c r="C337" s="23" t="s">
        <v>126</v>
      </c>
      <c r="D337" s="23" t="s">
        <v>127</v>
      </c>
      <c r="E337" s="79" t="s">
        <v>27</v>
      </c>
      <c r="F337" s="79">
        <v>90</v>
      </c>
      <c r="G337" s="79" t="s">
        <v>709</v>
      </c>
      <c r="H337" s="79">
        <v>39</v>
      </c>
      <c r="J337" s="79" t="s">
        <v>822</v>
      </c>
      <c r="K337" s="42" t="s">
        <v>262</v>
      </c>
      <c r="L337" s="42" t="s">
        <v>710</v>
      </c>
      <c r="M337" s="42" t="s">
        <v>846</v>
      </c>
      <c r="N337" s="79" t="s">
        <v>834</v>
      </c>
      <c r="P337" s="79" t="s">
        <v>27</v>
      </c>
      <c r="Q337" s="79" t="s">
        <v>96</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3">
        <v>16562600023</v>
      </c>
      <c r="B338" s="79">
        <v>337</v>
      </c>
      <c r="C338" s="23" t="s">
        <v>689</v>
      </c>
      <c r="D338" s="23" t="s">
        <v>205</v>
      </c>
      <c r="E338" s="79" t="s">
        <v>27</v>
      </c>
      <c r="F338" s="79">
        <v>90</v>
      </c>
      <c r="G338" s="79" t="s">
        <v>709</v>
      </c>
      <c r="H338" s="79">
        <v>39</v>
      </c>
      <c r="J338" s="79" t="s">
        <v>822</v>
      </c>
      <c r="K338" s="42" t="s">
        <v>711</v>
      </c>
      <c r="L338" s="42" t="s">
        <v>698</v>
      </c>
      <c r="M338" s="42" t="s">
        <v>886</v>
      </c>
      <c r="N338" s="79" t="s">
        <v>834</v>
      </c>
      <c r="P338" s="79" t="s">
        <v>27</v>
      </c>
      <c r="Q338" s="79" t="s">
        <v>96</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3">
        <v>16647500023</v>
      </c>
      <c r="B339" s="79">
        <v>338</v>
      </c>
      <c r="C339" s="23" t="s">
        <v>126</v>
      </c>
      <c r="D339" s="23" t="s">
        <v>127</v>
      </c>
      <c r="E339" s="79" t="s">
        <v>72</v>
      </c>
      <c r="F339" s="79">
        <v>90</v>
      </c>
      <c r="G339" s="79" t="s">
        <v>709</v>
      </c>
      <c r="H339" s="79">
        <v>41</v>
      </c>
      <c r="J339" s="12" t="s">
        <v>831</v>
      </c>
      <c r="K339" s="42" t="s">
        <v>699</v>
      </c>
      <c r="L339" s="42" t="s">
        <v>700</v>
      </c>
      <c r="M339" s="42" t="s">
        <v>847</v>
      </c>
      <c r="N339" s="79" t="s">
        <v>834</v>
      </c>
      <c r="P339" s="79" t="s">
        <v>820</v>
      </c>
      <c r="Q339" s="79" t="s">
        <v>96</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3">
        <v>16647400023</v>
      </c>
      <c r="B340" s="79">
        <v>339</v>
      </c>
      <c r="C340" s="23" t="s">
        <v>126</v>
      </c>
      <c r="D340" s="23" t="s">
        <v>127</v>
      </c>
      <c r="E340" s="79" t="s">
        <v>27</v>
      </c>
      <c r="F340" s="79">
        <v>90</v>
      </c>
      <c r="G340" s="79" t="s">
        <v>709</v>
      </c>
      <c r="H340" s="79">
        <v>41</v>
      </c>
      <c r="J340" s="79" t="s">
        <v>822</v>
      </c>
      <c r="K340" s="42" t="s">
        <v>379</v>
      </c>
      <c r="L340" s="42" t="s">
        <v>701</v>
      </c>
      <c r="M340" s="42" t="s">
        <v>778</v>
      </c>
      <c r="N340" s="79" t="s">
        <v>778</v>
      </c>
      <c r="P340" s="79" t="s">
        <v>27</v>
      </c>
      <c r="Q340" s="79" t="s">
        <v>96</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3">
        <v>16647600023</v>
      </c>
      <c r="B341" s="79">
        <v>340</v>
      </c>
      <c r="C341" s="23" t="s">
        <v>126</v>
      </c>
      <c r="D341" s="23" t="s">
        <v>127</v>
      </c>
      <c r="E341" s="79" t="s">
        <v>27</v>
      </c>
      <c r="F341" s="79">
        <v>90</v>
      </c>
      <c r="G341" s="79" t="s">
        <v>709</v>
      </c>
      <c r="H341" s="79">
        <v>42</v>
      </c>
      <c r="J341" s="79" t="s">
        <v>822</v>
      </c>
      <c r="K341" s="42" t="s">
        <v>262</v>
      </c>
      <c r="L341" s="42" t="s">
        <v>710</v>
      </c>
      <c r="M341" s="42" t="s">
        <v>778</v>
      </c>
      <c r="N341" s="79" t="s">
        <v>778</v>
      </c>
      <c r="P341" s="79" t="s">
        <v>27</v>
      </c>
      <c r="Q341" s="79" t="s">
        <v>96</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3">
        <v>16647700023</v>
      </c>
      <c r="B342" s="79">
        <v>341</v>
      </c>
      <c r="C342" s="23" t="s">
        <v>126</v>
      </c>
      <c r="D342" s="23" t="s">
        <v>127</v>
      </c>
      <c r="E342" s="79" t="s">
        <v>27</v>
      </c>
      <c r="F342" s="79">
        <v>90</v>
      </c>
      <c r="G342" s="79" t="s">
        <v>712</v>
      </c>
      <c r="H342" s="79">
        <v>50</v>
      </c>
      <c r="J342" s="79" t="s">
        <v>822</v>
      </c>
      <c r="K342" s="42" t="s">
        <v>379</v>
      </c>
      <c r="L342" s="42" t="s">
        <v>713</v>
      </c>
      <c r="M342" s="42" t="s">
        <v>778</v>
      </c>
      <c r="N342" s="79" t="s">
        <v>778</v>
      </c>
      <c r="P342" s="79" t="s">
        <v>27</v>
      </c>
      <c r="Q342" s="79" t="s">
        <v>96</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3">
        <v>16647800023</v>
      </c>
      <c r="B343" s="79">
        <v>342</v>
      </c>
      <c r="C343" s="23" t="s">
        <v>126</v>
      </c>
      <c r="D343" s="23" t="s">
        <v>127</v>
      </c>
      <c r="E343" s="79" t="s">
        <v>27</v>
      </c>
      <c r="F343" s="79">
        <v>91</v>
      </c>
      <c r="G343" s="79" t="s">
        <v>712</v>
      </c>
      <c r="H343" s="79">
        <v>7</v>
      </c>
      <c r="J343" s="79" t="s">
        <v>822</v>
      </c>
      <c r="K343" s="42" t="s">
        <v>714</v>
      </c>
      <c r="L343" s="42" t="s">
        <v>715</v>
      </c>
      <c r="M343" s="42" t="s">
        <v>778</v>
      </c>
      <c r="N343" s="79" t="s">
        <v>778</v>
      </c>
      <c r="P343" s="79" t="s">
        <v>27</v>
      </c>
      <c r="Q343" s="79" t="s">
        <v>96</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3">
        <v>16647900023</v>
      </c>
      <c r="B344" s="79">
        <v>343</v>
      </c>
      <c r="C344" s="23" t="s">
        <v>126</v>
      </c>
      <c r="D344" s="23" t="s">
        <v>127</v>
      </c>
      <c r="E344" s="79" t="s">
        <v>27</v>
      </c>
      <c r="F344" s="79">
        <v>91</v>
      </c>
      <c r="G344" s="79" t="s">
        <v>712</v>
      </c>
      <c r="H344" s="79">
        <v>17</v>
      </c>
      <c r="J344" s="79" t="s">
        <v>822</v>
      </c>
      <c r="K344" s="42" t="s">
        <v>379</v>
      </c>
      <c r="L344" s="42" t="s">
        <v>716</v>
      </c>
      <c r="M344" s="42" t="s">
        <v>778</v>
      </c>
      <c r="N344" s="79" t="s">
        <v>778</v>
      </c>
      <c r="P344" s="79" t="s">
        <v>27</v>
      </c>
      <c r="Q344" s="79" t="s">
        <v>96</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3">
        <v>16648000023</v>
      </c>
      <c r="B345" s="79">
        <v>344</v>
      </c>
      <c r="C345" s="23" t="s">
        <v>126</v>
      </c>
      <c r="D345" s="23" t="s">
        <v>127</v>
      </c>
      <c r="E345" s="79" t="s">
        <v>27</v>
      </c>
      <c r="F345" s="79">
        <v>91</v>
      </c>
      <c r="G345" s="79" t="s">
        <v>712</v>
      </c>
      <c r="H345" s="79">
        <v>21</v>
      </c>
      <c r="J345" s="79" t="s">
        <v>822</v>
      </c>
      <c r="K345" s="42" t="s">
        <v>379</v>
      </c>
      <c r="L345" s="42" t="s">
        <v>717</v>
      </c>
      <c r="M345" s="42" t="s">
        <v>778</v>
      </c>
      <c r="N345" s="79" t="s">
        <v>778</v>
      </c>
      <c r="P345" s="79" t="s">
        <v>27</v>
      </c>
      <c r="Q345" s="79" t="s">
        <v>96</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3">
        <v>16648100023</v>
      </c>
      <c r="B346" s="79">
        <v>345</v>
      </c>
      <c r="C346" s="23" t="s">
        <v>126</v>
      </c>
      <c r="D346" s="23" t="s">
        <v>127</v>
      </c>
      <c r="E346" s="79" t="s">
        <v>27</v>
      </c>
      <c r="F346" s="79">
        <v>91</v>
      </c>
      <c r="G346" s="79" t="s">
        <v>712</v>
      </c>
      <c r="H346" s="79">
        <v>23</v>
      </c>
      <c r="J346" s="79" t="s">
        <v>822</v>
      </c>
      <c r="K346" s="42" t="s">
        <v>379</v>
      </c>
      <c r="L346" s="42" t="s">
        <v>718</v>
      </c>
      <c r="M346" s="42" t="s">
        <v>778</v>
      </c>
      <c r="N346" s="79" t="s">
        <v>778</v>
      </c>
      <c r="P346" s="79" t="s">
        <v>27</v>
      </c>
      <c r="Q346" s="79" t="s">
        <v>96</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3">
        <v>16648200023</v>
      </c>
      <c r="B347" s="79">
        <v>346</v>
      </c>
      <c r="C347" s="23" t="s">
        <v>126</v>
      </c>
      <c r="D347" s="23" t="s">
        <v>127</v>
      </c>
      <c r="E347" s="79" t="s">
        <v>72</v>
      </c>
      <c r="F347" s="79">
        <v>91</v>
      </c>
      <c r="G347" s="79" t="s">
        <v>712</v>
      </c>
      <c r="H347" s="79">
        <v>24</v>
      </c>
      <c r="J347" s="12" t="s">
        <v>831</v>
      </c>
      <c r="K347" s="42" t="s">
        <v>719</v>
      </c>
      <c r="L347" s="42" t="s">
        <v>720</v>
      </c>
      <c r="M347" s="42" t="s">
        <v>887</v>
      </c>
      <c r="N347" s="79" t="s">
        <v>834</v>
      </c>
      <c r="P347" s="79" t="s">
        <v>820</v>
      </c>
      <c r="Q347" s="79" t="s">
        <v>96</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3">
        <v>16563200023</v>
      </c>
      <c r="B348" s="79">
        <v>347</v>
      </c>
      <c r="C348" s="23" t="s">
        <v>689</v>
      </c>
      <c r="D348" s="23" t="s">
        <v>205</v>
      </c>
      <c r="E348" s="79" t="s">
        <v>72</v>
      </c>
      <c r="F348" s="79">
        <v>91</v>
      </c>
      <c r="G348" s="79" t="s">
        <v>712</v>
      </c>
      <c r="H348" s="79">
        <v>26</v>
      </c>
      <c r="J348" s="12" t="s">
        <v>831</v>
      </c>
      <c r="K348" s="42" t="s">
        <v>721</v>
      </c>
      <c r="L348" s="42" t="s">
        <v>722</v>
      </c>
      <c r="M348" s="42" t="s">
        <v>848</v>
      </c>
      <c r="N348" s="79" t="s">
        <v>834</v>
      </c>
      <c r="P348" s="79" t="s">
        <v>820</v>
      </c>
      <c r="Q348" s="79" t="s">
        <v>96</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3">
        <v>16563300023</v>
      </c>
      <c r="B349" s="79">
        <v>348</v>
      </c>
      <c r="C349" s="23" t="s">
        <v>689</v>
      </c>
      <c r="D349" s="23" t="s">
        <v>205</v>
      </c>
      <c r="E349" s="79" t="s">
        <v>72</v>
      </c>
      <c r="F349" s="79">
        <v>91</v>
      </c>
      <c r="G349" s="79" t="s">
        <v>712</v>
      </c>
      <c r="H349" s="79">
        <v>28</v>
      </c>
      <c r="J349" s="12" t="s">
        <v>831</v>
      </c>
      <c r="K349" s="42" t="s">
        <v>723</v>
      </c>
      <c r="L349" s="42" t="s">
        <v>722</v>
      </c>
      <c r="M349" s="42" t="s">
        <v>849</v>
      </c>
      <c r="N349" s="79" t="s">
        <v>834</v>
      </c>
      <c r="P349" s="79" t="s">
        <v>820</v>
      </c>
      <c r="Q349" s="79" t="s">
        <v>96</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3">
        <v>16562700023</v>
      </c>
      <c r="B350" s="79">
        <v>349</v>
      </c>
      <c r="C350" s="23" t="s">
        <v>689</v>
      </c>
      <c r="D350" s="23" t="s">
        <v>205</v>
      </c>
      <c r="E350" s="79" t="s">
        <v>72</v>
      </c>
      <c r="F350" s="79">
        <v>91</v>
      </c>
      <c r="G350" s="79" t="s">
        <v>712</v>
      </c>
      <c r="J350" s="12" t="s">
        <v>831</v>
      </c>
      <c r="K350" s="42" t="s">
        <v>724</v>
      </c>
      <c r="L350" s="42" t="s">
        <v>691</v>
      </c>
      <c r="M350" s="42" t="s">
        <v>850</v>
      </c>
      <c r="N350" s="79" t="s">
        <v>778</v>
      </c>
      <c r="P350" s="79" t="s">
        <v>820</v>
      </c>
      <c r="Q350" s="79" t="s">
        <v>96</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3">
        <v>16648300023</v>
      </c>
      <c r="B351" s="79">
        <v>350</v>
      </c>
      <c r="C351" s="23" t="s">
        <v>126</v>
      </c>
      <c r="D351" s="23" t="s">
        <v>127</v>
      </c>
      <c r="E351" s="79" t="s">
        <v>27</v>
      </c>
      <c r="F351" s="79">
        <v>93</v>
      </c>
      <c r="G351" s="79" t="s">
        <v>725</v>
      </c>
      <c r="H351" s="79">
        <v>35</v>
      </c>
      <c r="J351" s="79" t="s">
        <v>822</v>
      </c>
      <c r="K351" s="42" t="s">
        <v>379</v>
      </c>
      <c r="L351" s="42" t="s">
        <v>726</v>
      </c>
      <c r="M351" s="42" t="s">
        <v>778</v>
      </c>
      <c r="N351" s="79" t="s">
        <v>778</v>
      </c>
      <c r="P351" s="79" t="s">
        <v>27</v>
      </c>
      <c r="Q351" s="79" t="s">
        <v>96</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3">
        <v>16648400023</v>
      </c>
      <c r="B352" s="79">
        <v>351</v>
      </c>
      <c r="C352" s="23" t="s">
        <v>126</v>
      </c>
      <c r="D352" s="23" t="s">
        <v>127</v>
      </c>
      <c r="E352" s="79" t="s">
        <v>27</v>
      </c>
      <c r="F352" s="79">
        <v>93</v>
      </c>
      <c r="G352" s="79" t="s">
        <v>725</v>
      </c>
      <c r="H352" s="79">
        <v>36</v>
      </c>
      <c r="J352" s="79" t="s">
        <v>822</v>
      </c>
      <c r="K352" s="42" t="s">
        <v>379</v>
      </c>
      <c r="L352" s="42" t="s">
        <v>727</v>
      </c>
      <c r="M352" s="42" t="s">
        <v>778</v>
      </c>
      <c r="N352" s="79" t="s">
        <v>778</v>
      </c>
      <c r="P352" s="79" t="s">
        <v>27</v>
      </c>
      <c r="Q352" s="79" t="s">
        <v>96</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3">
        <v>16648500023</v>
      </c>
      <c r="B353" s="79">
        <v>352</v>
      </c>
      <c r="C353" s="23" t="s">
        <v>126</v>
      </c>
      <c r="D353" s="23" t="s">
        <v>127</v>
      </c>
      <c r="E353" s="79" t="s">
        <v>27</v>
      </c>
      <c r="F353" s="79">
        <v>93</v>
      </c>
      <c r="G353" s="79" t="s">
        <v>725</v>
      </c>
      <c r="H353" s="79">
        <v>37</v>
      </c>
      <c r="J353" s="79" t="s">
        <v>822</v>
      </c>
      <c r="K353" s="42" t="s">
        <v>379</v>
      </c>
      <c r="L353" s="42" t="s">
        <v>728</v>
      </c>
      <c r="M353" s="42" t="s">
        <v>778</v>
      </c>
      <c r="N353" s="79" t="s">
        <v>778</v>
      </c>
      <c r="P353" s="79" t="s">
        <v>27</v>
      </c>
      <c r="Q353" s="79" t="s">
        <v>96</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3">
        <v>16562400023</v>
      </c>
      <c r="B354" s="79">
        <v>353</v>
      </c>
      <c r="C354" s="23" t="s">
        <v>689</v>
      </c>
      <c r="D354" s="23" t="s">
        <v>205</v>
      </c>
      <c r="E354" s="79" t="s">
        <v>27</v>
      </c>
      <c r="F354" s="79">
        <v>93</v>
      </c>
      <c r="G354" s="79" t="s">
        <v>729</v>
      </c>
      <c r="J354" s="79" t="s">
        <v>822</v>
      </c>
      <c r="K354" s="42" t="s">
        <v>730</v>
      </c>
      <c r="L354" s="42" t="s">
        <v>731</v>
      </c>
      <c r="M354" s="42" t="s">
        <v>905</v>
      </c>
      <c r="N354" s="79" t="s">
        <v>865</v>
      </c>
      <c r="P354" s="79" t="s">
        <v>27</v>
      </c>
      <c r="Q354" s="79" t="s">
        <v>96</v>
      </c>
      <c r="T354" s="43" t="str">
        <f t="shared" si="40"/>
        <v>R</v>
      </c>
      <c r="U354" s="43">
        <f t="shared" si="41"/>
      </c>
      <c r="V354" s="43">
        <f t="shared" si="42"/>
      </c>
      <c r="W354" s="43">
        <f t="shared" si="43"/>
      </c>
      <c r="X354" s="15">
        <f t="shared" si="44"/>
      </c>
      <c r="Y354" s="15">
        <f t="shared" si="45"/>
      </c>
      <c r="Z354" s="15">
        <f t="shared" si="46"/>
      </c>
      <c r="AB354" s="15">
        <f t="shared" si="47"/>
      </c>
    </row>
    <row r="355" spans="1:28" ht="12.75">
      <c r="A355" s="83">
        <v>16648600023</v>
      </c>
      <c r="B355" s="79">
        <v>354</v>
      </c>
      <c r="C355" s="23" t="s">
        <v>126</v>
      </c>
      <c r="D355" s="23" t="s">
        <v>127</v>
      </c>
      <c r="E355" s="79" t="s">
        <v>27</v>
      </c>
      <c r="F355" s="79">
        <v>94</v>
      </c>
      <c r="G355" s="79" t="s">
        <v>732</v>
      </c>
      <c r="H355" s="79">
        <v>3</v>
      </c>
      <c r="J355" s="79" t="s">
        <v>822</v>
      </c>
      <c r="K355" s="42" t="s">
        <v>379</v>
      </c>
      <c r="L355" s="42" t="s">
        <v>733</v>
      </c>
      <c r="M355" s="42" t="s">
        <v>778</v>
      </c>
      <c r="N355" s="79" t="s">
        <v>778</v>
      </c>
      <c r="P355" s="79" t="s">
        <v>27</v>
      </c>
      <c r="Q355" s="79" t="s">
        <v>96</v>
      </c>
      <c r="T355" s="43" t="str">
        <f t="shared" si="40"/>
        <v>A</v>
      </c>
      <c r="U355" s="43">
        <f t="shared" si="41"/>
      </c>
      <c r="V355" s="43">
        <f t="shared" si="42"/>
      </c>
      <c r="W355" s="43">
        <f t="shared" si="43"/>
      </c>
      <c r="X355" s="15">
        <f t="shared" si="44"/>
      </c>
      <c r="Y355" s="15">
        <f t="shared" si="45"/>
      </c>
      <c r="Z355" s="15">
        <f t="shared" si="46"/>
      </c>
      <c r="AB355" s="15">
        <f t="shared" si="47"/>
      </c>
    </row>
    <row r="356" spans="1:28" ht="12.75">
      <c r="A356" s="83">
        <v>16648700023</v>
      </c>
      <c r="B356" s="79">
        <v>355</v>
      </c>
      <c r="C356" s="23" t="s">
        <v>126</v>
      </c>
      <c r="D356" s="23" t="s">
        <v>127</v>
      </c>
      <c r="E356" s="79" t="s">
        <v>27</v>
      </c>
      <c r="F356" s="79">
        <v>94</v>
      </c>
      <c r="G356" s="79" t="s">
        <v>732</v>
      </c>
      <c r="H356" s="79">
        <v>4</v>
      </c>
      <c r="J356" s="79" t="s">
        <v>822</v>
      </c>
      <c r="K356" s="42" t="s">
        <v>379</v>
      </c>
      <c r="L356" s="42" t="s">
        <v>734</v>
      </c>
      <c r="M356" s="42" t="s">
        <v>778</v>
      </c>
      <c r="N356" s="79" t="s">
        <v>778</v>
      </c>
      <c r="P356" s="79" t="s">
        <v>27</v>
      </c>
      <c r="Q356" s="79" t="s">
        <v>96</v>
      </c>
      <c r="T356" s="43" t="str">
        <f t="shared" si="40"/>
        <v>A</v>
      </c>
      <c r="U356" s="43">
        <f t="shared" si="41"/>
      </c>
      <c r="V356" s="43">
        <f t="shared" si="42"/>
      </c>
      <c r="W356" s="43">
        <f t="shared" si="43"/>
      </c>
      <c r="X356" s="15">
        <f t="shared" si="44"/>
      </c>
      <c r="Y356" s="15">
        <f t="shared" si="45"/>
      </c>
      <c r="Z356" s="15">
        <f t="shared" si="46"/>
      </c>
      <c r="AB356" s="15">
        <f t="shared" si="47"/>
      </c>
    </row>
    <row r="357" spans="1:28" ht="12.75">
      <c r="A357" s="83">
        <v>16562900023</v>
      </c>
      <c r="B357" s="79">
        <v>356</v>
      </c>
      <c r="C357" s="23" t="s">
        <v>689</v>
      </c>
      <c r="D357" s="23" t="s">
        <v>205</v>
      </c>
      <c r="E357" s="79" t="s">
        <v>72</v>
      </c>
      <c r="F357" s="79">
        <v>94</v>
      </c>
      <c r="G357" s="79" t="s">
        <v>732</v>
      </c>
      <c r="J357" s="12" t="s">
        <v>831</v>
      </c>
      <c r="K357" s="42" t="s">
        <v>735</v>
      </c>
      <c r="L357" s="42" t="s">
        <v>736</v>
      </c>
      <c r="M357" s="42" t="s">
        <v>914</v>
      </c>
      <c r="N357" s="79" t="s">
        <v>834</v>
      </c>
      <c r="P357" s="79" t="s">
        <v>820</v>
      </c>
      <c r="Q357" s="79" t="s">
        <v>96</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3">
        <v>16562800023</v>
      </c>
      <c r="B358" s="79">
        <v>357</v>
      </c>
      <c r="C358" s="23" t="s">
        <v>689</v>
      </c>
      <c r="D358" s="23" t="s">
        <v>205</v>
      </c>
      <c r="E358" s="79" t="s">
        <v>72</v>
      </c>
      <c r="F358" s="79">
        <v>94</v>
      </c>
      <c r="G358" s="79" t="s">
        <v>732</v>
      </c>
      <c r="J358" s="12" t="s">
        <v>831</v>
      </c>
      <c r="K358" s="42" t="s">
        <v>737</v>
      </c>
      <c r="L358" s="42" t="s">
        <v>722</v>
      </c>
      <c r="M358" s="42" t="s">
        <v>914</v>
      </c>
      <c r="N358" s="79" t="s">
        <v>834</v>
      </c>
      <c r="P358" s="79" t="s">
        <v>820</v>
      </c>
      <c r="Q358" s="79" t="s">
        <v>96</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12.75">
      <c r="A359" s="83">
        <v>16648800023</v>
      </c>
      <c r="B359" s="79">
        <v>358</v>
      </c>
      <c r="C359" s="23" t="s">
        <v>126</v>
      </c>
      <c r="D359" s="23" t="s">
        <v>127</v>
      </c>
      <c r="E359" s="79" t="s">
        <v>27</v>
      </c>
      <c r="F359" s="79">
        <v>95</v>
      </c>
      <c r="G359" s="79" t="s">
        <v>732</v>
      </c>
      <c r="H359" s="79">
        <v>1</v>
      </c>
      <c r="J359" s="79" t="s">
        <v>822</v>
      </c>
      <c r="K359" s="42" t="s">
        <v>379</v>
      </c>
      <c r="L359" s="42" t="s">
        <v>738</v>
      </c>
      <c r="M359" s="42" t="s">
        <v>778</v>
      </c>
      <c r="N359" s="79" t="s">
        <v>778</v>
      </c>
      <c r="P359" s="79" t="s">
        <v>27</v>
      </c>
      <c r="Q359" s="79" t="s">
        <v>96</v>
      </c>
      <c r="T359" s="43" t="str">
        <f t="shared" si="40"/>
        <v>A</v>
      </c>
      <c r="U359" s="43">
        <f t="shared" si="41"/>
      </c>
      <c r="V359" s="43">
        <f t="shared" si="42"/>
      </c>
      <c r="W359" s="43">
        <f t="shared" si="43"/>
      </c>
      <c r="X359" s="15">
        <f t="shared" si="44"/>
      </c>
      <c r="Y359" s="15">
        <f t="shared" si="45"/>
      </c>
      <c r="Z359" s="15">
        <f t="shared" si="46"/>
      </c>
      <c r="AB359" s="15">
        <f t="shared" si="47"/>
      </c>
    </row>
    <row r="360" spans="1:28" ht="12.75">
      <c r="A360" s="83">
        <v>16648900023</v>
      </c>
      <c r="B360" s="79">
        <v>359</v>
      </c>
      <c r="C360" s="23" t="s">
        <v>126</v>
      </c>
      <c r="D360" s="23" t="s">
        <v>127</v>
      </c>
      <c r="E360" s="79" t="s">
        <v>27</v>
      </c>
      <c r="F360" s="79">
        <v>95</v>
      </c>
      <c r="G360" s="79" t="s">
        <v>732</v>
      </c>
      <c r="H360" s="79">
        <v>16</v>
      </c>
      <c r="J360" s="79" t="s">
        <v>822</v>
      </c>
      <c r="K360" s="42" t="s">
        <v>379</v>
      </c>
      <c r="L360" s="42" t="s">
        <v>739</v>
      </c>
      <c r="M360" s="42" t="s">
        <v>778</v>
      </c>
      <c r="N360" s="79" t="s">
        <v>778</v>
      </c>
      <c r="P360" s="79" t="s">
        <v>27</v>
      </c>
      <c r="Q360" s="79" t="s">
        <v>96</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3">
        <v>16649000023</v>
      </c>
      <c r="B361" s="79">
        <v>360</v>
      </c>
      <c r="C361" s="23" t="s">
        <v>126</v>
      </c>
      <c r="D361" s="23" t="s">
        <v>127</v>
      </c>
      <c r="E361" s="79" t="s">
        <v>27</v>
      </c>
      <c r="F361" s="79">
        <v>95</v>
      </c>
      <c r="G361" s="79" t="s">
        <v>732</v>
      </c>
      <c r="H361" s="79">
        <v>17</v>
      </c>
      <c r="J361" s="79" t="s">
        <v>822</v>
      </c>
      <c r="K361" s="42" t="s">
        <v>379</v>
      </c>
      <c r="L361" s="42" t="s">
        <v>740</v>
      </c>
      <c r="M361" s="42" t="s">
        <v>851</v>
      </c>
      <c r="N361" s="79" t="s">
        <v>834</v>
      </c>
      <c r="P361" s="79" t="s">
        <v>27</v>
      </c>
      <c r="Q361" s="79" t="s">
        <v>96</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3">
        <v>16562300023</v>
      </c>
      <c r="B362" s="79">
        <v>361</v>
      </c>
      <c r="C362" s="23" t="s">
        <v>689</v>
      </c>
      <c r="D362" s="23" t="s">
        <v>205</v>
      </c>
      <c r="E362" s="79" t="s">
        <v>72</v>
      </c>
      <c r="F362" s="79">
        <v>97</v>
      </c>
      <c r="G362" s="79" t="s">
        <v>741</v>
      </c>
      <c r="H362" s="79">
        <v>15</v>
      </c>
      <c r="J362" s="12" t="s">
        <v>831</v>
      </c>
      <c r="K362" s="42" t="s">
        <v>742</v>
      </c>
      <c r="L362" s="42" t="s">
        <v>691</v>
      </c>
      <c r="M362" s="42" t="s">
        <v>778</v>
      </c>
      <c r="N362" s="79" t="s">
        <v>778</v>
      </c>
      <c r="P362" s="79" t="s">
        <v>820</v>
      </c>
      <c r="Q362" s="79" t="s">
        <v>96</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12.75">
      <c r="A363" s="83">
        <v>16510800023</v>
      </c>
      <c r="B363" s="79">
        <v>362</v>
      </c>
      <c r="C363" s="23" t="s">
        <v>204</v>
      </c>
      <c r="D363" s="23" t="s">
        <v>205</v>
      </c>
      <c r="E363" s="79" t="s">
        <v>27</v>
      </c>
      <c r="F363" s="79">
        <v>97</v>
      </c>
      <c r="G363" s="79" t="s">
        <v>743</v>
      </c>
      <c r="H363" s="79">
        <v>26</v>
      </c>
      <c r="J363" s="79" t="s">
        <v>822</v>
      </c>
      <c r="K363" s="42" t="s">
        <v>673</v>
      </c>
      <c r="L363" s="42" t="s">
        <v>254</v>
      </c>
      <c r="M363" s="42" t="s">
        <v>778</v>
      </c>
      <c r="N363" s="79" t="s">
        <v>778</v>
      </c>
      <c r="P363" s="79" t="s">
        <v>27</v>
      </c>
      <c r="Q363" s="79" t="s">
        <v>96</v>
      </c>
      <c r="T363" s="43" t="str">
        <f t="shared" si="40"/>
        <v>A</v>
      </c>
      <c r="U363" s="43">
        <f t="shared" si="41"/>
      </c>
      <c r="V363" s="43">
        <f t="shared" si="42"/>
      </c>
      <c r="W363" s="43">
        <f t="shared" si="43"/>
      </c>
      <c r="X363" s="15">
        <f t="shared" si="44"/>
      </c>
      <c r="Y363" s="15">
        <f t="shared" si="45"/>
      </c>
      <c r="Z363" s="15">
        <f t="shared" si="46"/>
      </c>
      <c r="AB363" s="15">
        <f t="shared" si="47"/>
      </c>
    </row>
    <row r="364" spans="1:28" ht="12.75">
      <c r="A364" s="83">
        <v>16649100023</v>
      </c>
      <c r="B364" s="79">
        <v>363</v>
      </c>
      <c r="C364" s="23" t="s">
        <v>126</v>
      </c>
      <c r="D364" s="23" t="s">
        <v>127</v>
      </c>
      <c r="E364" s="79" t="s">
        <v>27</v>
      </c>
      <c r="F364" s="79">
        <v>97</v>
      </c>
      <c r="G364" s="79" t="s">
        <v>744</v>
      </c>
      <c r="H364" s="79">
        <v>36</v>
      </c>
      <c r="J364" s="79" t="s">
        <v>822</v>
      </c>
      <c r="K364" s="42" t="s">
        <v>379</v>
      </c>
      <c r="L364" s="42" t="s">
        <v>745</v>
      </c>
      <c r="M364" s="42" t="s">
        <v>778</v>
      </c>
      <c r="N364" s="79" t="s">
        <v>778</v>
      </c>
      <c r="P364" s="79" t="s">
        <v>27</v>
      </c>
      <c r="Q364" s="79" t="s">
        <v>96</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3">
        <v>16649200023</v>
      </c>
      <c r="B365" s="79">
        <v>364</v>
      </c>
      <c r="C365" s="23" t="s">
        <v>126</v>
      </c>
      <c r="D365" s="23" t="s">
        <v>127</v>
      </c>
      <c r="E365" s="79" t="s">
        <v>27</v>
      </c>
      <c r="F365" s="79">
        <v>97</v>
      </c>
      <c r="G365" s="79" t="s">
        <v>746</v>
      </c>
      <c r="H365" s="79">
        <v>52</v>
      </c>
      <c r="J365" s="79" t="s">
        <v>822</v>
      </c>
      <c r="K365" s="42" t="s">
        <v>747</v>
      </c>
      <c r="L365" s="42" t="s">
        <v>748</v>
      </c>
      <c r="M365" s="42" t="s">
        <v>778</v>
      </c>
      <c r="N365" s="79" t="s">
        <v>778</v>
      </c>
      <c r="P365" s="79" t="s">
        <v>27</v>
      </c>
      <c r="Q365" s="79" t="s">
        <v>96</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3">
        <v>16649300023</v>
      </c>
      <c r="B366" s="79">
        <v>365</v>
      </c>
      <c r="C366" s="23" t="s">
        <v>126</v>
      </c>
      <c r="D366" s="23" t="s">
        <v>127</v>
      </c>
      <c r="E366" s="79" t="s">
        <v>27</v>
      </c>
      <c r="F366" s="79">
        <v>98</v>
      </c>
      <c r="G366" s="79" t="s">
        <v>746</v>
      </c>
      <c r="H366" s="79">
        <v>1</v>
      </c>
      <c r="J366" s="79" t="s">
        <v>822</v>
      </c>
      <c r="K366" s="42" t="s">
        <v>747</v>
      </c>
      <c r="L366" s="42" t="s">
        <v>749</v>
      </c>
      <c r="M366" s="42" t="s">
        <v>778</v>
      </c>
      <c r="N366" s="79" t="s">
        <v>778</v>
      </c>
      <c r="P366" s="79" t="s">
        <v>27</v>
      </c>
      <c r="Q366" s="79" t="s">
        <v>96</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3">
        <v>16649500023</v>
      </c>
      <c r="B367" s="79">
        <v>366</v>
      </c>
      <c r="C367" s="23" t="s">
        <v>126</v>
      </c>
      <c r="D367" s="23" t="s">
        <v>127</v>
      </c>
      <c r="E367" s="79" t="s">
        <v>27</v>
      </c>
      <c r="F367" s="79">
        <v>98</v>
      </c>
      <c r="G367" s="79" t="s">
        <v>732</v>
      </c>
      <c r="H367" s="79">
        <v>7</v>
      </c>
      <c r="J367" s="79" t="s">
        <v>822</v>
      </c>
      <c r="K367" s="42" t="s">
        <v>379</v>
      </c>
      <c r="L367" s="42" t="s">
        <v>750</v>
      </c>
      <c r="M367" s="42" t="s">
        <v>778</v>
      </c>
      <c r="N367" s="79" t="s">
        <v>778</v>
      </c>
      <c r="P367" s="79" t="s">
        <v>27</v>
      </c>
      <c r="Q367" s="79" t="s">
        <v>96</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3">
        <v>16649400023</v>
      </c>
      <c r="B368" s="79">
        <v>367</v>
      </c>
      <c r="C368" s="23" t="s">
        <v>126</v>
      </c>
      <c r="D368" s="23" t="s">
        <v>127</v>
      </c>
      <c r="E368" s="79" t="s">
        <v>27</v>
      </c>
      <c r="F368" s="79">
        <v>98</v>
      </c>
      <c r="G368" s="79" t="s">
        <v>732</v>
      </c>
      <c r="H368" s="79">
        <v>7</v>
      </c>
      <c r="J368" s="79" t="s">
        <v>822</v>
      </c>
      <c r="K368" s="42" t="s">
        <v>751</v>
      </c>
      <c r="L368" s="42" t="s">
        <v>752</v>
      </c>
      <c r="M368" s="42" t="s">
        <v>852</v>
      </c>
      <c r="N368" s="79" t="s">
        <v>834</v>
      </c>
      <c r="P368" s="79" t="s">
        <v>27</v>
      </c>
      <c r="Q368" s="79" t="s">
        <v>96</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3">
        <v>16649600023</v>
      </c>
      <c r="B369" s="79">
        <v>368</v>
      </c>
      <c r="C369" s="23" t="s">
        <v>126</v>
      </c>
      <c r="D369" s="23" t="s">
        <v>127</v>
      </c>
      <c r="E369" s="79" t="s">
        <v>27</v>
      </c>
      <c r="F369" s="79">
        <v>98</v>
      </c>
      <c r="G369" s="79" t="s">
        <v>753</v>
      </c>
      <c r="H369" s="79">
        <v>14</v>
      </c>
      <c r="J369" s="79" t="s">
        <v>822</v>
      </c>
      <c r="K369" s="42" t="s">
        <v>379</v>
      </c>
      <c r="L369" s="42" t="s">
        <v>754</v>
      </c>
      <c r="M369" s="42" t="s">
        <v>778</v>
      </c>
      <c r="N369" s="79" t="s">
        <v>778</v>
      </c>
      <c r="P369" s="79" t="s">
        <v>27</v>
      </c>
      <c r="Q369" s="79" t="s">
        <v>96</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3">
        <v>16649700023</v>
      </c>
      <c r="B370" s="79">
        <v>369</v>
      </c>
      <c r="C370" s="23" t="s">
        <v>126</v>
      </c>
      <c r="D370" s="23" t="s">
        <v>127</v>
      </c>
      <c r="E370" s="79" t="s">
        <v>27</v>
      </c>
      <c r="F370" s="79">
        <v>98</v>
      </c>
      <c r="G370" s="79" t="s">
        <v>753</v>
      </c>
      <c r="H370" s="79">
        <v>16</v>
      </c>
      <c r="J370" s="79" t="s">
        <v>822</v>
      </c>
      <c r="K370" s="42" t="s">
        <v>379</v>
      </c>
      <c r="L370" s="42" t="s">
        <v>755</v>
      </c>
      <c r="M370" s="42" t="s">
        <v>778</v>
      </c>
      <c r="N370" s="79" t="s">
        <v>778</v>
      </c>
      <c r="P370" s="79" t="s">
        <v>27</v>
      </c>
      <c r="Q370" s="79" t="s">
        <v>96</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3">
        <v>16649800023</v>
      </c>
      <c r="B371" s="79">
        <v>370</v>
      </c>
      <c r="C371" s="23" t="s">
        <v>126</v>
      </c>
      <c r="D371" s="23" t="s">
        <v>127</v>
      </c>
      <c r="E371" s="79" t="s">
        <v>27</v>
      </c>
      <c r="F371" s="79">
        <v>100</v>
      </c>
      <c r="G371" s="79" t="s">
        <v>756</v>
      </c>
      <c r="H371" s="79">
        <v>3</v>
      </c>
      <c r="J371" s="79" t="s">
        <v>822</v>
      </c>
      <c r="K371" s="42" t="s">
        <v>379</v>
      </c>
      <c r="L371" s="42" t="s">
        <v>757</v>
      </c>
      <c r="M371" s="42" t="s">
        <v>778</v>
      </c>
      <c r="N371" s="79" t="s">
        <v>778</v>
      </c>
      <c r="P371" s="79" t="s">
        <v>27</v>
      </c>
      <c r="Q371" s="79" t="s">
        <v>96</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3">
        <v>16650000023</v>
      </c>
      <c r="B372" s="79">
        <v>371</v>
      </c>
      <c r="C372" s="23" t="s">
        <v>126</v>
      </c>
      <c r="D372" s="23" t="s">
        <v>127</v>
      </c>
      <c r="E372" s="79" t="s">
        <v>27</v>
      </c>
      <c r="F372" s="79">
        <v>100</v>
      </c>
      <c r="G372" s="79" t="s">
        <v>756</v>
      </c>
      <c r="H372" s="79">
        <v>5</v>
      </c>
      <c r="J372" s="79" t="s">
        <v>822</v>
      </c>
      <c r="K372" s="42" t="s">
        <v>379</v>
      </c>
      <c r="L372" s="42" t="s">
        <v>758</v>
      </c>
      <c r="M372" s="42" t="s">
        <v>853</v>
      </c>
      <c r="N372" s="79" t="s">
        <v>834</v>
      </c>
      <c r="P372" s="79" t="s">
        <v>27</v>
      </c>
      <c r="Q372" s="79" t="s">
        <v>96</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3">
        <v>16649900023</v>
      </c>
      <c r="B373" s="79">
        <v>372</v>
      </c>
      <c r="C373" s="23" t="s">
        <v>126</v>
      </c>
      <c r="D373" s="23" t="s">
        <v>127</v>
      </c>
      <c r="E373" s="79" t="s">
        <v>27</v>
      </c>
      <c r="F373" s="79">
        <v>100</v>
      </c>
      <c r="G373" s="79" t="s">
        <v>756</v>
      </c>
      <c r="H373" s="79">
        <v>5</v>
      </c>
      <c r="J373" s="79" t="s">
        <v>822</v>
      </c>
      <c r="K373" s="42" t="s">
        <v>759</v>
      </c>
      <c r="L373" s="42" t="s">
        <v>760</v>
      </c>
      <c r="M373" s="42" t="s">
        <v>778</v>
      </c>
      <c r="N373" s="79" t="s">
        <v>778</v>
      </c>
      <c r="P373" s="79" t="s">
        <v>27</v>
      </c>
      <c r="Q373" s="79" t="s">
        <v>96</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3">
        <v>16650100023</v>
      </c>
      <c r="B374" s="79">
        <v>373</v>
      </c>
      <c r="C374" s="23" t="s">
        <v>126</v>
      </c>
      <c r="D374" s="23" t="s">
        <v>127</v>
      </c>
      <c r="E374" s="79" t="s">
        <v>27</v>
      </c>
      <c r="F374" s="79">
        <v>100</v>
      </c>
      <c r="G374" s="79" t="s">
        <v>756</v>
      </c>
      <c r="H374" s="79">
        <v>25</v>
      </c>
      <c r="J374" s="79" t="s">
        <v>822</v>
      </c>
      <c r="K374" s="42" t="s">
        <v>379</v>
      </c>
      <c r="L374" s="42" t="s">
        <v>761</v>
      </c>
      <c r="M374" s="42" t="s">
        <v>778</v>
      </c>
      <c r="N374" s="79" t="s">
        <v>778</v>
      </c>
      <c r="P374" s="79" t="s">
        <v>27</v>
      </c>
      <c r="Q374" s="79" t="s">
        <v>96</v>
      </c>
      <c r="T374" s="43" t="str">
        <f t="shared" si="40"/>
        <v>A</v>
      </c>
      <c r="U374" s="43">
        <f t="shared" si="41"/>
      </c>
      <c r="V374" s="43">
        <f t="shared" si="42"/>
      </c>
      <c r="W374" s="43">
        <f t="shared" si="43"/>
      </c>
      <c r="X374" s="15">
        <f t="shared" si="44"/>
      </c>
      <c r="Y374" s="15">
        <f t="shared" si="45"/>
      </c>
      <c r="Z374" s="15">
        <f t="shared" si="46"/>
      </c>
      <c r="AB374" s="15">
        <f t="shared" si="47"/>
      </c>
    </row>
    <row r="375" spans="1:28" ht="12.75">
      <c r="A375" s="83">
        <v>16510900023</v>
      </c>
      <c r="B375" s="79">
        <v>374</v>
      </c>
      <c r="C375" s="23" t="s">
        <v>204</v>
      </c>
      <c r="D375" s="23" t="s">
        <v>205</v>
      </c>
      <c r="E375" s="79" t="s">
        <v>27</v>
      </c>
      <c r="F375" s="79">
        <v>101</v>
      </c>
      <c r="G375" s="79" t="s">
        <v>762</v>
      </c>
      <c r="H375" s="79">
        <v>3</v>
      </c>
      <c r="J375" s="79" t="s">
        <v>822</v>
      </c>
      <c r="K375" s="42" t="s">
        <v>679</v>
      </c>
      <c r="L375" s="42" t="s">
        <v>207</v>
      </c>
      <c r="M375" s="42" t="s">
        <v>778</v>
      </c>
      <c r="N375" s="79" t="s">
        <v>778</v>
      </c>
      <c r="P375" s="79" t="s">
        <v>27</v>
      </c>
      <c r="Q375" s="79" t="s">
        <v>96</v>
      </c>
      <c r="T375" s="43" t="str">
        <f t="shared" si="40"/>
        <v>A</v>
      </c>
      <c r="U375" s="43">
        <f t="shared" si="41"/>
      </c>
      <c r="V375" s="43">
        <f t="shared" si="42"/>
      </c>
      <c r="W375" s="43">
        <f t="shared" si="43"/>
      </c>
      <c r="X375" s="15">
        <f t="shared" si="44"/>
      </c>
      <c r="Y375" s="15">
        <f t="shared" si="45"/>
      </c>
      <c r="Z375" s="15">
        <f t="shared" si="46"/>
      </c>
      <c r="AB375" s="15">
        <f t="shared" si="47"/>
      </c>
    </row>
    <row r="376" spans="1:28" ht="12.75">
      <c r="A376" s="83">
        <v>16650200023</v>
      </c>
      <c r="B376" s="79">
        <v>375</v>
      </c>
      <c r="C376" s="23" t="s">
        <v>126</v>
      </c>
      <c r="D376" s="23" t="s">
        <v>127</v>
      </c>
      <c r="E376" s="79" t="s">
        <v>27</v>
      </c>
      <c r="F376" s="79">
        <v>101</v>
      </c>
      <c r="G376" s="79" t="s">
        <v>763</v>
      </c>
      <c r="H376" s="79">
        <v>43</v>
      </c>
      <c r="J376" s="79" t="s">
        <v>822</v>
      </c>
      <c r="K376" s="42" t="s">
        <v>379</v>
      </c>
      <c r="L376" s="42" t="s">
        <v>764</v>
      </c>
      <c r="M376" s="42" t="s">
        <v>778</v>
      </c>
      <c r="N376" s="79" t="s">
        <v>778</v>
      </c>
      <c r="P376" s="79" t="s">
        <v>27</v>
      </c>
      <c r="Q376" s="79" t="s">
        <v>96</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3">
        <v>16650300023</v>
      </c>
      <c r="B377" s="79">
        <v>376</v>
      </c>
      <c r="C377" s="23" t="s">
        <v>126</v>
      </c>
      <c r="D377" s="23" t="s">
        <v>127</v>
      </c>
      <c r="E377" s="79" t="s">
        <v>27</v>
      </c>
      <c r="F377" s="79">
        <v>101</v>
      </c>
      <c r="G377" s="79" t="s">
        <v>763</v>
      </c>
      <c r="H377" s="79">
        <v>50</v>
      </c>
      <c r="J377" s="79" t="s">
        <v>822</v>
      </c>
      <c r="K377" s="42" t="s">
        <v>379</v>
      </c>
      <c r="L377" s="42" t="s">
        <v>765</v>
      </c>
      <c r="M377" s="42" t="s">
        <v>778</v>
      </c>
      <c r="N377" s="79" t="s">
        <v>778</v>
      </c>
      <c r="P377" s="79" t="s">
        <v>27</v>
      </c>
      <c r="Q377" s="79" t="s">
        <v>96</v>
      </c>
      <c r="T377" s="43" t="str">
        <f t="shared" si="40"/>
        <v>A</v>
      </c>
      <c r="U377" s="43">
        <f t="shared" si="41"/>
      </c>
      <c r="V377" s="43">
        <f t="shared" si="42"/>
      </c>
      <c r="W377" s="43">
        <f t="shared" si="43"/>
      </c>
      <c r="X377" s="15">
        <f t="shared" si="44"/>
      </c>
      <c r="Y377" s="15">
        <f t="shared" si="45"/>
      </c>
      <c r="Z377" s="15">
        <f t="shared" si="46"/>
      </c>
      <c r="AB377" s="15">
        <f t="shared" si="47"/>
      </c>
    </row>
    <row r="378" spans="1:28" ht="38.25">
      <c r="A378" s="83">
        <v>16650400023</v>
      </c>
      <c r="B378" s="79">
        <v>377</v>
      </c>
      <c r="C378" s="23" t="s">
        <v>126</v>
      </c>
      <c r="D378" s="23" t="s">
        <v>127</v>
      </c>
      <c r="E378" s="79" t="s">
        <v>27</v>
      </c>
      <c r="F378" s="79">
        <v>101</v>
      </c>
      <c r="G378" s="79" t="s">
        <v>766</v>
      </c>
      <c r="H378" s="79">
        <v>54</v>
      </c>
      <c r="J378" s="79" t="s">
        <v>822</v>
      </c>
      <c r="K378" s="42" t="s">
        <v>379</v>
      </c>
      <c r="L378" s="42" t="s">
        <v>767</v>
      </c>
      <c r="M378" s="42" t="s">
        <v>778</v>
      </c>
      <c r="N378" s="79" t="s">
        <v>778</v>
      </c>
      <c r="P378" s="79" t="s">
        <v>27</v>
      </c>
      <c r="Q378" s="79" t="s">
        <v>96</v>
      </c>
      <c r="T378" s="43" t="str">
        <f t="shared" si="40"/>
        <v>A</v>
      </c>
      <c r="U378" s="43">
        <f t="shared" si="41"/>
      </c>
      <c r="V378" s="43">
        <f t="shared" si="42"/>
      </c>
      <c r="W378" s="43">
        <f t="shared" si="43"/>
      </c>
      <c r="X378" s="15">
        <f t="shared" si="44"/>
      </c>
      <c r="Y378" s="15">
        <f t="shared" si="45"/>
      </c>
      <c r="Z378" s="15">
        <f t="shared" si="46"/>
      </c>
      <c r="AB378" s="15">
        <f t="shared" si="47"/>
      </c>
    </row>
    <row r="379" spans="1:28" ht="38.25">
      <c r="A379" s="83">
        <v>16650500023</v>
      </c>
      <c r="B379" s="79">
        <v>378</v>
      </c>
      <c r="C379" s="23" t="s">
        <v>126</v>
      </c>
      <c r="D379" s="23" t="s">
        <v>127</v>
      </c>
      <c r="E379" s="79" t="s">
        <v>27</v>
      </c>
      <c r="F379" s="79">
        <v>102</v>
      </c>
      <c r="G379" s="79" t="s">
        <v>768</v>
      </c>
      <c r="H379" s="79">
        <v>31</v>
      </c>
      <c r="J379" s="79" t="s">
        <v>822</v>
      </c>
      <c r="K379" s="42" t="s">
        <v>379</v>
      </c>
      <c r="L379" s="42" t="s">
        <v>769</v>
      </c>
      <c r="M379" s="42" t="s">
        <v>854</v>
      </c>
      <c r="N379" s="79" t="s">
        <v>834</v>
      </c>
      <c r="P379" s="79" t="s">
        <v>27</v>
      </c>
      <c r="Q379" s="79" t="s">
        <v>96</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3">
        <v>16650600023</v>
      </c>
      <c r="B380" s="79">
        <v>379</v>
      </c>
      <c r="C380" s="23" t="s">
        <v>126</v>
      </c>
      <c r="D380" s="23" t="s">
        <v>127</v>
      </c>
      <c r="E380" s="79" t="s">
        <v>27</v>
      </c>
      <c r="F380" s="79">
        <v>102</v>
      </c>
      <c r="G380" s="79" t="s">
        <v>768</v>
      </c>
      <c r="H380" s="79">
        <v>39</v>
      </c>
      <c r="J380" s="79" t="s">
        <v>822</v>
      </c>
      <c r="K380" s="42" t="s">
        <v>770</v>
      </c>
      <c r="L380" s="42" t="s">
        <v>771</v>
      </c>
      <c r="M380" s="42" t="s">
        <v>778</v>
      </c>
      <c r="N380" s="79" t="s">
        <v>778</v>
      </c>
      <c r="P380" s="79" t="s">
        <v>27</v>
      </c>
      <c r="Q380" s="79" t="s">
        <v>96</v>
      </c>
      <c r="T380" s="43" t="str">
        <f t="shared" si="40"/>
        <v>A</v>
      </c>
      <c r="U380" s="43">
        <f t="shared" si="41"/>
      </c>
      <c r="V380" s="43">
        <f t="shared" si="42"/>
      </c>
      <c r="W380" s="43">
        <f t="shared" si="43"/>
      </c>
      <c r="X380" s="15">
        <f t="shared" si="44"/>
      </c>
      <c r="Y380" s="15">
        <f t="shared" si="45"/>
      </c>
      <c r="Z380" s="15">
        <f t="shared" si="46"/>
      </c>
      <c r="AB380" s="15">
        <f t="shared" si="47"/>
      </c>
    </row>
    <row r="381" spans="1:28" ht="12.75">
      <c r="A381" s="83">
        <v>16511000023</v>
      </c>
      <c r="B381" s="79">
        <v>380</v>
      </c>
      <c r="C381" s="23" t="s">
        <v>204</v>
      </c>
      <c r="D381" s="23" t="s">
        <v>205</v>
      </c>
      <c r="E381" s="79" t="s">
        <v>27</v>
      </c>
      <c r="F381" s="79">
        <v>103</v>
      </c>
      <c r="G381" s="79" t="s">
        <v>772</v>
      </c>
      <c r="H381" s="79">
        <v>28</v>
      </c>
      <c r="J381" s="79" t="s">
        <v>822</v>
      </c>
      <c r="K381" s="42" t="s">
        <v>579</v>
      </c>
      <c r="L381" s="42" t="s">
        <v>207</v>
      </c>
      <c r="M381" s="42" t="s">
        <v>778</v>
      </c>
      <c r="N381" s="79" t="s">
        <v>778</v>
      </c>
      <c r="P381" s="79" t="s">
        <v>27</v>
      </c>
      <c r="Q381" s="79" t="s">
        <v>96</v>
      </c>
      <c r="T381" s="43" t="str">
        <f t="shared" si="40"/>
        <v>A</v>
      </c>
      <c r="U381" s="43">
        <f t="shared" si="41"/>
      </c>
      <c r="V381" s="43">
        <f t="shared" si="42"/>
      </c>
      <c r="W381" s="43">
        <f t="shared" si="43"/>
      </c>
      <c r="X381" s="15">
        <f t="shared" si="44"/>
      </c>
      <c r="Y381" s="15">
        <f t="shared" si="45"/>
      </c>
      <c r="Z381" s="15">
        <f t="shared" si="46"/>
      </c>
      <c r="AB381" s="15">
        <f t="shared" si="47"/>
      </c>
    </row>
    <row r="382" spans="1:28" ht="12.75">
      <c r="A382" s="83">
        <v>16650700023</v>
      </c>
      <c r="B382" s="79">
        <v>381</v>
      </c>
      <c r="C382" s="23" t="s">
        <v>126</v>
      </c>
      <c r="D382" s="23" t="s">
        <v>127</v>
      </c>
      <c r="E382" s="79" t="s">
        <v>27</v>
      </c>
      <c r="F382" s="79">
        <v>103</v>
      </c>
      <c r="G382" s="79" t="s">
        <v>762</v>
      </c>
      <c r="H382" s="79">
        <v>39</v>
      </c>
      <c r="J382" s="79" t="s">
        <v>822</v>
      </c>
      <c r="K382" s="42" t="s">
        <v>773</v>
      </c>
      <c r="L382" s="42" t="s">
        <v>774</v>
      </c>
      <c r="M382" s="42" t="s">
        <v>778</v>
      </c>
      <c r="N382" s="79" t="s">
        <v>778</v>
      </c>
      <c r="P382" s="79" t="s">
        <v>27</v>
      </c>
      <c r="Q382" s="79" t="s">
        <v>96</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3">
        <v>16651800023</v>
      </c>
      <c r="B383" s="79">
        <v>382</v>
      </c>
      <c r="C383" s="23" t="s">
        <v>613</v>
      </c>
      <c r="D383" s="23" t="s">
        <v>614</v>
      </c>
      <c r="E383" s="79" t="s">
        <v>27</v>
      </c>
      <c r="F383" s="79">
        <v>104</v>
      </c>
      <c r="G383" s="79" t="s">
        <v>775</v>
      </c>
      <c r="H383" s="79">
        <v>21</v>
      </c>
      <c r="J383" s="79" t="s">
        <v>822</v>
      </c>
      <c r="K383" s="42" t="s">
        <v>776</v>
      </c>
      <c r="L383" s="42" t="s">
        <v>777</v>
      </c>
      <c r="M383" s="42" t="s">
        <v>778</v>
      </c>
      <c r="N383" s="79" t="s">
        <v>778</v>
      </c>
      <c r="P383" s="79" t="s">
        <v>27</v>
      </c>
      <c r="Q383" s="79" t="s">
        <v>96</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3">
        <v>16650800023</v>
      </c>
      <c r="B384" s="79">
        <v>383</v>
      </c>
      <c r="C384" s="23" t="s">
        <v>126</v>
      </c>
      <c r="D384" s="23" t="s">
        <v>127</v>
      </c>
      <c r="E384" s="79" t="s">
        <v>27</v>
      </c>
      <c r="F384" s="79">
        <v>107</v>
      </c>
      <c r="G384" s="79" t="s">
        <v>778</v>
      </c>
      <c r="H384" s="79">
        <v>10</v>
      </c>
      <c r="J384" s="79" t="s">
        <v>822</v>
      </c>
      <c r="K384" s="42" t="s">
        <v>779</v>
      </c>
      <c r="L384" s="42" t="s">
        <v>780</v>
      </c>
      <c r="M384" s="42" t="s">
        <v>778</v>
      </c>
      <c r="N384" s="79" t="s">
        <v>778</v>
      </c>
      <c r="P384" s="79" t="s">
        <v>27</v>
      </c>
      <c r="Q384" s="79" t="s">
        <v>96</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3">
        <v>16511100023</v>
      </c>
      <c r="B385" s="79">
        <v>384</v>
      </c>
      <c r="C385" s="23" t="s">
        <v>204</v>
      </c>
      <c r="D385" s="23" t="s">
        <v>205</v>
      </c>
      <c r="E385" s="79" t="s">
        <v>27</v>
      </c>
      <c r="F385" s="79">
        <v>110</v>
      </c>
      <c r="G385" s="79" t="s">
        <v>781</v>
      </c>
      <c r="J385" s="79" t="s">
        <v>822</v>
      </c>
      <c r="K385" s="42" t="s">
        <v>782</v>
      </c>
      <c r="L385" s="42" t="s">
        <v>254</v>
      </c>
      <c r="M385" s="42" t="s">
        <v>893</v>
      </c>
      <c r="N385" s="79" t="s">
        <v>865</v>
      </c>
      <c r="P385" s="79" t="s">
        <v>27</v>
      </c>
      <c r="Q385" s="79" t="s">
        <v>96</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3">
        <v>16558900023</v>
      </c>
      <c r="B386" s="79">
        <v>385</v>
      </c>
      <c r="C386" s="23" t="s">
        <v>783</v>
      </c>
      <c r="D386" s="23" t="s">
        <v>784</v>
      </c>
      <c r="E386" s="79" t="s">
        <v>27</v>
      </c>
      <c r="F386" s="79">
        <v>113</v>
      </c>
      <c r="G386" s="79" t="s">
        <v>785</v>
      </c>
      <c r="H386" s="79">
        <v>21</v>
      </c>
      <c r="J386" s="79" t="s">
        <v>822</v>
      </c>
      <c r="K386" s="42" t="s">
        <v>786</v>
      </c>
      <c r="L386" s="42" t="s">
        <v>787</v>
      </c>
      <c r="M386" s="42" t="s">
        <v>778</v>
      </c>
      <c r="N386" s="79" t="s">
        <v>778</v>
      </c>
      <c r="P386" s="79" t="s">
        <v>27</v>
      </c>
      <c r="Q386" s="79" t="s">
        <v>96</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3">
        <v>16563100023</v>
      </c>
      <c r="B387" s="79">
        <v>386</v>
      </c>
      <c r="C387" s="23" t="s">
        <v>689</v>
      </c>
      <c r="D387" s="23" t="s">
        <v>205</v>
      </c>
      <c r="E387" s="79" t="s">
        <v>72</v>
      </c>
      <c r="F387" s="79">
        <v>115</v>
      </c>
      <c r="H387" s="79">
        <v>9</v>
      </c>
      <c r="J387" s="12" t="s">
        <v>831</v>
      </c>
      <c r="K387" s="42" t="s">
        <v>788</v>
      </c>
      <c r="L387" s="42" t="s">
        <v>789</v>
      </c>
      <c r="M387" s="42" t="s">
        <v>929</v>
      </c>
      <c r="N387" s="79" t="s">
        <v>834</v>
      </c>
      <c r="P387" s="79" t="s">
        <v>820</v>
      </c>
      <c r="Q387" s="79" t="s">
        <v>96</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3">
        <v>16511200023</v>
      </c>
      <c r="B388" s="79">
        <v>387</v>
      </c>
      <c r="C388" s="23" t="s">
        <v>204</v>
      </c>
      <c r="D388" s="23" t="s">
        <v>205</v>
      </c>
      <c r="E388" s="79" t="s">
        <v>27</v>
      </c>
      <c r="F388" s="79">
        <v>115</v>
      </c>
      <c r="G388" s="79" t="s">
        <v>790</v>
      </c>
      <c r="H388" s="79">
        <v>19</v>
      </c>
      <c r="J388" s="79" t="s">
        <v>822</v>
      </c>
      <c r="K388" s="42" t="s">
        <v>610</v>
      </c>
      <c r="L388" s="42" t="s">
        <v>207</v>
      </c>
      <c r="M388" s="42" t="s">
        <v>899</v>
      </c>
      <c r="N388" s="79" t="s">
        <v>865</v>
      </c>
      <c r="P388" s="79" t="s">
        <v>27</v>
      </c>
      <c r="Q388" s="79" t="s">
        <v>96</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3">
        <v>16559700023</v>
      </c>
      <c r="B389" s="79">
        <v>388</v>
      </c>
      <c r="C389" s="23" t="s">
        <v>659</v>
      </c>
      <c r="D389" s="23" t="s">
        <v>348</v>
      </c>
      <c r="E389" s="79" t="s">
        <v>72</v>
      </c>
      <c r="F389" s="79">
        <v>119</v>
      </c>
      <c r="G389" s="79" t="s">
        <v>791</v>
      </c>
      <c r="H389" s="79">
        <v>1</v>
      </c>
      <c r="J389" s="12" t="s">
        <v>805</v>
      </c>
      <c r="K389" s="42" t="s">
        <v>792</v>
      </c>
      <c r="L389" s="42" t="s">
        <v>793</v>
      </c>
      <c r="M389" s="42" t="s">
        <v>888</v>
      </c>
      <c r="N389" s="79" t="s">
        <v>834</v>
      </c>
      <c r="P389" s="79" t="s">
        <v>819</v>
      </c>
      <c r="Q389" s="79" t="s">
        <v>96</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62" t="s">
        <v>29</v>
      </c>
      <c r="K2" s="63" t="s">
        <v>30</v>
      </c>
    </row>
    <row r="3" spans="1:13" ht="12.75" customHeight="1">
      <c r="A3" s="22" t="s">
        <v>42</v>
      </c>
      <c r="B3" s="51">
        <f>SUM(B4:B12)</f>
        <v>146</v>
      </c>
      <c r="C3" s="51">
        <f>SUM(C4:C12)</f>
        <v>242</v>
      </c>
      <c r="D3" s="51">
        <f>SUM(D4:D12)</f>
        <v>388</v>
      </c>
      <c r="E3" s="59" t="str">
        <f>IF(D3=COUNTA(Comments!B2:Comments!B400),"Computed Tally is Correct","Computed Tally is Incorrect")</f>
        <v>Computed Tally is Correct</v>
      </c>
      <c r="J3" s="26" t="s">
        <v>175</v>
      </c>
      <c r="K3" s="27">
        <f>IF((COUNTIF(Comments!C$1:C$389,J3))=0,"",COUNTIF(Comments!C$1:C$389,J3))</f>
        <v>21</v>
      </c>
      <c r="M3" s="23"/>
    </row>
    <row r="4" spans="1:13" ht="12.75" customHeight="1">
      <c r="A4" s="49" t="s">
        <v>61</v>
      </c>
      <c r="B4" s="50">
        <f>COUNTIF(Comments!U$2:U$400,"rdy2vote")</f>
        <v>0</v>
      </c>
      <c r="C4" s="50">
        <f>COUNTIF(Comments!T$2:T$400,"rdy2vote")</f>
        <v>0</v>
      </c>
      <c r="D4" s="50">
        <f aca="true" t="shared" si="0" ref="D4:D12">B4+C4</f>
        <v>0</v>
      </c>
      <c r="J4" s="26" t="s">
        <v>783</v>
      </c>
      <c r="K4" s="27">
        <f>IF((COUNTIF(Comments!C$1:C$389,J4))=0,"",COUNTIF(Comments!C$1:C$389,J4))</f>
        <v>1</v>
      </c>
      <c r="M4" s="23"/>
    </row>
    <row r="5" spans="1:13" ht="12.75" customHeight="1">
      <c r="A5" s="24" t="s">
        <v>46</v>
      </c>
      <c r="B5" s="25">
        <f>COUNTIF(Comments!U$2:U$400,"wip")</f>
        <v>0</v>
      </c>
      <c r="C5" s="25">
        <f>COUNTIF(Comments!T$2:T$400,"wip")</f>
        <v>0</v>
      </c>
      <c r="D5" s="25">
        <f t="shared" si="0"/>
        <v>0</v>
      </c>
      <c r="J5" s="26" t="s">
        <v>97</v>
      </c>
      <c r="K5" s="27">
        <f>IF((COUNTIF(Comments!C$1:C$389,J5))=0,"",COUNTIF(Comments!C$1:C$389,J5))</f>
        <v>23</v>
      </c>
      <c r="M5" s="23"/>
    </row>
    <row r="6" spans="1:13" ht="12.75" customHeight="1">
      <c r="A6" s="24" t="s">
        <v>69</v>
      </c>
      <c r="B6" s="76">
        <f>COUNTIF(Comments!U$2:U$400,"0")</f>
        <v>63</v>
      </c>
      <c r="C6" s="25">
        <f>COUNTIF(Comments!T$2:T$400,"0")</f>
        <v>0</v>
      </c>
      <c r="D6" s="25">
        <f t="shared" si="0"/>
        <v>63</v>
      </c>
      <c r="J6" s="26" t="s">
        <v>126</v>
      </c>
      <c r="K6" s="27">
        <f>IF((COUNTIF(Comments!C$1:C$389,J6))=0,"",COUNTIF(Comments!C$1:C$389,J6))</f>
        <v>173</v>
      </c>
      <c r="M6" s="23"/>
    </row>
    <row r="7" spans="1:11" ht="12.75" customHeight="1">
      <c r="A7" s="28" t="s">
        <v>48</v>
      </c>
      <c r="B7" s="29">
        <f>COUNTIF(Comments!U$2:U$400,"A")</f>
        <v>15</v>
      </c>
      <c r="C7" s="29">
        <f>COUNTIF(Comments!T$2:T$400,"A")</f>
        <v>148</v>
      </c>
      <c r="D7" s="29">
        <f t="shared" si="0"/>
        <v>163</v>
      </c>
      <c r="J7" s="26" t="s">
        <v>131</v>
      </c>
      <c r="K7" s="27">
        <f>IF((COUNTIF(Comments!C$1:C$389,J7))=0,"",COUNTIF(Comments!C$1:C$389,J7))</f>
        <v>9</v>
      </c>
    </row>
    <row r="8" spans="1:11" ht="12.75" customHeight="1">
      <c r="A8" s="28" t="s">
        <v>49</v>
      </c>
      <c r="B8" s="29">
        <f>COUNTIF(Comments!U$2:U$400,"R")</f>
        <v>13</v>
      </c>
      <c r="C8" s="29">
        <f>COUNTIF(Comments!T$2:T$400,"R")</f>
        <v>60</v>
      </c>
      <c r="D8" s="29">
        <f t="shared" si="0"/>
        <v>73</v>
      </c>
      <c r="J8" s="26" t="s">
        <v>339</v>
      </c>
      <c r="K8" s="27">
        <f>IF((COUNTIF(Comments!C$1:C$389,J8))=0,"",COUNTIF(Comments!C$1:C$389,J8))</f>
        <v>4</v>
      </c>
    </row>
    <row r="9" spans="1:11" ht="12.75" customHeight="1">
      <c r="A9" s="28" t="s">
        <v>51</v>
      </c>
      <c r="B9" s="29">
        <f>COUNTIF(Comments!U$2:U$400,"AP")</f>
        <v>55</v>
      </c>
      <c r="C9" s="29">
        <f>COUNTIF(Comments!T$2:T$400,"AP")</f>
        <v>34</v>
      </c>
      <c r="D9" s="29">
        <f t="shared" si="0"/>
        <v>89</v>
      </c>
      <c r="J9" s="26" t="s">
        <v>106</v>
      </c>
      <c r="K9" s="27">
        <f>IF((COUNTIF(Comments!C$1:C$389,J9))=0,"",COUNTIF(Comments!C$1:C$389,J9))</f>
        <v>1</v>
      </c>
    </row>
    <row r="10" spans="1:13" ht="12.75" customHeight="1">
      <c r="A10" s="66" t="s">
        <v>50</v>
      </c>
      <c r="B10" s="67">
        <f>COUNTIF(Comments!U$2:U$400,"Z")</f>
        <v>0</v>
      </c>
      <c r="C10" s="67">
        <f>COUNTIF(Comments!T$2:T$400,"Z")</f>
        <v>0</v>
      </c>
      <c r="D10" s="67">
        <f t="shared" si="0"/>
        <v>0</v>
      </c>
      <c r="J10" s="26" t="s">
        <v>797</v>
      </c>
      <c r="K10" s="27">
        <f>IF((COUNTIF(Comments!C$1:C$389,J10))=0,"",COUNTIF(Comments!C$1:C$389,J10))</f>
        <v>3</v>
      </c>
      <c r="M10" s="16"/>
    </row>
    <row r="11" spans="1:11" ht="12.75" customHeight="1">
      <c r="A11" s="28" t="s">
        <v>47</v>
      </c>
      <c r="B11" s="29">
        <f>COUNTIF(Comments!U$2:U$400,"oos")</f>
        <v>0</v>
      </c>
      <c r="C11" s="29">
        <f>COUNTIF(Comments!T$2:T$400,"oos")</f>
        <v>0</v>
      </c>
      <c r="D11" s="29">
        <f t="shared" si="0"/>
        <v>0</v>
      </c>
      <c r="J11" s="26" t="s">
        <v>153</v>
      </c>
      <c r="K11" s="27">
        <f>IF((COUNTIF(Comments!C$1:C$389,J11))=0,"",COUNTIF(Comments!C$1:C$389,J11))</f>
        <v>4</v>
      </c>
    </row>
    <row r="12" spans="1:13" ht="12.75" customHeight="1">
      <c r="A12" s="47" t="s">
        <v>64</v>
      </c>
      <c r="B12" s="48">
        <f>COUNTIF(Comments!U$2:U$400,"unrsvbl")</f>
        <v>0</v>
      </c>
      <c r="C12" s="48">
        <f>COUNTIF(Comments!T$2:T$400,"unrsvbl")</f>
        <v>0</v>
      </c>
      <c r="D12" s="48">
        <f t="shared" si="0"/>
        <v>0</v>
      </c>
      <c r="J12" s="26" t="s">
        <v>347</v>
      </c>
      <c r="K12" s="27">
        <f>IF((COUNTIF(Comments!C$1:C$389,J12))=0,"",COUNTIF(Comments!C$1:C$389,J12))</f>
        <v>5</v>
      </c>
      <c r="M12" s="30"/>
    </row>
    <row r="13" spans="1:13" ht="12.75" customHeight="1">
      <c r="A13" s="46" t="s">
        <v>53</v>
      </c>
      <c r="B13" s="31">
        <f>SUM(B7:B12)</f>
        <v>83</v>
      </c>
      <c r="C13" s="31">
        <f>SUM(C7:C12)</f>
        <v>242</v>
      </c>
      <c r="D13" s="31">
        <f>SUM(D7:D12)</f>
        <v>325</v>
      </c>
      <c r="J13" s="26" t="s">
        <v>220</v>
      </c>
      <c r="K13" s="27">
        <f>IF((COUNTIF(Comments!C$1:C$389,J13))=0,"",COUNTIF(Comments!C$1:C$389,J13))</f>
        <v>3</v>
      </c>
      <c r="M13" s="32"/>
    </row>
    <row r="14" spans="1:11" ht="12.75" customHeight="1">
      <c r="A14" s="46" t="s">
        <v>54</v>
      </c>
      <c r="B14" s="33">
        <f>B13/B3</f>
        <v>0.5684931506849316</v>
      </c>
      <c r="C14" s="33">
        <f>SUM(C11:C13)/C3</f>
        <v>1</v>
      </c>
      <c r="D14" s="33">
        <f>SUM(D11:D13)/D3</f>
        <v>0.8376288659793815</v>
      </c>
      <c r="J14" s="26" t="s">
        <v>689</v>
      </c>
      <c r="K14" s="27">
        <f>IF((COUNTIF(Comments!C$1:C$389,J14))=0,"",COUNTIF(Comments!C$1:C$389,J14))</f>
        <v>11</v>
      </c>
    </row>
    <row r="15" spans="1:11" ht="12.75" customHeight="1">
      <c r="A15" s="46" t="s">
        <v>65</v>
      </c>
      <c r="B15" s="77">
        <f>SUM(B4:B6)</f>
        <v>63</v>
      </c>
      <c r="C15" s="77">
        <f>SUM(C4:C6)</f>
        <v>0</v>
      </c>
      <c r="D15" s="77">
        <f>SUM(D4:D6)</f>
        <v>63</v>
      </c>
      <c r="J15" s="26" t="s">
        <v>274</v>
      </c>
      <c r="K15" s="27">
        <f>IF((COUNTIF(Comments!C$1:C$389,J15))=0,"",COUNTIF(Comments!C$1:C$389,J15))</f>
        <v>1</v>
      </c>
    </row>
    <row r="16" spans="1:11" ht="12.75" customHeight="1">
      <c r="A16" s="46" t="s">
        <v>66</v>
      </c>
      <c r="B16" s="75">
        <f>B15/B3</f>
        <v>0.4315068493150685</v>
      </c>
      <c r="C16" s="75">
        <f>C15/C3</f>
        <v>0</v>
      </c>
      <c r="D16" s="75">
        <f>D15/D3</f>
        <v>0.16237113402061856</v>
      </c>
      <c r="E16" s="34"/>
      <c r="F16" s="35"/>
      <c r="G16" s="35"/>
      <c r="J16" s="26" t="s">
        <v>92</v>
      </c>
      <c r="K16" s="27">
        <f>IF((COUNTIF(Comments!C$1:C$389,J16))=0,"",COUNTIF(Comments!C$1:C$389,J16))</f>
        <v>8</v>
      </c>
    </row>
    <row r="17" spans="10:11" ht="12.75" customHeight="1">
      <c r="J17" s="26" t="s">
        <v>233</v>
      </c>
      <c r="K17" s="27">
        <f>IF((COUNTIF(Comments!C$1:C$389,J17))=0,"",COUNTIF(Comments!C$1:C$389,J17))</f>
        <v>37</v>
      </c>
    </row>
    <row r="18" spans="10:11" ht="12.75" customHeight="1">
      <c r="J18" s="26" t="s">
        <v>438</v>
      </c>
      <c r="K18" s="27">
        <f>IF((COUNTIF(Comments!C$1:C$389,J18))=0,"",COUNTIF(Comments!C$1:C$389,J18))</f>
        <v>4</v>
      </c>
    </row>
    <row r="19" spans="1:13" ht="12.75" customHeight="1">
      <c r="A19" s="54" t="s">
        <v>802</v>
      </c>
      <c r="B19" s="55" t="s">
        <v>32</v>
      </c>
      <c r="C19" s="55" t="s">
        <v>71</v>
      </c>
      <c r="D19" s="55" t="s">
        <v>45</v>
      </c>
      <c r="E19" s="55" t="s">
        <v>60</v>
      </c>
      <c r="F19" s="56" t="s">
        <v>44</v>
      </c>
      <c r="G19" s="55" t="s">
        <v>70</v>
      </c>
      <c r="H19" s="58" t="s">
        <v>52</v>
      </c>
      <c r="J19" s="26" t="s">
        <v>613</v>
      </c>
      <c r="K19" s="27">
        <f>IF((COUNTIF(Comments!C$1:C$389,J19))=0,"",COUNTIF(Comments!C$1:C$389,J19))</f>
        <v>2</v>
      </c>
      <c r="M19" s="23"/>
    </row>
    <row r="20" spans="1:12" ht="12.75" customHeight="1">
      <c r="A20" s="44" t="s">
        <v>799</v>
      </c>
      <c r="B20" s="37">
        <f>COUNTIF(Comments!P$2:P$400,$A20)</f>
        <v>0</v>
      </c>
      <c r="C20" s="37">
        <f>COUNTIF(Comments!V$2:V$400,$A20)</f>
        <v>0</v>
      </c>
      <c r="D20" s="37">
        <f>COUNTIF(Comments!Z$2:Z$400,$A20)</f>
        <v>0</v>
      </c>
      <c r="E20" s="37">
        <f>COUNTIF(Comments!Y$2:Y$400,$A20)</f>
        <v>0</v>
      </c>
      <c r="F20">
        <f>COUNTIF(Comments!X$2:X$400,$A20)</f>
        <v>0</v>
      </c>
      <c r="G20" s="37">
        <f>COUNTIF(Comments!W$2:W$400,$A20)</f>
        <v>0</v>
      </c>
      <c r="H20" s="21" t="str">
        <f>IF(SUM(C20:G20)=B20,"OK",SUM(C20:G20)-B20)</f>
        <v>OK</v>
      </c>
      <c r="J20" s="26" t="s">
        <v>246</v>
      </c>
      <c r="K20" s="27">
        <f>IF((COUNTIF(Comments!C$1:C$389,J20))=0,"",COUNTIF(Comments!C$1:C$389,J20))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21" t="str">
        <f aca="true" t="shared" si="1" ref="H21:H36">IF(SUM(C21:G21)=B21,"OK",SUM(C21:G21)-B21)</f>
        <v>OK</v>
      </c>
      <c r="J21" s="26" t="s">
        <v>102</v>
      </c>
      <c r="K21" s="27">
        <f>IF((COUNTIF(Comments!C$1:C$389,J21))=0,"",COUNTIF(Comments!C$1:C$389,J21))</f>
        <v>24</v>
      </c>
      <c r="L21" s="26"/>
    </row>
    <row r="22" spans="1:12" ht="12.75" customHeight="1">
      <c r="A22" s="44" t="s">
        <v>815</v>
      </c>
      <c r="B22" s="37">
        <f>COUNTIF(Comments!P$2:P$400,$A22)</f>
        <v>15</v>
      </c>
      <c r="C22" s="37">
        <f>COUNTIF(Comments!V$2:V$400,$A22)</f>
        <v>1</v>
      </c>
      <c r="D22" s="37">
        <f>COUNTIF(Comments!Z$2:Z$400,$A22)</f>
        <v>0</v>
      </c>
      <c r="E22" s="37">
        <f>COUNTIF(Comments!Y$2:Y$400,$A22)</f>
        <v>0</v>
      </c>
      <c r="F22">
        <f>COUNTIF(Comments!X$2:X$400,$A22)</f>
        <v>0</v>
      </c>
      <c r="G22" s="37">
        <f>COUNTIF(Comments!W$2:W$400,$A22)</f>
        <v>14</v>
      </c>
      <c r="H22" s="21" t="str">
        <f t="shared" si="1"/>
        <v>OK</v>
      </c>
      <c r="J22" s="26" t="s">
        <v>659</v>
      </c>
      <c r="K22" s="27">
        <f>IF((COUNTIF(Comments!C$1:C$389,J22))=0,"",COUNTIF(Comments!C$1:C$389,J22))</f>
        <v>2</v>
      </c>
      <c r="L22" s="26"/>
    </row>
    <row r="23" spans="1:13" ht="12.75" customHeight="1">
      <c r="A23" s="44" t="s">
        <v>821</v>
      </c>
      <c r="B23" s="37">
        <f>COUNTIF(Comments!P$2:P$400,$A23)</f>
        <v>5</v>
      </c>
      <c r="C23" s="37">
        <f>COUNTIF(Comments!V$2:V$400,$A23)</f>
        <v>2</v>
      </c>
      <c r="D23" s="37">
        <f>COUNTIF(Comments!Z$2:Z$400,$A23)</f>
        <v>0</v>
      </c>
      <c r="E23" s="37">
        <f>COUNTIF(Comments!Y$2:Y$400,$A23)</f>
        <v>0</v>
      </c>
      <c r="F23">
        <f>COUNTIF(Comments!X$2:X$400,$A23)</f>
        <v>0</v>
      </c>
      <c r="G23" s="37">
        <f>COUNTIF(Comments!W$2:W$400,$A23)</f>
        <v>3</v>
      </c>
      <c r="H23" s="21" t="str">
        <f t="shared" si="1"/>
        <v>OK</v>
      </c>
      <c r="J23" s="26" t="s">
        <v>159</v>
      </c>
      <c r="K23" s="27">
        <f>IF((COUNTIF(Comments!C$1:C$389,J23))=0,"",COUNTIF(Comments!C$1:C$389,J23))</f>
        <v>6</v>
      </c>
      <c r="L23" s="26"/>
      <c r="M23" s="28"/>
    </row>
    <row r="24" spans="1:12" ht="12.75" customHeight="1">
      <c r="A24" s="44" t="s">
        <v>824</v>
      </c>
      <c r="B24" s="37">
        <f>COUNTIF(Comments!P$2:P$400,$A24)</f>
        <v>12</v>
      </c>
      <c r="C24" s="37">
        <f>COUNTIF(Comments!V$2:V$400,$A24)</f>
        <v>3</v>
      </c>
      <c r="D24" s="37">
        <f>COUNTIF(Comments!Z$2:Z$400,$A24)</f>
        <v>0</v>
      </c>
      <c r="E24" s="37">
        <f>COUNTIF(Comments!Y$2:Y$400,$A24)</f>
        <v>0</v>
      </c>
      <c r="F24">
        <f>COUNTIF(Comments!X$2:X$400,$A24)</f>
        <v>0</v>
      </c>
      <c r="G24" s="37">
        <f>COUNTIF(Comments!W$2:W$400,$A24)</f>
        <v>9</v>
      </c>
      <c r="H24" s="21" t="str">
        <f t="shared" si="1"/>
        <v>OK</v>
      </c>
      <c r="J24" s="26" t="s">
        <v>204</v>
      </c>
      <c r="K24" s="27">
        <f>IF((COUNTIF(Comments!C$1:C$389,J24))=0,"",COUNTIF(Comments!C$1:C$389,J24))</f>
        <v>32</v>
      </c>
      <c r="L24" s="26"/>
    </row>
    <row r="25" spans="1:12" ht="12.75" customHeight="1">
      <c r="A25" s="44" t="s">
        <v>810</v>
      </c>
      <c r="B25" s="37">
        <f>COUNTIF(Comments!P$2:P$400,$A25)</f>
        <v>6</v>
      </c>
      <c r="C25" s="37">
        <f>COUNTIF(Comments!V$2:V$400,$A25)</f>
        <v>1</v>
      </c>
      <c r="D25" s="37">
        <f>COUNTIF(Comments!Z$2:Z$400,$A25)</f>
        <v>0</v>
      </c>
      <c r="E25" s="37">
        <f>COUNTIF(Comments!Y$2:Y$400,$A25)</f>
        <v>0</v>
      </c>
      <c r="F25">
        <f>COUNTIF(Comments!X$2:X$400,$A25)</f>
        <v>0</v>
      </c>
      <c r="G25" s="37">
        <f>COUNTIF(Comments!W$2:W$400,$A25)</f>
        <v>5</v>
      </c>
      <c r="H25" s="21" t="str">
        <f t="shared" si="1"/>
        <v>OK</v>
      </c>
      <c r="J25" s="26" t="s">
        <v>90</v>
      </c>
      <c r="K25" s="27">
        <f>IF((COUNTIF(Comments!C$1:C$389,J25))=0,"",COUNTIF(Comments!C$1:C$389,J25))</f>
        <v>1</v>
      </c>
      <c r="L25" s="26"/>
    </row>
    <row r="26" spans="1:12" ht="12.75" customHeight="1">
      <c r="A26" s="44" t="s">
        <v>813</v>
      </c>
      <c r="B26" s="37">
        <f>COUNTIF(Comments!P$2:P$400,$A26)</f>
        <v>12</v>
      </c>
      <c r="C26" s="37">
        <f>COUNTIF(Comments!V$2:V$400,$A26)</f>
        <v>2</v>
      </c>
      <c r="D26" s="37">
        <f>COUNTIF(Comments!Z$2:Z$400,$A26)</f>
        <v>0</v>
      </c>
      <c r="E26" s="37">
        <f>COUNTIF(Comments!Y$2:Y$400,$A26)</f>
        <v>0</v>
      </c>
      <c r="F26">
        <f>COUNTIF(Comments!X$2:X$400,$A26)</f>
        <v>0</v>
      </c>
      <c r="G26" s="37">
        <f>COUNTIF(Comments!W$2:W$400,$A26)</f>
        <v>10</v>
      </c>
      <c r="H26" s="21" t="str">
        <f t="shared" si="1"/>
        <v>OK</v>
      </c>
      <c r="J26" s="26"/>
      <c r="K26" s="27">
        <f>IF((COUNTIF(Comments!C$1:C$389,J26))=0,"",COUNTIF(Comments!C$1:C$389,J26))</f>
      </c>
      <c r="L26" s="26"/>
    </row>
    <row r="27" spans="1:12" ht="12.75" customHeight="1">
      <c r="A27" s="44" t="s">
        <v>818</v>
      </c>
      <c r="B27" s="37">
        <f>COUNTIF(Comments!P$2:P$400,$A27)</f>
        <v>6</v>
      </c>
      <c r="C27" s="37">
        <f>COUNTIF(Comments!V$2:V$400,$A27)</f>
        <v>6</v>
      </c>
      <c r="D27" s="37">
        <f>COUNTIF(Comments!Z$2:Z$400,$A27)</f>
        <v>0</v>
      </c>
      <c r="E27" s="37">
        <f>COUNTIF(Comments!Y$2:Y$400,$A27)</f>
        <v>0</v>
      </c>
      <c r="F27">
        <f>COUNTIF(Comments!X$2:X$400,$A27)</f>
        <v>0</v>
      </c>
      <c r="G27" s="37">
        <f>COUNTIF(Comments!W$2:W$400,$A27)</f>
        <v>0</v>
      </c>
      <c r="H27" s="21" t="str">
        <f t="shared" si="1"/>
        <v>OK</v>
      </c>
      <c r="J27" s="64"/>
      <c r="K27" s="65">
        <f>IF((COUNTIF(Comments!C$1:C$389,J27))=0,"",COUNTIF(Comments!C$1:C$389,J27))</f>
      </c>
      <c r="L27" s="26"/>
    </row>
    <row r="28" spans="1:12" ht="12.75" customHeight="1">
      <c r="A28" s="44" t="s">
        <v>825</v>
      </c>
      <c r="B28" s="37">
        <f>COUNTIF(Comments!P$2:P$400,$A28)</f>
        <v>2</v>
      </c>
      <c r="C28" s="37">
        <f>COUNTIF(Comments!V$2:V$400,$A28)</f>
        <v>2</v>
      </c>
      <c r="D28" s="37">
        <f>COUNTIF(Comments!Z$2:Z$400,$A28)</f>
        <v>0</v>
      </c>
      <c r="E28" s="37">
        <f>COUNTIF(Comments!Y$2:Y$400,$A28)</f>
        <v>0</v>
      </c>
      <c r="F28">
        <f>COUNTIF(Comments!X$2:X$400,$A28)</f>
        <v>0</v>
      </c>
      <c r="G28" s="37">
        <f>COUNTIF(Comments!W$2:W$400,$A28)</f>
        <v>0</v>
      </c>
      <c r="H28" s="21" t="str">
        <f t="shared" si="1"/>
        <v>OK</v>
      </c>
      <c r="J28">
        <f>COUNTA(J3:J27)</f>
        <v>23</v>
      </c>
      <c r="K28" s="36">
        <f>SUM(K3:K27)</f>
        <v>388</v>
      </c>
      <c r="L28" s="26"/>
    </row>
    <row r="29" spans="1:12" ht="12.75" customHeight="1">
      <c r="A29" s="44" t="s">
        <v>816</v>
      </c>
      <c r="B29" s="37">
        <f>COUNTIF(Comments!P$2:P$400,$A29)</f>
        <v>2</v>
      </c>
      <c r="C29" s="37">
        <f>COUNTIF(Comments!V$2:V$400,$A29)</f>
        <v>1</v>
      </c>
      <c r="D29" s="37">
        <f>COUNTIF(Comments!Z$2:Z$400,$A29)</f>
        <v>0</v>
      </c>
      <c r="E29" s="37">
        <f>COUNTIF(Comments!Y$2:Y$400,$A29)</f>
        <v>0</v>
      </c>
      <c r="F29">
        <f>COUNTIF(Comments!X$2:X$400,$A29)</f>
        <v>0</v>
      </c>
      <c r="G29" s="37">
        <f>COUNTIF(Comments!W$2:W$400,$A29)</f>
        <v>1</v>
      </c>
      <c r="H29" s="21" t="str">
        <f t="shared" si="1"/>
        <v>OK</v>
      </c>
      <c r="J29" s="24"/>
      <c r="K29" s="61" t="str">
        <f>IF(K28=COUNTA(Comments!B2:Comments!B400),"Computed Tally is Correct","Computed Tally is Incorrect")</f>
        <v>Computed Tally is Correct</v>
      </c>
      <c r="L29" s="26"/>
    </row>
    <row r="30" spans="1:8" ht="12.75" customHeight="1">
      <c r="A30" s="16" t="s">
        <v>814</v>
      </c>
      <c r="B30" s="37">
        <f>COUNTIF(Comments!P$2:P$400,$A30)</f>
        <v>2</v>
      </c>
      <c r="C30" s="37">
        <f>COUNTIF(Comments!V$2:V$400,$A30)</f>
        <v>0</v>
      </c>
      <c r="D30" s="37">
        <f>COUNTIF(Comments!Z$2:Z$400,$A30)</f>
        <v>0</v>
      </c>
      <c r="E30" s="37">
        <f>COUNTIF(Comments!Y$2:Y$400,$A30)</f>
        <v>0</v>
      </c>
      <c r="F30">
        <f>COUNTIF(Comments!X$2:X$400,$A30)</f>
        <v>0</v>
      </c>
      <c r="G30" s="37">
        <f>COUNTIF(Comments!W$2:W$400,$A30)</f>
        <v>2</v>
      </c>
      <c r="H30" s="21" t="str">
        <f t="shared" si="1"/>
        <v>OK</v>
      </c>
    </row>
    <row r="31" spans="1:8" ht="12.75" customHeight="1">
      <c r="A31" s="44" t="s">
        <v>820</v>
      </c>
      <c r="B31" s="37">
        <f>COUNTIF(Comments!P$2:P$400,$A31)</f>
        <v>16</v>
      </c>
      <c r="C31" s="37">
        <f>COUNTIF(Comments!V$2:V$400,$A31)</f>
        <v>15</v>
      </c>
      <c r="D31" s="37">
        <f>COUNTIF(Comments!Z$2:Z$400,$A31)</f>
        <v>0</v>
      </c>
      <c r="E31" s="37">
        <f>COUNTIF(Comments!Y$2:Y$400,$A31)</f>
        <v>0</v>
      </c>
      <c r="F31">
        <f>COUNTIF(Comments!X$2:X$400,$A31)</f>
        <v>0</v>
      </c>
      <c r="G31" s="37">
        <f>COUNTIF(Comments!W$2:W$400,$A31)</f>
        <v>1</v>
      </c>
      <c r="H31" s="21" t="str">
        <f t="shared" si="1"/>
        <v>OK</v>
      </c>
    </row>
    <row r="32" spans="1:8" ht="12.75" customHeight="1">
      <c r="A32" s="44" t="s">
        <v>819</v>
      </c>
      <c r="B32" s="37">
        <f>COUNTIF(Comments!P$2:P$400,$A32)</f>
        <v>9</v>
      </c>
      <c r="C32" s="37">
        <f>COUNTIF(Comments!V$2:V$400,$A32)</f>
        <v>9</v>
      </c>
      <c r="D32" s="37">
        <f>COUNTIF(Comments!Z$2:Z$400,$A32)</f>
        <v>0</v>
      </c>
      <c r="E32" s="37">
        <f>COUNTIF(Comments!Y$2:Y$400,$A32)</f>
        <v>0</v>
      </c>
      <c r="F32">
        <f>COUNTIF(Comments!X$2:X$400,$A32)</f>
        <v>0</v>
      </c>
      <c r="G32" s="37">
        <f>COUNTIF(Comments!W$2:W$400,$A32)</f>
        <v>0</v>
      </c>
      <c r="H32" s="21" t="str">
        <f t="shared" si="1"/>
        <v>OK</v>
      </c>
    </row>
    <row r="33" spans="1:12" ht="12.75" customHeight="1">
      <c r="A33" s="44" t="s">
        <v>817</v>
      </c>
      <c r="B33" s="37">
        <f>COUNTIF(Comments!P$2:P$400,$A33)</f>
        <v>8</v>
      </c>
      <c r="C33" s="37">
        <f>COUNTIF(Comments!V$2:V$400,$A33)</f>
        <v>4</v>
      </c>
      <c r="D33" s="37">
        <f>COUNTIF(Comments!Z$2:Z$400,$A33)</f>
        <v>0</v>
      </c>
      <c r="E33" s="37">
        <f>COUNTIF(Comments!Y$2:Y$400,$A33)</f>
        <v>0</v>
      </c>
      <c r="F33">
        <f>COUNTIF(Comments!X$2:X$400,$A33)</f>
        <v>0</v>
      </c>
      <c r="G33" s="37">
        <f>COUNTIF(Comments!W$2:W$400,$A33)</f>
        <v>4</v>
      </c>
      <c r="H33" s="21" t="str">
        <f t="shared" si="1"/>
        <v>OK</v>
      </c>
      <c r="L33" s="26"/>
    </row>
    <row r="34" spans="1:12" ht="12.75" customHeight="1">
      <c r="A34" s="44" t="s">
        <v>812</v>
      </c>
      <c r="B34" s="37">
        <f>COUNTIF(Comments!P$2:P$400,$A34)</f>
        <v>16</v>
      </c>
      <c r="C34" s="37">
        <f>COUNTIF(Comments!V$2:V$400,$A34)</f>
        <v>16</v>
      </c>
      <c r="D34" s="37">
        <f>COUNTIF(Comments!Z$2:Z$400,$A34)</f>
        <v>0</v>
      </c>
      <c r="E34" s="37">
        <f>COUNTIF(Comments!Y$2:Y$400,$A34)</f>
        <v>0</v>
      </c>
      <c r="F34">
        <f>COUNTIF(Comments!X$2:X$400,$A34)</f>
        <v>0</v>
      </c>
      <c r="G34" s="37">
        <f>COUNTIF(Comments!W$2:W$400,$A34)</f>
        <v>0</v>
      </c>
      <c r="H34" s="21" t="str">
        <f t="shared" si="1"/>
        <v>OK</v>
      </c>
      <c r="L34" s="26"/>
    </row>
    <row r="35" spans="1:8" ht="12.75" customHeight="1">
      <c r="A35" s="44" t="s">
        <v>811</v>
      </c>
      <c r="B35" s="37">
        <f>COUNTIF(Comments!P$2:P$400,$A35)</f>
        <v>13</v>
      </c>
      <c r="C35" s="37">
        <f>COUNTIF(Comments!V$2:V$400,$A35)</f>
        <v>1</v>
      </c>
      <c r="D35" s="37">
        <f>COUNTIF(Comments!Z$2:Z$400,$A35)</f>
        <v>0</v>
      </c>
      <c r="E35" s="37">
        <f>COUNTIF(Comments!Y$2:Y$400,$A35)</f>
        <v>0</v>
      </c>
      <c r="F35">
        <f>COUNTIF(Comments!X$2:X$400,$A35)</f>
        <v>0</v>
      </c>
      <c r="G35" s="37">
        <f>COUNTIF(Comments!W$2:W$400,$A35)</f>
        <v>12</v>
      </c>
      <c r="H35" s="21" t="str">
        <f t="shared" si="1"/>
        <v>OK</v>
      </c>
    </row>
    <row r="36" spans="1:12" ht="12.75" customHeight="1">
      <c r="A36" s="84" t="s">
        <v>809</v>
      </c>
      <c r="B36" s="52">
        <f>COUNTIF(Comments!P$2:P$400,$A36)</f>
        <v>22</v>
      </c>
      <c r="C36" s="52">
        <f>COUNTIF(Comments!V$2:V$400,$A36)</f>
        <v>20</v>
      </c>
      <c r="D36" s="52">
        <f>COUNTIF(Comments!Z$2:Z$400,$A36)</f>
        <v>0</v>
      </c>
      <c r="E36" s="52">
        <f>COUNTIF(Comments!Y$2:Y$400,$A36)</f>
        <v>0</v>
      </c>
      <c r="F36" s="47">
        <f>COUNTIF(Comments!X$2:X$400,$A36)</f>
        <v>0</v>
      </c>
      <c r="G36" s="52">
        <f>COUNTIF(Comments!W$2:W$400,$A36)</f>
        <v>2</v>
      </c>
      <c r="H36" s="53" t="str">
        <f t="shared" si="1"/>
        <v>OK</v>
      </c>
      <c r="L36" s="26"/>
    </row>
    <row r="37" spans="1:12" ht="12.75" customHeight="1">
      <c r="A37" s="68" t="s">
        <v>803</v>
      </c>
      <c r="B37" s="39">
        <f>SUM(B$20:B36)</f>
        <v>146</v>
      </c>
      <c r="C37" s="39">
        <f>SUM(C$20:C36)</f>
        <v>83</v>
      </c>
      <c r="D37" s="39">
        <f>SUM(D$20:D36)</f>
        <v>0</v>
      </c>
      <c r="E37" s="39">
        <f>SUM(E$20:E36)</f>
        <v>0</v>
      </c>
      <c r="F37" s="39">
        <f>SUM(F$20:F36)</f>
        <v>0</v>
      </c>
      <c r="G37" s="39">
        <f>SUM(G$20:G36)</f>
        <v>63</v>
      </c>
      <c r="H37" s="21"/>
      <c r="I37" s="21"/>
      <c r="L37" s="26"/>
    </row>
    <row r="38" spans="1:12" ht="12.75" customHeight="1">
      <c r="A38" s="61" t="s">
        <v>34</v>
      </c>
      <c r="B38" s="60" t="str">
        <f>IF(B37=B$3,"YES","NO")</f>
        <v>YES</v>
      </c>
      <c r="C38" s="60" t="str">
        <f>IF(C37=B$13,"YES","NO")</f>
        <v>YES</v>
      </c>
      <c r="D38" s="60" t="str">
        <f>IF(D37=B$11,"YES","NO")</f>
        <v>YES</v>
      </c>
      <c r="E38" s="60" t="str">
        <f>IF(E37=B$4,"YES","NO")</f>
        <v>YES</v>
      </c>
      <c r="F38" s="60" t="str">
        <f>IF(F37=B$5,"YES","NO")</f>
        <v>YES</v>
      </c>
      <c r="G38" s="6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7" t="s">
        <v>68</v>
      </c>
      <c r="B41" s="48"/>
      <c r="C41" s="16"/>
      <c r="D41" s="16"/>
      <c r="E41" s="37"/>
      <c r="F41" s="37"/>
      <c r="G41" s="37"/>
      <c r="H41" s="37"/>
      <c r="I41" s="21"/>
      <c r="L41" s="26"/>
    </row>
    <row r="42" spans="1:12" ht="12.75" customHeight="1">
      <c r="A42" s="38" t="s">
        <v>807</v>
      </c>
      <c r="B42" s="29">
        <f>IF((COUNTIF(Comments!J$2:J$400,A42))=0,0,COUNTIF(Comments!J$2:J$400,A42))</f>
        <v>20</v>
      </c>
      <c r="C42" s="16"/>
      <c r="D42" s="16"/>
      <c r="E42" s="37"/>
      <c r="F42" s="37"/>
      <c r="G42" s="37"/>
      <c r="H42" s="37"/>
      <c r="I42" s="21"/>
      <c r="L42" s="26"/>
    </row>
    <row r="43" spans="1:13" ht="12.75" customHeight="1">
      <c r="A43" s="38" t="s">
        <v>804</v>
      </c>
      <c r="B43" s="29">
        <f>IF((COUNTIF(Comments!J$2:J$400,A43))=0,0,COUNTIF(Comments!J$2:J$400,A43))</f>
        <v>16</v>
      </c>
      <c r="C43" s="15"/>
      <c r="D43" s="16"/>
      <c r="E43" s="37"/>
      <c r="F43" s="37"/>
      <c r="G43" s="37"/>
      <c r="H43" s="37"/>
      <c r="I43" s="21"/>
      <c r="L43" s="26"/>
      <c r="M43" s="28"/>
    </row>
    <row r="44" spans="1:13" ht="12.75" customHeight="1">
      <c r="A44" s="38" t="s">
        <v>806</v>
      </c>
      <c r="B44" s="29">
        <f>IF((COUNTIF(Comments!J$2:J$400,A44))=0,0,COUNTIF(Comments!J$2:J$400,A44))</f>
        <v>12</v>
      </c>
      <c r="C44" s="16"/>
      <c r="D44" s="16"/>
      <c r="E44" s="37"/>
      <c r="F44" s="37"/>
      <c r="G44" s="37"/>
      <c r="H44" s="37"/>
      <c r="I44" s="21"/>
      <c r="L44" s="26"/>
      <c r="M44" s="28"/>
    </row>
    <row r="45" spans="1:13" ht="12.75" customHeight="1">
      <c r="A45" s="38" t="s">
        <v>808</v>
      </c>
      <c r="B45" s="29">
        <f>IF((COUNTIF(Comments!J$2:J$400,A45))=0,0,COUNTIF(Comments!J$2:J$400,A45))</f>
        <v>4</v>
      </c>
      <c r="C45" s="15"/>
      <c r="D45" s="16"/>
      <c r="E45" s="37"/>
      <c r="F45" s="37"/>
      <c r="G45" s="37"/>
      <c r="H45" s="37"/>
      <c r="I45" s="21"/>
      <c r="L45" s="26"/>
      <c r="M45" s="28"/>
    </row>
    <row r="46" spans="1:13" ht="12.75" customHeight="1">
      <c r="A46" s="38" t="s">
        <v>805</v>
      </c>
      <c r="B46" s="29">
        <f>IF((COUNTIF(Comments!J$2:J$400,A46))=0,0,COUNTIF(Comments!J$2:J$400,A46))</f>
        <v>33</v>
      </c>
      <c r="C46" s="16"/>
      <c r="D46" s="16"/>
      <c r="E46" s="37"/>
      <c r="F46" s="37"/>
      <c r="G46" s="37"/>
      <c r="H46" s="37"/>
      <c r="I46" s="21"/>
      <c r="L46" s="26"/>
      <c r="M46" s="28"/>
    </row>
    <row r="47" spans="1:13" ht="12.75" customHeight="1">
      <c r="A47" s="38" t="s">
        <v>823</v>
      </c>
      <c r="B47" s="29">
        <f>IF((COUNTIF(Comments!J$2:J$400,A47))=0,0,COUNTIF(Comments!J$2:J$400,A47))</f>
        <v>18</v>
      </c>
      <c r="C47" s="15"/>
      <c r="D47" s="16"/>
      <c r="E47" s="37"/>
      <c r="F47" s="37"/>
      <c r="G47" s="37"/>
      <c r="H47" s="37"/>
      <c r="I47" s="21"/>
      <c r="M47" s="28"/>
    </row>
    <row r="48" spans="1:13" ht="12.75" customHeight="1">
      <c r="A48" s="38" t="s">
        <v>822</v>
      </c>
      <c r="B48" s="29">
        <f>IF((COUNTIF(Comments!J$2:J$400,A48))=0,0,COUNTIF(Comments!J$2:J$400,A48))</f>
        <v>252</v>
      </c>
      <c r="C48" s="15"/>
      <c r="D48" s="16"/>
      <c r="E48" s="37"/>
      <c r="F48" s="37"/>
      <c r="G48" s="37"/>
      <c r="H48" s="37"/>
      <c r="I48" s="21"/>
      <c r="M48" s="28"/>
    </row>
    <row r="49" spans="1:13" ht="12.75" customHeight="1">
      <c r="A49" s="73" t="s">
        <v>829</v>
      </c>
      <c r="B49" s="29">
        <f>IF((COUNTIF(Comments!J$2:J$400,A49))=0,0,COUNTIF(Comments!J$2:J$400,A49))</f>
        <v>16</v>
      </c>
      <c r="C49" s="16"/>
      <c r="D49" s="16"/>
      <c r="E49" s="37"/>
      <c r="F49" s="37"/>
      <c r="G49" s="37"/>
      <c r="H49" s="37"/>
      <c r="I49" s="21"/>
      <c r="K49" s="29"/>
      <c r="M49" s="28"/>
    </row>
    <row r="50" spans="1:13" ht="12.75" customHeight="1">
      <c r="A50" s="78" t="s">
        <v>830</v>
      </c>
      <c r="B50" s="29">
        <f>IF((COUNTIF(Comments!J$2:J$400,A50))=0,0,COUNTIF(Comments!J$2:J$400,A50))</f>
        <v>1</v>
      </c>
      <c r="C50" s="15"/>
      <c r="D50" s="15"/>
      <c r="E50" s="37"/>
      <c r="F50" s="37"/>
      <c r="G50" s="37"/>
      <c r="H50" s="37"/>
      <c r="I50" s="21"/>
      <c r="K50" s="29"/>
      <c r="M50" s="28"/>
    </row>
    <row r="51" spans="1:13" ht="12.75" customHeight="1">
      <c r="A51" s="38" t="s">
        <v>831</v>
      </c>
      <c r="B51" s="29">
        <f>IF((COUNTIF(Comments!J$2:J$400,A51))=0,0,COUNTIF(Comments!J$2:J$400,A51))</f>
        <v>15</v>
      </c>
      <c r="D51" s="16"/>
      <c r="E51" s="37"/>
      <c r="F51" s="37"/>
      <c r="G51" s="37"/>
      <c r="H51" s="37"/>
      <c r="I51" s="21"/>
      <c r="K51" s="29"/>
      <c r="M51" s="28"/>
    </row>
    <row r="52" spans="1:13" ht="12.75" customHeight="1">
      <c r="A52" s="74" t="s">
        <v>832</v>
      </c>
      <c r="B52" s="48">
        <f>IF((COUNTIF(Comments!J$2:J$400,A52))=0,0,COUNTIF(Comments!J$2:J$400,A52))</f>
        <v>1</v>
      </c>
      <c r="M52" s="16"/>
    </row>
    <row r="53" spans="1:13" ht="12.75" customHeight="1">
      <c r="A53" s="46" t="s">
        <v>827</v>
      </c>
      <c r="B53" s="31">
        <f>SUM(B42:B52)</f>
        <v>388</v>
      </c>
      <c r="M53" s="16"/>
    </row>
    <row r="54" spans="1:13" ht="12.75" customHeight="1">
      <c r="A54" s="46" t="s">
        <v>67</v>
      </c>
      <c r="B54" s="40">
        <f>IF(B53=0,0,(B53/(D$3)))</f>
        <v>1</v>
      </c>
      <c r="M54" s="16"/>
    </row>
    <row r="55" spans="1:13" ht="12.75" customHeight="1">
      <c r="A55" s="46" t="s">
        <v>828</v>
      </c>
      <c r="B55">
        <f>D3-B53</f>
        <v>0</v>
      </c>
      <c r="M55" s="16"/>
    </row>
    <row r="56" spans="1:13" ht="12.75" customHeight="1">
      <c r="A56" s="46" t="s">
        <v>826</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2013-09-19T08:21:37Z</dcterms:modified>
  <cp:category/>
  <cp:version/>
  <cp:contentType/>
  <cp:contentStatus/>
</cp:coreProperties>
</file>