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95" yWindow="65521" windowWidth="8655" windowHeight="7905" activeTab="1"/>
  </bookViews>
  <sheets>
    <sheet name="IEEE_Cover" sheetId="1" r:id="rId1"/>
    <sheet name="Comments" sheetId="2" r:id="rId2"/>
    <sheet name="Summary" sheetId="3" r:id="rId3"/>
  </sheets>
  <definedNames>
    <definedName name="_xlnm._FilterDatabase" localSheetId="1" hidden="1">'Comments'!$A$1:$AA$94</definedName>
  </definedNames>
  <calcPr fullCalcOnLoad="1"/>
</workbook>
</file>

<file path=xl/sharedStrings.xml><?xml version="1.0" encoding="utf-8"?>
<sst xmlns="http://schemas.openxmlformats.org/spreadsheetml/2006/main" count="757" uniqueCount="359">
  <si>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</si>
  <si>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</si>
  <si>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</si>
  <si>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</si>
  <si>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</si>
  <si>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</si>
  <si>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</si>
  <si>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</si>
  <si>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</si>
  <si>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</si>
  <si>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</si>
  <si>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</si>
  <si>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</si>
  <si>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</si>
  <si>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</si>
  <si>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</si>
  <si>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</si>
  <si>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</si>
  <si>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</si>
  <si>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</si>
  <si>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Must Be Satisfied?    (enter Yes or No)</t>
  </si>
  <si>
    <t>Semtech</t>
  </si>
  <si>
    <t>Steve Jillings</t>
  </si>
  <si>
    <t>20.3.5.1</t>
  </si>
  <si>
    <t>Yes</t>
  </si>
  <si>
    <t>20.1.2.5</t>
  </si>
  <si>
    <t>No</t>
  </si>
  <si>
    <t>20.1.2</t>
  </si>
  <si>
    <t>20.1.1.2</t>
  </si>
  <si>
    <t>20.1.2.3</t>
  </si>
  <si>
    <t>Kuor-Hsin Chang</t>
  </si>
  <si>
    <t>Elster Solutions</t>
  </si>
  <si>
    <t>45-46</t>
  </si>
  <si>
    <t>The purpose of SFD is to assist initial synchronization. A SFD with length of 16 bit is sufficient. Having a 24-bit SFD as an option adds unnecessary complexity with very limited value.</t>
  </si>
  <si>
    <t>Delete the option of having 24-bit SFD.</t>
  </si>
  <si>
    <t xml:space="preserve">Remove 4g bands from the bands where TVWS-NB-OFDM PHY operates. </t>
  </si>
  <si>
    <t>20.1.2.2</t>
  </si>
  <si>
    <t>5.1.1.1.3</t>
  </si>
  <si>
    <t>5.1.15</t>
  </si>
  <si>
    <t>5.2.4.33.4</t>
  </si>
  <si>
    <t>5.3.14.1</t>
  </si>
  <si>
    <t>6.2.4.1</t>
  </si>
  <si>
    <t>Border thicknesses of table 44za are inconsistent</t>
  </si>
  <si>
    <t>20.3.1.1.3</t>
  </si>
  <si>
    <t>20.3.1.2.3</t>
  </si>
  <si>
    <t>20.3.1.3</t>
  </si>
  <si>
    <t>20.3.3.3.1</t>
  </si>
  <si>
    <t>Henk de Ruijter</t>
  </si>
  <si>
    <t>Silicon Labs</t>
  </si>
  <si>
    <t>Dave Evans</t>
  </si>
  <si>
    <t>Philips</t>
  </si>
  <si>
    <t>5.2.4.4</t>
  </si>
  <si>
    <t>The PHY Parameter Change IE has already been allocated the Sub-ID value of 0x25 in 802.15.4j MBAN</t>
  </si>
  <si>
    <t>Change the entry in Table 4d to align with 802.15.4j</t>
  </si>
  <si>
    <t>The description on the PHY parameter change is already defined in clause 5.4.2.23 of 802.15.4j MBAN</t>
  </si>
  <si>
    <t>Channel aggregation field should be capitalised</t>
  </si>
  <si>
    <t>Matt Gillmore</t>
  </si>
  <si>
    <t>20.1.2.1</t>
  </si>
  <si>
    <t>Alina Liru Lu</t>
  </si>
  <si>
    <t>NICT</t>
  </si>
  <si>
    <t>Al Petrick</t>
  </si>
  <si>
    <t>Itron</t>
  </si>
  <si>
    <t>Clint Powell</t>
  </si>
  <si>
    <t>Blind Creek Associates</t>
  </si>
  <si>
    <t>6.2.22.1</t>
  </si>
  <si>
    <t>Cristina Seibert</t>
  </si>
  <si>
    <t>SSN</t>
  </si>
  <si>
    <t>see comment</t>
  </si>
  <si>
    <t>20.2.2</t>
  </si>
  <si>
    <t>Kunal Shah</t>
  </si>
  <si>
    <t>Silver Spring Networks</t>
  </si>
  <si>
    <t>Include as suggested.</t>
  </si>
  <si>
    <t>Table 4ia</t>
  </si>
  <si>
    <t>Part of the table is on another page.</t>
  </si>
  <si>
    <t>Combine the table into one table.</t>
  </si>
  <si>
    <t>The first sentence is broken. Combine these two sentences to, "…the nature of the response shall be set to one of the values..."</t>
  </si>
  <si>
    <t>Cheolho Shin</t>
  </si>
  <si>
    <r>
      <t xml:space="preserve">The 4m PAR states: </t>
    </r>
    <r>
      <rPr>
        <i/>
        <sz val="10"/>
        <rFont val="Arial"/>
        <family val="2"/>
      </rPr>
      <t>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MHz, supporting typical data rates in the 40 kbits per second to 2000 kbits per second range, to realize optimal and power efficient device command and control applications</t>
    </r>
    <r>
      <rPr>
        <sz val="10"/>
        <rFont val="Arial"/>
        <family val="2"/>
      </rPr>
      <t xml:space="preserve">. Why the TVWS-NB-OFDM PHY also operates in the 4g bands? </t>
    </r>
  </si>
  <si>
    <t>Out of
Scope</t>
  </si>
  <si>
    <t>Resolution
Assignment</t>
  </si>
  <si>
    <t>Proposed Resolution</t>
  </si>
  <si>
    <t>Resolution
Accept Date</t>
  </si>
  <si>
    <t>Group</t>
  </si>
  <si>
    <t>Commenter agreed?
Y/N</t>
  </si>
  <si>
    <t>Resolution
sent
to commenter
(date)</t>
  </si>
  <si>
    <t>Category</t>
  </si>
  <si>
    <t>CID</t>
  </si>
  <si>
    <t>Power saving</t>
  </si>
  <si>
    <t>Enabling</t>
  </si>
  <si>
    <t>Dev mode and capabilities</t>
  </si>
  <si>
    <t>Editorial</t>
  </si>
  <si>
    <t>NB-OFDM</t>
  </si>
  <si>
    <t>General PHY</t>
  </si>
  <si>
    <t>FSK</t>
  </si>
  <si>
    <t>TMCTP</t>
  </si>
  <si>
    <t>OFDM</t>
  </si>
  <si>
    <t>Ranging</t>
  </si>
  <si>
    <t>Misc</t>
  </si>
  <si>
    <t>Overall</t>
  </si>
  <si>
    <t>Commentors</t>
  </si>
  <si>
    <t># Comments</t>
  </si>
  <si>
    <t>Chin-Sean Sum</t>
  </si>
  <si>
    <t>T &amp; G Sort by Group</t>
  </si>
  <si>
    <t>Total</t>
  </si>
  <si>
    <t>Closed</t>
  </si>
  <si>
    <t>Not Assigned</t>
  </si>
  <si>
    <t>x</t>
  </si>
  <si>
    <t>Total of T &amp; G Groups</t>
  </si>
  <si>
    <t>Are Computed Tallys Correct</t>
  </si>
  <si>
    <t>for
Editorial
Stats</t>
  </si>
  <si>
    <t>for
Tech/Gen
Stats</t>
  </si>
  <si>
    <t>for closed
T/G
Grp Stats</t>
  </si>
  <si>
    <t>for open
T/G
Grp Stats</t>
  </si>
  <si>
    <t>for rdy2vote
T/G
Grp Stats</t>
  </si>
  <si>
    <t>Resolution
Due Date</t>
  </si>
  <si>
    <t>Open Technical
Comment
Assignments</t>
  </si>
  <si>
    <t>Dev-dev</t>
  </si>
  <si>
    <t>Comment State</t>
  </si>
  <si>
    <t>Tech/Gen</t>
  </si>
  <si>
    <t>wip</t>
  </si>
  <si>
    <t>oos</t>
  </si>
  <si>
    <t>Work in Progress - wip</t>
  </si>
  <si>
    <t>Out of Scope - oos</t>
  </si>
  <si>
    <t>Accept - A</t>
  </si>
  <si>
    <t>Reject - R</t>
  </si>
  <si>
    <t>Withdrawn - Z</t>
  </si>
  <si>
    <t>Accept in Principle - AP</t>
  </si>
  <si>
    <t>Open (not assigned) - blank</t>
  </si>
  <si>
    <t>Tally Check</t>
  </si>
  <si>
    <t>Total processed</t>
  </si>
  <si>
    <t>Percent processed</t>
  </si>
  <si>
    <t>E-mail: cpowell@ieee.org</t>
  </si>
  <si>
    <t>E-mail: sum@nict.go.jp</t>
  </si>
  <si>
    <t>doc. #:</t>
  </si>
  <si>
    <t>date:</t>
  </si>
  <si>
    <t>doc name:</t>
  </si>
  <si>
    <t>802.15 TG4m Letter Ballot Comments</t>
  </si>
  <si>
    <t>[This document is a summary of all comments from the TG4m Letter Ballot.]</t>
  </si>
  <si>
    <t>rdy2vote</t>
  </si>
  <si>
    <t>Ready2Vote On - rdy2vote</t>
  </si>
  <si>
    <t>for wip
T/G
Grp Stats</t>
  </si>
  <si>
    <t>for oos
T/G
Grp Stats</t>
  </si>
  <si>
    <t>A / AP / R /
Z / oos / unrsvbl</t>
  </si>
  <si>
    <t>Unresolvable - unrsvbl</t>
  </si>
  <si>
    <t>MingTuo</t>
  </si>
  <si>
    <t>Sum</t>
  </si>
  <si>
    <t>Cristina/Alina</t>
  </si>
  <si>
    <t>Soo-Young</t>
  </si>
  <si>
    <t>Mi-Kyung</t>
  </si>
  <si>
    <t>Alina/Mizutani</t>
  </si>
  <si>
    <t>Kunal</t>
  </si>
  <si>
    <t>Cristina</t>
  </si>
  <si>
    <t>Ben</t>
  </si>
  <si>
    <t>Clint/Sum</t>
  </si>
  <si>
    <t>Young-Ae/Soo-Young</t>
  </si>
  <si>
    <t>Total open</t>
  </si>
  <si>
    <t>Percent open</t>
  </si>
  <si>
    <t>Percent Comments Assigned</t>
  </si>
  <si>
    <t>Assigned Comments</t>
  </si>
  <si>
    <t>802.15.4m Letter Ballot 88 Comment Database</t>
  </si>
  <si>
    <t>lb88-comments-tg4m</t>
  </si>
  <si>
    <t>d1P802-15-4m_Draft_Standard</t>
  </si>
  <si>
    <t>Benjamin A. Rolfe</t>
  </si>
  <si>
    <t>The terms "Inter-symbol interference" and "Inter-carrier interference" are only used once in the draft. Do not craete an achronym unless it is used more than once.</t>
  </si>
  <si>
    <t>delete ISI and ICI.</t>
  </si>
  <si>
    <t>Young-Ae Jeon</t>
  </si>
  <si>
    <t>ETRI</t>
  </si>
  <si>
    <t>4.3.2</t>
  </si>
  <si>
    <r>
      <t xml:space="preserve">Add </t>
    </r>
    <r>
      <rPr>
        <sz val="10"/>
        <rFont val="Arial"/>
        <family val="2"/>
      </rPr>
      <t>space after</t>
    </r>
    <r>
      <rPr>
        <i/>
        <sz val="10"/>
        <rFont val="Arial"/>
        <family val="2"/>
      </rPr>
      <t xml:space="preserve"> 'The'</t>
    </r>
    <r>
      <rPr>
        <sz val="10"/>
        <rFont val="Arial"/>
        <family val="2"/>
      </rPr>
      <t>.</t>
    </r>
  </si>
  <si>
    <r>
      <t>Change to "</t>
    </r>
    <r>
      <rPr>
        <sz val="10"/>
        <rFont val="Arial"/>
        <family val="2"/>
      </rPr>
      <t xml:space="preserve">The SPC" </t>
    </r>
  </si>
  <si>
    <r>
      <t xml:space="preserve">Add </t>
    </r>
    <r>
      <rPr>
        <sz val="10"/>
        <rFont val="Arial"/>
        <family val="2"/>
      </rPr>
      <t>comma after</t>
    </r>
    <r>
      <rPr>
        <i/>
        <sz val="10"/>
        <rFont val="Arial"/>
        <family val="2"/>
      </rPr>
      <t xml:space="preserve"> 'SPC'</t>
    </r>
    <r>
      <rPr>
        <sz val="10"/>
        <rFont val="Arial"/>
        <family val="2"/>
      </rPr>
      <t>.</t>
    </r>
  </si>
  <si>
    <r>
      <t>Change to "… PAN coordinator, including the SPC</t>
    </r>
    <r>
      <rPr>
        <b/>
        <sz val="10"/>
        <rFont val="Arial"/>
        <family val="2"/>
      </rPr>
      <t>,</t>
    </r>
    <r>
      <rPr>
        <sz val="10"/>
        <rFont val="Arial"/>
        <family val="2"/>
      </rPr>
      <t xml:space="preserve"> may communicate with …"</t>
    </r>
  </si>
  <si>
    <t>4.5.1.5</t>
  </si>
  <si>
    <r>
      <t>Replace '</t>
    </r>
    <r>
      <rPr>
        <sz val="10"/>
        <rFont val="Arial"/>
        <family val="2"/>
      </rPr>
      <t>5.1.1.1.3' with '5.1.1.8'</t>
    </r>
  </si>
  <si>
    <r>
      <t>Change to "More information on the TMCTP superframe structure can be found in</t>
    </r>
    <r>
      <rPr>
        <sz val="10"/>
        <rFont val="Arial"/>
        <family val="2"/>
      </rPr>
      <t xml:space="preserve"> 5.1.1.8."</t>
    </r>
  </si>
  <si>
    <t>4.5.5.3</t>
  </si>
  <si>
    <r>
      <t xml:space="preserve">Add </t>
    </r>
    <r>
      <rPr>
        <sz val="10"/>
        <rFont val="Arial"/>
        <family val="2"/>
      </rPr>
      <t>space after</t>
    </r>
    <r>
      <rPr>
        <i/>
        <sz val="10"/>
        <rFont val="Arial"/>
        <family val="2"/>
      </rPr>
      <t xml:space="preserve"> 'of'</t>
    </r>
    <r>
      <rPr>
        <sz val="10"/>
        <rFont val="Arial"/>
        <family val="2"/>
      </rPr>
      <t>.</t>
    </r>
  </si>
  <si>
    <r>
      <t xml:space="preserve">Change to "… a low energy mechanism that is capable </t>
    </r>
    <r>
      <rPr>
        <sz val="10"/>
        <rFont val="Arial"/>
        <family val="2"/>
      </rPr>
      <t>of reducing energy consumption …"</t>
    </r>
  </si>
  <si>
    <t>4.5.7</t>
  </si>
  <si>
    <r>
      <t xml:space="preserve">Add </t>
    </r>
    <r>
      <rPr>
        <sz val="10"/>
        <rFont val="Arial"/>
        <family val="2"/>
      </rPr>
      <t>space after</t>
    </r>
    <r>
      <rPr>
        <i/>
        <sz val="10"/>
        <rFont val="Arial"/>
        <family val="2"/>
      </rPr>
      <t xml:space="preserve"> 'to'</t>
    </r>
    <r>
      <rPr>
        <sz val="10"/>
        <rFont val="Arial"/>
        <family val="2"/>
      </rPr>
      <t>.</t>
    </r>
  </si>
  <si>
    <r>
      <t xml:space="preserve">Change to "used </t>
    </r>
    <r>
      <rPr>
        <sz val="10"/>
        <rFont val="Arial"/>
        <family val="2"/>
      </rPr>
      <t>to meet the requirements"</t>
    </r>
  </si>
  <si>
    <r>
      <t>Replace '</t>
    </r>
    <r>
      <rPr>
        <sz val="10"/>
        <rFont val="Arial"/>
        <family val="2"/>
      </rPr>
      <t>5.1.1.1.3' with '5.1.1.3'</t>
    </r>
  </si>
  <si>
    <r>
      <t xml:space="preserve">Change to "The IFS period is described in section </t>
    </r>
    <r>
      <rPr>
        <sz val="10"/>
        <rFont val="Arial"/>
        <family val="2"/>
      </rPr>
      <t>5.1.1.3."</t>
    </r>
  </si>
  <si>
    <t xml:space="preserve">5.1.1.1.3 </t>
  </si>
  <si>
    <t>Has a circular cross-reference. Not sure what the correct xref should be.</t>
  </si>
  <si>
    <t>Change to a correct cross-reference</t>
  </si>
  <si>
    <t>5.1.1.8</t>
  </si>
  <si>
    <r>
      <t>Add 'e' at "</t>
    </r>
    <r>
      <rPr>
        <sz val="10"/>
        <rFont val="Arial"/>
        <family val="2"/>
      </rPr>
      <t>aNumSuprframeSlots"</t>
    </r>
  </si>
  <si>
    <r>
      <t>Change to "The ED of each TMCTP superframe shall be divided into aNumSup</t>
    </r>
    <r>
      <rPr>
        <sz val="10"/>
        <rFont val="Arial"/>
        <family val="2"/>
      </rPr>
      <t>erframeSlots × 2</t>
    </r>
    <r>
      <rPr>
        <vertAlign val="superscript"/>
        <sz val="10"/>
        <rFont val="Arial"/>
        <family val="2"/>
      </rPr>
      <t>macTMCTPExtendedOrder</t>
    </r>
    <r>
      <rPr>
        <sz val="10"/>
        <rFont val="Arial"/>
        <family val="2"/>
      </rPr>
      <t>"</t>
    </r>
  </si>
  <si>
    <t>5.1.14.1</t>
  </si>
  <si>
    <r>
      <t>Add</t>
    </r>
    <r>
      <rPr>
        <i/>
        <sz val="10"/>
        <rFont val="Arial"/>
        <family val="2"/>
      </rPr>
      <t xml:space="preserve"> 'descrived' </t>
    </r>
    <r>
      <rPr>
        <sz val="10"/>
        <rFont val="Arial"/>
        <family val="2"/>
      </rPr>
      <t>between '</t>
    </r>
    <r>
      <rPr>
        <i/>
        <sz val="10"/>
        <rFont val="Arial"/>
        <family val="2"/>
      </rPr>
      <t>as'</t>
    </r>
    <r>
      <rPr>
        <sz val="10"/>
        <rFont val="Arial"/>
        <family val="2"/>
      </rPr>
      <t xml:space="preserve"> and '</t>
    </r>
    <r>
      <rPr>
        <i/>
        <sz val="10"/>
        <rFont val="Arial"/>
        <family val="2"/>
      </rPr>
      <t>in'</t>
    </r>
    <r>
      <rPr>
        <sz val="10"/>
        <rFont val="Arial"/>
        <family val="2"/>
      </rPr>
      <t>.</t>
    </r>
  </si>
  <si>
    <r>
      <t xml:space="preserve">"… a TMCTP Extended Superframe Specification
IE as </t>
    </r>
    <r>
      <rPr>
        <sz val="10"/>
        <rFont val="Arial"/>
        <family val="2"/>
      </rPr>
      <t>described in 5.2.4.36."</t>
    </r>
  </si>
  <si>
    <r>
      <t>Add</t>
    </r>
    <r>
      <rPr>
        <i/>
        <sz val="10"/>
        <rFont val="Arial"/>
        <family val="2"/>
      </rPr>
      <t xml:space="preserve"> 'chart' </t>
    </r>
    <r>
      <rPr>
        <sz val="10"/>
        <rFont val="Arial"/>
        <family val="2"/>
      </rPr>
      <t>between '</t>
    </r>
    <r>
      <rPr>
        <i/>
        <sz val="10"/>
        <rFont val="Arial"/>
        <family val="2"/>
      </rPr>
      <t>sequence'</t>
    </r>
    <r>
      <rPr>
        <sz val="10"/>
        <rFont val="Arial"/>
        <family val="2"/>
      </rPr>
      <t xml:space="preserve"> and '</t>
    </r>
    <r>
      <rPr>
        <i/>
        <sz val="10"/>
        <rFont val="Arial"/>
        <family val="2"/>
      </rPr>
      <t>between'</t>
    </r>
    <r>
      <rPr>
        <sz val="10"/>
        <rFont val="Arial"/>
        <family val="2"/>
      </rPr>
      <t>.</t>
    </r>
  </si>
  <si>
    <r>
      <t xml:space="preserve">Change to "Figure 34ta—Example message sequence </t>
    </r>
    <r>
      <rPr>
        <sz val="10"/>
        <rFont val="Arial"/>
        <family val="2"/>
      </rPr>
      <t>chart between SPC and TMCTP-child PAN coordinator"</t>
    </r>
  </si>
  <si>
    <r>
      <t xml:space="preserve">Change to "Figure 34tb—Example message sequence </t>
    </r>
    <r>
      <rPr>
        <sz val="10"/>
        <rFont val="Arial"/>
        <family val="2"/>
      </rPr>
      <t>chart between TMCTP PAN coordinator"</t>
    </r>
  </si>
  <si>
    <t>1-2</t>
  </si>
  <si>
    <t>Move the sentences to previous page 19.</t>
  </si>
  <si>
    <t>See comment.</t>
  </si>
  <si>
    <t>Still not clear what the "Transaction Duration" field value is used for in TVWSPS.</t>
  </si>
  <si>
    <t>Further clarification is needed.</t>
  </si>
  <si>
    <t>Figure 34td needs updating to match the text and IE definition.</t>
  </si>
  <si>
    <t>update figure</t>
  </si>
  <si>
    <t>15.2.4.33</t>
  </si>
  <si>
    <t>Table 4ic shows supported band fields. Rows corresponding to bit number 5 - 18 show support for frequency bands that are not allocated for TVWS operation. The scope of the .4m PHY states "...The amendment enables operation in the VHF/UHF TV broadcast bands between 54 MHz and 862 MHz..." If TVWS is not available in a geographic region, then existing ISM / License-exempt bands should not be allocated. There are existing 15.4 standards which can be used in these bands instead</t>
  </si>
  <si>
    <t>Restrict 15.4m IEs in Table 4ic to those allocated TVWS frequency bands as defined within the scope of the PAR</t>
  </si>
  <si>
    <t>Remove reference to 1427 - 15218 MHz band</t>
  </si>
  <si>
    <t>5.2.4.33</t>
  </si>
  <si>
    <t xml:space="preserve">No need to specify support for interleaving independent of support for FEC. </t>
  </si>
  <si>
    <t>remove "Interleaving supported" from Table 4id.</t>
  </si>
  <si>
    <t>Add bit allocation to Table 4id to specify if ranging supported in FSK PHY.</t>
  </si>
  <si>
    <t>Ranging support only needs 1 bit. Allocate 1 bit to Ranging support and allocate the remainder bits to "Reserved".</t>
  </si>
  <si>
    <t>Add bit allocation to Table 4if to specify if ranging supported in NB-OFDM PHY.</t>
  </si>
  <si>
    <t>supported modes missing from Table 4id</t>
  </si>
  <si>
    <t>Allocate 8 bits for the supported FSK Mode with the following encoding order from bit 0 to bit 7: Mode #1 with h=0.5; Mode #1 with h=1; Mode #2 with h=0.5; Mode #2 with h=1; Mode #3 with h=0.5; Mode #3 with h=1; Mode #4; Mode #5</t>
  </si>
  <si>
    <t>The similar comment is filied in LB#1. Make changes as suggested.</t>
  </si>
  <si>
    <t xml:space="preserve">Table number is incorrect. </t>
  </si>
  <si>
    <t>Replace the table number from 4ik to Table 4il</t>
  </si>
  <si>
    <t xml:space="preserve">5.2.4.35  </t>
  </si>
  <si>
    <t xml:space="preserve">Make all timestamp fields 4-octets to be consistent and support a large enough range for general RF ranging support </t>
  </si>
  <si>
    <t>Change figure 48nac Request TX Timestamp to be 32 bits; show that it may not be present as it is only present when the ranging requet type is two way ranging.</t>
  </si>
  <si>
    <t>5.2.4.35.1</t>
  </si>
  <si>
    <t>If the ranging method bit is set to 1, which is two way ranging, in which case the request TX timestamp field should not be included</t>
  </si>
  <si>
    <t xml:space="preserve">Change the bit value of Request TX Timestamp field to "0/4 octects" and include the description as, "Request TX Timestamp shall be set only when the ranging method is one way ranging" </t>
  </si>
  <si>
    <t>5.2.4.35.2</t>
  </si>
  <si>
    <t xml:space="preserve">We needed to add units for all timestamps (did in 5.2.4.35.1) </t>
  </si>
  <si>
    <t>units is microseconds</t>
  </si>
  <si>
    <t xml:space="preserve">Ranging response IE shall always include the Request RX Timestamp field. </t>
  </si>
  <si>
    <t>Change the bit value for Request RX Timestamp from "0/4 octets" to "4 octets"</t>
  </si>
  <si>
    <t>"Each PAN coordinator shall have a unique PAN identifier in an SPC domain" is also an incorrect statement uness the draft provides a means to assure the uniqueness of the PAN Id which it doesn't as we leave this to the higher layer.  It is still out of scope of the standard to presecribe requirements on the higher layers not secified in this standard.</t>
  </si>
  <si>
    <t>"The network management entity should assure that each PAN coordinator has a unique PAN Id; the method is out of scope of this standard"</t>
  </si>
  <si>
    <t>What is an SPC Domain?  Still need to define what this means. I can guess, but that usualluy does not end up well.</t>
  </si>
  <si>
    <t>Describe more precisely what is meant by and SPC domain.</t>
  </si>
  <si>
    <t>5.3.14.1</t>
  </si>
  <si>
    <r>
      <rPr>
        <sz val="10"/>
        <rFont val="Arial"/>
        <family val="2"/>
      </rPr>
      <t>macPANId should be in italics</t>
    </r>
  </si>
  <si>
    <r>
      <t xml:space="preserve">Change to "… contain the value
of </t>
    </r>
    <r>
      <rPr>
        <i/>
        <sz val="10"/>
        <rFont val="Arial"/>
        <family val="2"/>
      </rPr>
      <t>macPANId</t>
    </r>
    <r>
      <rPr>
        <sz val="10"/>
        <rFont val="Arial"/>
        <family val="2"/>
      </rPr>
      <t xml:space="preserve">. Each PAN coordinator </t>
    </r>
    <r>
      <rPr>
        <i/>
        <sz val="10"/>
        <rFont val="Arial"/>
        <family val="2"/>
      </rPr>
      <t>..."</t>
    </r>
  </si>
  <si>
    <t xml:space="preserve">"If a de-enabling signal is received (i.e. by using the IE as specified in
5.2.4.34.7), the state of the dependent device transitions to UNENABLED." is this really the correct xref?  </t>
  </si>
  <si>
    <t>Verify as it seems the wrong one</t>
  </si>
  <si>
    <t>LocationID, ChannelListInfo, ChannelListStatus parameters needs to be included into the parameters list.</t>
  </si>
  <si>
    <t>6.2.4.1
Table 16</t>
  </si>
  <si>
    <t>Table 16 has incorrect table numbers in the valid range or description column.</t>
  </si>
  <si>
    <t>Correct the table numbers in table 16</t>
  </si>
  <si>
    <t xml:space="preserve">The sentence described in the description is not complete and the table no specified is not correct. </t>
  </si>
  <si>
    <t>Modify the sentence as "...the nature of the
response is as shown in Table 4il"</t>
  </si>
  <si>
    <t>Table number specified in the description is not correct.</t>
  </si>
  <si>
    <t>Replace Table 4ik with "Figure 48ny"</t>
  </si>
  <si>
    <t>Figure specified in the valid range column is not correct.</t>
  </si>
  <si>
    <t>Replace Figure 4nw with Table 4il"</t>
  </si>
  <si>
    <t>6.2.14
Table 34</t>
  </si>
  <si>
    <t>Referenced table number in the valid range and description column is not correc and the sentence described in the description is not complete</t>
  </si>
  <si>
    <t>Change the valid range Table 4il to "Table 4ik". Modify the sentence as "...the nature of the
response is as shown in Table 4il"</t>
  </si>
  <si>
    <t>Referenced figure number is not correct.</t>
  </si>
  <si>
    <t>Replace Figure 48nx with "Figure 48ny"</t>
  </si>
  <si>
    <t>Referenced table/ figure number is not correct.</t>
  </si>
  <si>
    <t>Replace Table 4ik with "Table 4im" and replace Figure 48nx with "Figure 48nz"</t>
  </si>
  <si>
    <t>22-23</t>
  </si>
  <si>
    <t>Modify to include deallocation as well as allocation.</t>
  </si>
  <si>
    <r>
      <t xml:space="preserve">Change to "The MLME-DBS.request primitive is used when a TMCTP-child PAN coordinator requests the allocation </t>
    </r>
    <r>
      <rPr>
        <sz val="10"/>
        <rFont val="Arial"/>
        <family val="2"/>
      </rPr>
      <t>or deallocation of a DBS and a channel to a TMCTP-parent PAN coordinator including a SPC."</t>
    </r>
  </si>
  <si>
    <t>44-45</t>
  </si>
  <si>
    <r>
      <t>Change to "On receipt of the MLME-DBS.request primitive, the MLME generates a DBS request command, as described in</t>
    </r>
    <r>
      <rPr>
        <sz val="10"/>
        <rFont val="Arial"/>
        <family val="2"/>
      </rPr>
      <t xml:space="preserve"> 5.3.14.2."</t>
    </r>
  </si>
  <si>
    <t>13-25</t>
  </si>
  <si>
    <t>Use standard format for table borders</t>
  </si>
  <si>
    <t>6.2.22.2</t>
  </si>
  <si>
    <t>23-29</t>
  </si>
  <si>
    <t>Border thicknesses of table 44zb are inconsistent</t>
  </si>
  <si>
    <t>6.2.22.3</t>
  </si>
  <si>
    <t>29-35</t>
  </si>
  <si>
    <t xml:space="preserve">6.3.1  </t>
  </si>
  <si>
    <t>RangingMethod param needs a description in table 46.</t>
  </si>
  <si>
    <t>enumeration "one-way" or "two way"; description is specifies the ranging method requested see 5.1.8.5</t>
  </si>
  <si>
    <t>1</t>
  </si>
  <si>
    <t>There is not macTMCTPExtendedOrder in Table 52.</t>
  </si>
  <si>
    <t>Add macTMCTPExtendedOrder in Table 52.</t>
  </si>
  <si>
    <t>31-32</t>
  </si>
  <si>
    <t>Which is correct - macTVWSPSenable or macTVWSPSenabled? See macTVWSPSenabled on page 11.</t>
  </si>
  <si>
    <t>Fix references to where PIB attribute defined for TVWS PHYs.</t>
  </si>
  <si>
    <t>Change "For the
TVWS-OFDM PHY, see 20.3.3.7." to "For the TVWS-FSK PHY, see 20.1.2.7. For the
TVWS-OFDM PHY, see 20.2.2. For the
TVWS-NB-OFDM PHY, see 20.3.3.7."</t>
  </si>
  <si>
    <t>add missing reference to PIB attribute and improve clarity</t>
  </si>
  <si>
    <t>Change "The number of 1-octet patterns, as described in
18.1.1.1, in the preamble." to "The number of 1-octet patterns in the preamble, as described in
18.1.1.1 and 20.1.1.1."</t>
  </si>
  <si>
    <t>Table 201 list "Data Rate" but it is made explicit what that means if spreading is applied.</t>
  </si>
  <si>
    <t>Define chip rate and list "Chip Rate in table 201 in stead of "Data Rate"</t>
  </si>
  <si>
    <t xml:space="preserve">We discussed merging sub-clause on "Interleaving" under FEC. Do so, label it "FEC and Interleaving" and from the current section on Interleaving, keep only last sentence that states interleaving always enabled when FEC enabled.  </t>
  </si>
  <si>
    <t>The spreading factor for TVWSFSK is not defined. There is a reference to 4k which defines phyLECIMFSKSpreadingfactor only. There is a note in the 4k spec (d5, page 67): "This attribute is only valid for the LECIM FSK phy" referring to phyLECIMFSKSpreadingfactor.</t>
  </si>
  <si>
    <t>Define phyTVWSFSKSpreadingfactor in subclause 9.3</t>
  </si>
  <si>
    <t>The referrenced subclause (19.2.2.6) does not have definitions for symbol rate and chip rate (the rate of the the spreading bits)</t>
  </si>
  <si>
    <t>Define chip rate and symbol rate.</t>
  </si>
  <si>
    <t>34-35</t>
  </si>
  <si>
    <t>Include optional use of FEC method NRNSC as defined in section 18.1.2.4</t>
  </si>
  <si>
    <t>Include reference to optional FEC method mentioned in 18.1.2.4</t>
  </si>
  <si>
    <t xml:space="preserve">FEC (method NRNSC) should be included as an "optional" method for FEC.  This method is defined in clause 18.1.2.4 </t>
  </si>
  <si>
    <t>Include FEC (method NRNSC) as an FEC option in the technical draft.</t>
  </si>
  <si>
    <t>No need for PIB to control interleaving since always enabled when FEC enabled.</t>
  </si>
  <si>
    <t>remove phyTVWSFSKInterleavingEnabled from Figure 172</t>
  </si>
  <si>
    <t>Include text mapping value of phySymbolsPerOctet attribute to each mode (e.g. after sub-clause 20.1.2.6)</t>
  </si>
  <si>
    <r>
      <t xml:space="preserve">After sub-clause 20.1.2.6, include new sub-clause 20.1.2.7 titled "Values for </t>
    </r>
    <r>
      <rPr>
        <i/>
        <sz val="10"/>
        <rFont val="Arial"/>
        <family val="2"/>
      </rPr>
      <t>phySymbolsPerOctet</t>
    </r>
    <r>
      <rPr>
        <sz val="10"/>
        <rFont val="Arial"/>
        <family val="2"/>
      </rPr>
      <t xml:space="preserve">" with the following text: The values for </t>
    </r>
    <r>
      <rPr>
        <i/>
        <sz val="10"/>
        <rFont val="Arial"/>
        <family val="2"/>
      </rPr>
      <t>phySymbolsPerOctet</t>
    </r>
    <r>
      <rPr>
        <sz val="10"/>
        <rFont val="Arial"/>
        <family val="2"/>
      </rPr>
      <t xml:space="preserve"> are as follows: For 2-level modulation and </t>
    </r>
    <r>
      <rPr>
        <i/>
        <sz val="10"/>
        <rFont val="Arial"/>
        <family val="2"/>
      </rPr>
      <t>phyFSKFECEnabled</t>
    </r>
    <r>
      <rPr>
        <sz val="10"/>
        <rFont val="Arial"/>
        <family val="2"/>
      </rPr>
      <t xml:space="preserve"> = FALSE, </t>
    </r>
    <r>
      <rPr>
        <i/>
        <sz val="10"/>
        <rFont val="Arial"/>
        <family val="2"/>
      </rPr>
      <t xml:space="preserve">phySymbolsPerOctet </t>
    </r>
    <r>
      <rPr>
        <sz val="10"/>
        <rFont val="Arial"/>
        <family val="2"/>
      </rPr>
      <t xml:space="preserve">= 8. For 4-level modulation and </t>
    </r>
    <r>
      <rPr>
        <i/>
        <sz val="10"/>
        <rFont val="Arial"/>
        <family val="2"/>
      </rPr>
      <t>phyFSKFECEnabled</t>
    </r>
    <r>
      <rPr>
        <sz val="10"/>
        <rFont val="Arial"/>
        <family val="2"/>
      </rPr>
      <t xml:space="preserve"> = FALSE, </t>
    </r>
    <r>
      <rPr>
        <i/>
        <sz val="10"/>
        <rFont val="Arial"/>
        <family val="2"/>
      </rPr>
      <t>phySymbolsPerOctet</t>
    </r>
    <r>
      <rPr>
        <sz val="10"/>
        <rFont val="Arial"/>
        <family val="2"/>
      </rPr>
      <t xml:space="preserve"> = 4. For 2-level modulation and </t>
    </r>
    <r>
      <rPr>
        <i/>
        <sz val="10"/>
        <rFont val="Arial"/>
        <family val="2"/>
      </rPr>
      <t>phyFSKFECEnabled</t>
    </r>
    <r>
      <rPr>
        <sz val="10"/>
        <rFont val="Arial"/>
        <family val="2"/>
      </rPr>
      <t xml:space="preserve"> = TRUE, </t>
    </r>
    <r>
      <rPr>
        <i/>
        <sz val="10"/>
        <rFont val="Arial"/>
        <family val="2"/>
      </rPr>
      <t>phySymbolsPerOctet</t>
    </r>
    <r>
      <rPr>
        <sz val="10"/>
        <rFont val="Arial"/>
        <family val="2"/>
      </rPr>
      <t xml:space="preserve"> = 16. For 4-level modulation and </t>
    </r>
    <r>
      <rPr>
        <i/>
        <sz val="10"/>
        <rFont val="Arial"/>
        <family val="2"/>
      </rPr>
      <t>phyFSKFECEnabled</t>
    </r>
    <r>
      <rPr>
        <sz val="10"/>
        <rFont val="Arial"/>
        <family val="2"/>
      </rPr>
      <t xml:space="preserve"> = TRUE, </t>
    </r>
    <r>
      <rPr>
        <i/>
        <sz val="10"/>
        <rFont val="Arial"/>
        <family val="2"/>
      </rPr>
      <t>phySymbolsPerOctet</t>
    </r>
    <r>
      <rPr>
        <sz val="10"/>
        <rFont val="Arial"/>
        <family val="2"/>
      </rPr>
      <t xml:space="preserve"> = 8. Shift the subsequent sub-clauses accordingly. </t>
    </r>
  </si>
  <si>
    <t>20.1.3.1</t>
  </si>
  <si>
    <t>Reference to wrong subclause</t>
  </si>
  <si>
    <t>Change reference from 19.2.4.4 to 19.2.4.3</t>
  </si>
  <si>
    <t>Cheolho Shin</t>
  </si>
  <si>
    <t>20.2.1.2.1</t>
  </si>
  <si>
    <t>Table 204</t>
  </si>
  <si>
    <t>Current LTF sequence is not suitable to perform time domain correlation for frame boundary detection</t>
  </si>
  <si>
    <t>Change the current LTF sequence to the proposed LTF sequence. Refer to doc. #15-13-0242-01-004m</t>
  </si>
  <si>
    <t>paragraph lines 21-25 needs cleaning up</t>
  </si>
  <si>
    <t>Change paragraph to "For devices that
support the TVWS-OFDM PHY, modes MCS0, MCS1 and MCS2 shall be supported, and modes MCS3, MCS4 and MCS5 are optional, as shown in
Table 205.</t>
  </si>
  <si>
    <t>20.2.4.4</t>
  </si>
  <si>
    <t>Table 209</t>
  </si>
  <si>
    <t>The TVWS OFDM PHY sensitivity requirements are not suitable.</t>
  </si>
  <si>
    <t>Modify the Table 209. Refer to doc. #15-13-0241-00-004m</t>
  </si>
  <si>
    <t>20.2.4.7</t>
  </si>
  <si>
    <t>Table 210</t>
  </si>
  <si>
    <t>The TVWS OFDM PHY EVM requirements are not suitable.</t>
  </si>
  <si>
    <t>Modify the Table 210. Refer to doc. #15-13-0242-01-004m</t>
  </si>
  <si>
    <t>20.3.1.1</t>
  </si>
  <si>
    <t>Reference should be from 20.3.1.1.1 to 20.3.1.1.4</t>
  </si>
  <si>
    <t>Make change accordingly</t>
  </si>
  <si>
    <t>The STF function s(k) definition is missing</t>
  </si>
  <si>
    <t>The LTF function L(k) definition is missing</t>
  </si>
  <si>
    <t>The subclause index is wrong for channel aggregation, should be 20.3.4</t>
  </si>
  <si>
    <r>
      <t xml:space="preserve">Change the second occurrence to "Channel </t>
    </r>
    <r>
      <rPr>
        <b/>
        <sz val="10"/>
        <rFont val="Arial"/>
        <family val="2"/>
      </rPr>
      <t>A</t>
    </r>
    <r>
      <rPr>
        <sz val="10"/>
        <rFont val="Arial"/>
        <family val="2"/>
      </rPr>
      <t>ggregation field"</t>
    </r>
  </si>
  <si>
    <t>28-30</t>
  </si>
  <si>
    <t>The original texts: "The 88-bit sequence is spread as (d0, d0, d0, d0, d1, d1, d1, d1, d2, d2, d2, d2, …, d87, d87, d87, d87) with and the resulting sequence is XOR operated using with the scrambler output defined in TBD to generate a 352-bit sequence" is unclear and the spreading is not defined</t>
  </si>
  <si>
    <t>Figure 185</t>
  </si>
  <si>
    <t>scramble seed is not defined</t>
  </si>
  <si>
    <t>Define the scramle seed</t>
  </si>
  <si>
    <t>where is the "Scramble seed" field of the PHR defined?</t>
  </si>
  <si>
    <t>clarify</t>
  </si>
  <si>
    <t>what is the spreading sequence for this operation? [1 1 1 1] or something else?</t>
  </si>
  <si>
    <t xml:space="preserve">TBD in the text. </t>
  </si>
  <si>
    <t xml:space="preserve">replace TBD with the appropriate reference </t>
  </si>
  <si>
    <t>what is the "scrambler output"?</t>
  </si>
  <si>
    <t>20.3.3.2.2</t>
  </si>
  <si>
    <t>Figure 188</t>
  </si>
  <si>
    <t>Comment resolusion for CID 491 is not reflected in Figure 188.</t>
  </si>
  <si>
    <t>Figure 188 should be divided and added each caption as attached document "Recirculation_CID491".</t>
  </si>
  <si>
    <t>separate the fomula with the range of k to make it clear</t>
  </si>
  <si>
    <t>add a comma before 'k=…'</t>
  </si>
  <si>
    <t>20.3.3.6</t>
  </si>
  <si>
    <t>The description of cyclic prefix for training sequences are not included</t>
  </si>
  <si>
    <t>Include the CP description for training sequence to make it clear</t>
  </si>
  <si>
    <t>20.3.3.8</t>
  </si>
  <si>
    <t>Comment resolusion for CID 455 is not reflected in Equation.</t>
  </si>
  <si>
    <t>T_{GF} should be replaced with T_{CP}.</t>
  </si>
  <si>
    <t>20.3.5.7</t>
  </si>
  <si>
    <t>extraneous sentence at end of paragraph</t>
  </si>
  <si>
    <t>remove since it does not appear to belong in the section on clock and it concerns the spectral mask, already addressed in 20.3.5.2.</t>
  </si>
  <si>
    <t>D.7.2.1</t>
  </si>
  <si>
    <t>Description of item RF20.4 is incorrect</t>
  </si>
  <si>
    <t>Change to "Support at least one of the given bands"</t>
  </si>
  <si>
    <t>Add Ranging feature, e.g. create item RF20.5 with item description "TVWS Ranging", reference Annex S, Status FD10:O</t>
  </si>
  <si>
    <t>Remove item RF21.3 and change description of item RF21.2 to "TVWS FSK FEC and Interleaving"</t>
  </si>
  <si>
    <t>D.7.3.1</t>
  </si>
  <si>
    <t>Editorial typo "\"</t>
  </si>
  <si>
    <t>Remove typo character "\"</t>
  </si>
  <si>
    <t>Young-AE Jeon</t>
  </si>
  <si>
    <t>Editorial</t>
  </si>
  <si>
    <t>Technical</t>
  </si>
  <si>
    <t>General</t>
  </si>
  <si>
    <t>Table 4ic Bit 16: The band 1427 - 1518 MHz is allocated to Part 90 / Part 95 / Canadian licensed band usage with either 12.5 kHz channel spacing and 12.5 kHz allocated bandwidth or Part 95 Wireless Medical Telemetry Service usage. 15.4m PHYs do not appear consistent with operation in this frequency band</t>
  </si>
  <si>
    <t>15-13-0246-004m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</si>
</sst>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dddd&quot;, &quot;mmmm\ dd&quot;, &quot;yyyy"/>
    <numFmt numFmtId="193" formatCode="m/d/yy;@"/>
    <numFmt numFmtId="194" formatCode="&quot;Yes&quot;;&quot;Yes&quot;;&quot;No&quot;"/>
    <numFmt numFmtId="195" formatCode="&quot;True&quot;;&quot;True&quot;;&quot;False&quot;"/>
    <numFmt numFmtId="196" formatCode="&quot;On&quot;;&quot;On&quot;;&quot;Off&quot;"/>
    <numFmt numFmtId="197" formatCode="[$€-2]\ #,##0.00_);[Red]\([$€-2]\ #,##0.00\)"/>
    <numFmt numFmtId="198" formatCode="mm&quot;월&quot;\ dd&quot;일&quot;"/>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vertAlign val="superscript"/>
      <sz val="10"/>
      <name val="Arial"/>
      <family val="2"/>
    </font>
    <font>
      <sz val="6"/>
      <name val="ＭＳ Ｐゴシック"/>
      <family val="3"/>
    </font>
    <font>
      <u val="single"/>
      <sz val="10"/>
      <color indexed="39"/>
      <name val="Arial"/>
      <family val="2"/>
    </font>
    <font>
      <u val="single"/>
      <sz val="10"/>
      <color indexed="36"/>
      <name val="Arial"/>
      <family val="2"/>
    </font>
    <font>
      <sz val="9"/>
      <name val="MS UI Gothic"/>
      <family val="3"/>
    </font>
    <font>
      <u val="single"/>
      <sz val="10"/>
      <color theme="10"/>
      <name val="Arial"/>
      <family val="2"/>
    </font>
    <font>
      <u val="single"/>
      <sz val="10"/>
      <color theme="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5" fillId="0" borderId="0" applyNumberFormat="0" applyFill="0" applyBorder="0" applyAlignment="0" applyProtection="0"/>
    <xf numFmtId="0" fontId="5" fillId="20" borderId="1" applyNumberFormat="0" applyAlignment="0" applyProtection="0"/>
    <xf numFmtId="0" fontId="13" fillId="21" borderId="0" applyNumberFormat="0" applyBorder="0" applyAlignment="0" applyProtection="0"/>
    <xf numFmtId="9" fontId="0" fillId="0" borderId="0" applyFill="0" applyBorder="0" applyAlignment="0" applyProtection="0"/>
    <xf numFmtId="0" fontId="34" fillId="0" borderId="0" applyNumberFormat="0" applyFill="0" applyBorder="0" applyAlignment="0" applyProtection="0"/>
    <xf numFmtId="0" fontId="0" fillId="22" borderId="2" applyNumberFormat="0" applyAlignment="0" applyProtection="0"/>
    <xf numFmtId="0" fontId="12" fillId="0" borderId="3" applyNumberFormat="0" applyFill="0" applyAlignment="0" applyProtection="0"/>
    <xf numFmtId="0" fontId="3" fillId="3" borderId="0" applyNumberFormat="0" applyBorder="0" applyAlignment="0" applyProtection="0"/>
    <xf numFmtId="0" fontId="4" fillId="23" borderId="4" applyNumberFormat="0" applyAlignment="0" applyProtection="0"/>
    <xf numFmtId="0" fontId="17" fillId="0" borderId="0" applyNumberFormat="0" applyFill="0" applyBorder="0" applyAlignment="0" applyProtection="0"/>
    <xf numFmtId="181" fontId="0" fillId="0" borderId="0" applyFill="0" applyBorder="0" applyAlignment="0" applyProtection="0"/>
    <xf numFmtId="183" fontId="0" fillId="0" borderId="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6" fillId="0" borderId="8" applyNumberFormat="0" applyFill="0" applyAlignment="0" applyProtection="0"/>
    <xf numFmtId="0" fontId="14" fillId="23" borderId="9" applyNumberFormat="0" applyAlignment="0" applyProtection="0"/>
    <xf numFmtId="0" fontId="6" fillId="0" borderId="0" applyNumberFormat="0" applyFill="0" applyBorder="0" applyAlignment="0" applyProtection="0"/>
    <xf numFmtId="180" fontId="0" fillId="0" borderId="0" applyFill="0" applyBorder="0" applyAlignment="0" applyProtection="0"/>
    <xf numFmtId="182" fontId="0" fillId="0" borderId="0" applyFill="0" applyBorder="0" applyAlignment="0" applyProtection="0"/>
    <xf numFmtId="0" fontId="11" fillId="7" borderId="4" applyNumberFormat="0" applyAlignment="0" applyProtection="0"/>
    <xf numFmtId="0" fontId="35" fillId="0" borderId="0" applyNumberFormat="0" applyFill="0" applyBorder="0" applyAlignment="0" applyProtection="0"/>
    <xf numFmtId="0" fontId="7" fillId="4" borderId="0" applyNumberFormat="0" applyBorder="0" applyAlignment="0" applyProtection="0"/>
    <xf numFmtId="0" fontId="34" fillId="0" borderId="0" applyNumberFormat="0" applyFill="0" applyBorder="0" applyAlignment="0" applyProtection="0"/>
  </cellStyleXfs>
  <cellXfs count="113">
    <xf numFmtId="0" fontId="0" fillId="0" borderId="0" xfId="0" applyAlignment="1">
      <alignment/>
    </xf>
    <xf numFmtId="0" fontId="0" fillId="0" borderId="0" xfId="33">
      <alignment/>
      <protection/>
    </xf>
    <xf numFmtId="49" fontId="18" fillId="0" borderId="0" xfId="33" applyNumberFormat="1" applyFont="1" applyAlignment="1">
      <alignment horizontal="left"/>
      <protection/>
    </xf>
    <xf numFmtId="0" fontId="18" fillId="0" borderId="0" xfId="0" applyFont="1" applyAlignment="1">
      <alignment/>
    </xf>
    <xf numFmtId="0" fontId="19" fillId="0" borderId="0" xfId="33" applyFont="1" applyAlignment="1">
      <alignment horizontal="center"/>
      <protection/>
    </xf>
    <xf numFmtId="0" fontId="20" fillId="0" borderId="10" xfId="33" applyFont="1" applyBorder="1" applyAlignment="1">
      <alignment vertical="top" wrapText="1"/>
      <protection/>
    </xf>
    <xf numFmtId="0" fontId="20" fillId="0" borderId="11" xfId="33" applyFont="1" applyBorder="1" applyAlignment="1">
      <alignment vertical="top" wrapText="1"/>
      <protection/>
    </xf>
    <xf numFmtId="0" fontId="20" fillId="0" borderId="0" xfId="33" applyFont="1" applyAlignment="1">
      <alignment vertical="top" wrapText="1"/>
      <protection/>
    </xf>
    <xf numFmtId="0" fontId="20" fillId="0" borderId="12" xfId="33" applyFont="1" applyBorder="1" applyAlignment="1">
      <alignment vertical="top" wrapText="1"/>
      <protection/>
    </xf>
    <xf numFmtId="0" fontId="20" fillId="0" borderId="0" xfId="0" applyFont="1" applyAlignment="1">
      <alignment/>
    </xf>
    <xf numFmtId="0" fontId="20" fillId="0" borderId="0" xfId="33" applyFont="1" applyAlignment="1">
      <alignment horizontal="left"/>
      <protection/>
    </xf>
    <xf numFmtId="0" fontId="0" fillId="0" borderId="0" xfId="33" applyAlignment="1">
      <alignment wrapText="1"/>
      <protection/>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13" xfId="0" applyFont="1" applyFill="1" applyBorder="1" applyAlignment="1">
      <alignment horizontal="center" vertical="top"/>
    </xf>
    <xf numFmtId="0" fontId="0" fillId="0" borderId="0" xfId="0" applyFont="1" applyFill="1" applyAlignment="1">
      <alignment horizontal="left" vertical="top" wrapText="1"/>
    </xf>
    <xf numFmtId="0" fontId="0" fillId="0" borderId="0" xfId="0" applyFont="1" applyFill="1" applyBorder="1" applyAlignment="1">
      <alignment horizontal="center" vertical="top"/>
    </xf>
    <xf numFmtId="0" fontId="22" fillId="0" borderId="0" xfId="0" applyFont="1" applyFill="1" applyAlignment="1">
      <alignment horizontal="left" vertical="center"/>
    </xf>
    <xf numFmtId="0" fontId="22" fillId="0" borderId="0" xfId="0" applyFont="1" applyFill="1" applyAlignment="1">
      <alignment horizontal="center" vertical="center"/>
    </xf>
    <xf numFmtId="49" fontId="22" fillId="0" borderId="0" xfId="0" applyNumberFormat="1" applyFont="1" applyFill="1" applyAlignment="1">
      <alignment horizontal="left" vertical="center" wrapText="1"/>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center" vertical="top"/>
    </xf>
    <xf numFmtId="49" fontId="0" fillId="0" borderId="0" xfId="0" applyNumberFormat="1" applyFont="1" applyFill="1" applyAlignment="1">
      <alignment horizontal="left" vertical="top" wrapText="1"/>
    </xf>
    <xf numFmtId="0" fontId="22" fillId="0" borderId="0" xfId="0" applyNumberFormat="1" applyFont="1" applyFill="1" applyBorder="1" applyAlignment="1">
      <alignment horizontal="center" vertical="center" wrapText="1"/>
    </xf>
    <xf numFmtId="0" fontId="22" fillId="0" borderId="0" xfId="0" applyNumberFormat="1" applyFont="1" applyFill="1" applyAlignment="1">
      <alignment horizontal="center" vertical="center" wrapText="1"/>
    </xf>
    <xf numFmtId="49" fontId="22" fillId="0" borderId="0" xfId="0" applyNumberFormat="1" applyFont="1" applyFill="1" applyBorder="1" applyAlignment="1">
      <alignment horizontal="center" vertical="center" wrapText="1"/>
    </xf>
    <xf numFmtId="193" fontId="22" fillId="0" borderId="0" xfId="0" applyNumberFormat="1" applyFont="1" applyFill="1" applyBorder="1" applyAlignment="1">
      <alignment horizontal="center" vertical="center"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0" fontId="22" fillId="0" borderId="0" xfId="0" applyFont="1" applyFill="1" applyAlignment="1">
      <alignment horizontal="left"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5" xfId="0" applyBorder="1" applyAlignment="1">
      <alignment/>
    </xf>
    <xf numFmtId="0" fontId="0" fillId="0" borderId="15" xfId="0" applyNumberFormat="1" applyFont="1" applyBorder="1" applyAlignment="1">
      <alignment/>
    </xf>
    <xf numFmtId="0" fontId="24" fillId="0" borderId="16" xfId="0" applyFont="1" applyBorder="1" applyAlignment="1">
      <alignment/>
    </xf>
    <xf numFmtId="0" fontId="0" fillId="9" borderId="16" xfId="0" applyNumberFormat="1" applyFont="1" applyFill="1" applyBorder="1" applyAlignment="1">
      <alignment/>
    </xf>
    <xf numFmtId="0" fontId="26" fillId="0" borderId="17" xfId="0" applyNumberFormat="1" applyFont="1" applyBorder="1" applyAlignment="1">
      <alignment horizontal="center"/>
    </xf>
    <xf numFmtId="0" fontId="0" fillId="0" borderId="15" xfId="0" applyFill="1" applyBorder="1" applyAlignment="1">
      <alignment/>
    </xf>
    <xf numFmtId="0" fontId="0" fillId="0" borderId="15" xfId="0" applyNumberFormat="1" applyBorder="1" applyAlignment="1">
      <alignment/>
    </xf>
    <xf numFmtId="0" fontId="0" fillId="0" borderId="15" xfId="0" applyBorder="1" applyAlignment="1">
      <alignment horizontal="center"/>
    </xf>
    <xf numFmtId="0" fontId="25" fillId="0" borderId="15" xfId="0" applyFont="1" applyBorder="1" applyAlignment="1">
      <alignment/>
    </xf>
    <xf numFmtId="0" fontId="22" fillId="0" borderId="15" xfId="0" applyFont="1" applyBorder="1" applyAlignment="1">
      <alignment horizontal="center"/>
    </xf>
    <xf numFmtId="0" fontId="22" fillId="0" borderId="15" xfId="0" applyFont="1" applyBorder="1" applyAlignment="1">
      <alignment horizontal="center" vertical="center"/>
    </xf>
    <xf numFmtId="0" fontId="22" fillId="0" borderId="15" xfId="0" applyFont="1" applyBorder="1" applyAlignment="1">
      <alignment horizontal="center" wrapText="1"/>
    </xf>
    <xf numFmtId="0" fontId="22" fillId="0" borderId="15" xfId="0" applyFont="1" applyBorder="1" applyAlignment="1">
      <alignment horizontal="left"/>
    </xf>
    <xf numFmtId="0" fontId="23" fillId="0" borderId="15" xfId="0" applyFont="1" applyBorder="1" applyAlignment="1">
      <alignment horizontal="center"/>
    </xf>
    <xf numFmtId="0" fontId="28" fillId="0" borderId="0" xfId="0" applyFont="1" applyAlignment="1">
      <alignment horizontal="left" vertical="center"/>
    </xf>
    <xf numFmtId="0" fontId="28" fillId="0" borderId="0" xfId="0" applyFont="1" applyAlignment="1">
      <alignment horizontal="center"/>
    </xf>
    <xf numFmtId="0" fontId="28" fillId="0" borderId="0" xfId="0" applyFont="1" applyAlignment="1">
      <alignment horizontal="right" vertical="center"/>
    </xf>
    <xf numFmtId="0" fontId="25" fillId="0" borderId="15"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15"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5" xfId="33" applyFont="1" applyBorder="1" applyAlignment="1">
      <alignment vertical="top" wrapText="1"/>
      <protection/>
    </xf>
    <xf numFmtId="0" fontId="20" fillId="0" borderId="0" xfId="33" applyFont="1" applyBorder="1" applyAlignment="1">
      <alignment vertical="top" wrapText="1"/>
      <protection/>
    </xf>
    <xf numFmtId="0" fontId="0" fillId="0" borderId="0" xfId="0" applyBorder="1" applyAlignment="1">
      <alignment horizontal="left"/>
    </xf>
    <xf numFmtId="0" fontId="0" fillId="0" borderId="15"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Border="1" applyAlignment="1">
      <alignment horizontal="center" vertical="top"/>
    </xf>
    <xf numFmtId="0" fontId="0" fillId="0" borderId="0" xfId="0" applyFont="1" applyBorder="1" applyAlignment="1">
      <alignment horizontal="left" vertical="top" wrapText="1"/>
    </xf>
    <xf numFmtId="198" fontId="0" fillId="0" borderId="0" xfId="0" applyNumberFormat="1" applyFont="1" applyAlignment="1" quotePrefix="1">
      <alignment horizontal="center" vertical="top"/>
    </xf>
    <xf numFmtId="0" fontId="0" fillId="0" borderId="0" xfId="0" applyFont="1" applyAlignment="1">
      <alignment horizontal="center" vertical="top" wrapText="1"/>
    </xf>
    <xf numFmtId="0" fontId="0" fillId="0" borderId="0" xfId="0" applyFont="1" applyBorder="1" applyAlignment="1" quotePrefix="1">
      <alignment horizontal="center" vertical="top"/>
    </xf>
    <xf numFmtId="0" fontId="0" fillId="0" borderId="0" xfId="0" applyFont="1" applyFill="1" applyBorder="1" applyAlignment="1" quotePrefix="1">
      <alignment horizontal="center" vertical="top"/>
    </xf>
    <xf numFmtId="2" fontId="0" fillId="0" borderId="0" xfId="0" applyNumberFormat="1" applyFont="1" applyAlignment="1">
      <alignment horizontal="left" vertical="top"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Fill="1" applyAlignment="1">
      <alignment horizontal="center" vertical="top"/>
    </xf>
    <xf numFmtId="0" fontId="0" fillId="0" borderId="0" xfId="0" applyFill="1" applyBorder="1" applyAlignment="1">
      <alignment horizontal="center" vertical="top"/>
    </xf>
    <xf numFmtId="0" fontId="0" fillId="0" borderId="0" xfId="0" applyFill="1" applyAlignment="1">
      <alignment horizontal="center" vertical="top" wrapText="1"/>
    </xf>
    <xf numFmtId="0" fontId="0" fillId="0" borderId="0" xfId="0" applyAlignment="1">
      <alignment horizontal="left" vertical="top" wrapText="1"/>
    </xf>
    <xf numFmtId="0" fontId="20" fillId="0" borderId="11" xfId="33" applyFont="1" applyBorder="1" applyAlignment="1">
      <alignment vertical="top" wrapText="1"/>
      <protection/>
    </xf>
    <xf numFmtId="0" fontId="19" fillId="0" borderId="18" xfId="33" applyFont="1" applyBorder="1" applyAlignment="1">
      <alignment vertical="top" wrapText="1"/>
      <protection/>
    </xf>
    <xf numFmtId="0" fontId="21" fillId="0" borderId="0" xfId="33" applyFont="1" applyBorder="1" applyAlignment="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D3" sqref="D3"/>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85" t="s">
        <v>135</v>
      </c>
      <c r="D1" s="3" t="s">
        <v>160</v>
      </c>
    </row>
    <row r="2" spans="3:4" ht="15.75">
      <c r="C2" s="85" t="s">
        <v>133</v>
      </c>
      <c r="D2" s="3" t="s">
        <v>358</v>
      </c>
    </row>
    <row r="3" spans="3:4" ht="15.75">
      <c r="C3" s="85" t="s">
        <v>134</v>
      </c>
      <c r="D3" s="86">
        <v>41381</v>
      </c>
    </row>
    <row r="4" spans="3:4" ht="15.75">
      <c r="C4" s="85"/>
      <c r="D4" s="3"/>
    </row>
    <row r="5" ht="18.75">
      <c r="C5" s="4" t="s">
        <v>0</v>
      </c>
    </row>
    <row r="6" ht="18.75">
      <c r="C6" s="4" t="s">
        <v>1</v>
      </c>
    </row>
    <row r="7" ht="18.75">
      <c r="B7" s="4"/>
    </row>
    <row r="8" spans="2:4" ht="14.25" customHeight="1">
      <c r="B8" s="5" t="s">
        <v>2</v>
      </c>
      <c r="C8" s="110" t="s">
        <v>3</v>
      </c>
      <c r="D8" s="110"/>
    </row>
    <row r="9" spans="2:4" ht="17.25" customHeight="1">
      <c r="B9" s="5" t="s">
        <v>4</v>
      </c>
      <c r="C9" s="111" t="s">
        <v>159</v>
      </c>
      <c r="D9" s="111"/>
    </row>
    <row r="10" spans="2:4" ht="14.25" customHeight="1">
      <c r="B10" s="110" t="s">
        <v>5</v>
      </c>
      <c r="C10" s="88" t="s">
        <v>101</v>
      </c>
      <c r="D10" s="7" t="s">
        <v>132</v>
      </c>
    </row>
    <row r="11" spans="2:4" ht="15.75">
      <c r="B11" s="110"/>
      <c r="C11" s="88" t="s">
        <v>62</v>
      </c>
      <c r="D11" s="7" t="s">
        <v>131</v>
      </c>
    </row>
    <row r="12" spans="2:4" ht="15.75">
      <c r="B12" s="110"/>
      <c r="C12" s="87"/>
      <c r="D12" s="7"/>
    </row>
    <row r="13" spans="2:4" ht="14.25" customHeight="1">
      <c r="B13" s="110" t="s">
        <v>6</v>
      </c>
      <c r="C13" s="9" t="s">
        <v>161</v>
      </c>
      <c r="D13" s="5"/>
    </row>
    <row r="14" spans="2:4" ht="15.75">
      <c r="B14" s="110"/>
      <c r="C14" s="112"/>
      <c r="D14" s="112"/>
    </row>
    <row r="15" spans="2:3" ht="15.75">
      <c r="B15" s="110"/>
      <c r="C15" s="10"/>
    </row>
    <row r="16" spans="2:4" ht="14.25" customHeight="1">
      <c r="B16" s="5" t="s">
        <v>7</v>
      </c>
      <c r="C16" s="110" t="s">
        <v>136</v>
      </c>
      <c r="D16" s="110"/>
    </row>
    <row r="17" spans="2:4" s="11" customFormat="1" ht="20.25" customHeight="1">
      <c r="B17" s="5" t="s">
        <v>8</v>
      </c>
      <c r="C17" s="110" t="s">
        <v>137</v>
      </c>
      <c r="D17" s="110"/>
    </row>
    <row r="18" spans="2:4" s="11" customFormat="1" ht="84" customHeight="1">
      <c r="B18" s="6" t="s">
        <v>9</v>
      </c>
      <c r="C18" s="110" t="s">
        <v>10</v>
      </c>
      <c r="D18" s="110"/>
    </row>
    <row r="19" spans="2:4" s="11" customFormat="1" ht="36.75" customHeight="1">
      <c r="B19" s="8" t="s">
        <v>11</v>
      </c>
      <c r="C19" s="110" t="s">
        <v>12</v>
      </c>
      <c r="D19" s="110"/>
    </row>
  </sheetData>
  <sheetProtection selectLockedCells="1" selectUnlockedCells="1"/>
  <mergeCells count="9">
    <mergeCell ref="C8:D8"/>
    <mergeCell ref="C9:D9"/>
    <mergeCell ref="B10:B12"/>
    <mergeCell ref="C18:D18"/>
    <mergeCell ref="C19:D19"/>
    <mergeCell ref="B13:B15"/>
    <mergeCell ref="C14:D14"/>
    <mergeCell ref="C16:D16"/>
    <mergeCell ref="C17:D17"/>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A639"/>
  <sheetViews>
    <sheetView tabSelected="1"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A2" sqref="A2"/>
    </sheetView>
  </sheetViews>
  <sheetFormatPr defaultColWidth="8.8515625" defaultRowHeight="12.75"/>
  <cols>
    <col min="1" max="1" width="8.8515625" style="12" customWidth="1"/>
    <col min="2" max="2" width="17.28125" style="13" bestFit="1" customWidth="1"/>
    <col min="3" max="3" width="21.57421875" style="13" bestFit="1" customWidth="1"/>
    <col min="4" max="4" width="15.8515625" style="12" bestFit="1" customWidth="1"/>
    <col min="5" max="5" width="9.8515625" style="12" bestFit="1" customWidth="1"/>
    <col min="6" max="6" width="18.421875" style="12" bestFit="1" customWidth="1"/>
    <col min="7" max="7" width="11.421875" style="12" bestFit="1" customWidth="1"/>
    <col min="8" max="8" width="11.421875" style="12" customWidth="1"/>
    <col min="9" max="9" width="19.140625" style="12" bestFit="1" customWidth="1"/>
    <col min="10" max="10" width="57.140625" style="27" customWidth="1"/>
    <col min="11" max="11" width="44.7109375" style="15" customWidth="1"/>
    <col min="12" max="12" width="27.421875" style="15" customWidth="1"/>
    <col min="13" max="13" width="16.57421875" style="12" bestFit="1" customWidth="1"/>
    <col min="14" max="14" width="18.57421875" style="12" bestFit="1" customWidth="1"/>
    <col min="15" max="15" width="17.57421875" style="24" customWidth="1"/>
    <col min="16" max="16" width="11.00390625" style="32" customWidth="1"/>
    <col min="17" max="17" width="15.57421875" style="12" bestFit="1" customWidth="1"/>
    <col min="18" max="18" width="22.28125" style="12" bestFit="1" customWidth="1"/>
    <col min="19" max="22" width="14.7109375" style="57" customWidth="1"/>
    <col min="23" max="27" width="14.7109375" style="22" customWidth="1"/>
    <col min="28" max="16384" width="8.8515625" style="22" customWidth="1"/>
  </cols>
  <sheetData>
    <row r="1" spans="1:27" s="21" customFormat="1" ht="51">
      <c r="A1" s="18" t="s">
        <v>86</v>
      </c>
      <c r="B1" s="17" t="s">
        <v>13</v>
      </c>
      <c r="C1" s="17" t="s">
        <v>14</v>
      </c>
      <c r="D1" s="18" t="s">
        <v>85</v>
      </c>
      <c r="E1" s="18" t="s">
        <v>15</v>
      </c>
      <c r="F1" s="18" t="s">
        <v>16</v>
      </c>
      <c r="G1" s="18" t="s">
        <v>17</v>
      </c>
      <c r="H1" s="20" t="s">
        <v>78</v>
      </c>
      <c r="I1" s="28" t="s">
        <v>79</v>
      </c>
      <c r="J1" s="19" t="s">
        <v>18</v>
      </c>
      <c r="K1" s="34" t="s">
        <v>19</v>
      </c>
      <c r="L1" s="29" t="s">
        <v>80</v>
      </c>
      <c r="M1" s="30" t="s">
        <v>142</v>
      </c>
      <c r="N1" s="31" t="s">
        <v>81</v>
      </c>
      <c r="O1" s="20" t="s">
        <v>82</v>
      </c>
      <c r="P1" s="20" t="s">
        <v>20</v>
      </c>
      <c r="Q1" s="28" t="s">
        <v>84</v>
      </c>
      <c r="R1" s="28" t="s">
        <v>83</v>
      </c>
      <c r="S1" s="28" t="s">
        <v>109</v>
      </c>
      <c r="T1" s="28" t="s">
        <v>110</v>
      </c>
      <c r="U1" s="28" t="s">
        <v>111</v>
      </c>
      <c r="V1" s="28" t="s">
        <v>112</v>
      </c>
      <c r="W1" s="28" t="s">
        <v>140</v>
      </c>
      <c r="X1" s="28" t="s">
        <v>113</v>
      </c>
      <c r="Y1" s="28" t="s">
        <v>141</v>
      </c>
      <c r="Z1" s="28" t="s">
        <v>114</v>
      </c>
      <c r="AA1" s="30" t="s">
        <v>115</v>
      </c>
    </row>
    <row r="2" spans="1:27" ht="38.25">
      <c r="A2" s="12">
        <v>1</v>
      </c>
      <c r="B2" s="94" t="s">
        <v>162</v>
      </c>
      <c r="C2" s="94" t="s">
        <v>63</v>
      </c>
      <c r="D2" s="104" t="s">
        <v>354</v>
      </c>
      <c r="E2" s="95">
        <v>5</v>
      </c>
      <c r="F2" s="95">
        <v>3.2</v>
      </c>
      <c r="G2" s="95">
        <v>30</v>
      </c>
      <c r="H2" s="95"/>
      <c r="I2" s="104"/>
      <c r="J2" s="96" t="s">
        <v>163</v>
      </c>
      <c r="K2" s="96" t="s">
        <v>164</v>
      </c>
      <c r="L2" s="96"/>
      <c r="M2" s="94"/>
      <c r="N2" s="94"/>
      <c r="O2" s="104"/>
      <c r="P2" s="95"/>
      <c r="S2" s="57">
        <f>IF(D2="Editorial",M2,"")</f>
        <v>0</v>
      </c>
      <c r="T2" s="57">
        <f>IF(OR(D2="Technical",D2="General"),M2,"")</f>
      </c>
      <c r="U2" s="57">
        <f>IF(OR(T2="A",T2="AP",T2="R",T2="Z"),O2,"")</f>
      </c>
      <c r="V2" s="57">
        <f>IF(T2=0,O2,"")</f>
      </c>
      <c r="W2" s="22">
        <f>IF(T2="wip",O2,"")</f>
      </c>
      <c r="X2" s="22">
        <f>IF(T2="rdy2vote",O2,"")</f>
      </c>
      <c r="Y2" s="22">
        <f>IF(T2="oos",O2,"")</f>
      </c>
      <c r="AA2" s="22">
        <f>IF(OR(T2="rdy2vote",T2="wip"),I2,"")</f>
      </c>
    </row>
    <row r="3" spans="1:27" ht="12.75">
      <c r="A3" s="12">
        <v>2</v>
      </c>
      <c r="B3" s="94" t="s">
        <v>165</v>
      </c>
      <c r="C3" s="94" t="s">
        <v>166</v>
      </c>
      <c r="D3" s="104" t="s">
        <v>354</v>
      </c>
      <c r="E3" s="95">
        <v>7</v>
      </c>
      <c r="F3" s="95" t="s">
        <v>167</v>
      </c>
      <c r="G3" s="95">
        <v>21</v>
      </c>
      <c r="H3" s="95"/>
      <c r="I3" s="104"/>
      <c r="J3" s="96" t="s">
        <v>168</v>
      </c>
      <c r="K3" s="96" t="s">
        <v>169</v>
      </c>
      <c r="L3" s="96"/>
      <c r="M3" s="96"/>
      <c r="N3" s="96"/>
      <c r="O3" s="104"/>
      <c r="P3" s="95" t="s">
        <v>24</v>
      </c>
      <c r="S3" s="57">
        <f aca="true" t="shared" si="0" ref="S3:S66">IF(D3="Editorial",M3,"")</f>
        <v>0</v>
      </c>
      <c r="T3" s="57">
        <f aca="true" t="shared" si="1" ref="T3:T66">IF(OR(D3="Technical",D3="General"),M3,"")</f>
      </c>
      <c r="U3" s="57">
        <f aca="true" t="shared" si="2" ref="U3:U66">IF(OR(T3="A",T3="AP",T3="R",T3="Z"),N3,"")</f>
      </c>
      <c r="V3" s="57">
        <f aca="true" t="shared" si="3" ref="V3:V66">IF(T3=0,O3,"")</f>
      </c>
      <c r="W3" s="22">
        <f aca="true" t="shared" si="4" ref="W3:W66">IF(T3="wip",O3,"")</f>
      </c>
      <c r="X3" s="22">
        <f aca="true" t="shared" si="5" ref="X3:X66">IF(T3="rdy2vote",O3,"")</f>
      </c>
      <c r="Y3" s="22">
        <f aca="true" t="shared" si="6" ref="Y3:Y66">IF(T3="oos",O3,"")</f>
      </c>
      <c r="AA3" s="22">
        <f aca="true" t="shared" si="7" ref="AA3:AA66">IF(OR(T3="rdy2vote",T3="wip"),I3,"")</f>
      </c>
    </row>
    <row r="4" spans="1:27" ht="25.5">
      <c r="A4" s="12">
        <v>3</v>
      </c>
      <c r="B4" s="94" t="s">
        <v>165</v>
      </c>
      <c r="C4" s="94" t="s">
        <v>166</v>
      </c>
      <c r="D4" s="104" t="s">
        <v>354</v>
      </c>
      <c r="E4" s="95">
        <v>7</v>
      </c>
      <c r="F4" s="95" t="s">
        <v>167</v>
      </c>
      <c r="G4" s="95">
        <v>26</v>
      </c>
      <c r="H4" s="95"/>
      <c r="I4" s="104"/>
      <c r="J4" s="96" t="s">
        <v>170</v>
      </c>
      <c r="K4" s="96" t="s">
        <v>171</v>
      </c>
      <c r="L4" s="96"/>
      <c r="M4" s="96"/>
      <c r="N4" s="96"/>
      <c r="O4" s="104"/>
      <c r="P4" s="95" t="s">
        <v>24</v>
      </c>
      <c r="S4" s="57">
        <f t="shared" si="0"/>
        <v>0</v>
      </c>
      <c r="T4" s="57">
        <f t="shared" si="1"/>
      </c>
      <c r="U4" s="57">
        <f t="shared" si="2"/>
      </c>
      <c r="V4" s="57">
        <f t="shared" si="3"/>
      </c>
      <c r="W4" s="22">
        <f t="shared" si="4"/>
      </c>
      <c r="X4" s="22">
        <f t="shared" si="5"/>
      </c>
      <c r="Y4" s="22">
        <f t="shared" si="6"/>
      </c>
      <c r="AA4" s="22">
        <f t="shared" si="7"/>
      </c>
    </row>
    <row r="5" spans="1:27" ht="25.5">
      <c r="A5" s="12">
        <v>4</v>
      </c>
      <c r="B5" s="94" t="s">
        <v>165</v>
      </c>
      <c r="C5" s="94" t="s">
        <v>166</v>
      </c>
      <c r="D5" s="104" t="s">
        <v>354</v>
      </c>
      <c r="E5" s="95">
        <v>8</v>
      </c>
      <c r="F5" s="95" t="s">
        <v>172</v>
      </c>
      <c r="G5" s="95">
        <v>43</v>
      </c>
      <c r="H5" s="95"/>
      <c r="I5" s="104"/>
      <c r="J5" s="96" t="s">
        <v>173</v>
      </c>
      <c r="K5" s="96" t="s">
        <v>174</v>
      </c>
      <c r="L5" s="96"/>
      <c r="M5" s="96"/>
      <c r="N5" s="96"/>
      <c r="O5" s="104"/>
      <c r="P5" s="95" t="s">
        <v>24</v>
      </c>
      <c r="S5" s="57">
        <f t="shared" si="0"/>
        <v>0</v>
      </c>
      <c r="T5" s="57">
        <f t="shared" si="1"/>
      </c>
      <c r="U5" s="57">
        <f t="shared" si="2"/>
      </c>
      <c r="V5" s="57">
        <f t="shared" si="3"/>
      </c>
      <c r="W5" s="22">
        <f t="shared" si="4"/>
      </c>
      <c r="X5" s="22">
        <f t="shared" si="5"/>
      </c>
      <c r="Y5" s="22">
        <f t="shared" si="6"/>
      </c>
      <c r="AA5" s="22">
        <f t="shared" si="7"/>
      </c>
    </row>
    <row r="6" spans="1:27" ht="25.5">
      <c r="A6" s="12">
        <v>5</v>
      </c>
      <c r="B6" s="94" t="s">
        <v>165</v>
      </c>
      <c r="C6" s="94" t="s">
        <v>166</v>
      </c>
      <c r="D6" s="104" t="s">
        <v>354</v>
      </c>
      <c r="E6" s="95">
        <v>9</v>
      </c>
      <c r="F6" s="95" t="s">
        <v>175</v>
      </c>
      <c r="G6" s="95">
        <v>49</v>
      </c>
      <c r="H6" s="95"/>
      <c r="I6" s="104"/>
      <c r="J6" s="96" t="s">
        <v>176</v>
      </c>
      <c r="K6" s="96" t="s">
        <v>177</v>
      </c>
      <c r="L6" s="96"/>
      <c r="M6" s="96"/>
      <c r="N6" s="96"/>
      <c r="O6" s="104"/>
      <c r="P6" s="95"/>
      <c r="S6" s="57">
        <f t="shared" si="0"/>
        <v>0</v>
      </c>
      <c r="T6" s="57">
        <f t="shared" si="1"/>
      </c>
      <c r="U6" s="57">
        <f t="shared" si="2"/>
      </c>
      <c r="V6" s="57">
        <f t="shared" si="3"/>
      </c>
      <c r="W6" s="22">
        <f t="shared" si="4"/>
      </c>
      <c r="X6" s="22">
        <f t="shared" si="5"/>
      </c>
      <c r="Y6" s="22">
        <f t="shared" si="6"/>
      </c>
      <c r="AA6" s="22">
        <f t="shared" si="7"/>
      </c>
    </row>
    <row r="7" spans="1:27" ht="12.75">
      <c r="A7" s="12">
        <v>6</v>
      </c>
      <c r="B7" s="94" t="s">
        <v>165</v>
      </c>
      <c r="C7" s="94" t="s">
        <v>166</v>
      </c>
      <c r="D7" s="104" t="s">
        <v>354</v>
      </c>
      <c r="E7" s="95">
        <v>10</v>
      </c>
      <c r="F7" s="95" t="s">
        <v>178</v>
      </c>
      <c r="G7" s="95">
        <v>18</v>
      </c>
      <c r="H7" s="95"/>
      <c r="I7" s="104"/>
      <c r="J7" s="96" t="s">
        <v>179</v>
      </c>
      <c r="K7" s="96" t="s">
        <v>180</v>
      </c>
      <c r="L7" s="96"/>
      <c r="M7" s="96"/>
      <c r="N7" s="96"/>
      <c r="O7" s="104"/>
      <c r="P7" s="95"/>
      <c r="S7" s="57">
        <f t="shared" si="0"/>
        <v>0</v>
      </c>
      <c r="T7" s="57">
        <f t="shared" si="1"/>
      </c>
      <c r="U7" s="57">
        <f t="shared" si="2"/>
      </c>
      <c r="V7" s="57">
        <f t="shared" si="3"/>
      </c>
      <c r="W7" s="22">
        <f t="shared" si="4"/>
      </c>
      <c r="X7" s="22">
        <f t="shared" si="5"/>
      </c>
      <c r="Y7" s="22">
        <f t="shared" si="6"/>
      </c>
      <c r="AA7" s="22">
        <f t="shared" si="7"/>
      </c>
    </row>
    <row r="8" spans="1:27" ht="25.5">
      <c r="A8" s="12">
        <v>7</v>
      </c>
      <c r="B8" s="94" t="s">
        <v>165</v>
      </c>
      <c r="C8" s="94" t="s">
        <v>166</v>
      </c>
      <c r="D8" s="104" t="s">
        <v>354</v>
      </c>
      <c r="E8" s="95">
        <v>11</v>
      </c>
      <c r="F8" s="95" t="s">
        <v>37</v>
      </c>
      <c r="G8" s="95">
        <v>34</v>
      </c>
      <c r="H8" s="95"/>
      <c r="I8" s="104"/>
      <c r="J8" s="96" t="s">
        <v>181</v>
      </c>
      <c r="K8" s="96" t="s">
        <v>182</v>
      </c>
      <c r="L8" s="96"/>
      <c r="M8" s="96"/>
      <c r="N8" s="96"/>
      <c r="O8" s="104"/>
      <c r="P8" s="95" t="s">
        <v>24</v>
      </c>
      <c r="S8" s="57">
        <f t="shared" si="0"/>
        <v>0</v>
      </c>
      <c r="T8" s="57">
        <f t="shared" si="1"/>
      </c>
      <c r="U8" s="57">
        <f t="shared" si="2"/>
      </c>
      <c r="V8" s="57">
        <f t="shared" si="3"/>
      </c>
      <c r="W8" s="22">
        <f t="shared" si="4"/>
      </c>
      <c r="X8" s="22">
        <f t="shared" si="5"/>
      </c>
      <c r="Y8" s="22">
        <f t="shared" si="6"/>
      </c>
      <c r="AA8" s="22">
        <f t="shared" si="7"/>
      </c>
    </row>
    <row r="9" spans="1:27" ht="25.5">
      <c r="A9" s="12">
        <v>8</v>
      </c>
      <c r="B9" s="94" t="s">
        <v>162</v>
      </c>
      <c r="C9" s="94" t="s">
        <v>63</v>
      </c>
      <c r="D9" s="104" t="s">
        <v>354</v>
      </c>
      <c r="E9" s="95">
        <v>11</v>
      </c>
      <c r="F9" s="95" t="s">
        <v>183</v>
      </c>
      <c r="G9" s="95">
        <v>34</v>
      </c>
      <c r="H9" s="95"/>
      <c r="I9" s="104"/>
      <c r="J9" s="96" t="s">
        <v>184</v>
      </c>
      <c r="K9" s="96" t="s">
        <v>185</v>
      </c>
      <c r="L9" s="96"/>
      <c r="M9" s="94"/>
      <c r="N9" s="94"/>
      <c r="O9" s="104"/>
      <c r="P9" s="95"/>
      <c r="S9" s="57">
        <f t="shared" si="0"/>
        <v>0</v>
      </c>
      <c r="T9" s="57">
        <f t="shared" si="1"/>
      </c>
      <c r="U9" s="57">
        <f t="shared" si="2"/>
      </c>
      <c r="V9" s="57">
        <f t="shared" si="3"/>
      </c>
      <c r="W9" s="22">
        <f t="shared" si="4"/>
      </c>
      <c r="X9" s="22">
        <f t="shared" si="5"/>
      </c>
      <c r="Y9" s="22">
        <f t="shared" si="6"/>
      </c>
      <c r="AA9" s="22">
        <f t="shared" si="7"/>
      </c>
    </row>
    <row r="10" spans="1:27" ht="39.75">
      <c r="A10" s="12">
        <v>9</v>
      </c>
      <c r="B10" s="94" t="s">
        <v>165</v>
      </c>
      <c r="C10" s="94" t="s">
        <v>166</v>
      </c>
      <c r="D10" s="104" t="s">
        <v>354</v>
      </c>
      <c r="E10" s="95">
        <v>12</v>
      </c>
      <c r="F10" s="95" t="s">
        <v>186</v>
      </c>
      <c r="G10" s="95">
        <v>18</v>
      </c>
      <c r="H10" s="95"/>
      <c r="I10" s="104"/>
      <c r="J10" s="96" t="s">
        <v>187</v>
      </c>
      <c r="K10" s="96" t="s">
        <v>188</v>
      </c>
      <c r="L10" s="96"/>
      <c r="M10" s="96"/>
      <c r="N10" s="96"/>
      <c r="O10" s="104"/>
      <c r="P10" s="95" t="s">
        <v>24</v>
      </c>
      <c r="S10" s="57">
        <f t="shared" si="0"/>
        <v>0</v>
      </c>
      <c r="T10" s="57">
        <f t="shared" si="1"/>
      </c>
      <c r="U10" s="57">
        <f t="shared" si="2"/>
      </c>
      <c r="V10" s="57">
        <f t="shared" si="3"/>
      </c>
      <c r="W10" s="22">
        <f t="shared" si="4"/>
      </c>
      <c r="X10" s="22">
        <f t="shared" si="5"/>
      </c>
      <c r="Y10" s="22">
        <f t="shared" si="6"/>
      </c>
      <c r="AA10" s="22">
        <f t="shared" si="7"/>
      </c>
    </row>
    <row r="11" spans="1:27" ht="25.5">
      <c r="A11" s="12">
        <v>10</v>
      </c>
      <c r="B11" s="94" t="s">
        <v>165</v>
      </c>
      <c r="C11" s="94" t="s">
        <v>166</v>
      </c>
      <c r="D11" s="104" t="s">
        <v>354</v>
      </c>
      <c r="E11" s="95">
        <v>17</v>
      </c>
      <c r="F11" s="95" t="s">
        <v>189</v>
      </c>
      <c r="G11" s="95">
        <v>40</v>
      </c>
      <c r="H11" s="95"/>
      <c r="I11" s="104"/>
      <c r="J11" s="96" t="s">
        <v>190</v>
      </c>
      <c r="K11" s="96" t="s">
        <v>191</v>
      </c>
      <c r="L11" s="96"/>
      <c r="M11" s="96"/>
      <c r="N11" s="96"/>
      <c r="O11" s="104"/>
      <c r="P11" s="95" t="s">
        <v>24</v>
      </c>
      <c r="S11" s="57">
        <f t="shared" si="0"/>
        <v>0</v>
      </c>
      <c r="T11" s="57">
        <f t="shared" si="1"/>
      </c>
      <c r="U11" s="57">
        <f t="shared" si="2"/>
      </c>
      <c r="V11" s="57">
        <f t="shared" si="3"/>
      </c>
      <c r="W11" s="22">
        <f t="shared" si="4"/>
      </c>
      <c r="X11" s="22">
        <f t="shared" si="5"/>
      </c>
      <c r="Y11" s="22">
        <f t="shared" si="6"/>
      </c>
      <c r="AA11" s="22">
        <f t="shared" si="7"/>
      </c>
    </row>
    <row r="12" spans="1:27" ht="38.25">
      <c r="A12" s="12">
        <v>11</v>
      </c>
      <c r="B12" s="94" t="s">
        <v>165</v>
      </c>
      <c r="C12" s="94" t="s">
        <v>166</v>
      </c>
      <c r="D12" s="104" t="s">
        <v>354</v>
      </c>
      <c r="E12" s="95">
        <v>18</v>
      </c>
      <c r="F12" s="95" t="s">
        <v>189</v>
      </c>
      <c r="G12" s="95">
        <v>47</v>
      </c>
      <c r="H12" s="95"/>
      <c r="I12" s="104"/>
      <c r="J12" s="96" t="s">
        <v>192</v>
      </c>
      <c r="K12" s="96" t="s">
        <v>193</v>
      </c>
      <c r="L12" s="96"/>
      <c r="M12" s="96"/>
      <c r="N12" s="96"/>
      <c r="O12" s="104"/>
      <c r="P12" s="95" t="s">
        <v>24</v>
      </c>
      <c r="S12" s="57">
        <f t="shared" si="0"/>
        <v>0</v>
      </c>
      <c r="T12" s="57">
        <f t="shared" si="1"/>
      </c>
      <c r="U12" s="57">
        <f t="shared" si="2"/>
      </c>
      <c r="V12" s="57">
        <f t="shared" si="3"/>
      </c>
      <c r="W12" s="22">
        <f t="shared" si="4"/>
      </c>
      <c r="X12" s="22">
        <f t="shared" si="5"/>
      </c>
      <c r="Y12" s="22">
        <f t="shared" si="6"/>
      </c>
      <c r="AA12" s="22">
        <f t="shared" si="7"/>
      </c>
    </row>
    <row r="13" spans="1:27" ht="25.5">
      <c r="A13" s="12">
        <v>12</v>
      </c>
      <c r="B13" s="94" t="s">
        <v>165</v>
      </c>
      <c r="C13" s="94" t="s">
        <v>166</v>
      </c>
      <c r="D13" s="104" t="s">
        <v>354</v>
      </c>
      <c r="E13" s="95">
        <v>20</v>
      </c>
      <c r="F13" s="95" t="s">
        <v>189</v>
      </c>
      <c r="G13" s="97">
        <v>50</v>
      </c>
      <c r="H13" s="97"/>
      <c r="I13" s="104"/>
      <c r="J13" s="98" t="s">
        <v>192</v>
      </c>
      <c r="K13" s="98" t="s">
        <v>194</v>
      </c>
      <c r="L13" s="98"/>
      <c r="M13" s="98"/>
      <c r="N13" s="98"/>
      <c r="O13" s="104"/>
      <c r="P13" s="95" t="s">
        <v>24</v>
      </c>
      <c r="S13" s="57">
        <f t="shared" si="0"/>
        <v>0</v>
      </c>
      <c r="T13" s="57">
        <f t="shared" si="1"/>
      </c>
      <c r="U13" s="57">
        <f t="shared" si="2"/>
      </c>
      <c r="V13" s="57">
        <f t="shared" si="3"/>
      </c>
      <c r="W13" s="22">
        <f t="shared" si="4"/>
      </c>
      <c r="X13" s="22">
        <f t="shared" si="5"/>
      </c>
      <c r="Y13" s="22">
        <f t="shared" si="6"/>
      </c>
      <c r="AA13" s="22">
        <f t="shared" si="7"/>
      </c>
    </row>
    <row r="14" spans="1:27" ht="12.75">
      <c r="A14" s="12">
        <v>13</v>
      </c>
      <c r="B14" s="94" t="s">
        <v>165</v>
      </c>
      <c r="C14" s="94" t="s">
        <v>166</v>
      </c>
      <c r="D14" s="104" t="s">
        <v>354</v>
      </c>
      <c r="E14" s="95">
        <v>20</v>
      </c>
      <c r="F14" s="95" t="s">
        <v>189</v>
      </c>
      <c r="G14" s="99" t="s">
        <v>195</v>
      </c>
      <c r="H14" s="99"/>
      <c r="I14" s="104"/>
      <c r="J14" s="96" t="s">
        <v>196</v>
      </c>
      <c r="K14" s="96" t="s">
        <v>197</v>
      </c>
      <c r="L14" s="96"/>
      <c r="M14" s="96"/>
      <c r="N14" s="96"/>
      <c r="O14" s="104"/>
      <c r="P14" s="95" t="s">
        <v>24</v>
      </c>
      <c r="S14" s="57">
        <f t="shared" si="0"/>
        <v>0</v>
      </c>
      <c r="T14" s="57">
        <f t="shared" si="1"/>
      </c>
      <c r="U14" s="57">
        <f t="shared" si="2"/>
      </c>
      <c r="V14" s="57">
        <f t="shared" si="3"/>
      </c>
      <c r="W14" s="22">
        <f t="shared" si="4"/>
      </c>
      <c r="X14" s="22">
        <f t="shared" si="5"/>
      </c>
      <c r="Y14" s="22">
        <f t="shared" si="6"/>
      </c>
      <c r="AA14" s="22">
        <f t="shared" si="7"/>
      </c>
    </row>
    <row r="15" spans="1:27" ht="25.5">
      <c r="A15" s="12">
        <v>14</v>
      </c>
      <c r="B15" s="94" t="s">
        <v>162</v>
      </c>
      <c r="C15" s="94" t="s">
        <v>63</v>
      </c>
      <c r="D15" s="104" t="s">
        <v>355</v>
      </c>
      <c r="E15" s="95">
        <v>21</v>
      </c>
      <c r="F15" s="95" t="s">
        <v>38</v>
      </c>
      <c r="G15" s="95">
        <v>50</v>
      </c>
      <c r="H15" s="95"/>
      <c r="I15" s="104"/>
      <c r="J15" s="96" t="s">
        <v>198</v>
      </c>
      <c r="K15" s="96" t="s">
        <v>199</v>
      </c>
      <c r="L15" s="96"/>
      <c r="M15" s="94"/>
      <c r="N15" s="94"/>
      <c r="O15" s="104"/>
      <c r="P15" s="95"/>
      <c r="S15" s="57">
        <f t="shared" si="0"/>
      </c>
      <c r="T15" s="57">
        <f t="shared" si="1"/>
        <v>0</v>
      </c>
      <c r="U15" s="57">
        <f t="shared" si="2"/>
      </c>
      <c r="V15" s="57">
        <f t="shared" si="3"/>
        <v>0</v>
      </c>
      <c r="W15" s="22">
        <f t="shared" si="4"/>
      </c>
      <c r="X15" s="22">
        <f t="shared" si="5"/>
      </c>
      <c r="Y15" s="22">
        <f t="shared" si="6"/>
      </c>
      <c r="AA15" s="22">
        <f t="shared" si="7"/>
      </c>
    </row>
    <row r="16" spans="1:27" ht="12.75">
      <c r="A16" s="12">
        <v>15</v>
      </c>
      <c r="B16" s="94" t="s">
        <v>162</v>
      </c>
      <c r="C16" s="94" t="s">
        <v>63</v>
      </c>
      <c r="D16" s="104" t="s">
        <v>355</v>
      </c>
      <c r="E16" s="95">
        <v>22</v>
      </c>
      <c r="F16" s="95" t="s">
        <v>38</v>
      </c>
      <c r="G16" s="95">
        <v>34</v>
      </c>
      <c r="H16" s="95"/>
      <c r="I16" s="104"/>
      <c r="J16" s="96" t="s">
        <v>200</v>
      </c>
      <c r="K16" s="96" t="s">
        <v>201</v>
      </c>
      <c r="L16" s="96"/>
      <c r="M16" s="94"/>
      <c r="N16" s="13"/>
      <c r="O16" s="106"/>
      <c r="P16" s="95"/>
      <c r="S16" s="57">
        <f t="shared" si="0"/>
      </c>
      <c r="T16" s="57">
        <f t="shared" si="1"/>
        <v>0</v>
      </c>
      <c r="U16" s="57">
        <f t="shared" si="2"/>
      </c>
      <c r="V16" s="57">
        <f t="shared" si="3"/>
        <v>0</v>
      </c>
      <c r="W16" s="22">
        <f t="shared" si="4"/>
      </c>
      <c r="X16" s="22">
        <f t="shared" si="5"/>
      </c>
      <c r="Y16" s="22">
        <f t="shared" si="6"/>
      </c>
      <c r="AA16" s="22">
        <f t="shared" si="7"/>
      </c>
    </row>
    <row r="17" spans="1:27" ht="25.5">
      <c r="A17" s="12">
        <v>16</v>
      </c>
      <c r="B17" s="94" t="s">
        <v>49</v>
      </c>
      <c r="C17" s="94" t="s">
        <v>50</v>
      </c>
      <c r="D17" s="104" t="s">
        <v>356</v>
      </c>
      <c r="E17" s="95">
        <v>23</v>
      </c>
      <c r="F17" s="95" t="s">
        <v>51</v>
      </c>
      <c r="G17" s="95">
        <v>6</v>
      </c>
      <c r="H17" s="95"/>
      <c r="I17" s="104"/>
      <c r="J17" s="96" t="s">
        <v>52</v>
      </c>
      <c r="K17" s="96" t="s">
        <v>53</v>
      </c>
      <c r="L17" s="96"/>
      <c r="M17" s="96"/>
      <c r="N17" s="15"/>
      <c r="O17" s="106"/>
      <c r="P17" s="95" t="s">
        <v>24</v>
      </c>
      <c r="S17" s="57">
        <f t="shared" si="0"/>
      </c>
      <c r="T17" s="57">
        <f t="shared" si="1"/>
        <v>0</v>
      </c>
      <c r="U17" s="57">
        <f t="shared" si="2"/>
      </c>
      <c r="V17" s="57">
        <f t="shared" si="3"/>
        <v>0</v>
      </c>
      <c r="W17" s="22">
        <f t="shared" si="4"/>
      </c>
      <c r="X17" s="22">
        <f t="shared" si="5"/>
      </c>
      <c r="Y17" s="22">
        <f t="shared" si="6"/>
      </c>
      <c r="AA17" s="22">
        <f t="shared" si="7"/>
      </c>
    </row>
    <row r="18" spans="1:27" ht="25.5">
      <c r="A18" s="12">
        <v>17</v>
      </c>
      <c r="B18" s="94" t="s">
        <v>49</v>
      </c>
      <c r="C18" s="94" t="s">
        <v>50</v>
      </c>
      <c r="D18" s="104" t="s">
        <v>356</v>
      </c>
      <c r="E18" s="95">
        <v>23</v>
      </c>
      <c r="F18" s="95" t="s">
        <v>51</v>
      </c>
      <c r="G18" s="95">
        <v>7</v>
      </c>
      <c r="H18" s="95"/>
      <c r="I18" s="104"/>
      <c r="J18" s="96" t="s">
        <v>54</v>
      </c>
      <c r="K18" s="96" t="s">
        <v>53</v>
      </c>
      <c r="L18" s="96"/>
      <c r="M18" s="96"/>
      <c r="N18" s="15"/>
      <c r="O18" s="106"/>
      <c r="P18" s="95" t="s">
        <v>24</v>
      </c>
      <c r="S18" s="57">
        <f t="shared" si="0"/>
      </c>
      <c r="T18" s="57">
        <f t="shared" si="1"/>
        <v>0</v>
      </c>
      <c r="U18" s="57">
        <f t="shared" si="2"/>
      </c>
      <c r="V18" s="57">
        <f t="shared" si="3"/>
        <v>0</v>
      </c>
      <c r="W18" s="22">
        <f t="shared" si="4"/>
      </c>
      <c r="X18" s="22">
        <f t="shared" si="5"/>
      </c>
      <c r="Y18" s="22">
        <f t="shared" si="6"/>
      </c>
      <c r="AA18" s="22">
        <f t="shared" si="7"/>
      </c>
    </row>
    <row r="19" spans="1:27" ht="12.75">
      <c r="A19" s="12">
        <v>18</v>
      </c>
      <c r="B19" s="96" t="s">
        <v>69</v>
      </c>
      <c r="C19" s="96" t="s">
        <v>70</v>
      </c>
      <c r="D19" s="105" t="s">
        <v>354</v>
      </c>
      <c r="E19" s="100">
        <v>25</v>
      </c>
      <c r="F19" s="100" t="s">
        <v>72</v>
      </c>
      <c r="G19" s="100">
        <v>1</v>
      </c>
      <c r="H19" s="100"/>
      <c r="I19" s="104"/>
      <c r="J19" s="96" t="s">
        <v>73</v>
      </c>
      <c r="K19" s="96" t="s">
        <v>74</v>
      </c>
      <c r="L19" s="96"/>
      <c r="M19" s="96"/>
      <c r="N19" s="96"/>
      <c r="O19" s="104"/>
      <c r="P19" s="95"/>
      <c r="S19" s="57">
        <f t="shared" si="0"/>
        <v>0</v>
      </c>
      <c r="T19" s="57">
        <f t="shared" si="1"/>
      </c>
      <c r="U19" s="57">
        <f t="shared" si="2"/>
      </c>
      <c r="V19" s="57">
        <f t="shared" si="3"/>
      </c>
      <c r="W19" s="22">
        <f t="shared" si="4"/>
      </c>
      <c r="X19" s="22">
        <f t="shared" si="5"/>
      </c>
      <c r="Y19" s="22">
        <f t="shared" si="6"/>
      </c>
      <c r="AA19" s="22">
        <f t="shared" si="7"/>
      </c>
    </row>
    <row r="20" spans="1:27" ht="102">
      <c r="A20" s="12">
        <v>19</v>
      </c>
      <c r="B20" s="94" t="s">
        <v>22</v>
      </c>
      <c r="C20" s="94" t="s">
        <v>21</v>
      </c>
      <c r="D20" s="104" t="s">
        <v>355</v>
      </c>
      <c r="E20" s="95">
        <v>27</v>
      </c>
      <c r="F20" s="95" t="s">
        <v>202</v>
      </c>
      <c r="G20" s="95">
        <v>21</v>
      </c>
      <c r="H20" s="95"/>
      <c r="I20" s="104"/>
      <c r="J20" s="96" t="s">
        <v>203</v>
      </c>
      <c r="K20" s="96" t="s">
        <v>204</v>
      </c>
      <c r="L20" s="96"/>
      <c r="M20" s="96"/>
      <c r="N20" s="15"/>
      <c r="O20" s="106"/>
      <c r="P20" s="95" t="s">
        <v>24</v>
      </c>
      <c r="S20" s="57">
        <f t="shared" si="0"/>
      </c>
      <c r="T20" s="57">
        <f t="shared" si="1"/>
        <v>0</v>
      </c>
      <c r="U20" s="57">
        <f t="shared" si="2"/>
      </c>
      <c r="V20" s="57">
        <f t="shared" si="3"/>
        <v>0</v>
      </c>
      <c r="W20" s="22">
        <f t="shared" si="4"/>
      </c>
      <c r="X20" s="22">
        <f t="shared" si="5"/>
      </c>
      <c r="Y20" s="22">
        <f t="shared" si="6"/>
      </c>
      <c r="AA20" s="22">
        <f t="shared" si="7"/>
      </c>
    </row>
    <row r="21" spans="1:27" ht="63.75">
      <c r="A21" s="12">
        <v>20</v>
      </c>
      <c r="B21" s="94" t="s">
        <v>22</v>
      </c>
      <c r="C21" s="94" t="s">
        <v>21</v>
      </c>
      <c r="D21" s="104" t="s">
        <v>355</v>
      </c>
      <c r="E21" s="95">
        <v>27</v>
      </c>
      <c r="F21" s="95" t="s">
        <v>202</v>
      </c>
      <c r="G21" s="95">
        <v>21</v>
      </c>
      <c r="H21" s="95"/>
      <c r="I21" s="104"/>
      <c r="J21" s="109" t="s">
        <v>357</v>
      </c>
      <c r="K21" s="96" t="s">
        <v>205</v>
      </c>
      <c r="L21" s="96"/>
      <c r="M21" s="96"/>
      <c r="N21" s="15"/>
      <c r="O21" s="106"/>
      <c r="P21" s="95" t="s">
        <v>24</v>
      </c>
      <c r="S21" s="57">
        <f t="shared" si="0"/>
      </c>
      <c r="T21" s="57">
        <f t="shared" si="1"/>
        <v>0</v>
      </c>
      <c r="U21" s="57">
        <f t="shared" si="2"/>
      </c>
      <c r="V21" s="57">
        <f t="shared" si="3"/>
        <v>0</v>
      </c>
      <c r="W21" s="22">
        <f t="shared" si="4"/>
      </c>
      <c r="X21" s="22">
        <f t="shared" si="5"/>
      </c>
      <c r="Y21" s="22">
        <f t="shared" si="6"/>
      </c>
      <c r="AA21" s="22">
        <f t="shared" si="7"/>
      </c>
    </row>
    <row r="22" spans="1:27" ht="25.5">
      <c r="A22" s="12">
        <v>21</v>
      </c>
      <c r="B22" s="94" t="s">
        <v>65</v>
      </c>
      <c r="C22" s="94" t="s">
        <v>66</v>
      </c>
      <c r="D22" s="104" t="s">
        <v>355</v>
      </c>
      <c r="E22" s="95">
        <v>28</v>
      </c>
      <c r="F22" s="95" t="s">
        <v>206</v>
      </c>
      <c r="G22" s="95">
        <v>13</v>
      </c>
      <c r="H22" s="95"/>
      <c r="I22" s="104"/>
      <c r="J22" s="96" t="s">
        <v>207</v>
      </c>
      <c r="K22" s="96" t="s">
        <v>208</v>
      </c>
      <c r="L22" s="96"/>
      <c r="M22" s="96"/>
      <c r="N22" s="15"/>
      <c r="O22" s="106"/>
      <c r="P22" s="95" t="s">
        <v>26</v>
      </c>
      <c r="S22" s="57">
        <f t="shared" si="0"/>
      </c>
      <c r="T22" s="57">
        <f t="shared" si="1"/>
        <v>0</v>
      </c>
      <c r="U22" s="57">
        <f t="shared" si="2"/>
      </c>
      <c r="V22" s="57">
        <f t="shared" si="3"/>
        <v>0</v>
      </c>
      <c r="W22" s="22">
        <f t="shared" si="4"/>
      </c>
      <c r="X22" s="22">
        <f t="shared" si="5"/>
      </c>
      <c r="Y22" s="22">
        <f t="shared" si="6"/>
      </c>
      <c r="AA22" s="22">
        <f t="shared" si="7"/>
      </c>
    </row>
    <row r="23" spans="1:27" ht="25.5">
      <c r="A23" s="12">
        <v>22</v>
      </c>
      <c r="B23" s="94" t="s">
        <v>65</v>
      </c>
      <c r="C23" s="94" t="s">
        <v>66</v>
      </c>
      <c r="D23" s="104" t="s">
        <v>355</v>
      </c>
      <c r="E23" s="95">
        <v>28</v>
      </c>
      <c r="F23" s="95" t="s">
        <v>206</v>
      </c>
      <c r="G23" s="95">
        <v>26</v>
      </c>
      <c r="H23" s="95"/>
      <c r="I23" s="104"/>
      <c r="J23" s="96" t="s">
        <v>209</v>
      </c>
      <c r="K23" s="96" t="s">
        <v>67</v>
      </c>
      <c r="L23" s="96"/>
      <c r="M23" s="94"/>
      <c r="N23" s="13"/>
      <c r="O23" s="106"/>
      <c r="P23" s="95" t="s">
        <v>26</v>
      </c>
      <c r="S23" s="57">
        <f t="shared" si="0"/>
      </c>
      <c r="T23" s="57">
        <f t="shared" si="1"/>
        <v>0</v>
      </c>
      <c r="U23" s="57">
        <f t="shared" si="2"/>
      </c>
      <c r="V23" s="57">
        <f t="shared" si="3"/>
        <v>0</v>
      </c>
      <c r="W23" s="22">
        <f t="shared" si="4"/>
      </c>
      <c r="X23" s="22">
        <f t="shared" si="5"/>
      </c>
      <c r="Y23" s="22">
        <f t="shared" si="6"/>
      </c>
      <c r="AA23" s="22">
        <f t="shared" si="7"/>
      </c>
    </row>
    <row r="24" spans="1:27" ht="25.5">
      <c r="A24" s="12">
        <v>23</v>
      </c>
      <c r="B24" s="94" t="s">
        <v>65</v>
      </c>
      <c r="C24" s="94" t="s">
        <v>66</v>
      </c>
      <c r="D24" s="104" t="s">
        <v>355</v>
      </c>
      <c r="E24" s="95">
        <v>28</v>
      </c>
      <c r="F24" s="95" t="s">
        <v>206</v>
      </c>
      <c r="G24" s="95">
        <v>41</v>
      </c>
      <c r="H24" s="95"/>
      <c r="I24" s="104"/>
      <c r="J24" s="96" t="s">
        <v>210</v>
      </c>
      <c r="K24" s="96" t="s">
        <v>67</v>
      </c>
      <c r="L24" s="96"/>
      <c r="M24" s="94"/>
      <c r="N24" s="13"/>
      <c r="O24" s="106"/>
      <c r="P24" s="95" t="s">
        <v>26</v>
      </c>
      <c r="S24" s="57">
        <f t="shared" si="0"/>
      </c>
      <c r="T24" s="57">
        <f t="shared" si="1"/>
        <v>0</v>
      </c>
      <c r="U24" s="57">
        <f t="shared" si="2"/>
      </c>
      <c r="V24" s="57">
        <f t="shared" si="3"/>
        <v>0</v>
      </c>
      <c r="W24" s="22">
        <f t="shared" si="4"/>
      </c>
      <c r="X24" s="22">
        <f t="shared" si="5"/>
      </c>
      <c r="Y24" s="22">
        <f t="shared" si="6"/>
      </c>
      <c r="AA24" s="22">
        <f t="shared" si="7"/>
      </c>
    </row>
    <row r="25" spans="1:27" ht="25.5">
      <c r="A25" s="12">
        <v>24</v>
      </c>
      <c r="B25" s="94" t="s">
        <v>65</v>
      </c>
      <c r="C25" s="94" t="s">
        <v>66</v>
      </c>
      <c r="D25" s="104" t="s">
        <v>355</v>
      </c>
      <c r="E25" s="95">
        <v>29</v>
      </c>
      <c r="F25" s="95" t="s">
        <v>206</v>
      </c>
      <c r="G25" s="95">
        <v>15</v>
      </c>
      <c r="H25" s="95"/>
      <c r="I25" s="104"/>
      <c r="J25" s="96" t="s">
        <v>211</v>
      </c>
      <c r="K25" s="96" t="s">
        <v>67</v>
      </c>
      <c r="L25" s="96"/>
      <c r="M25" s="94"/>
      <c r="N25" s="13"/>
      <c r="O25" s="106"/>
      <c r="P25" s="95" t="s">
        <v>26</v>
      </c>
      <c r="S25" s="57">
        <f t="shared" si="0"/>
      </c>
      <c r="T25" s="57">
        <f t="shared" si="1"/>
        <v>0</v>
      </c>
      <c r="U25" s="57">
        <f t="shared" si="2"/>
      </c>
      <c r="V25" s="57">
        <f t="shared" si="3"/>
        <v>0</v>
      </c>
      <c r="W25" s="22">
        <f t="shared" si="4"/>
      </c>
      <c r="X25" s="22">
        <f t="shared" si="5"/>
      </c>
      <c r="Y25" s="22">
        <f t="shared" si="6"/>
      </c>
      <c r="AA25" s="22">
        <f t="shared" si="7"/>
      </c>
    </row>
    <row r="26" spans="1:27" ht="63.75">
      <c r="A26" s="12">
        <v>25</v>
      </c>
      <c r="B26" s="94" t="s">
        <v>65</v>
      </c>
      <c r="C26" s="94" t="s">
        <v>66</v>
      </c>
      <c r="D26" s="104" t="s">
        <v>355</v>
      </c>
      <c r="E26" s="95">
        <v>30</v>
      </c>
      <c r="F26" s="95" t="s">
        <v>206</v>
      </c>
      <c r="G26" s="95">
        <v>27</v>
      </c>
      <c r="H26" s="95"/>
      <c r="I26" s="104"/>
      <c r="J26" s="96" t="s">
        <v>212</v>
      </c>
      <c r="K26" s="96" t="s">
        <v>213</v>
      </c>
      <c r="L26" s="96"/>
      <c r="M26" s="96"/>
      <c r="N26" s="15"/>
      <c r="O26" s="106"/>
      <c r="P26" s="95" t="s">
        <v>26</v>
      </c>
      <c r="S26" s="57">
        <f t="shared" si="0"/>
      </c>
      <c r="T26" s="57">
        <f t="shared" si="1"/>
        <v>0</v>
      </c>
      <c r="U26" s="57">
        <f t="shared" si="2"/>
      </c>
      <c r="V26" s="57">
        <f t="shared" si="3"/>
        <v>0</v>
      </c>
      <c r="W26" s="22">
        <f t="shared" si="4"/>
      </c>
      <c r="X26" s="22">
        <f t="shared" si="5"/>
      </c>
      <c r="Y26" s="22">
        <f t="shared" si="6"/>
      </c>
      <c r="AA26" s="22">
        <f t="shared" si="7"/>
      </c>
    </row>
    <row r="27" spans="1:27" ht="25.5">
      <c r="A27" s="12">
        <v>26</v>
      </c>
      <c r="B27" s="96" t="s">
        <v>69</v>
      </c>
      <c r="C27" s="96" t="s">
        <v>70</v>
      </c>
      <c r="D27" s="105" t="s">
        <v>354</v>
      </c>
      <c r="E27" s="100">
        <v>31</v>
      </c>
      <c r="F27" s="100" t="s">
        <v>39</v>
      </c>
      <c r="G27" s="100">
        <v>50</v>
      </c>
      <c r="H27" s="100"/>
      <c r="I27" s="104"/>
      <c r="J27" s="96" t="s">
        <v>75</v>
      </c>
      <c r="K27" s="96" t="s">
        <v>214</v>
      </c>
      <c r="L27" s="96"/>
      <c r="M27" s="96"/>
      <c r="N27" s="96"/>
      <c r="O27" s="104"/>
      <c r="P27" s="95"/>
      <c r="S27" s="57">
        <f t="shared" si="0"/>
        <v>0</v>
      </c>
      <c r="T27" s="57">
        <f t="shared" si="1"/>
      </c>
      <c r="U27" s="57">
        <f t="shared" si="2"/>
      </c>
      <c r="V27" s="57">
        <f t="shared" si="3"/>
      </c>
      <c r="W27" s="22">
        <f t="shared" si="4"/>
      </c>
      <c r="X27" s="22">
        <f t="shared" si="5"/>
      </c>
      <c r="Y27" s="22">
        <f t="shared" si="6"/>
      </c>
      <c r="AA27" s="22">
        <f t="shared" si="7"/>
      </c>
    </row>
    <row r="28" spans="1:27" ht="12.75">
      <c r="A28" s="12">
        <v>27</v>
      </c>
      <c r="B28" s="96" t="s">
        <v>69</v>
      </c>
      <c r="C28" s="96" t="s">
        <v>70</v>
      </c>
      <c r="D28" s="105" t="s">
        <v>354</v>
      </c>
      <c r="E28" s="100">
        <v>31</v>
      </c>
      <c r="F28" s="100" t="s">
        <v>39</v>
      </c>
      <c r="G28" s="100">
        <v>51</v>
      </c>
      <c r="H28" s="100"/>
      <c r="I28" s="104"/>
      <c r="J28" s="96" t="s">
        <v>215</v>
      </c>
      <c r="K28" s="96" t="s">
        <v>216</v>
      </c>
      <c r="L28" s="96"/>
      <c r="M28" s="96"/>
      <c r="N28" s="96"/>
      <c r="O28" s="104"/>
      <c r="P28" s="95"/>
      <c r="S28" s="57">
        <f t="shared" si="0"/>
        <v>0</v>
      </c>
      <c r="T28" s="57">
        <f t="shared" si="1"/>
      </c>
      <c r="U28" s="57">
        <f t="shared" si="2"/>
      </c>
      <c r="V28" s="57">
        <f t="shared" si="3"/>
      </c>
      <c r="W28" s="22">
        <f t="shared" si="4"/>
      </c>
      <c r="X28" s="22">
        <f t="shared" si="5"/>
      </c>
      <c r="Y28" s="22">
        <f t="shared" si="6"/>
      </c>
      <c r="AA28" s="22">
        <f t="shared" si="7"/>
      </c>
    </row>
    <row r="29" spans="1:27" ht="51">
      <c r="A29" s="12">
        <v>28</v>
      </c>
      <c r="B29" s="94" t="s">
        <v>162</v>
      </c>
      <c r="C29" s="94" t="s">
        <v>63</v>
      </c>
      <c r="D29" s="104" t="s">
        <v>355</v>
      </c>
      <c r="E29" s="95">
        <v>36</v>
      </c>
      <c r="F29" s="95" t="s">
        <v>217</v>
      </c>
      <c r="G29" s="95">
        <v>13</v>
      </c>
      <c r="H29" s="95"/>
      <c r="I29" s="104"/>
      <c r="J29" s="96" t="s">
        <v>218</v>
      </c>
      <c r="K29" s="96" t="s">
        <v>219</v>
      </c>
      <c r="L29" s="96"/>
      <c r="M29" s="94"/>
      <c r="N29" s="13"/>
      <c r="O29" s="106"/>
      <c r="P29" s="95"/>
      <c r="S29" s="57">
        <f t="shared" si="0"/>
      </c>
      <c r="T29" s="57">
        <f t="shared" si="1"/>
        <v>0</v>
      </c>
      <c r="U29" s="57">
        <f t="shared" si="2"/>
      </c>
      <c r="V29" s="57">
        <f t="shared" si="3"/>
        <v>0</v>
      </c>
      <c r="W29" s="22">
        <f t="shared" si="4"/>
      </c>
      <c r="X29" s="22">
        <f t="shared" si="5"/>
      </c>
      <c r="Y29" s="22">
        <f t="shared" si="6"/>
      </c>
      <c r="AA29" s="22">
        <f t="shared" si="7"/>
      </c>
    </row>
    <row r="30" spans="1:27" ht="51">
      <c r="A30" s="12">
        <v>29</v>
      </c>
      <c r="B30" s="96" t="s">
        <v>69</v>
      </c>
      <c r="C30" s="96" t="s">
        <v>70</v>
      </c>
      <c r="D30" s="105" t="s">
        <v>355</v>
      </c>
      <c r="E30" s="100">
        <v>36</v>
      </c>
      <c r="F30" s="100" t="s">
        <v>220</v>
      </c>
      <c r="G30" s="100">
        <v>15</v>
      </c>
      <c r="H30" s="100"/>
      <c r="I30" s="105"/>
      <c r="J30" s="96" t="s">
        <v>221</v>
      </c>
      <c r="K30" s="96" t="s">
        <v>222</v>
      </c>
      <c r="L30" s="96"/>
      <c r="M30" s="96"/>
      <c r="N30" s="15"/>
      <c r="O30" s="108"/>
      <c r="P30" s="95"/>
      <c r="S30" s="57">
        <f t="shared" si="0"/>
      </c>
      <c r="T30" s="57">
        <f t="shared" si="1"/>
        <v>0</v>
      </c>
      <c r="U30" s="57">
        <f t="shared" si="2"/>
      </c>
      <c r="V30" s="57">
        <f t="shared" si="3"/>
        <v>0</v>
      </c>
      <c r="W30" s="22">
        <f t="shared" si="4"/>
      </c>
      <c r="X30" s="22">
        <f t="shared" si="5"/>
      </c>
      <c r="Y30" s="22">
        <f t="shared" si="6"/>
      </c>
      <c r="AA30" s="22">
        <f t="shared" si="7"/>
      </c>
    </row>
    <row r="31" spans="1:27" ht="12.75">
      <c r="A31" s="12">
        <v>30</v>
      </c>
      <c r="B31" s="94" t="s">
        <v>162</v>
      </c>
      <c r="C31" s="94" t="s">
        <v>63</v>
      </c>
      <c r="D31" s="104" t="s">
        <v>355</v>
      </c>
      <c r="E31" s="95">
        <v>36</v>
      </c>
      <c r="F31" s="95" t="s">
        <v>223</v>
      </c>
      <c r="G31" s="95">
        <v>27</v>
      </c>
      <c r="H31" s="95"/>
      <c r="I31" s="104"/>
      <c r="J31" s="96" t="s">
        <v>224</v>
      </c>
      <c r="K31" s="96" t="s">
        <v>225</v>
      </c>
      <c r="L31" s="96"/>
      <c r="M31" s="94"/>
      <c r="N31" s="13"/>
      <c r="O31" s="106"/>
      <c r="P31" s="95"/>
      <c r="S31" s="57">
        <f t="shared" si="0"/>
      </c>
      <c r="T31" s="57">
        <f t="shared" si="1"/>
        <v>0</v>
      </c>
      <c r="U31" s="57">
        <f t="shared" si="2"/>
      </c>
      <c r="V31" s="57">
        <f t="shared" si="3"/>
        <v>0</v>
      </c>
      <c r="W31" s="22">
        <f t="shared" si="4"/>
      </c>
      <c r="X31" s="22">
        <f t="shared" si="5"/>
      </c>
      <c r="Y31" s="22">
        <f t="shared" si="6"/>
      </c>
      <c r="AA31" s="22">
        <f t="shared" si="7"/>
      </c>
    </row>
    <row r="32" spans="1:27" ht="25.5">
      <c r="A32" s="12">
        <v>31</v>
      </c>
      <c r="B32" s="96" t="s">
        <v>69</v>
      </c>
      <c r="C32" s="96" t="s">
        <v>70</v>
      </c>
      <c r="D32" s="105" t="s">
        <v>355</v>
      </c>
      <c r="E32" s="100">
        <v>36</v>
      </c>
      <c r="F32" s="100" t="s">
        <v>223</v>
      </c>
      <c r="G32" s="100">
        <v>32</v>
      </c>
      <c r="H32" s="100"/>
      <c r="I32" s="105"/>
      <c r="J32" s="96" t="s">
        <v>226</v>
      </c>
      <c r="K32" s="96" t="s">
        <v>227</v>
      </c>
      <c r="L32" s="96"/>
      <c r="M32" s="96"/>
      <c r="N32" s="15"/>
      <c r="O32" s="108"/>
      <c r="P32" s="95"/>
      <c r="S32" s="57">
        <f t="shared" si="0"/>
      </c>
      <c r="T32" s="57">
        <f t="shared" si="1"/>
        <v>0</v>
      </c>
      <c r="U32" s="57">
        <f t="shared" si="2"/>
      </c>
      <c r="V32" s="57">
        <f t="shared" si="3"/>
        <v>0</v>
      </c>
      <c r="W32" s="22">
        <f t="shared" si="4"/>
      </c>
      <c r="X32" s="22">
        <f t="shared" si="5"/>
      </c>
      <c r="Y32" s="22">
        <f t="shared" si="6"/>
      </c>
      <c r="AA32" s="22">
        <f t="shared" si="7"/>
      </c>
    </row>
    <row r="33" spans="1:27" ht="76.5">
      <c r="A33" s="16">
        <v>32</v>
      </c>
      <c r="B33" s="94" t="s">
        <v>162</v>
      </c>
      <c r="C33" s="94" t="s">
        <v>63</v>
      </c>
      <c r="D33" s="104" t="s">
        <v>355</v>
      </c>
      <c r="E33" s="95">
        <v>38</v>
      </c>
      <c r="F33" s="95" t="s">
        <v>40</v>
      </c>
      <c r="G33" s="95">
        <v>30</v>
      </c>
      <c r="H33" s="95"/>
      <c r="I33" s="104"/>
      <c r="J33" s="96" t="s">
        <v>228</v>
      </c>
      <c r="K33" s="96" t="s">
        <v>229</v>
      </c>
      <c r="L33" s="96"/>
      <c r="M33" s="94"/>
      <c r="N33" s="13"/>
      <c r="O33" s="106"/>
      <c r="P33" s="95"/>
      <c r="S33" s="57">
        <f t="shared" si="0"/>
      </c>
      <c r="T33" s="57">
        <f t="shared" si="1"/>
        <v>0</v>
      </c>
      <c r="U33" s="57">
        <f t="shared" si="2"/>
      </c>
      <c r="V33" s="57">
        <f t="shared" si="3"/>
        <v>0</v>
      </c>
      <c r="W33" s="22">
        <f t="shared" si="4"/>
      </c>
      <c r="X33" s="22">
        <f t="shared" si="5"/>
      </c>
      <c r="Y33" s="22">
        <f t="shared" si="6"/>
      </c>
      <c r="AA33" s="22">
        <f t="shared" si="7"/>
      </c>
    </row>
    <row r="34" spans="1:27" ht="25.5">
      <c r="A34" s="16">
        <v>33</v>
      </c>
      <c r="B34" s="94" t="s">
        <v>162</v>
      </c>
      <c r="C34" s="94" t="s">
        <v>63</v>
      </c>
      <c r="D34" s="104" t="s">
        <v>355</v>
      </c>
      <c r="E34" s="95">
        <v>38</v>
      </c>
      <c r="F34" s="95" t="s">
        <v>40</v>
      </c>
      <c r="G34" s="95">
        <v>30</v>
      </c>
      <c r="H34" s="95"/>
      <c r="I34" s="104"/>
      <c r="J34" s="96" t="s">
        <v>230</v>
      </c>
      <c r="K34" s="96" t="s">
        <v>231</v>
      </c>
      <c r="L34" s="96"/>
      <c r="M34" s="94"/>
      <c r="N34" s="13"/>
      <c r="O34" s="106"/>
      <c r="P34" s="95"/>
      <c r="S34" s="57">
        <f t="shared" si="0"/>
      </c>
      <c r="T34" s="57">
        <f t="shared" si="1"/>
        <v>0</v>
      </c>
      <c r="U34" s="57">
        <f t="shared" si="2"/>
      </c>
      <c r="V34" s="57">
        <f t="shared" si="3"/>
        <v>0</v>
      </c>
      <c r="W34" s="22">
        <f t="shared" si="4"/>
      </c>
      <c r="X34" s="22">
        <f t="shared" si="5"/>
      </c>
      <c r="Y34" s="22">
        <f t="shared" si="6"/>
      </c>
      <c r="AA34" s="22">
        <f t="shared" si="7"/>
      </c>
    </row>
    <row r="35" spans="1:27" ht="25.5">
      <c r="A35" s="16">
        <v>34</v>
      </c>
      <c r="B35" s="94" t="s">
        <v>165</v>
      </c>
      <c r="C35" s="94" t="s">
        <v>166</v>
      </c>
      <c r="D35" s="104" t="s">
        <v>354</v>
      </c>
      <c r="E35" s="95">
        <v>38</v>
      </c>
      <c r="F35" s="95" t="s">
        <v>232</v>
      </c>
      <c r="G35" s="97">
        <v>41</v>
      </c>
      <c r="H35" s="97"/>
      <c r="I35" s="104"/>
      <c r="J35" s="25" t="s">
        <v>233</v>
      </c>
      <c r="K35" s="25" t="s">
        <v>234</v>
      </c>
      <c r="L35" s="25"/>
      <c r="M35" s="25"/>
      <c r="N35" s="25"/>
      <c r="O35" s="104"/>
      <c r="P35" s="95" t="s">
        <v>24</v>
      </c>
      <c r="S35" s="57">
        <f t="shared" si="0"/>
        <v>0</v>
      </c>
      <c r="T35" s="57">
        <f t="shared" si="1"/>
      </c>
      <c r="U35" s="57">
        <f t="shared" si="2"/>
      </c>
      <c r="V35" s="57">
        <f t="shared" si="3"/>
      </c>
      <c r="W35" s="22">
        <f t="shared" si="4"/>
      </c>
      <c r="X35" s="22">
        <f t="shared" si="5"/>
      </c>
      <c r="Y35" s="22">
        <f t="shared" si="6"/>
      </c>
      <c r="AA35" s="22">
        <f t="shared" si="7"/>
      </c>
    </row>
    <row r="36" spans="1:27" ht="51">
      <c r="A36" s="16">
        <v>35</v>
      </c>
      <c r="B36" s="94" t="s">
        <v>162</v>
      </c>
      <c r="C36" s="94" t="s">
        <v>63</v>
      </c>
      <c r="D36" s="104" t="s">
        <v>355</v>
      </c>
      <c r="E36" s="95">
        <v>42</v>
      </c>
      <c r="F36" s="95">
        <v>5.4</v>
      </c>
      <c r="G36" s="95">
        <v>34</v>
      </c>
      <c r="H36" s="95"/>
      <c r="I36" s="104"/>
      <c r="J36" s="96" t="s">
        <v>235</v>
      </c>
      <c r="K36" s="96" t="s">
        <v>236</v>
      </c>
      <c r="L36" s="96"/>
      <c r="M36" s="94"/>
      <c r="N36" s="13"/>
      <c r="O36" s="106"/>
      <c r="P36" s="95"/>
      <c r="S36" s="57">
        <f t="shared" si="0"/>
      </c>
      <c r="T36" s="57">
        <f t="shared" si="1"/>
        <v>0</v>
      </c>
      <c r="U36" s="57">
        <f t="shared" si="2"/>
      </c>
      <c r="V36" s="57">
        <f t="shared" si="3"/>
        <v>0</v>
      </c>
      <c r="W36" s="22">
        <f t="shared" si="4"/>
      </c>
      <c r="X36" s="22">
        <f t="shared" si="5"/>
      </c>
      <c r="Y36" s="22">
        <f t="shared" si="6"/>
      </c>
      <c r="AA36" s="22">
        <f t="shared" si="7"/>
      </c>
    </row>
    <row r="37" spans="1:27" ht="25.5">
      <c r="A37" s="12">
        <v>36</v>
      </c>
      <c r="B37" s="96" t="s">
        <v>69</v>
      </c>
      <c r="C37" s="96" t="s">
        <v>70</v>
      </c>
      <c r="D37" s="105" t="s">
        <v>355</v>
      </c>
      <c r="E37" s="100">
        <v>48</v>
      </c>
      <c r="F37" s="100" t="s">
        <v>41</v>
      </c>
      <c r="G37" s="100">
        <v>26</v>
      </c>
      <c r="H37" s="100"/>
      <c r="I37" s="105"/>
      <c r="J37" s="96" t="s">
        <v>237</v>
      </c>
      <c r="K37" s="96" t="s">
        <v>71</v>
      </c>
      <c r="L37" s="96"/>
      <c r="M37" s="96"/>
      <c r="N37" s="15"/>
      <c r="O37" s="108"/>
      <c r="P37" s="95"/>
      <c r="S37" s="57">
        <f t="shared" si="0"/>
      </c>
      <c r="T37" s="57">
        <f t="shared" si="1"/>
        <v>0</v>
      </c>
      <c r="U37" s="57">
        <f t="shared" si="2"/>
      </c>
      <c r="V37" s="57">
        <f t="shared" si="3"/>
        <v>0</v>
      </c>
      <c r="W37" s="22">
        <f t="shared" si="4"/>
      </c>
      <c r="X37" s="22">
        <f t="shared" si="5"/>
      </c>
      <c r="Y37" s="22">
        <f t="shared" si="6"/>
      </c>
      <c r="AA37" s="22">
        <f t="shared" si="7"/>
      </c>
    </row>
    <row r="38" spans="1:27" ht="25.5">
      <c r="A38" s="12">
        <v>37</v>
      </c>
      <c r="B38" s="96" t="s">
        <v>69</v>
      </c>
      <c r="C38" s="96" t="s">
        <v>70</v>
      </c>
      <c r="D38" s="105" t="s">
        <v>354</v>
      </c>
      <c r="E38" s="100">
        <v>49</v>
      </c>
      <c r="F38" s="100" t="s">
        <v>238</v>
      </c>
      <c r="G38" s="100">
        <v>1</v>
      </c>
      <c r="H38" s="100"/>
      <c r="I38" s="104"/>
      <c r="J38" s="96" t="s">
        <v>239</v>
      </c>
      <c r="K38" s="96" t="s">
        <v>240</v>
      </c>
      <c r="L38" s="96"/>
      <c r="M38" s="96"/>
      <c r="N38" s="96"/>
      <c r="O38" s="105"/>
      <c r="P38" s="95"/>
      <c r="S38" s="57">
        <f t="shared" si="0"/>
        <v>0</v>
      </c>
      <c r="T38" s="57">
        <f t="shared" si="1"/>
      </c>
      <c r="U38" s="57">
        <f t="shared" si="2"/>
      </c>
      <c r="V38" s="57">
        <f t="shared" si="3"/>
      </c>
      <c r="W38" s="22">
        <f t="shared" si="4"/>
      </c>
      <c r="X38" s="22">
        <f t="shared" si="5"/>
      </c>
      <c r="Y38" s="22">
        <f t="shared" si="6"/>
      </c>
      <c r="AA38" s="22">
        <f t="shared" si="7"/>
      </c>
    </row>
    <row r="39" spans="1:27" ht="25.5">
      <c r="A39" s="12">
        <v>38</v>
      </c>
      <c r="B39" s="96" t="s">
        <v>69</v>
      </c>
      <c r="C39" s="96" t="s">
        <v>70</v>
      </c>
      <c r="D39" s="105" t="s">
        <v>354</v>
      </c>
      <c r="E39" s="100">
        <v>49</v>
      </c>
      <c r="F39" s="100" t="s">
        <v>238</v>
      </c>
      <c r="G39" s="100">
        <v>29</v>
      </c>
      <c r="H39" s="100"/>
      <c r="I39" s="104"/>
      <c r="J39" s="96" t="s">
        <v>241</v>
      </c>
      <c r="K39" s="96" t="s">
        <v>242</v>
      </c>
      <c r="L39" s="96"/>
      <c r="M39" s="96"/>
      <c r="N39" s="96"/>
      <c r="O39" s="105"/>
      <c r="P39" s="95"/>
      <c r="S39" s="57">
        <f t="shared" si="0"/>
        <v>0</v>
      </c>
      <c r="T39" s="57">
        <f t="shared" si="1"/>
      </c>
      <c r="U39" s="57">
        <f t="shared" si="2"/>
      </c>
      <c r="V39" s="57">
        <f t="shared" si="3"/>
      </c>
      <c r="W39" s="22">
        <f t="shared" si="4"/>
      </c>
      <c r="X39" s="22">
        <f t="shared" si="5"/>
      </c>
      <c r="Y39" s="22">
        <f t="shared" si="6"/>
      </c>
      <c r="AA39" s="22">
        <f t="shared" si="7"/>
      </c>
    </row>
    <row r="40" spans="1:27" ht="25.5">
      <c r="A40" s="12">
        <v>39</v>
      </c>
      <c r="B40" s="96" t="s">
        <v>69</v>
      </c>
      <c r="C40" s="96" t="s">
        <v>70</v>
      </c>
      <c r="D40" s="105" t="s">
        <v>354</v>
      </c>
      <c r="E40" s="100">
        <v>49</v>
      </c>
      <c r="F40" s="100" t="s">
        <v>238</v>
      </c>
      <c r="G40" s="100">
        <v>35</v>
      </c>
      <c r="H40" s="100"/>
      <c r="I40" s="104"/>
      <c r="J40" s="96" t="s">
        <v>243</v>
      </c>
      <c r="K40" s="96" t="s">
        <v>244</v>
      </c>
      <c r="L40" s="96"/>
      <c r="M40" s="96"/>
      <c r="N40" s="96"/>
      <c r="O40" s="105"/>
      <c r="P40" s="95"/>
      <c r="S40" s="57">
        <f t="shared" si="0"/>
        <v>0</v>
      </c>
      <c r="T40" s="57">
        <f t="shared" si="1"/>
      </c>
      <c r="U40" s="57">
        <f t="shared" si="2"/>
      </c>
      <c r="V40" s="57">
        <f t="shared" si="3"/>
      </c>
      <c r="W40" s="22">
        <f t="shared" si="4"/>
      </c>
      <c r="X40" s="22">
        <f t="shared" si="5"/>
      </c>
      <c r="Y40" s="22">
        <f t="shared" si="6"/>
      </c>
      <c r="AA40" s="22">
        <f t="shared" si="7"/>
      </c>
    </row>
    <row r="41" spans="1:27" ht="25.5">
      <c r="A41" s="12">
        <v>40</v>
      </c>
      <c r="B41" s="96" t="s">
        <v>69</v>
      </c>
      <c r="C41" s="96" t="s">
        <v>70</v>
      </c>
      <c r="D41" s="105" t="s">
        <v>354</v>
      </c>
      <c r="E41" s="100">
        <v>50</v>
      </c>
      <c r="F41" s="100" t="s">
        <v>238</v>
      </c>
      <c r="G41" s="100">
        <v>28</v>
      </c>
      <c r="H41" s="100"/>
      <c r="I41" s="104"/>
      <c r="J41" s="96" t="s">
        <v>245</v>
      </c>
      <c r="K41" s="96" t="s">
        <v>246</v>
      </c>
      <c r="L41" s="96"/>
      <c r="M41" s="96"/>
      <c r="N41" s="96"/>
      <c r="O41" s="105"/>
      <c r="P41" s="95"/>
      <c r="S41" s="57">
        <f t="shared" si="0"/>
        <v>0</v>
      </c>
      <c r="T41" s="57">
        <f t="shared" si="1"/>
      </c>
      <c r="U41" s="57">
        <f t="shared" si="2"/>
      </c>
      <c r="V41" s="57">
        <f t="shared" si="3"/>
      </c>
      <c r="W41" s="22">
        <f t="shared" si="4"/>
      </c>
      <c r="X41" s="22">
        <f t="shared" si="5"/>
      </c>
      <c r="Y41" s="22">
        <f t="shared" si="6"/>
      </c>
      <c r="AA41" s="22">
        <f t="shared" si="7"/>
      </c>
    </row>
    <row r="42" spans="1:27" ht="25.5">
      <c r="A42" s="12">
        <v>41</v>
      </c>
      <c r="B42" s="96" t="s">
        <v>69</v>
      </c>
      <c r="C42" s="96" t="s">
        <v>70</v>
      </c>
      <c r="D42" s="105" t="s">
        <v>354</v>
      </c>
      <c r="E42" s="100">
        <v>52</v>
      </c>
      <c r="F42" s="100" t="s">
        <v>247</v>
      </c>
      <c r="G42" s="100">
        <v>1</v>
      </c>
      <c r="H42" s="100"/>
      <c r="I42" s="104"/>
      <c r="J42" s="96" t="s">
        <v>239</v>
      </c>
      <c r="K42" s="96" t="s">
        <v>240</v>
      </c>
      <c r="L42" s="96"/>
      <c r="M42" s="96"/>
      <c r="N42" s="96"/>
      <c r="O42" s="105"/>
      <c r="P42" s="95"/>
      <c r="S42" s="57">
        <f t="shared" si="0"/>
        <v>0</v>
      </c>
      <c r="T42" s="57">
        <f t="shared" si="1"/>
      </c>
      <c r="U42" s="57">
        <f t="shared" si="2"/>
      </c>
      <c r="V42" s="57">
        <f t="shared" si="3"/>
      </c>
      <c r="W42" s="22">
        <f t="shared" si="4"/>
      </c>
      <c r="X42" s="22">
        <f t="shared" si="5"/>
      </c>
      <c r="Y42" s="22">
        <f t="shared" si="6"/>
      </c>
      <c r="AA42" s="22">
        <f t="shared" si="7"/>
      </c>
    </row>
    <row r="43" spans="1:27" ht="38.25">
      <c r="A43" s="12">
        <v>42</v>
      </c>
      <c r="B43" s="96" t="s">
        <v>69</v>
      </c>
      <c r="C43" s="96" t="s">
        <v>70</v>
      </c>
      <c r="D43" s="105" t="s">
        <v>354</v>
      </c>
      <c r="E43" s="100">
        <v>52</v>
      </c>
      <c r="F43" s="100" t="s">
        <v>247</v>
      </c>
      <c r="G43" s="100">
        <v>17</v>
      </c>
      <c r="H43" s="100"/>
      <c r="I43" s="104"/>
      <c r="J43" s="96" t="s">
        <v>248</v>
      </c>
      <c r="K43" s="96" t="s">
        <v>249</v>
      </c>
      <c r="L43" s="96"/>
      <c r="M43" s="96"/>
      <c r="N43" s="96"/>
      <c r="O43" s="105"/>
      <c r="P43" s="95"/>
      <c r="S43" s="57">
        <f t="shared" si="0"/>
        <v>0</v>
      </c>
      <c r="T43" s="57">
        <f t="shared" si="1"/>
      </c>
      <c r="U43" s="57">
        <f t="shared" si="2"/>
      </c>
      <c r="V43" s="57">
        <f t="shared" si="3"/>
      </c>
      <c r="W43" s="22">
        <f t="shared" si="4"/>
      </c>
      <c r="X43" s="22">
        <f t="shared" si="5"/>
      </c>
      <c r="Y43" s="22">
        <f t="shared" si="6"/>
      </c>
      <c r="AA43" s="22">
        <f t="shared" si="7"/>
      </c>
    </row>
    <row r="44" spans="1:27" ht="25.5">
      <c r="A44" s="12">
        <v>43</v>
      </c>
      <c r="B44" s="96" t="s">
        <v>69</v>
      </c>
      <c r="C44" s="96" t="s">
        <v>70</v>
      </c>
      <c r="D44" s="105" t="s">
        <v>354</v>
      </c>
      <c r="E44" s="100">
        <v>52</v>
      </c>
      <c r="F44" s="100" t="s">
        <v>247</v>
      </c>
      <c r="G44" s="100">
        <v>25</v>
      </c>
      <c r="H44" s="100"/>
      <c r="I44" s="104"/>
      <c r="J44" s="96" t="s">
        <v>250</v>
      </c>
      <c r="K44" s="96" t="s">
        <v>251</v>
      </c>
      <c r="L44" s="96"/>
      <c r="M44" s="96"/>
      <c r="N44" s="96"/>
      <c r="O44" s="105"/>
      <c r="P44" s="95"/>
      <c r="S44" s="57">
        <f t="shared" si="0"/>
        <v>0</v>
      </c>
      <c r="T44" s="57">
        <f t="shared" si="1"/>
      </c>
      <c r="U44" s="57">
        <f t="shared" si="2"/>
      </c>
      <c r="V44" s="57">
        <f t="shared" si="3"/>
      </c>
      <c r="W44" s="22">
        <f t="shared" si="4"/>
      </c>
      <c r="X44" s="22">
        <f t="shared" si="5"/>
      </c>
      <c r="Y44" s="22">
        <f t="shared" si="6"/>
      </c>
      <c r="AA44" s="22">
        <f t="shared" si="7"/>
      </c>
    </row>
    <row r="45" spans="1:27" ht="25.5">
      <c r="A45" s="12">
        <v>44</v>
      </c>
      <c r="B45" s="96" t="s">
        <v>69</v>
      </c>
      <c r="C45" s="96" t="s">
        <v>70</v>
      </c>
      <c r="D45" s="105" t="s">
        <v>354</v>
      </c>
      <c r="E45" s="100">
        <v>52</v>
      </c>
      <c r="F45" s="100" t="s">
        <v>247</v>
      </c>
      <c r="G45" s="100">
        <v>27</v>
      </c>
      <c r="H45" s="100"/>
      <c r="I45" s="104"/>
      <c r="J45" s="96" t="s">
        <v>252</v>
      </c>
      <c r="K45" s="96" t="s">
        <v>253</v>
      </c>
      <c r="L45" s="96"/>
      <c r="M45" s="96"/>
      <c r="N45" s="96"/>
      <c r="O45" s="105"/>
      <c r="P45" s="95"/>
      <c r="S45" s="57">
        <f t="shared" si="0"/>
        <v>0</v>
      </c>
      <c r="T45" s="57">
        <f t="shared" si="1"/>
      </c>
      <c r="U45" s="57">
        <f t="shared" si="2"/>
      </c>
      <c r="V45" s="57">
        <f t="shared" si="3"/>
      </c>
      <c r="W45" s="22">
        <f t="shared" si="4"/>
      </c>
      <c r="X45" s="22">
        <f t="shared" si="5"/>
      </c>
      <c r="Y45" s="22">
        <f t="shared" si="6"/>
      </c>
      <c r="AA45" s="22">
        <f t="shared" si="7"/>
      </c>
    </row>
    <row r="46" spans="1:27" ht="51">
      <c r="A46" s="12">
        <v>45</v>
      </c>
      <c r="B46" s="94" t="s">
        <v>165</v>
      </c>
      <c r="C46" s="94" t="s">
        <v>166</v>
      </c>
      <c r="D46" s="104" t="s">
        <v>355</v>
      </c>
      <c r="E46" s="95">
        <v>54</v>
      </c>
      <c r="F46" s="95" t="s">
        <v>64</v>
      </c>
      <c r="G46" s="101" t="s">
        <v>254</v>
      </c>
      <c r="H46" s="101"/>
      <c r="I46" s="104"/>
      <c r="J46" s="98" t="s">
        <v>255</v>
      </c>
      <c r="K46" s="98" t="s">
        <v>256</v>
      </c>
      <c r="L46" s="98"/>
      <c r="M46" s="98"/>
      <c r="N46" s="25"/>
      <c r="O46" s="107"/>
      <c r="P46" s="95" t="s">
        <v>24</v>
      </c>
      <c r="S46" s="57">
        <f t="shared" si="0"/>
      </c>
      <c r="T46" s="57">
        <f t="shared" si="1"/>
        <v>0</v>
      </c>
      <c r="U46" s="57">
        <f t="shared" si="2"/>
      </c>
      <c r="V46" s="57">
        <f t="shared" si="3"/>
        <v>0</v>
      </c>
      <c r="W46" s="22">
        <f t="shared" si="4"/>
      </c>
      <c r="X46" s="22">
        <f t="shared" si="5"/>
      </c>
      <c r="Y46" s="22">
        <f t="shared" si="6"/>
      </c>
      <c r="AA46" s="22">
        <f t="shared" si="7"/>
      </c>
    </row>
    <row r="47" spans="1:27" ht="38.25">
      <c r="A47" s="12">
        <v>46</v>
      </c>
      <c r="B47" s="94" t="s">
        <v>165</v>
      </c>
      <c r="C47" s="94" t="s">
        <v>166</v>
      </c>
      <c r="D47" s="104" t="s">
        <v>355</v>
      </c>
      <c r="E47" s="95">
        <v>54</v>
      </c>
      <c r="F47" s="95" t="s">
        <v>64</v>
      </c>
      <c r="G47" s="101" t="s">
        <v>257</v>
      </c>
      <c r="H47" s="101"/>
      <c r="I47" s="104"/>
      <c r="J47" s="98" t="s">
        <v>255</v>
      </c>
      <c r="K47" s="98" t="s">
        <v>258</v>
      </c>
      <c r="L47" s="98"/>
      <c r="M47" s="98"/>
      <c r="N47" s="25"/>
      <c r="O47" s="107"/>
      <c r="P47" s="95" t="s">
        <v>24</v>
      </c>
      <c r="S47" s="57">
        <f t="shared" si="0"/>
      </c>
      <c r="T47" s="57">
        <f t="shared" si="1"/>
        <v>0</v>
      </c>
      <c r="U47" s="57">
        <f t="shared" si="2"/>
      </c>
      <c r="V47" s="57">
        <f t="shared" si="3"/>
        <v>0</v>
      </c>
      <c r="W47" s="22">
        <f t="shared" si="4"/>
      </c>
      <c r="X47" s="22">
        <f t="shared" si="5"/>
      </c>
      <c r="Y47" s="22">
        <f t="shared" si="6"/>
      </c>
      <c r="AA47" s="22">
        <f t="shared" si="7"/>
      </c>
    </row>
    <row r="48" spans="1:27" ht="12.75">
      <c r="A48" s="12">
        <v>47</v>
      </c>
      <c r="B48" s="94" t="s">
        <v>165</v>
      </c>
      <c r="C48" s="94" t="s">
        <v>166</v>
      </c>
      <c r="D48" s="104" t="s">
        <v>354</v>
      </c>
      <c r="E48" s="95">
        <v>55</v>
      </c>
      <c r="F48" s="95" t="s">
        <v>64</v>
      </c>
      <c r="G48" s="101" t="s">
        <v>259</v>
      </c>
      <c r="H48" s="101"/>
      <c r="I48" s="104"/>
      <c r="J48" s="25" t="s">
        <v>42</v>
      </c>
      <c r="K48" s="25" t="s">
        <v>260</v>
      </c>
      <c r="L48" s="25"/>
      <c r="M48" s="25"/>
      <c r="N48" s="25"/>
      <c r="O48" s="104"/>
      <c r="P48" s="95" t="s">
        <v>24</v>
      </c>
      <c r="S48" s="57">
        <f t="shared" si="0"/>
        <v>0</v>
      </c>
      <c r="T48" s="57">
        <f t="shared" si="1"/>
      </c>
      <c r="U48" s="57">
        <f t="shared" si="2"/>
      </c>
      <c r="V48" s="57">
        <f t="shared" si="3"/>
      </c>
      <c r="W48" s="22">
        <f t="shared" si="4"/>
      </c>
      <c r="X48" s="22">
        <f t="shared" si="5"/>
      </c>
      <c r="Y48" s="22">
        <f t="shared" si="6"/>
      </c>
      <c r="AA48" s="22">
        <f t="shared" si="7"/>
      </c>
    </row>
    <row r="49" spans="1:27" ht="12.75">
      <c r="A49" s="12">
        <v>48</v>
      </c>
      <c r="B49" s="94" t="s">
        <v>165</v>
      </c>
      <c r="C49" s="94" t="s">
        <v>166</v>
      </c>
      <c r="D49" s="104" t="s">
        <v>354</v>
      </c>
      <c r="E49" s="95">
        <v>56</v>
      </c>
      <c r="F49" s="95" t="s">
        <v>261</v>
      </c>
      <c r="G49" s="101" t="s">
        <v>262</v>
      </c>
      <c r="H49" s="101"/>
      <c r="I49" s="104"/>
      <c r="J49" s="25" t="s">
        <v>263</v>
      </c>
      <c r="K49" s="25" t="s">
        <v>260</v>
      </c>
      <c r="L49" s="25"/>
      <c r="M49" s="25"/>
      <c r="N49" s="25"/>
      <c r="O49" s="104"/>
      <c r="P49" s="95" t="s">
        <v>24</v>
      </c>
      <c r="S49" s="57">
        <f t="shared" si="0"/>
        <v>0</v>
      </c>
      <c r="T49" s="57">
        <f t="shared" si="1"/>
      </c>
      <c r="U49" s="57">
        <f t="shared" si="2"/>
      </c>
      <c r="V49" s="57">
        <f t="shared" si="3"/>
      </c>
      <c r="W49" s="22">
        <f t="shared" si="4"/>
      </c>
      <c r="X49" s="22">
        <f t="shared" si="5"/>
      </c>
      <c r="Y49" s="22">
        <f t="shared" si="6"/>
      </c>
      <c r="AA49" s="22">
        <f t="shared" si="7"/>
      </c>
    </row>
    <row r="50" spans="1:27" ht="12.75">
      <c r="A50" s="12">
        <v>49</v>
      </c>
      <c r="B50" s="94" t="s">
        <v>165</v>
      </c>
      <c r="C50" s="94" t="s">
        <v>166</v>
      </c>
      <c r="D50" s="104" t="s">
        <v>354</v>
      </c>
      <c r="E50" s="95">
        <v>57</v>
      </c>
      <c r="F50" s="95" t="s">
        <v>264</v>
      </c>
      <c r="G50" s="101" t="s">
        <v>265</v>
      </c>
      <c r="H50" s="101"/>
      <c r="I50" s="104"/>
      <c r="J50" s="25" t="s">
        <v>263</v>
      </c>
      <c r="K50" s="25" t="s">
        <v>260</v>
      </c>
      <c r="L50" s="25"/>
      <c r="M50" s="25"/>
      <c r="N50" s="25"/>
      <c r="O50" s="104"/>
      <c r="P50" s="95" t="s">
        <v>24</v>
      </c>
      <c r="S50" s="57">
        <f t="shared" si="0"/>
        <v>0</v>
      </c>
      <c r="T50" s="57">
        <f t="shared" si="1"/>
      </c>
      <c r="U50" s="57">
        <f t="shared" si="2"/>
      </c>
      <c r="V50" s="57">
        <f t="shared" si="3"/>
      </c>
      <c r="W50" s="22">
        <f t="shared" si="4"/>
      </c>
      <c r="X50" s="22">
        <f t="shared" si="5"/>
      </c>
      <c r="Y50" s="22">
        <f t="shared" si="6"/>
      </c>
      <c r="AA50" s="22">
        <f t="shared" si="7"/>
      </c>
    </row>
    <row r="51" spans="1:27" ht="25.5">
      <c r="A51" s="12">
        <v>50</v>
      </c>
      <c r="B51" s="94" t="s">
        <v>162</v>
      </c>
      <c r="C51" s="94" t="s">
        <v>63</v>
      </c>
      <c r="D51" s="104" t="s">
        <v>355</v>
      </c>
      <c r="E51" s="95">
        <v>60</v>
      </c>
      <c r="F51" s="95" t="s">
        <v>266</v>
      </c>
      <c r="G51" s="95">
        <v>9</v>
      </c>
      <c r="H51" s="95"/>
      <c r="I51" s="104"/>
      <c r="J51" s="96" t="s">
        <v>267</v>
      </c>
      <c r="K51" s="96" t="s">
        <v>268</v>
      </c>
      <c r="L51" s="96"/>
      <c r="M51" s="94"/>
      <c r="N51" s="13"/>
      <c r="O51" s="106"/>
      <c r="P51" s="95"/>
      <c r="S51" s="57">
        <f t="shared" si="0"/>
      </c>
      <c r="T51" s="57">
        <f t="shared" si="1"/>
        <v>0</v>
      </c>
      <c r="U51" s="57">
        <f t="shared" si="2"/>
      </c>
      <c r="V51" s="57">
        <f t="shared" si="3"/>
        <v>0</v>
      </c>
      <c r="W51" s="22">
        <f t="shared" si="4"/>
      </c>
      <c r="X51" s="22">
        <f t="shared" si="5"/>
      </c>
      <c r="Y51" s="22">
        <f t="shared" si="6"/>
      </c>
      <c r="AA51" s="22">
        <f t="shared" si="7"/>
      </c>
    </row>
    <row r="52" spans="1:27" ht="12.75">
      <c r="A52" s="12">
        <v>51</v>
      </c>
      <c r="B52" s="94" t="s">
        <v>165</v>
      </c>
      <c r="C52" s="94" t="s">
        <v>166</v>
      </c>
      <c r="D52" s="104" t="s">
        <v>355</v>
      </c>
      <c r="E52" s="95">
        <v>62</v>
      </c>
      <c r="F52" s="95">
        <v>6.4</v>
      </c>
      <c r="G52" s="102" t="s">
        <v>269</v>
      </c>
      <c r="H52" s="102"/>
      <c r="I52" s="104"/>
      <c r="J52" s="96" t="s">
        <v>270</v>
      </c>
      <c r="K52" s="96" t="s">
        <v>271</v>
      </c>
      <c r="L52" s="96"/>
      <c r="M52" s="96"/>
      <c r="N52" s="15"/>
      <c r="O52" s="107"/>
      <c r="P52" s="95" t="s">
        <v>24</v>
      </c>
      <c r="S52" s="57">
        <f t="shared" si="0"/>
      </c>
      <c r="T52" s="57">
        <f t="shared" si="1"/>
        <v>0</v>
      </c>
      <c r="U52" s="57">
        <f t="shared" si="2"/>
      </c>
      <c r="V52" s="57">
        <f t="shared" si="3"/>
        <v>0</v>
      </c>
      <c r="W52" s="22">
        <f t="shared" si="4"/>
      </c>
      <c r="X52" s="22">
        <f t="shared" si="5"/>
      </c>
      <c r="Y52" s="22">
        <f t="shared" si="6"/>
      </c>
      <c r="AA52" s="22">
        <f t="shared" si="7"/>
      </c>
    </row>
    <row r="53" spans="1:27" ht="12.75">
      <c r="A53" s="12">
        <v>52</v>
      </c>
      <c r="B53" s="94" t="s">
        <v>165</v>
      </c>
      <c r="C53" s="94" t="s">
        <v>166</v>
      </c>
      <c r="D53" s="104" t="s">
        <v>355</v>
      </c>
      <c r="E53" s="95">
        <v>62</v>
      </c>
      <c r="F53" s="95">
        <v>6.4</v>
      </c>
      <c r="G53" s="102" t="s">
        <v>269</v>
      </c>
      <c r="H53" s="102"/>
      <c r="I53" s="104"/>
      <c r="J53" s="96" t="s">
        <v>270</v>
      </c>
      <c r="K53" s="96" t="s">
        <v>271</v>
      </c>
      <c r="L53" s="96"/>
      <c r="M53" s="96"/>
      <c r="N53" s="15"/>
      <c r="O53" s="107"/>
      <c r="P53" s="95" t="s">
        <v>24</v>
      </c>
      <c r="S53" s="57">
        <f t="shared" si="0"/>
      </c>
      <c r="T53" s="57">
        <f t="shared" si="1"/>
        <v>0</v>
      </c>
      <c r="U53" s="57">
        <f t="shared" si="2"/>
      </c>
      <c r="V53" s="57">
        <f t="shared" si="3"/>
        <v>0</v>
      </c>
      <c r="W53" s="22">
        <f t="shared" si="4"/>
      </c>
      <c r="X53" s="22">
        <f t="shared" si="5"/>
      </c>
      <c r="Y53" s="22">
        <f t="shared" si="6"/>
      </c>
      <c r="AA53" s="22">
        <f t="shared" si="7"/>
      </c>
    </row>
    <row r="54" spans="1:27" ht="25.5">
      <c r="A54" s="12">
        <v>53</v>
      </c>
      <c r="B54" s="94" t="s">
        <v>165</v>
      </c>
      <c r="C54" s="94" t="s">
        <v>166</v>
      </c>
      <c r="D54" s="104" t="s">
        <v>354</v>
      </c>
      <c r="E54" s="95">
        <v>62</v>
      </c>
      <c r="F54" s="95">
        <v>6.4</v>
      </c>
      <c r="G54" s="102" t="s">
        <v>272</v>
      </c>
      <c r="H54" s="102"/>
      <c r="I54" s="104"/>
      <c r="J54" s="96" t="s">
        <v>273</v>
      </c>
      <c r="K54" s="96" t="s">
        <v>197</v>
      </c>
      <c r="L54" s="96"/>
      <c r="M54" s="96"/>
      <c r="N54" s="96"/>
      <c r="O54" s="104"/>
      <c r="P54" s="95" t="s">
        <v>24</v>
      </c>
      <c r="S54" s="57">
        <f t="shared" si="0"/>
        <v>0</v>
      </c>
      <c r="T54" s="57">
        <f t="shared" si="1"/>
      </c>
      <c r="U54" s="57">
        <f t="shared" si="2"/>
      </c>
      <c r="V54" s="57">
        <f t="shared" si="3"/>
      </c>
      <c r="W54" s="22">
        <f t="shared" si="4"/>
      </c>
      <c r="X54" s="22">
        <f t="shared" si="5"/>
      </c>
      <c r="Y54" s="22">
        <f t="shared" si="6"/>
      </c>
      <c r="AA54" s="22">
        <f t="shared" si="7"/>
      </c>
    </row>
    <row r="55" spans="1:27" ht="25.5">
      <c r="A55" s="12">
        <v>54</v>
      </c>
      <c r="B55" s="94" t="s">
        <v>165</v>
      </c>
      <c r="C55" s="94" t="s">
        <v>166</v>
      </c>
      <c r="D55" s="104" t="s">
        <v>354</v>
      </c>
      <c r="E55" s="95">
        <v>62</v>
      </c>
      <c r="F55" s="95">
        <v>6.4</v>
      </c>
      <c r="G55" s="102" t="s">
        <v>272</v>
      </c>
      <c r="H55" s="102"/>
      <c r="I55" s="104"/>
      <c r="J55" s="96" t="s">
        <v>273</v>
      </c>
      <c r="K55" s="96" t="s">
        <v>197</v>
      </c>
      <c r="L55" s="96"/>
      <c r="M55" s="96"/>
      <c r="N55" s="96"/>
      <c r="O55" s="104"/>
      <c r="P55" s="95" t="s">
        <v>24</v>
      </c>
      <c r="S55" s="57">
        <f t="shared" si="0"/>
        <v>0</v>
      </c>
      <c r="T55" s="57">
        <f t="shared" si="1"/>
      </c>
      <c r="U55" s="57">
        <f t="shared" si="2"/>
      </c>
      <c r="V55" s="57">
        <f t="shared" si="3"/>
      </c>
      <c r="W55" s="22">
        <f t="shared" si="4"/>
      </c>
      <c r="X55" s="22">
        <f t="shared" si="5"/>
      </c>
      <c r="Y55" s="22">
        <f t="shared" si="6"/>
      </c>
      <c r="AA55" s="22">
        <f t="shared" si="7"/>
      </c>
    </row>
    <row r="56" spans="1:27" ht="63.75">
      <c r="A56" s="12">
        <v>55</v>
      </c>
      <c r="B56" s="94" t="s">
        <v>65</v>
      </c>
      <c r="C56" s="94" t="s">
        <v>66</v>
      </c>
      <c r="D56" s="104" t="s">
        <v>354</v>
      </c>
      <c r="E56" s="95">
        <v>66</v>
      </c>
      <c r="F56" s="95">
        <v>9.3</v>
      </c>
      <c r="G56" s="95">
        <v>24</v>
      </c>
      <c r="H56" s="95"/>
      <c r="I56" s="104"/>
      <c r="J56" s="96" t="s">
        <v>274</v>
      </c>
      <c r="K56" s="96" t="s">
        <v>275</v>
      </c>
      <c r="L56" s="96"/>
      <c r="M56" s="96"/>
      <c r="N56" s="96"/>
      <c r="O56" s="104"/>
      <c r="P56" s="95" t="s">
        <v>26</v>
      </c>
      <c r="S56" s="57">
        <f t="shared" si="0"/>
        <v>0</v>
      </c>
      <c r="T56" s="57">
        <f t="shared" si="1"/>
      </c>
      <c r="U56" s="57">
        <f t="shared" si="2"/>
      </c>
      <c r="V56" s="57">
        <f t="shared" si="3"/>
      </c>
      <c r="W56" s="22">
        <f t="shared" si="4"/>
      </c>
      <c r="X56" s="22">
        <f t="shared" si="5"/>
      </c>
      <c r="Y56" s="22">
        <f t="shared" si="6"/>
      </c>
      <c r="AA56" s="22">
        <f t="shared" si="7"/>
      </c>
    </row>
    <row r="57" spans="1:27" ht="63.75">
      <c r="A57" s="12">
        <v>56</v>
      </c>
      <c r="B57" s="94" t="s">
        <v>65</v>
      </c>
      <c r="C57" s="94" t="s">
        <v>66</v>
      </c>
      <c r="D57" s="104" t="s">
        <v>355</v>
      </c>
      <c r="E57" s="95">
        <v>66</v>
      </c>
      <c r="F57" s="95">
        <v>9.3</v>
      </c>
      <c r="G57" s="95">
        <v>34</v>
      </c>
      <c r="H57" s="95"/>
      <c r="I57" s="104"/>
      <c r="J57" s="96" t="s">
        <v>276</v>
      </c>
      <c r="K57" s="96" t="s">
        <v>277</v>
      </c>
      <c r="L57" s="96"/>
      <c r="M57" s="96"/>
      <c r="N57" s="15"/>
      <c r="O57" s="106"/>
      <c r="P57" s="95" t="s">
        <v>26</v>
      </c>
      <c r="S57" s="57">
        <f t="shared" si="0"/>
      </c>
      <c r="T57" s="57">
        <f t="shared" si="1"/>
        <v>0</v>
      </c>
      <c r="U57" s="57">
        <f t="shared" si="2"/>
      </c>
      <c r="V57" s="57">
        <f t="shared" si="3"/>
        <v>0</v>
      </c>
      <c r="W57" s="22">
        <f t="shared" si="4"/>
      </c>
      <c r="X57" s="22">
        <f t="shared" si="5"/>
      </c>
      <c r="Y57" s="22">
        <f t="shared" si="6"/>
      </c>
      <c r="AA57" s="22">
        <f t="shared" si="7"/>
      </c>
    </row>
    <row r="58" spans="1:27" ht="38.25">
      <c r="A58" s="12">
        <v>57</v>
      </c>
      <c r="B58" s="94" t="s">
        <v>30</v>
      </c>
      <c r="C58" s="94" t="s">
        <v>31</v>
      </c>
      <c r="D58" s="104" t="s">
        <v>355</v>
      </c>
      <c r="E58" s="95">
        <v>69</v>
      </c>
      <c r="F58" s="95" t="s">
        <v>28</v>
      </c>
      <c r="G58" s="95" t="s">
        <v>32</v>
      </c>
      <c r="H58" s="95"/>
      <c r="I58" s="104"/>
      <c r="J58" s="96" t="s">
        <v>33</v>
      </c>
      <c r="K58" s="96" t="s">
        <v>34</v>
      </c>
      <c r="L58" s="96"/>
      <c r="M58" s="94"/>
      <c r="N58" s="13"/>
      <c r="O58" s="106"/>
      <c r="P58" s="95" t="s">
        <v>24</v>
      </c>
      <c r="S58" s="57">
        <f t="shared" si="0"/>
      </c>
      <c r="T58" s="57">
        <f t="shared" si="1"/>
        <v>0</v>
      </c>
      <c r="U58" s="57">
        <f t="shared" si="2"/>
      </c>
      <c r="V58" s="57">
        <f t="shared" si="3"/>
        <v>0</v>
      </c>
      <c r="W58" s="22">
        <f t="shared" si="4"/>
      </c>
      <c r="X58" s="22">
        <f t="shared" si="5"/>
      </c>
      <c r="Y58" s="22">
        <f t="shared" si="6"/>
      </c>
      <c r="AA58" s="22">
        <f t="shared" si="7"/>
      </c>
    </row>
    <row r="59" spans="1:27" ht="25.5">
      <c r="A59" s="12">
        <v>58</v>
      </c>
      <c r="B59" s="13" t="s">
        <v>47</v>
      </c>
      <c r="C59" s="13" t="s">
        <v>48</v>
      </c>
      <c r="D59" s="106" t="s">
        <v>355</v>
      </c>
      <c r="E59" s="95">
        <v>71</v>
      </c>
      <c r="F59" s="95" t="s">
        <v>27</v>
      </c>
      <c r="G59" s="95">
        <v>13</v>
      </c>
      <c r="H59" s="95"/>
      <c r="I59" s="104"/>
      <c r="J59" s="96" t="s">
        <v>278</v>
      </c>
      <c r="K59" s="96" t="s">
        <v>279</v>
      </c>
      <c r="L59" s="96"/>
      <c r="M59" s="96"/>
      <c r="N59" s="15"/>
      <c r="O59" s="106"/>
      <c r="P59" s="95" t="s">
        <v>24</v>
      </c>
      <c r="S59" s="57">
        <f t="shared" si="0"/>
      </c>
      <c r="T59" s="57">
        <f t="shared" si="1"/>
        <v>0</v>
      </c>
      <c r="U59" s="57">
        <f t="shared" si="2"/>
      </c>
      <c r="V59" s="57">
        <f t="shared" si="3"/>
        <v>0</v>
      </c>
      <c r="W59" s="22">
        <f t="shared" si="4"/>
      </c>
      <c r="X59" s="22">
        <f t="shared" si="5"/>
      </c>
      <c r="Y59" s="22">
        <f t="shared" si="6"/>
      </c>
      <c r="AA59" s="22">
        <f t="shared" si="7"/>
      </c>
    </row>
    <row r="60" spans="1:27" ht="51">
      <c r="A60" s="12">
        <v>59</v>
      </c>
      <c r="B60" s="94" t="s">
        <v>65</v>
      </c>
      <c r="C60" s="94" t="s">
        <v>66</v>
      </c>
      <c r="D60" s="104" t="s">
        <v>355</v>
      </c>
      <c r="E60" s="95">
        <v>71</v>
      </c>
      <c r="F60" s="95" t="s">
        <v>29</v>
      </c>
      <c r="G60" s="95">
        <v>40</v>
      </c>
      <c r="H60" s="95"/>
      <c r="I60" s="104"/>
      <c r="J60" s="96" t="s">
        <v>280</v>
      </c>
      <c r="K60" s="96" t="s">
        <v>67</v>
      </c>
      <c r="L60" s="96"/>
      <c r="M60" s="94"/>
      <c r="N60" s="13"/>
      <c r="O60" s="106"/>
      <c r="P60" s="95" t="s">
        <v>26</v>
      </c>
      <c r="S60" s="57">
        <f t="shared" si="0"/>
      </c>
      <c r="T60" s="57">
        <f t="shared" si="1"/>
        <v>0</v>
      </c>
      <c r="U60" s="57">
        <f t="shared" si="2"/>
      </c>
      <c r="V60" s="57">
        <f t="shared" si="3"/>
        <v>0</v>
      </c>
      <c r="W60" s="22">
        <f t="shared" si="4"/>
      </c>
      <c r="X60" s="22">
        <f t="shared" si="5"/>
      </c>
      <c r="Y60" s="22">
        <f t="shared" si="6"/>
      </c>
      <c r="AA60" s="22">
        <f t="shared" si="7"/>
      </c>
    </row>
    <row r="61" spans="1:27" ht="63.75">
      <c r="A61" s="12">
        <v>60</v>
      </c>
      <c r="B61" s="13" t="s">
        <v>47</v>
      </c>
      <c r="C61" s="13" t="s">
        <v>48</v>
      </c>
      <c r="D61" s="106" t="s">
        <v>355</v>
      </c>
      <c r="E61" s="95">
        <v>71</v>
      </c>
      <c r="F61" s="95" t="s">
        <v>25</v>
      </c>
      <c r="G61" s="95">
        <v>54</v>
      </c>
      <c r="H61" s="95"/>
      <c r="I61" s="104"/>
      <c r="J61" s="103" t="s">
        <v>281</v>
      </c>
      <c r="K61" s="96" t="s">
        <v>282</v>
      </c>
      <c r="L61" s="96"/>
      <c r="M61" s="94"/>
      <c r="N61" s="13"/>
      <c r="O61" s="106"/>
      <c r="P61" s="95" t="s">
        <v>24</v>
      </c>
      <c r="S61" s="57">
        <f t="shared" si="0"/>
      </c>
      <c r="T61" s="57">
        <f t="shared" si="1"/>
        <v>0</v>
      </c>
      <c r="U61" s="57">
        <f t="shared" si="2"/>
      </c>
      <c r="V61" s="57">
        <f t="shared" si="3"/>
        <v>0</v>
      </c>
      <c r="W61" s="22">
        <f t="shared" si="4"/>
      </c>
      <c r="X61" s="22">
        <f t="shared" si="5"/>
      </c>
      <c r="Y61" s="22">
        <f t="shared" si="6"/>
      </c>
      <c r="AA61" s="22">
        <f t="shared" si="7"/>
      </c>
    </row>
    <row r="62" spans="1:27" ht="25.5">
      <c r="A62" s="12">
        <v>61</v>
      </c>
      <c r="B62" s="13" t="s">
        <v>47</v>
      </c>
      <c r="C62" s="13" t="s">
        <v>48</v>
      </c>
      <c r="D62" s="106" t="s">
        <v>355</v>
      </c>
      <c r="E62" s="95">
        <v>71</v>
      </c>
      <c r="F62" s="95" t="s">
        <v>25</v>
      </c>
      <c r="G62" s="95">
        <v>54</v>
      </c>
      <c r="H62" s="95"/>
      <c r="I62" s="104"/>
      <c r="J62" s="96" t="s">
        <v>283</v>
      </c>
      <c r="K62" s="96" t="s">
        <v>284</v>
      </c>
      <c r="L62" s="96"/>
      <c r="M62" s="94"/>
      <c r="N62" s="13"/>
      <c r="O62" s="106"/>
      <c r="P62" s="95" t="s">
        <v>24</v>
      </c>
      <c r="S62" s="57">
        <f t="shared" si="0"/>
      </c>
      <c r="T62" s="57">
        <f t="shared" si="1"/>
        <v>0</v>
      </c>
      <c r="U62" s="57">
        <f t="shared" si="2"/>
      </c>
      <c r="V62" s="57">
        <f t="shared" si="3"/>
        <v>0</v>
      </c>
      <c r="W62" s="22">
        <f t="shared" si="4"/>
      </c>
      <c r="X62" s="22">
        <f t="shared" si="5"/>
      </c>
      <c r="Y62" s="22">
        <f t="shared" si="6"/>
      </c>
      <c r="AA62" s="22">
        <f t="shared" si="7"/>
      </c>
    </row>
    <row r="63" spans="1:27" ht="25.5">
      <c r="A63" s="12">
        <v>62</v>
      </c>
      <c r="B63" s="94" t="s">
        <v>56</v>
      </c>
      <c r="C63" s="94" t="s">
        <v>61</v>
      </c>
      <c r="D63" s="104" t="s">
        <v>355</v>
      </c>
      <c r="E63" s="95">
        <v>71</v>
      </c>
      <c r="F63" s="95" t="s">
        <v>36</v>
      </c>
      <c r="G63" s="95" t="s">
        <v>285</v>
      </c>
      <c r="H63" s="95"/>
      <c r="I63" s="104"/>
      <c r="J63" s="96" t="s">
        <v>286</v>
      </c>
      <c r="K63" s="96" t="s">
        <v>287</v>
      </c>
      <c r="L63" s="96"/>
      <c r="M63" s="94"/>
      <c r="N63" s="13"/>
      <c r="O63" s="106"/>
      <c r="P63" s="95" t="s">
        <v>24</v>
      </c>
      <c r="S63" s="57">
        <f t="shared" si="0"/>
      </c>
      <c r="T63" s="57">
        <f t="shared" si="1"/>
        <v>0</v>
      </c>
      <c r="U63" s="57">
        <f t="shared" si="2"/>
      </c>
      <c r="V63" s="57">
        <f t="shared" si="3"/>
        <v>0</v>
      </c>
      <c r="W63" s="22">
        <f t="shared" si="4"/>
      </c>
      <c r="X63" s="22">
        <f t="shared" si="5"/>
      </c>
      <c r="Y63" s="22">
        <f t="shared" si="6"/>
      </c>
      <c r="AA63" s="22">
        <f t="shared" si="7"/>
      </c>
    </row>
    <row r="64" spans="1:27" ht="25.5">
      <c r="A64" s="12">
        <v>63</v>
      </c>
      <c r="B64" s="94" t="s">
        <v>60</v>
      </c>
      <c r="C64" s="94" t="s">
        <v>61</v>
      </c>
      <c r="D64" s="104" t="s">
        <v>355</v>
      </c>
      <c r="E64" s="95">
        <v>71</v>
      </c>
      <c r="F64" s="95" t="s">
        <v>36</v>
      </c>
      <c r="G64" s="95" t="s">
        <v>285</v>
      </c>
      <c r="H64" s="95"/>
      <c r="I64" s="104"/>
      <c r="J64" s="96" t="s">
        <v>288</v>
      </c>
      <c r="K64" s="96" t="s">
        <v>289</v>
      </c>
      <c r="L64" s="96"/>
      <c r="M64" s="96"/>
      <c r="N64" s="15"/>
      <c r="O64" s="106"/>
      <c r="P64" s="95" t="s">
        <v>24</v>
      </c>
      <c r="S64" s="57">
        <f t="shared" si="0"/>
      </c>
      <c r="T64" s="57">
        <f t="shared" si="1"/>
        <v>0</v>
      </c>
      <c r="U64" s="57">
        <f t="shared" si="2"/>
      </c>
      <c r="V64" s="57">
        <f t="shared" si="3"/>
        <v>0</v>
      </c>
      <c r="W64" s="22">
        <f t="shared" si="4"/>
      </c>
      <c r="X64" s="22">
        <f t="shared" si="5"/>
      </c>
      <c r="Y64" s="22">
        <f t="shared" si="6"/>
      </c>
      <c r="AA64" s="22">
        <f t="shared" si="7"/>
      </c>
    </row>
    <row r="65" spans="1:27" ht="25.5">
      <c r="A65" s="12">
        <v>64</v>
      </c>
      <c r="B65" s="94" t="s">
        <v>65</v>
      </c>
      <c r="C65" s="94" t="s">
        <v>66</v>
      </c>
      <c r="D65" s="104" t="s">
        <v>355</v>
      </c>
      <c r="E65" s="95">
        <v>72</v>
      </c>
      <c r="F65" s="95" t="s">
        <v>57</v>
      </c>
      <c r="G65" s="95">
        <v>7</v>
      </c>
      <c r="H65" s="95"/>
      <c r="I65" s="104"/>
      <c r="J65" s="96" t="s">
        <v>290</v>
      </c>
      <c r="K65" s="96" t="s">
        <v>291</v>
      </c>
      <c r="L65" s="96"/>
      <c r="M65" s="94"/>
      <c r="N65" s="13"/>
      <c r="O65" s="106"/>
      <c r="P65" s="95" t="s">
        <v>26</v>
      </c>
      <c r="S65" s="57">
        <f t="shared" si="0"/>
      </c>
      <c r="T65" s="57">
        <f t="shared" si="1"/>
        <v>0</v>
      </c>
      <c r="U65" s="57">
        <f t="shared" si="2"/>
      </c>
      <c r="V65" s="57">
        <f t="shared" si="3"/>
        <v>0</v>
      </c>
      <c r="W65" s="22">
        <f t="shared" si="4"/>
      </c>
      <c r="X65" s="22">
        <f t="shared" si="5"/>
      </c>
      <c r="Y65" s="22">
        <f t="shared" si="6"/>
      </c>
      <c r="AA65" s="22">
        <f t="shared" si="7"/>
      </c>
    </row>
    <row r="66" spans="1:27" ht="153">
      <c r="A66" s="12">
        <v>65</v>
      </c>
      <c r="B66" s="94" t="s">
        <v>65</v>
      </c>
      <c r="C66" s="94" t="s">
        <v>66</v>
      </c>
      <c r="D66" s="104" t="s">
        <v>355</v>
      </c>
      <c r="E66" s="95">
        <v>72</v>
      </c>
      <c r="F66" s="95" t="s">
        <v>27</v>
      </c>
      <c r="G66" s="95">
        <v>41</v>
      </c>
      <c r="H66" s="95"/>
      <c r="I66" s="104"/>
      <c r="J66" s="96" t="s">
        <v>292</v>
      </c>
      <c r="K66" s="96" t="s">
        <v>293</v>
      </c>
      <c r="L66" s="96"/>
      <c r="M66" s="96"/>
      <c r="N66" s="15"/>
      <c r="O66" s="106"/>
      <c r="P66" s="95" t="s">
        <v>26</v>
      </c>
      <c r="S66" s="57">
        <f t="shared" si="0"/>
      </c>
      <c r="T66" s="57">
        <f t="shared" si="1"/>
        <v>0</v>
      </c>
      <c r="U66" s="57">
        <f t="shared" si="2"/>
      </c>
      <c r="V66" s="57">
        <f t="shared" si="3"/>
        <v>0</v>
      </c>
      <c r="W66" s="22">
        <f t="shared" si="4"/>
      </c>
      <c r="X66" s="22">
        <f t="shared" si="5"/>
      </c>
      <c r="Y66" s="22">
        <f t="shared" si="6"/>
      </c>
      <c r="AA66" s="22">
        <f t="shared" si="7"/>
      </c>
    </row>
    <row r="67" spans="1:27" ht="12.75">
      <c r="A67" s="12">
        <v>66</v>
      </c>
      <c r="B67" s="13" t="s">
        <v>47</v>
      </c>
      <c r="C67" s="13" t="s">
        <v>48</v>
      </c>
      <c r="D67" s="106" t="s">
        <v>354</v>
      </c>
      <c r="E67" s="95">
        <v>73</v>
      </c>
      <c r="F67" s="95" t="s">
        <v>294</v>
      </c>
      <c r="G67" s="95">
        <v>27</v>
      </c>
      <c r="H67" s="95"/>
      <c r="I67" s="104"/>
      <c r="J67" s="96" t="s">
        <v>295</v>
      </c>
      <c r="K67" s="96" t="s">
        <v>296</v>
      </c>
      <c r="L67" s="96"/>
      <c r="M67" s="94"/>
      <c r="N67" s="94"/>
      <c r="O67" s="104"/>
      <c r="P67" s="95" t="s">
        <v>24</v>
      </c>
      <c r="S67" s="57">
        <f aca="true" t="shared" si="8" ref="S67:S94">IF(D67="Editorial",M67,"")</f>
        <v>0</v>
      </c>
      <c r="T67" s="57">
        <f aca="true" t="shared" si="9" ref="T67:T94">IF(OR(D67="Technical",D67="General"),M67,"")</f>
      </c>
      <c r="U67" s="57">
        <f aca="true" t="shared" si="10" ref="U67:U94">IF(OR(T67="A",T67="AP",T67="R",T67="Z"),N67,"")</f>
      </c>
      <c r="V67" s="57">
        <f aca="true" t="shared" si="11" ref="V67:V94">IF(T67=0,O67,"")</f>
      </c>
      <c r="W67" s="22">
        <f aca="true" t="shared" si="12" ref="W67:W94">IF(T67="wip",O67,"")</f>
      </c>
      <c r="X67" s="22">
        <f aca="true" t="shared" si="13" ref="X67:X94">IF(T67="rdy2vote",O67,"")</f>
      </c>
      <c r="Y67" s="22">
        <f aca="true" t="shared" si="14" ref="Y67:Y94">IF(T67="oos",O67,"")</f>
      </c>
      <c r="AA67" s="22">
        <f aca="true" t="shared" si="15" ref="AA67:AA94">IF(OR(T67="rdy2vote",T67="wip"),I67,"")</f>
      </c>
    </row>
    <row r="68" spans="1:27" ht="25.5">
      <c r="A68" s="12">
        <v>67</v>
      </c>
      <c r="B68" s="94" t="s">
        <v>297</v>
      </c>
      <c r="C68" s="94" t="s">
        <v>166</v>
      </c>
      <c r="D68" s="104" t="s">
        <v>355</v>
      </c>
      <c r="E68" s="95">
        <v>77</v>
      </c>
      <c r="F68" s="95" t="s">
        <v>298</v>
      </c>
      <c r="G68" s="95" t="s">
        <v>299</v>
      </c>
      <c r="H68" s="95"/>
      <c r="I68" s="104"/>
      <c r="J68" s="96" t="s">
        <v>300</v>
      </c>
      <c r="K68" s="96" t="s">
        <v>301</v>
      </c>
      <c r="L68" s="96"/>
      <c r="M68" s="96"/>
      <c r="N68" s="15"/>
      <c r="O68" s="106"/>
      <c r="P68" s="95" t="s">
        <v>24</v>
      </c>
      <c r="S68" s="57">
        <f t="shared" si="8"/>
      </c>
      <c r="T68" s="57">
        <f t="shared" si="9"/>
        <v>0</v>
      </c>
      <c r="U68" s="57">
        <f t="shared" si="10"/>
      </c>
      <c r="V68" s="57">
        <f t="shared" si="11"/>
        <v>0</v>
      </c>
      <c r="W68" s="22">
        <f t="shared" si="12"/>
      </c>
      <c r="X68" s="22">
        <f t="shared" si="13"/>
      </c>
      <c r="Y68" s="22">
        <f t="shared" si="14"/>
      </c>
      <c r="AA68" s="22">
        <f t="shared" si="15"/>
      </c>
    </row>
    <row r="69" spans="1:27" ht="63.75">
      <c r="A69" s="12">
        <v>68</v>
      </c>
      <c r="B69" s="94" t="s">
        <v>65</v>
      </c>
      <c r="C69" s="94" t="s">
        <v>66</v>
      </c>
      <c r="D69" s="104" t="s">
        <v>354</v>
      </c>
      <c r="E69" s="95">
        <v>80</v>
      </c>
      <c r="F69" s="95" t="s">
        <v>68</v>
      </c>
      <c r="G69" s="95">
        <v>21</v>
      </c>
      <c r="H69" s="95"/>
      <c r="I69" s="104"/>
      <c r="J69" s="96" t="s">
        <v>302</v>
      </c>
      <c r="K69" s="96" t="s">
        <v>303</v>
      </c>
      <c r="L69" s="96"/>
      <c r="M69" s="96"/>
      <c r="N69" s="96"/>
      <c r="O69" s="104"/>
      <c r="P69" s="95" t="s">
        <v>26</v>
      </c>
      <c r="S69" s="57">
        <f t="shared" si="8"/>
        <v>0</v>
      </c>
      <c r="T69" s="57">
        <f t="shared" si="9"/>
      </c>
      <c r="U69" s="57">
        <f t="shared" si="10"/>
      </c>
      <c r="V69" s="57">
        <f t="shared" si="11"/>
      </c>
      <c r="W69" s="22">
        <f t="shared" si="12"/>
      </c>
      <c r="X69" s="22">
        <f t="shared" si="13"/>
      </c>
      <c r="Y69" s="22">
        <f t="shared" si="14"/>
      </c>
      <c r="AA69" s="22">
        <f t="shared" si="15"/>
      </c>
    </row>
    <row r="70" spans="1:27" ht="25.5">
      <c r="A70" s="12">
        <v>69</v>
      </c>
      <c r="B70" s="94" t="s">
        <v>297</v>
      </c>
      <c r="C70" s="94" t="s">
        <v>166</v>
      </c>
      <c r="D70" s="104" t="s">
        <v>355</v>
      </c>
      <c r="E70" s="95">
        <v>86</v>
      </c>
      <c r="F70" s="95" t="s">
        <v>304</v>
      </c>
      <c r="G70" s="95" t="s">
        <v>305</v>
      </c>
      <c r="H70" s="95"/>
      <c r="I70" s="104"/>
      <c r="J70" s="96" t="s">
        <v>306</v>
      </c>
      <c r="K70" s="96" t="s">
        <v>307</v>
      </c>
      <c r="L70" s="96"/>
      <c r="M70" s="96"/>
      <c r="N70" s="15"/>
      <c r="O70" s="106"/>
      <c r="P70" s="95" t="s">
        <v>24</v>
      </c>
      <c r="S70" s="57">
        <f t="shared" si="8"/>
      </c>
      <c r="T70" s="57">
        <f t="shared" si="9"/>
        <v>0</v>
      </c>
      <c r="U70" s="57">
        <f t="shared" si="10"/>
      </c>
      <c r="V70" s="57">
        <f t="shared" si="11"/>
        <v>0</v>
      </c>
      <c r="W70" s="22">
        <f t="shared" si="12"/>
      </c>
      <c r="X70" s="22">
        <f t="shared" si="13"/>
      </c>
      <c r="Y70" s="22">
        <f t="shared" si="14"/>
      </c>
      <c r="AA70" s="22">
        <f t="shared" si="15"/>
      </c>
    </row>
    <row r="71" spans="1:27" ht="25.5">
      <c r="A71" s="12">
        <v>70</v>
      </c>
      <c r="B71" s="94" t="s">
        <v>297</v>
      </c>
      <c r="C71" s="94" t="s">
        <v>166</v>
      </c>
      <c r="D71" s="104" t="s">
        <v>355</v>
      </c>
      <c r="E71" s="95">
        <v>86</v>
      </c>
      <c r="F71" s="95" t="s">
        <v>308</v>
      </c>
      <c r="G71" s="95" t="s">
        <v>309</v>
      </c>
      <c r="H71" s="95"/>
      <c r="I71" s="104"/>
      <c r="J71" s="96" t="s">
        <v>310</v>
      </c>
      <c r="K71" s="96" t="s">
        <v>311</v>
      </c>
      <c r="L71" s="96"/>
      <c r="M71" s="96"/>
      <c r="N71" s="15"/>
      <c r="O71" s="106"/>
      <c r="P71" s="95" t="s">
        <v>24</v>
      </c>
      <c r="S71" s="57">
        <f t="shared" si="8"/>
      </c>
      <c r="T71" s="57">
        <f t="shared" si="9"/>
        <v>0</v>
      </c>
      <c r="U71" s="57">
        <f t="shared" si="10"/>
      </c>
      <c r="V71" s="57">
        <f t="shared" si="11"/>
        <v>0</v>
      </c>
      <c r="W71" s="22">
        <f t="shared" si="12"/>
      </c>
      <c r="X71" s="22">
        <f t="shared" si="13"/>
      </c>
      <c r="Y71" s="22">
        <f t="shared" si="14"/>
      </c>
      <c r="AA71" s="22">
        <f t="shared" si="15"/>
      </c>
    </row>
    <row r="72" spans="1:27" ht="12.75">
      <c r="A72" s="12">
        <v>71</v>
      </c>
      <c r="B72" s="94" t="s">
        <v>58</v>
      </c>
      <c r="C72" s="94" t="s">
        <v>59</v>
      </c>
      <c r="D72" s="104" t="s">
        <v>354</v>
      </c>
      <c r="E72" s="95">
        <v>89</v>
      </c>
      <c r="F72" s="95" t="s">
        <v>312</v>
      </c>
      <c r="G72" s="95">
        <v>39</v>
      </c>
      <c r="H72" s="95"/>
      <c r="I72" s="104"/>
      <c r="J72" s="96" t="s">
        <v>313</v>
      </c>
      <c r="K72" s="96" t="s">
        <v>314</v>
      </c>
      <c r="L72" s="96"/>
      <c r="M72" s="94"/>
      <c r="N72" s="94"/>
      <c r="O72" s="104"/>
      <c r="P72" s="95" t="s">
        <v>24</v>
      </c>
      <c r="S72" s="57">
        <f t="shared" si="8"/>
        <v>0</v>
      </c>
      <c r="T72" s="57">
        <f t="shared" si="9"/>
      </c>
      <c r="U72" s="57">
        <f t="shared" si="10"/>
      </c>
      <c r="V72" s="57">
        <f t="shared" si="11"/>
      </c>
      <c r="W72" s="22">
        <f t="shared" si="12"/>
      </c>
      <c r="X72" s="22">
        <f t="shared" si="13"/>
      </c>
      <c r="Y72" s="22">
        <f t="shared" si="14"/>
      </c>
      <c r="AA72" s="22">
        <f t="shared" si="15"/>
      </c>
    </row>
    <row r="73" spans="1:27" ht="12.75">
      <c r="A73" s="12">
        <v>72</v>
      </c>
      <c r="B73" s="94" t="s">
        <v>58</v>
      </c>
      <c r="C73" s="94" t="s">
        <v>59</v>
      </c>
      <c r="D73" s="104" t="s">
        <v>355</v>
      </c>
      <c r="E73" s="95">
        <v>93</v>
      </c>
      <c r="F73" s="95" t="s">
        <v>43</v>
      </c>
      <c r="G73" s="95">
        <v>26</v>
      </c>
      <c r="H73" s="95"/>
      <c r="I73" s="104"/>
      <c r="J73" s="96" t="s">
        <v>315</v>
      </c>
      <c r="K73" s="96" t="s">
        <v>314</v>
      </c>
      <c r="L73" s="96"/>
      <c r="M73" s="94"/>
      <c r="N73" s="13"/>
      <c r="O73" s="106"/>
      <c r="P73" s="95" t="s">
        <v>24</v>
      </c>
      <c r="S73" s="57">
        <f t="shared" si="8"/>
      </c>
      <c r="T73" s="57">
        <f t="shared" si="9"/>
        <v>0</v>
      </c>
      <c r="U73" s="57">
        <f t="shared" si="10"/>
      </c>
      <c r="V73" s="57">
        <f t="shared" si="11"/>
        <v>0</v>
      </c>
      <c r="W73" s="22">
        <f t="shared" si="12"/>
      </c>
      <c r="X73" s="22">
        <f t="shared" si="13"/>
      </c>
      <c r="Y73" s="22">
        <f t="shared" si="14"/>
      </c>
      <c r="AA73" s="22">
        <f t="shared" si="15"/>
      </c>
    </row>
    <row r="74" spans="1:27" ht="12.75">
      <c r="A74" s="12">
        <v>73</v>
      </c>
      <c r="B74" s="94" t="s">
        <v>58</v>
      </c>
      <c r="C74" s="94" t="s">
        <v>59</v>
      </c>
      <c r="D74" s="104" t="s">
        <v>355</v>
      </c>
      <c r="E74" s="95">
        <v>97</v>
      </c>
      <c r="F74" s="95" t="s">
        <v>44</v>
      </c>
      <c r="G74" s="95">
        <v>26</v>
      </c>
      <c r="H74" s="95"/>
      <c r="I74" s="104"/>
      <c r="J74" s="96" t="s">
        <v>316</v>
      </c>
      <c r="K74" s="96" t="s">
        <v>314</v>
      </c>
      <c r="L74" s="96"/>
      <c r="M74" s="94"/>
      <c r="N74" s="13"/>
      <c r="O74" s="106"/>
      <c r="P74" s="95" t="s">
        <v>24</v>
      </c>
      <c r="S74" s="57">
        <f t="shared" si="8"/>
      </c>
      <c r="T74" s="57">
        <f t="shared" si="9"/>
        <v>0</v>
      </c>
      <c r="U74" s="57">
        <f t="shared" si="10"/>
      </c>
      <c r="V74" s="57">
        <f t="shared" si="11"/>
        <v>0</v>
      </c>
      <c r="W74" s="22">
        <f t="shared" si="12"/>
      </c>
      <c r="X74" s="22">
        <f t="shared" si="13"/>
      </c>
      <c r="Y74" s="22">
        <f t="shared" si="14"/>
      </c>
      <c r="AA74" s="22">
        <f t="shared" si="15"/>
      </c>
    </row>
    <row r="75" spans="1:27" ht="25.5">
      <c r="A75" s="12">
        <v>74</v>
      </c>
      <c r="B75" s="94" t="s">
        <v>58</v>
      </c>
      <c r="C75" s="94" t="s">
        <v>59</v>
      </c>
      <c r="D75" s="104" t="s">
        <v>354</v>
      </c>
      <c r="E75" s="95">
        <v>98</v>
      </c>
      <c r="F75" s="95" t="s">
        <v>45</v>
      </c>
      <c r="G75" s="95">
        <v>17</v>
      </c>
      <c r="H75" s="95"/>
      <c r="I75" s="104"/>
      <c r="J75" s="96" t="s">
        <v>317</v>
      </c>
      <c r="K75" s="96" t="s">
        <v>314</v>
      </c>
      <c r="L75" s="96"/>
      <c r="M75" s="94"/>
      <c r="N75" s="94"/>
      <c r="O75" s="104"/>
      <c r="P75" s="95" t="s">
        <v>24</v>
      </c>
      <c r="S75" s="57">
        <f t="shared" si="8"/>
        <v>0</v>
      </c>
      <c r="T75" s="57">
        <f t="shared" si="9"/>
      </c>
      <c r="U75" s="57">
        <f t="shared" si="10"/>
      </c>
      <c r="V75" s="57">
        <f t="shared" si="11"/>
      </c>
      <c r="W75" s="22">
        <f t="shared" si="12"/>
      </c>
      <c r="X75" s="22">
        <f t="shared" si="13"/>
      </c>
      <c r="Y75" s="22">
        <f t="shared" si="14"/>
      </c>
      <c r="AA75" s="22">
        <f t="shared" si="15"/>
      </c>
    </row>
    <row r="76" spans="1:27" ht="25.5">
      <c r="A76" s="12">
        <v>75</v>
      </c>
      <c r="B76" s="94" t="s">
        <v>49</v>
      </c>
      <c r="C76" s="94" t="s">
        <v>50</v>
      </c>
      <c r="D76" s="104" t="s">
        <v>354</v>
      </c>
      <c r="E76" s="95">
        <v>98</v>
      </c>
      <c r="F76" s="95" t="s">
        <v>45</v>
      </c>
      <c r="G76" s="95">
        <v>18</v>
      </c>
      <c r="H76" s="95"/>
      <c r="I76" s="104"/>
      <c r="J76" s="96" t="s">
        <v>55</v>
      </c>
      <c r="K76" s="96" t="s">
        <v>318</v>
      </c>
      <c r="L76" s="96"/>
      <c r="M76" s="96"/>
      <c r="N76" s="96"/>
      <c r="O76" s="104"/>
      <c r="P76" s="95" t="s">
        <v>24</v>
      </c>
      <c r="S76" s="57">
        <f t="shared" si="8"/>
        <v>0</v>
      </c>
      <c r="T76" s="57">
        <f t="shared" si="9"/>
      </c>
      <c r="U76" s="57">
        <f t="shared" si="10"/>
      </c>
      <c r="V76" s="57">
        <f t="shared" si="11"/>
      </c>
      <c r="W76" s="22">
        <f t="shared" si="12"/>
      </c>
      <c r="X76" s="22">
        <f t="shared" si="13"/>
      </c>
      <c r="Y76" s="22">
        <f t="shared" si="14"/>
      </c>
      <c r="AA76" s="22">
        <f t="shared" si="15"/>
      </c>
    </row>
    <row r="77" spans="1:27" ht="63.75">
      <c r="A77" s="12">
        <v>76</v>
      </c>
      <c r="B77" s="94" t="s">
        <v>58</v>
      </c>
      <c r="C77" s="94" t="s">
        <v>59</v>
      </c>
      <c r="D77" s="104" t="s">
        <v>355</v>
      </c>
      <c r="E77" s="95">
        <v>98</v>
      </c>
      <c r="F77" s="95" t="s">
        <v>45</v>
      </c>
      <c r="G77" s="95" t="s">
        <v>319</v>
      </c>
      <c r="H77" s="95"/>
      <c r="I77" s="104"/>
      <c r="J77" s="96" t="s">
        <v>320</v>
      </c>
      <c r="K77" s="96" t="s">
        <v>314</v>
      </c>
      <c r="L77" s="96"/>
      <c r="M77" s="94"/>
      <c r="N77" s="13"/>
      <c r="O77" s="106"/>
      <c r="P77" s="95" t="s">
        <v>24</v>
      </c>
      <c r="S77" s="57">
        <f t="shared" si="8"/>
      </c>
      <c r="T77" s="57">
        <f t="shared" si="9"/>
        <v>0</v>
      </c>
      <c r="U77" s="57">
        <f t="shared" si="10"/>
      </c>
      <c r="V77" s="57">
        <f t="shared" si="11"/>
        <v>0</v>
      </c>
      <c r="W77" s="22">
        <f t="shared" si="12"/>
      </c>
      <c r="X77" s="22">
        <f t="shared" si="13"/>
      </c>
      <c r="Y77" s="22">
        <f t="shared" si="14"/>
      </c>
      <c r="AA77" s="22">
        <f t="shared" si="15"/>
      </c>
    </row>
    <row r="78" spans="1:27" ht="12.75">
      <c r="A78" s="12">
        <v>77</v>
      </c>
      <c r="B78" s="94" t="s">
        <v>58</v>
      </c>
      <c r="C78" s="94" t="s">
        <v>59</v>
      </c>
      <c r="D78" s="104" t="s">
        <v>355</v>
      </c>
      <c r="E78" s="95">
        <v>98</v>
      </c>
      <c r="F78" s="95" t="s">
        <v>45</v>
      </c>
      <c r="G78" s="95" t="s">
        <v>321</v>
      </c>
      <c r="H78" s="95"/>
      <c r="I78" s="104"/>
      <c r="J78" s="96" t="s">
        <v>322</v>
      </c>
      <c r="K78" s="96" t="s">
        <v>323</v>
      </c>
      <c r="L78" s="96"/>
      <c r="M78" s="94"/>
      <c r="N78" s="13"/>
      <c r="O78" s="106"/>
      <c r="P78" s="95" t="s">
        <v>24</v>
      </c>
      <c r="S78" s="57">
        <f t="shared" si="8"/>
      </c>
      <c r="T78" s="57">
        <f t="shared" si="9"/>
        <v>0</v>
      </c>
      <c r="U78" s="57">
        <f t="shared" si="10"/>
      </c>
      <c r="V78" s="57">
        <f t="shared" si="11"/>
        <v>0</v>
      </c>
      <c r="W78" s="22">
        <f t="shared" si="12"/>
      </c>
      <c r="X78" s="22">
        <f t="shared" si="13"/>
      </c>
      <c r="Y78" s="22">
        <f t="shared" si="14"/>
      </c>
      <c r="AA78" s="22">
        <f t="shared" si="15"/>
      </c>
    </row>
    <row r="79" spans="1:27" ht="12.75">
      <c r="A79" s="12">
        <v>78</v>
      </c>
      <c r="B79" s="94" t="s">
        <v>65</v>
      </c>
      <c r="C79" s="94" t="s">
        <v>66</v>
      </c>
      <c r="D79" s="104" t="s">
        <v>355</v>
      </c>
      <c r="E79" s="95">
        <v>100</v>
      </c>
      <c r="F79" s="95" t="s">
        <v>45</v>
      </c>
      <c r="G79" s="95">
        <v>26</v>
      </c>
      <c r="H79" s="95"/>
      <c r="I79" s="104"/>
      <c r="J79" s="96" t="s">
        <v>324</v>
      </c>
      <c r="K79" s="96" t="s">
        <v>325</v>
      </c>
      <c r="L79" s="96"/>
      <c r="M79" s="96"/>
      <c r="N79" s="15"/>
      <c r="O79" s="106"/>
      <c r="P79" s="95" t="s">
        <v>26</v>
      </c>
      <c r="S79" s="57">
        <f t="shared" si="8"/>
      </c>
      <c r="T79" s="57">
        <f t="shared" si="9"/>
        <v>0</v>
      </c>
      <c r="U79" s="57">
        <f t="shared" si="10"/>
      </c>
      <c r="V79" s="57">
        <f t="shared" si="11"/>
        <v>0</v>
      </c>
      <c r="W79" s="22">
        <f t="shared" si="12"/>
      </c>
      <c r="X79" s="22">
        <f t="shared" si="13"/>
      </c>
      <c r="Y79" s="22">
        <f t="shared" si="14"/>
      </c>
      <c r="AA79" s="22">
        <f t="shared" si="15"/>
      </c>
    </row>
    <row r="80" spans="1:27" ht="25.5">
      <c r="A80" s="12">
        <v>79</v>
      </c>
      <c r="B80" s="94" t="s">
        <v>65</v>
      </c>
      <c r="C80" s="94" t="s">
        <v>66</v>
      </c>
      <c r="D80" s="104" t="s">
        <v>355</v>
      </c>
      <c r="E80" s="95">
        <v>100</v>
      </c>
      <c r="F80" s="95" t="s">
        <v>45</v>
      </c>
      <c r="G80" s="95">
        <v>52</v>
      </c>
      <c r="H80" s="95"/>
      <c r="I80" s="104"/>
      <c r="J80" s="96" t="s">
        <v>326</v>
      </c>
      <c r="K80" s="96" t="s">
        <v>325</v>
      </c>
      <c r="L80" s="96"/>
      <c r="M80" s="96"/>
      <c r="N80" s="15"/>
      <c r="O80" s="106"/>
      <c r="P80" s="95" t="s">
        <v>26</v>
      </c>
      <c r="S80" s="57">
        <f t="shared" si="8"/>
      </c>
      <c r="T80" s="57">
        <f t="shared" si="9"/>
        <v>0</v>
      </c>
      <c r="U80" s="57">
        <f t="shared" si="10"/>
      </c>
      <c r="V80" s="57">
        <f t="shared" si="11"/>
        <v>0</v>
      </c>
      <c r="W80" s="22">
        <f t="shared" si="12"/>
      </c>
      <c r="X80" s="22">
        <f t="shared" si="13"/>
      </c>
      <c r="Y80" s="22">
        <f t="shared" si="14"/>
      </c>
      <c r="AA80" s="22">
        <f t="shared" si="15"/>
      </c>
    </row>
    <row r="81" spans="1:27" ht="12.75">
      <c r="A81" s="12">
        <v>80</v>
      </c>
      <c r="B81" s="94" t="s">
        <v>65</v>
      </c>
      <c r="C81" s="94" t="s">
        <v>66</v>
      </c>
      <c r="D81" s="104" t="s">
        <v>355</v>
      </c>
      <c r="E81" s="95">
        <v>100</v>
      </c>
      <c r="F81" s="95" t="s">
        <v>45</v>
      </c>
      <c r="G81" s="95">
        <v>53</v>
      </c>
      <c r="H81" s="95"/>
      <c r="I81" s="104"/>
      <c r="J81" s="96" t="s">
        <v>327</v>
      </c>
      <c r="K81" s="96" t="s">
        <v>328</v>
      </c>
      <c r="L81" s="96"/>
      <c r="M81" s="96"/>
      <c r="N81" s="15"/>
      <c r="O81" s="106"/>
      <c r="P81" s="95" t="s">
        <v>26</v>
      </c>
      <c r="S81" s="57">
        <f t="shared" si="8"/>
      </c>
      <c r="T81" s="57">
        <f t="shared" si="9"/>
        <v>0</v>
      </c>
      <c r="U81" s="57">
        <f t="shared" si="10"/>
      </c>
      <c r="V81" s="57">
        <f t="shared" si="11"/>
        <v>0</v>
      </c>
      <c r="W81" s="22">
        <f t="shared" si="12"/>
      </c>
      <c r="X81" s="22">
        <f t="shared" si="13"/>
      </c>
      <c r="Y81" s="22">
        <f t="shared" si="14"/>
      </c>
      <c r="AA81" s="22">
        <f t="shared" si="15"/>
      </c>
    </row>
    <row r="82" spans="1:27" ht="12.75">
      <c r="A82" s="12">
        <v>81</v>
      </c>
      <c r="B82" s="94" t="s">
        <v>65</v>
      </c>
      <c r="C82" s="94" t="s">
        <v>66</v>
      </c>
      <c r="D82" s="104" t="s">
        <v>355</v>
      </c>
      <c r="E82" s="95">
        <v>100</v>
      </c>
      <c r="F82" s="95" t="s">
        <v>45</v>
      </c>
      <c r="G82" s="95">
        <v>53</v>
      </c>
      <c r="H82" s="95"/>
      <c r="I82" s="104"/>
      <c r="J82" s="96" t="s">
        <v>329</v>
      </c>
      <c r="K82" s="96" t="s">
        <v>325</v>
      </c>
      <c r="L82" s="96"/>
      <c r="M82" s="96"/>
      <c r="N82" s="15"/>
      <c r="O82" s="106"/>
      <c r="P82" s="95" t="s">
        <v>26</v>
      </c>
      <c r="S82" s="57">
        <f t="shared" si="8"/>
      </c>
      <c r="T82" s="57">
        <f t="shared" si="9"/>
        <v>0</v>
      </c>
      <c r="U82" s="57">
        <f t="shared" si="10"/>
      </c>
      <c r="V82" s="57">
        <f t="shared" si="11"/>
        <v>0</v>
      </c>
      <c r="W82" s="22">
        <f t="shared" si="12"/>
      </c>
      <c r="X82" s="22">
        <f t="shared" si="13"/>
      </c>
      <c r="Y82" s="22">
        <f t="shared" si="14"/>
      </c>
      <c r="AA82" s="22">
        <f t="shared" si="15"/>
      </c>
    </row>
    <row r="83" spans="1:27" ht="25.5">
      <c r="A83" s="12">
        <v>82</v>
      </c>
      <c r="B83" s="94" t="s">
        <v>58</v>
      </c>
      <c r="C83" s="94" t="s">
        <v>59</v>
      </c>
      <c r="D83" s="104" t="s">
        <v>355</v>
      </c>
      <c r="E83" s="95">
        <v>103</v>
      </c>
      <c r="F83" s="95" t="s">
        <v>330</v>
      </c>
      <c r="G83" s="95" t="s">
        <v>331</v>
      </c>
      <c r="H83" s="95"/>
      <c r="I83" s="104"/>
      <c r="J83" s="96" t="s">
        <v>332</v>
      </c>
      <c r="K83" s="96" t="s">
        <v>333</v>
      </c>
      <c r="L83" s="96"/>
      <c r="M83" s="94"/>
      <c r="N83" s="13"/>
      <c r="O83" s="106"/>
      <c r="P83" s="95" t="s">
        <v>24</v>
      </c>
      <c r="S83" s="57">
        <f t="shared" si="8"/>
      </c>
      <c r="T83" s="57">
        <f t="shared" si="9"/>
        <v>0</v>
      </c>
      <c r="U83" s="57">
        <f t="shared" si="10"/>
      </c>
      <c r="V83" s="57">
        <f t="shared" si="11"/>
        <v>0</v>
      </c>
      <c r="W83" s="22">
        <f t="shared" si="12"/>
      </c>
      <c r="X83" s="22">
        <f t="shared" si="13"/>
      </c>
      <c r="Y83" s="22">
        <f t="shared" si="14"/>
      </c>
      <c r="AA83" s="22">
        <f t="shared" si="15"/>
      </c>
    </row>
    <row r="84" spans="1:27" ht="12.75">
      <c r="A84" s="12">
        <v>83</v>
      </c>
      <c r="B84" s="94" t="s">
        <v>58</v>
      </c>
      <c r="C84" s="94" t="s">
        <v>59</v>
      </c>
      <c r="D84" s="104" t="s">
        <v>354</v>
      </c>
      <c r="E84" s="95">
        <v>105</v>
      </c>
      <c r="F84" s="95" t="s">
        <v>46</v>
      </c>
      <c r="G84" s="95">
        <v>1</v>
      </c>
      <c r="H84" s="95"/>
      <c r="I84" s="104"/>
      <c r="J84" s="96" t="s">
        <v>334</v>
      </c>
      <c r="K84" s="96" t="s">
        <v>335</v>
      </c>
      <c r="L84" s="96"/>
      <c r="M84" s="94"/>
      <c r="N84" s="94"/>
      <c r="O84" s="104"/>
      <c r="P84" s="95" t="s">
        <v>24</v>
      </c>
      <c r="S84" s="57">
        <f t="shared" si="8"/>
        <v>0</v>
      </c>
      <c r="T84" s="57">
        <f t="shared" si="9"/>
      </c>
      <c r="U84" s="57">
        <f t="shared" si="10"/>
      </c>
      <c r="V84" s="57">
        <f t="shared" si="11"/>
      </c>
      <c r="W84" s="22">
        <f t="shared" si="12"/>
      </c>
      <c r="X84" s="22">
        <f t="shared" si="13"/>
      </c>
      <c r="Y84" s="22">
        <f t="shared" si="14"/>
      </c>
      <c r="AA84" s="22">
        <f t="shared" si="15"/>
      </c>
    </row>
    <row r="85" spans="1:27" ht="12.75">
      <c r="A85" s="12">
        <v>84</v>
      </c>
      <c r="B85" s="94" t="s">
        <v>58</v>
      </c>
      <c r="C85" s="94" t="s">
        <v>59</v>
      </c>
      <c r="D85" s="104" t="s">
        <v>354</v>
      </c>
      <c r="E85" s="95">
        <v>105</v>
      </c>
      <c r="F85" s="95" t="s">
        <v>46</v>
      </c>
      <c r="G85" s="95">
        <v>8</v>
      </c>
      <c r="H85" s="95"/>
      <c r="I85" s="104"/>
      <c r="J85" s="96" t="s">
        <v>334</v>
      </c>
      <c r="K85" s="96" t="s">
        <v>335</v>
      </c>
      <c r="L85" s="96"/>
      <c r="M85" s="94"/>
      <c r="N85" s="94"/>
      <c r="O85" s="104"/>
      <c r="P85" s="95" t="s">
        <v>24</v>
      </c>
      <c r="S85" s="57">
        <f t="shared" si="8"/>
        <v>0</v>
      </c>
      <c r="T85" s="57">
        <f t="shared" si="9"/>
      </c>
      <c r="U85" s="57">
        <f t="shared" si="10"/>
      </c>
      <c r="V85" s="57">
        <f t="shared" si="11"/>
      </c>
      <c r="W85" s="22">
        <f t="shared" si="12"/>
      </c>
      <c r="X85" s="22">
        <f t="shared" si="13"/>
      </c>
      <c r="Y85" s="22">
        <f t="shared" si="14"/>
      </c>
      <c r="AA85" s="22">
        <f t="shared" si="15"/>
      </c>
    </row>
    <row r="86" spans="1:27" ht="25.5">
      <c r="A86" s="12">
        <v>85</v>
      </c>
      <c r="B86" s="94" t="s">
        <v>58</v>
      </c>
      <c r="C86" s="94" t="s">
        <v>59</v>
      </c>
      <c r="D86" s="104" t="s">
        <v>355</v>
      </c>
      <c r="E86" s="95">
        <v>109</v>
      </c>
      <c r="F86" s="95" t="s">
        <v>336</v>
      </c>
      <c r="G86" s="95">
        <v>34</v>
      </c>
      <c r="H86" s="95"/>
      <c r="I86" s="104"/>
      <c r="J86" s="96" t="s">
        <v>337</v>
      </c>
      <c r="K86" s="96" t="s">
        <v>338</v>
      </c>
      <c r="L86" s="96"/>
      <c r="M86" s="94"/>
      <c r="N86" s="13"/>
      <c r="O86" s="106"/>
      <c r="P86" s="95" t="s">
        <v>24</v>
      </c>
      <c r="S86" s="57">
        <f t="shared" si="8"/>
      </c>
      <c r="T86" s="57">
        <f t="shared" si="9"/>
        <v>0</v>
      </c>
      <c r="U86" s="57">
        <f t="shared" si="10"/>
      </c>
      <c r="V86" s="57">
        <f t="shared" si="11"/>
        <v>0</v>
      </c>
      <c r="W86" s="22">
        <f t="shared" si="12"/>
      </c>
      <c r="X86" s="22">
        <f t="shared" si="13"/>
      </c>
      <c r="Y86" s="22">
        <f t="shared" si="14"/>
      </c>
      <c r="AA86" s="22">
        <f t="shared" si="15"/>
      </c>
    </row>
    <row r="87" spans="1:27" ht="12.75">
      <c r="A87" s="12">
        <v>86</v>
      </c>
      <c r="B87" s="94" t="s">
        <v>58</v>
      </c>
      <c r="C87" s="94" t="s">
        <v>59</v>
      </c>
      <c r="D87" s="104" t="s">
        <v>355</v>
      </c>
      <c r="E87" s="95">
        <v>110</v>
      </c>
      <c r="F87" s="95" t="s">
        <v>339</v>
      </c>
      <c r="G87" s="95">
        <v>18</v>
      </c>
      <c r="H87" s="95"/>
      <c r="I87" s="104"/>
      <c r="J87" s="96" t="s">
        <v>340</v>
      </c>
      <c r="K87" s="96" t="s">
        <v>314</v>
      </c>
      <c r="L87" s="96"/>
      <c r="M87" s="94"/>
      <c r="N87" s="94"/>
      <c r="O87" s="104"/>
      <c r="P87" s="95" t="s">
        <v>24</v>
      </c>
      <c r="S87" s="57">
        <f t="shared" si="8"/>
      </c>
      <c r="T87" s="57">
        <f t="shared" si="9"/>
        <v>0</v>
      </c>
      <c r="U87" s="57">
        <f t="shared" si="10"/>
      </c>
      <c r="V87" s="57">
        <f t="shared" si="11"/>
        <v>0</v>
      </c>
      <c r="W87" s="22">
        <f t="shared" si="12"/>
      </c>
      <c r="X87" s="22">
        <f t="shared" si="13"/>
      </c>
      <c r="Y87" s="22">
        <f t="shared" si="14"/>
      </c>
      <c r="AA87" s="22">
        <f t="shared" si="15"/>
      </c>
    </row>
    <row r="88" spans="1:27" ht="12.75">
      <c r="A88" s="12">
        <v>87</v>
      </c>
      <c r="B88" s="94" t="s">
        <v>58</v>
      </c>
      <c r="C88" s="94" t="s">
        <v>59</v>
      </c>
      <c r="D88" s="104" t="s">
        <v>355</v>
      </c>
      <c r="E88" s="95">
        <v>110</v>
      </c>
      <c r="F88" s="95" t="s">
        <v>339</v>
      </c>
      <c r="G88" s="95">
        <v>18</v>
      </c>
      <c r="H88" s="95"/>
      <c r="I88" s="104"/>
      <c r="J88" s="96" t="s">
        <v>340</v>
      </c>
      <c r="K88" s="15" t="s">
        <v>341</v>
      </c>
      <c r="M88" s="13"/>
      <c r="N88" s="13"/>
      <c r="O88" s="104"/>
      <c r="P88" s="12" t="s">
        <v>24</v>
      </c>
      <c r="S88" s="57">
        <f t="shared" si="8"/>
      </c>
      <c r="T88" s="57">
        <f t="shared" si="9"/>
        <v>0</v>
      </c>
      <c r="U88" s="57">
        <f t="shared" si="10"/>
      </c>
      <c r="V88" s="57">
        <f t="shared" si="11"/>
        <v>0</v>
      </c>
      <c r="W88" s="22">
        <f t="shared" si="12"/>
      </c>
      <c r="X88" s="22">
        <f t="shared" si="13"/>
      </c>
      <c r="Y88" s="22">
        <f t="shared" si="14"/>
      </c>
      <c r="AA88" s="22">
        <f t="shared" si="15"/>
      </c>
    </row>
    <row r="89" spans="1:27" ht="127.5">
      <c r="A89" s="12">
        <v>88</v>
      </c>
      <c r="B89" s="94" t="s">
        <v>30</v>
      </c>
      <c r="C89" s="13" t="s">
        <v>31</v>
      </c>
      <c r="D89" s="106" t="s">
        <v>355</v>
      </c>
      <c r="E89" s="12">
        <v>110</v>
      </c>
      <c r="F89" s="12" t="s">
        <v>23</v>
      </c>
      <c r="I89" s="104"/>
      <c r="J89" s="15" t="s">
        <v>77</v>
      </c>
      <c r="K89" s="15" t="s">
        <v>35</v>
      </c>
      <c r="M89" s="15"/>
      <c r="N89" s="15"/>
      <c r="O89" s="106"/>
      <c r="P89" s="12" t="s">
        <v>24</v>
      </c>
      <c r="S89" s="57">
        <f t="shared" si="8"/>
      </c>
      <c r="T89" s="57">
        <f t="shared" si="9"/>
        <v>0</v>
      </c>
      <c r="U89" s="57">
        <f t="shared" si="10"/>
      </c>
      <c r="V89" s="57">
        <f t="shared" si="11"/>
        <v>0</v>
      </c>
      <c r="W89" s="22">
        <f t="shared" si="12"/>
      </c>
      <c r="X89" s="22">
        <f t="shared" si="13"/>
      </c>
      <c r="Y89" s="22">
        <f t="shared" si="14"/>
      </c>
      <c r="AA89" s="22">
        <f t="shared" si="15"/>
      </c>
    </row>
    <row r="90" spans="1:27" ht="38.25">
      <c r="A90" s="12">
        <v>89</v>
      </c>
      <c r="B90" s="94" t="s">
        <v>65</v>
      </c>
      <c r="C90" s="13" t="s">
        <v>66</v>
      </c>
      <c r="D90" s="106" t="s">
        <v>355</v>
      </c>
      <c r="E90" s="12">
        <v>115</v>
      </c>
      <c r="F90" s="12" t="s">
        <v>342</v>
      </c>
      <c r="G90" s="12">
        <v>5</v>
      </c>
      <c r="I90" s="104"/>
      <c r="J90" s="15" t="s">
        <v>343</v>
      </c>
      <c r="K90" s="15" t="s">
        <v>344</v>
      </c>
      <c r="M90" s="15"/>
      <c r="N90" s="15"/>
      <c r="O90" s="106"/>
      <c r="P90" s="12" t="s">
        <v>26</v>
      </c>
      <c r="S90" s="57">
        <f t="shared" si="8"/>
      </c>
      <c r="T90" s="57">
        <f t="shared" si="9"/>
        <v>0</v>
      </c>
      <c r="U90" s="57">
        <f t="shared" si="10"/>
      </c>
      <c r="V90" s="57">
        <f t="shared" si="11"/>
        <v>0</v>
      </c>
      <c r="W90" s="22">
        <f t="shared" si="12"/>
      </c>
      <c r="X90" s="22">
        <f t="shared" si="13"/>
      </c>
      <c r="Y90" s="22">
        <f t="shared" si="14"/>
      </c>
      <c r="AA90" s="22">
        <f t="shared" si="15"/>
      </c>
    </row>
    <row r="91" spans="1:27" ht="12.75">
      <c r="A91" s="12">
        <v>90</v>
      </c>
      <c r="B91" s="94" t="s">
        <v>65</v>
      </c>
      <c r="C91" s="94" t="s">
        <v>66</v>
      </c>
      <c r="D91" s="104" t="s">
        <v>355</v>
      </c>
      <c r="E91" s="95">
        <v>120</v>
      </c>
      <c r="F91" s="95" t="s">
        <v>345</v>
      </c>
      <c r="G91" s="95">
        <v>20</v>
      </c>
      <c r="H91" s="95"/>
      <c r="I91" s="104"/>
      <c r="J91" s="96" t="s">
        <v>346</v>
      </c>
      <c r="K91" s="15" t="s">
        <v>347</v>
      </c>
      <c r="M91" s="15"/>
      <c r="N91" s="15"/>
      <c r="O91" s="104"/>
      <c r="P91" s="12" t="s">
        <v>26</v>
      </c>
      <c r="S91" s="57">
        <f t="shared" si="8"/>
      </c>
      <c r="T91" s="57">
        <f t="shared" si="9"/>
        <v>0</v>
      </c>
      <c r="U91" s="57">
        <f t="shared" si="10"/>
      </c>
      <c r="V91" s="57">
        <f t="shared" si="11"/>
        <v>0</v>
      </c>
      <c r="W91" s="22">
        <f t="shared" si="12"/>
      </c>
      <c r="X91" s="22">
        <f t="shared" si="13"/>
      </c>
      <c r="Y91" s="22">
        <f t="shared" si="14"/>
      </c>
      <c r="AA91" s="22">
        <f t="shared" si="15"/>
      </c>
    </row>
    <row r="92" spans="1:27" ht="25.5">
      <c r="A92" s="12">
        <v>91</v>
      </c>
      <c r="B92" s="94" t="s">
        <v>65</v>
      </c>
      <c r="C92" s="94" t="s">
        <v>66</v>
      </c>
      <c r="D92" s="104" t="s">
        <v>355</v>
      </c>
      <c r="E92" s="95">
        <v>120</v>
      </c>
      <c r="F92" s="95" t="s">
        <v>345</v>
      </c>
      <c r="G92" s="95">
        <v>22</v>
      </c>
      <c r="H92" s="95"/>
      <c r="I92" s="104"/>
      <c r="J92" s="96" t="s">
        <v>348</v>
      </c>
      <c r="K92" s="96" t="s">
        <v>67</v>
      </c>
      <c r="L92" s="96"/>
      <c r="M92" s="96"/>
      <c r="N92" s="96"/>
      <c r="O92" s="104"/>
      <c r="P92" s="95" t="s">
        <v>26</v>
      </c>
      <c r="S92" s="57">
        <f t="shared" si="8"/>
      </c>
      <c r="T92" s="57">
        <f t="shared" si="9"/>
        <v>0</v>
      </c>
      <c r="U92" s="57">
        <f t="shared" si="10"/>
      </c>
      <c r="V92" s="57">
        <f t="shared" si="11"/>
        <v>0</v>
      </c>
      <c r="W92" s="22">
        <f t="shared" si="12"/>
      </c>
      <c r="X92" s="22">
        <f t="shared" si="13"/>
      </c>
      <c r="Y92" s="22">
        <f t="shared" si="14"/>
      </c>
      <c r="AA92" s="22">
        <f t="shared" si="15"/>
      </c>
    </row>
    <row r="93" spans="1:27" ht="25.5">
      <c r="A93" s="12">
        <v>92</v>
      </c>
      <c r="B93" s="94" t="s">
        <v>65</v>
      </c>
      <c r="C93" s="94" t="s">
        <v>66</v>
      </c>
      <c r="D93" s="104" t="s">
        <v>355</v>
      </c>
      <c r="E93" s="95">
        <v>120</v>
      </c>
      <c r="F93" s="95" t="s">
        <v>345</v>
      </c>
      <c r="G93" s="95">
        <v>29</v>
      </c>
      <c r="H93" s="95"/>
      <c r="I93" s="104"/>
      <c r="J93" s="96" t="s">
        <v>349</v>
      </c>
      <c r="K93" s="96" t="s">
        <v>67</v>
      </c>
      <c r="L93" s="96"/>
      <c r="M93" s="96"/>
      <c r="N93" s="96"/>
      <c r="O93" s="104"/>
      <c r="P93" s="95" t="s">
        <v>26</v>
      </c>
      <c r="S93" s="57">
        <f t="shared" si="8"/>
      </c>
      <c r="T93" s="57">
        <f t="shared" si="9"/>
        <v>0</v>
      </c>
      <c r="U93" s="57">
        <f t="shared" si="10"/>
      </c>
      <c r="V93" s="57">
        <f t="shared" si="11"/>
        <v>0</v>
      </c>
      <c r="W93" s="22">
        <f t="shared" si="12"/>
      </c>
      <c r="X93" s="22">
        <f t="shared" si="13"/>
      </c>
      <c r="Y93" s="22">
        <f t="shared" si="14"/>
      </c>
      <c r="AA93" s="22">
        <f t="shared" si="15"/>
      </c>
    </row>
    <row r="94" spans="1:27" ht="12.75">
      <c r="A94" s="12">
        <v>93</v>
      </c>
      <c r="B94" s="94" t="s">
        <v>65</v>
      </c>
      <c r="C94" s="94" t="s">
        <v>66</v>
      </c>
      <c r="D94" s="104" t="s">
        <v>354</v>
      </c>
      <c r="E94" s="95">
        <v>121</v>
      </c>
      <c r="F94" s="95" t="s">
        <v>350</v>
      </c>
      <c r="G94" s="95">
        <v>18</v>
      </c>
      <c r="H94" s="95"/>
      <c r="I94" s="104"/>
      <c r="J94" s="96" t="s">
        <v>351</v>
      </c>
      <c r="K94" s="96" t="s">
        <v>352</v>
      </c>
      <c r="L94" s="96"/>
      <c r="M94" s="96"/>
      <c r="N94" s="96"/>
      <c r="O94" s="104"/>
      <c r="P94" s="95" t="s">
        <v>26</v>
      </c>
      <c r="S94" s="57">
        <f t="shared" si="8"/>
        <v>0</v>
      </c>
      <c r="T94" s="57">
        <f t="shared" si="9"/>
      </c>
      <c r="U94" s="57">
        <f t="shared" si="10"/>
      </c>
      <c r="V94" s="57">
        <f t="shared" si="11"/>
      </c>
      <c r="W94" s="22">
        <f t="shared" si="12"/>
      </c>
      <c r="X94" s="22">
        <f t="shared" si="13"/>
      </c>
      <c r="Y94" s="22">
        <f t="shared" si="14"/>
      </c>
      <c r="AA94" s="22">
        <f t="shared" si="15"/>
      </c>
    </row>
    <row r="126" ht="12.75">
      <c r="F126" s="14"/>
    </row>
    <row r="141" ht="12.75">
      <c r="F141" s="24"/>
    </row>
    <row r="142" spans="4:7" ht="12.75">
      <c r="D142" s="16"/>
      <c r="E142" s="16"/>
      <c r="F142" s="16"/>
      <c r="G142" s="16"/>
    </row>
    <row r="143" spans="4:7" ht="12.75">
      <c r="D143" s="16"/>
      <c r="E143" s="16"/>
      <c r="F143" s="16"/>
      <c r="G143" s="16"/>
    </row>
    <row r="144" spans="4:7" ht="12.75">
      <c r="D144" s="16"/>
      <c r="E144" s="16"/>
      <c r="F144" s="16"/>
      <c r="G144" s="16"/>
    </row>
    <row r="145" spans="4:7" ht="12.75">
      <c r="D145" s="16"/>
      <c r="E145" s="16"/>
      <c r="F145" s="16"/>
      <c r="G145" s="16"/>
    </row>
    <row r="146" spans="4:7" ht="12.75">
      <c r="D146" s="16"/>
      <c r="E146" s="16"/>
      <c r="F146" s="33"/>
      <c r="G146" s="16"/>
    </row>
    <row r="147" spans="4:7" ht="12.75">
      <c r="D147" s="16"/>
      <c r="E147" s="16"/>
      <c r="F147" s="16"/>
      <c r="G147" s="16"/>
    </row>
    <row r="148" spans="4:7" ht="12.75">
      <c r="D148" s="16"/>
      <c r="E148" s="16"/>
      <c r="F148" s="16"/>
      <c r="G148" s="16"/>
    </row>
    <row r="149" spans="4:7" ht="12.75">
      <c r="D149" s="16"/>
      <c r="E149" s="16"/>
      <c r="F149" s="16"/>
      <c r="G149" s="16"/>
    </row>
    <row r="150" spans="4:7" ht="12.75">
      <c r="D150" s="16"/>
      <c r="E150" s="16"/>
      <c r="F150" s="16"/>
      <c r="G150" s="16"/>
    </row>
    <row r="151" spans="4:7" ht="12.75">
      <c r="D151" s="16"/>
      <c r="E151" s="16"/>
      <c r="F151" s="33"/>
      <c r="G151" s="16"/>
    </row>
    <row r="152" spans="4:7" ht="12.75">
      <c r="D152" s="16"/>
      <c r="E152" s="16"/>
      <c r="F152" s="16"/>
      <c r="G152" s="16"/>
    </row>
    <row r="153" spans="4:7" ht="12.75">
      <c r="D153" s="16"/>
      <c r="E153" s="16"/>
      <c r="F153" s="16"/>
      <c r="G153" s="16"/>
    </row>
    <row r="154" spans="4:7" ht="12.75">
      <c r="D154" s="16"/>
      <c r="E154" s="16"/>
      <c r="F154" s="16"/>
      <c r="G154" s="16"/>
    </row>
    <row r="155" spans="4:7" ht="12.75">
      <c r="D155" s="16"/>
      <c r="E155" s="16"/>
      <c r="F155" s="16"/>
      <c r="G155" s="16"/>
    </row>
    <row r="156" spans="4:7" ht="12.75">
      <c r="D156" s="16"/>
      <c r="E156" s="16"/>
      <c r="F156" s="16"/>
      <c r="G156" s="16"/>
    </row>
    <row r="157" spans="4:7" ht="12.75">
      <c r="D157" s="16"/>
      <c r="E157" s="16"/>
      <c r="F157" s="33"/>
      <c r="G157" s="16"/>
    </row>
    <row r="158" spans="4:7" ht="12.75">
      <c r="D158" s="16"/>
      <c r="E158" s="16"/>
      <c r="F158" s="16"/>
      <c r="G158" s="16"/>
    </row>
    <row r="159" spans="4:7" ht="12.75">
      <c r="D159" s="16"/>
      <c r="E159" s="16"/>
      <c r="F159" s="16"/>
      <c r="G159" s="16"/>
    </row>
    <row r="160" spans="4:7" ht="12.75">
      <c r="D160" s="16"/>
      <c r="E160" s="16"/>
      <c r="F160" s="16"/>
      <c r="G160" s="16"/>
    </row>
    <row r="161" spans="4:7" ht="12.75">
      <c r="D161" s="16"/>
      <c r="E161" s="16"/>
      <c r="F161" s="16"/>
      <c r="G161" s="16"/>
    </row>
    <row r="162" spans="4:7" ht="12.75">
      <c r="D162" s="16"/>
      <c r="E162" s="16"/>
      <c r="F162" s="16"/>
      <c r="G162" s="16"/>
    </row>
    <row r="163" spans="4:7" ht="12.75">
      <c r="D163" s="16"/>
      <c r="E163" s="16"/>
      <c r="F163" s="16"/>
      <c r="G163" s="16"/>
    </row>
    <row r="164" spans="4:7" ht="12.75">
      <c r="D164" s="16"/>
      <c r="E164" s="16"/>
      <c r="F164" s="16"/>
      <c r="G164" s="16"/>
    </row>
    <row r="165" spans="4:7" ht="12.75">
      <c r="D165" s="16"/>
      <c r="E165" s="16"/>
      <c r="F165" s="16"/>
      <c r="G165" s="16"/>
    </row>
    <row r="166" spans="4:7" ht="12.75">
      <c r="D166" s="16"/>
      <c r="E166" s="16"/>
      <c r="F166" s="16"/>
      <c r="G166" s="16"/>
    </row>
    <row r="167" ht="12.75">
      <c r="F167" s="16"/>
    </row>
    <row r="173" ht="12.75">
      <c r="F173" s="24"/>
    </row>
    <row r="180" ht="12.75">
      <c r="F180" s="24"/>
    </row>
    <row r="183" ht="12.75">
      <c r="F183" s="24"/>
    </row>
    <row r="185" ht="12.75">
      <c r="F185" s="16"/>
    </row>
    <row r="203" ht="12.75">
      <c r="F203" s="16"/>
    </row>
    <row r="209" ht="12.75">
      <c r="F209" s="16"/>
    </row>
    <row r="210" ht="12.75">
      <c r="F210" s="16"/>
    </row>
    <row r="211" ht="12.75">
      <c r="F211" s="16"/>
    </row>
    <row r="212" ht="12.75">
      <c r="F212" s="16"/>
    </row>
    <row r="213" ht="12.75">
      <c r="F213" s="16"/>
    </row>
    <row r="218" ht="12.75">
      <c r="F218" s="24"/>
    </row>
    <row r="220" ht="12.75">
      <c r="F220" s="24"/>
    </row>
    <row r="238" ht="12.75">
      <c r="F238" s="16"/>
    </row>
    <row r="239" ht="12.75">
      <c r="F239" s="24"/>
    </row>
    <row r="241" ht="12.75">
      <c r="F241" s="24"/>
    </row>
    <row r="242" ht="12.75">
      <c r="F242" s="24"/>
    </row>
    <row r="245" ht="12.75">
      <c r="F245" s="16"/>
    </row>
    <row r="246" ht="12.75">
      <c r="F246" s="16"/>
    </row>
    <row r="249" ht="12.75">
      <c r="F249" s="16"/>
    </row>
    <row r="255" ht="12.75">
      <c r="F255" s="24"/>
    </row>
    <row r="256" ht="12.75">
      <c r="F256" s="24"/>
    </row>
    <row r="258" ht="12.75">
      <c r="F258" s="24"/>
    </row>
    <row r="260" ht="12.75">
      <c r="F260" s="24"/>
    </row>
    <row r="261" ht="12.75">
      <c r="F261" s="24"/>
    </row>
    <row r="262" ht="12.75">
      <c r="F262" s="24"/>
    </row>
    <row r="264" ht="12.75">
      <c r="F264" s="16"/>
    </row>
    <row r="265" ht="12.75">
      <c r="F265" s="24"/>
    </row>
    <row r="267" ht="12.75">
      <c r="F267" s="24"/>
    </row>
    <row r="268" ht="12.75">
      <c r="F268" s="24"/>
    </row>
    <row r="273" ht="12.75">
      <c r="F273" s="24"/>
    </row>
    <row r="276" ht="12.75">
      <c r="F276" s="24"/>
    </row>
    <row r="283" ht="12.75">
      <c r="F283" s="24"/>
    </row>
    <row r="285" ht="12.75">
      <c r="F285" s="24"/>
    </row>
    <row r="286" ht="12.75">
      <c r="F286" s="24"/>
    </row>
    <row r="310" ht="12.75">
      <c r="F310" s="24"/>
    </row>
    <row r="314" ht="12.75">
      <c r="F314" s="24"/>
    </row>
    <row r="315" ht="12.75">
      <c r="F315" s="24"/>
    </row>
    <row r="344" ht="12.75">
      <c r="F344" s="24"/>
    </row>
    <row r="348" ht="12.75">
      <c r="F348" s="16"/>
    </row>
    <row r="370" ht="12.75">
      <c r="F370" s="16"/>
    </row>
    <row r="373" ht="12.75">
      <c r="F373" s="24"/>
    </row>
    <row r="377" ht="12.75">
      <c r="F377" s="16"/>
    </row>
    <row r="382" ht="12.75">
      <c r="F382" s="16"/>
    </row>
    <row r="383" ht="12.75">
      <c r="F383" s="16"/>
    </row>
    <row r="395" ht="12.75">
      <c r="F395" s="16"/>
    </row>
    <row r="396" ht="12.75">
      <c r="F396" s="16"/>
    </row>
    <row r="397" ht="12.75">
      <c r="F397" s="16"/>
    </row>
    <row r="398" ht="12.75">
      <c r="F398" s="16"/>
    </row>
    <row r="399" ht="12.75">
      <c r="F399" s="16"/>
    </row>
    <row r="400" ht="12.75">
      <c r="F400" s="16"/>
    </row>
    <row r="422" ht="12.75">
      <c r="F422" s="16"/>
    </row>
    <row r="426" ht="12.75">
      <c r="F426" s="24"/>
    </row>
    <row r="442" ht="12.75">
      <c r="F442" s="16"/>
    </row>
    <row r="445" ht="12.75">
      <c r="F445" s="16"/>
    </row>
    <row r="454" ht="12.75">
      <c r="F454" s="16"/>
    </row>
    <row r="464" ht="12.75">
      <c r="F464" s="16"/>
    </row>
    <row r="465" ht="12.75">
      <c r="F465" s="16"/>
    </row>
    <row r="489" ht="12.75">
      <c r="F489" s="14"/>
    </row>
    <row r="490" ht="12.75">
      <c r="F490" s="14"/>
    </row>
    <row r="491" ht="12.75">
      <c r="F491" s="14"/>
    </row>
    <row r="492" ht="12.75">
      <c r="F492" s="14"/>
    </row>
    <row r="493" ht="12.75">
      <c r="F493" s="14"/>
    </row>
    <row r="494" ht="12.75">
      <c r="F494" s="14"/>
    </row>
    <row r="495" ht="12.75">
      <c r="F495" s="14"/>
    </row>
    <row r="496" ht="12.75">
      <c r="F496" s="14"/>
    </row>
    <row r="497" ht="12.75">
      <c r="F497" s="14"/>
    </row>
    <row r="498" ht="12.75">
      <c r="F498" s="26"/>
    </row>
    <row r="499" ht="12.75">
      <c r="F499" s="14"/>
    </row>
    <row r="500" ht="12.75">
      <c r="F500" s="14"/>
    </row>
    <row r="501" ht="12.75">
      <c r="F501" s="14"/>
    </row>
    <row r="502" ht="12.75">
      <c r="F502" s="14"/>
    </row>
    <row r="503" ht="12.75">
      <c r="F503" s="14"/>
    </row>
    <row r="504" ht="12.75">
      <c r="F504" s="14"/>
    </row>
    <row r="505" ht="12.75">
      <c r="F505" s="14"/>
    </row>
    <row r="506" ht="12.75">
      <c r="F506" s="14"/>
    </row>
    <row r="507" ht="12.75">
      <c r="F507" s="14"/>
    </row>
    <row r="508" ht="12.75">
      <c r="F508" s="14"/>
    </row>
    <row r="509" ht="12.75">
      <c r="F509" s="14"/>
    </row>
    <row r="510" ht="12.75">
      <c r="F510" s="14"/>
    </row>
    <row r="511" ht="12.75">
      <c r="F511" s="14"/>
    </row>
    <row r="512" ht="12.75">
      <c r="F512" s="14"/>
    </row>
    <row r="513" ht="12.75">
      <c r="F513" s="14"/>
    </row>
    <row r="514" ht="12.75">
      <c r="F514" s="14"/>
    </row>
    <row r="515" ht="12.75">
      <c r="F515" s="14"/>
    </row>
    <row r="516" ht="12.75">
      <c r="F516" s="14"/>
    </row>
    <row r="517" ht="12.75">
      <c r="F517" s="14"/>
    </row>
    <row r="575" ht="12.75">
      <c r="F575" s="16"/>
    </row>
    <row r="599" ht="12.75">
      <c r="F599" s="16"/>
    </row>
    <row r="601" ht="12.75">
      <c r="F601" s="16"/>
    </row>
    <row r="604" ht="12.75">
      <c r="F604" s="16"/>
    </row>
    <row r="629" ht="12.75">
      <c r="F629" s="14"/>
    </row>
    <row r="636" ht="12.75">
      <c r="F636" s="16"/>
    </row>
    <row r="639" ht="12.75">
      <c r="F639" s="16"/>
    </row>
  </sheetData>
  <sheetProtection selectLockedCells="1" selectUnlockedCells="1"/>
  <autoFilter ref="A1:AA94"/>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N123"/>
  <sheetViews>
    <sheetView zoomScalePageLayoutView="0" workbookViewId="0" topLeftCell="A1">
      <selection activeCell="A1" sqref="A1"/>
    </sheetView>
  </sheetViews>
  <sheetFormatPr defaultColWidth="11.421875" defaultRowHeight="12.75"/>
  <cols>
    <col min="1" max="1" width="30.7109375" style="0" customWidth="1"/>
    <col min="2" max="8" width="12.7109375" style="0" customWidth="1"/>
    <col min="9" max="9" width="6.00390625" style="0" bestFit="1" customWidth="1"/>
    <col min="10" max="10" width="11.421875" style="0" customWidth="1"/>
    <col min="11" max="11" width="20.7109375" style="0" customWidth="1"/>
  </cols>
  <sheetData>
    <row r="2" spans="2:12" ht="12.75" customHeight="1">
      <c r="B2" s="59" t="s">
        <v>118</v>
      </c>
      <c r="C2" s="59" t="s">
        <v>90</v>
      </c>
      <c r="D2" s="59" t="s">
        <v>98</v>
      </c>
      <c r="K2" s="78" t="s">
        <v>99</v>
      </c>
      <c r="L2" s="79" t="s">
        <v>100</v>
      </c>
    </row>
    <row r="3" spans="1:14" ht="12.75" customHeight="1">
      <c r="A3" s="36" t="s">
        <v>117</v>
      </c>
      <c r="B3" s="65">
        <f>SUM(B4:B12)</f>
        <v>54</v>
      </c>
      <c r="C3" s="65">
        <f>SUM(C4:C12)</f>
        <v>39</v>
      </c>
      <c r="D3" s="65">
        <f>SUM(D4:D12)</f>
        <v>93</v>
      </c>
      <c r="E3" s="75" t="str">
        <f>IF(D3=COUNTA(Comments!A2:Comments!A542),"Computed Tally is Correct","Computed Tally is Incorrect")</f>
        <v>Computed Tally is Correct</v>
      </c>
      <c r="K3" t="s">
        <v>60</v>
      </c>
      <c r="L3" s="41">
        <f>IF((COUNTIF(Comments!B$1:B$542,K3))=0,"",COUNTIF(Comments!B$1:B$542,K3))</f>
        <v>1</v>
      </c>
      <c r="N3" s="37"/>
    </row>
    <row r="4" spans="1:14" ht="12.75" customHeight="1">
      <c r="A4" s="63" t="s">
        <v>139</v>
      </c>
      <c r="B4" s="64">
        <f>COUNTIF(Comments!T$2:T$542,"rdy2vote")</f>
        <v>0</v>
      </c>
      <c r="C4" s="64">
        <f>COUNTIF(Comments!S$2:S$542,"rdy2vote")</f>
        <v>0</v>
      </c>
      <c r="D4" s="64">
        <f aca="true" t="shared" si="0" ref="D4:D12">B4+C4</f>
        <v>0</v>
      </c>
      <c r="K4" t="s">
        <v>58</v>
      </c>
      <c r="L4" s="41">
        <f>IF((COUNTIF(Comments!B$1:B$542,K4))=0,"",COUNTIF(Comments!B$1:B$542,K4))</f>
        <v>12</v>
      </c>
      <c r="N4" s="37"/>
    </row>
    <row r="5" spans="1:14" ht="12.75" customHeight="1">
      <c r="A5" s="38" t="s">
        <v>121</v>
      </c>
      <c r="B5" s="39">
        <f>COUNTIF(Comments!T$2:T$542,"wip")</f>
        <v>0</v>
      </c>
      <c r="C5" s="39">
        <f>COUNTIF(Comments!S$2:S$542,"wip")</f>
        <v>0</v>
      </c>
      <c r="D5" s="39">
        <f t="shared" si="0"/>
        <v>0</v>
      </c>
      <c r="K5" s="40" t="s">
        <v>162</v>
      </c>
      <c r="L5" s="41">
        <f>IF((COUNTIF(Comments!B$1:B$542,K5))=0,"",COUNTIF(Comments!B$1:B$542,K5))</f>
        <v>10</v>
      </c>
      <c r="N5" s="37"/>
    </row>
    <row r="6" spans="1:14" ht="12.75" customHeight="1">
      <c r="A6" s="38" t="s">
        <v>127</v>
      </c>
      <c r="B6" s="92">
        <f>COUNTIF(Comments!T$2:T$542,"0")</f>
        <v>54</v>
      </c>
      <c r="C6" s="39">
        <f>COUNTIF(Comments!S$2:S$542,"0")</f>
        <v>39</v>
      </c>
      <c r="D6" s="39">
        <f t="shared" si="0"/>
        <v>93</v>
      </c>
      <c r="K6" s="40" t="s">
        <v>76</v>
      </c>
      <c r="L6" s="41">
        <f>IF((COUNTIF(Comments!B$1:B$542,K6))=0,"",COUNTIF(Comments!B$1:B$542,K6))</f>
        <v>3</v>
      </c>
      <c r="N6" s="37"/>
    </row>
    <row r="7" spans="1:12" ht="12.75" customHeight="1">
      <c r="A7" s="42" t="s">
        <v>123</v>
      </c>
      <c r="B7" s="43">
        <f>COUNTIF(Comments!T$2:T$542,"A")</f>
        <v>0</v>
      </c>
      <c r="C7" s="43">
        <f>COUNTIF(Comments!S$2:S$542,"A")</f>
        <v>0</v>
      </c>
      <c r="D7" s="43">
        <f t="shared" si="0"/>
        <v>0</v>
      </c>
      <c r="K7" s="40" t="s">
        <v>65</v>
      </c>
      <c r="L7" s="41">
        <f>IF((COUNTIF(Comments!B$1:B$542,K7))=0,"",COUNTIF(Comments!B$1:B$542,K7))</f>
        <v>20</v>
      </c>
    </row>
    <row r="8" spans="1:12" ht="12.75" customHeight="1">
      <c r="A8" s="42" t="s">
        <v>124</v>
      </c>
      <c r="B8" s="43">
        <f>COUNTIF(Comments!T$2:T$542,"R")</f>
        <v>0</v>
      </c>
      <c r="C8" s="43">
        <f>COUNTIF(Comments!S$2:S$542,"R")</f>
        <v>0</v>
      </c>
      <c r="D8" s="43">
        <f t="shared" si="0"/>
        <v>0</v>
      </c>
      <c r="K8" s="40" t="s">
        <v>49</v>
      </c>
      <c r="L8" s="41">
        <f>IF((COUNTIF(Comments!B$1:B$542,K8))=0,"",COUNTIF(Comments!B$1:B$542,K8))</f>
        <v>3</v>
      </c>
    </row>
    <row r="9" spans="1:12" ht="12.75" customHeight="1">
      <c r="A9" s="42" t="s">
        <v>126</v>
      </c>
      <c r="B9" s="43">
        <f>COUNTIF(Comments!T$2:T$542,"AP")</f>
        <v>0</v>
      </c>
      <c r="C9" s="43">
        <f>COUNTIF(Comments!S$2:S$542,"AP")</f>
        <v>0</v>
      </c>
      <c r="D9" s="43">
        <f t="shared" si="0"/>
        <v>0</v>
      </c>
      <c r="K9" s="40" t="s">
        <v>47</v>
      </c>
      <c r="L9" s="41">
        <f>IF((COUNTIF(Comments!B$1:B$542,K9))=0,"",COUNTIF(Comments!B$1:B$542,K9))</f>
        <v>4</v>
      </c>
    </row>
    <row r="10" spans="1:14" ht="12.75" customHeight="1">
      <c r="A10" s="82" t="s">
        <v>125</v>
      </c>
      <c r="B10" s="83">
        <f>COUNTIF(Comments!T$2:T$542,"Z")</f>
        <v>0</v>
      </c>
      <c r="C10" s="83">
        <f>COUNTIF(Comments!S$2:S$542,"Z")</f>
        <v>0</v>
      </c>
      <c r="D10" s="83">
        <f t="shared" si="0"/>
        <v>0</v>
      </c>
      <c r="K10" t="s">
        <v>69</v>
      </c>
      <c r="L10" s="41">
        <f>IF((COUNTIF(Comments!B$1:B$542,K10))=0,"",COUNTIF(Comments!B$1:B$542,K10))</f>
        <v>14</v>
      </c>
      <c r="N10" s="23"/>
    </row>
    <row r="11" spans="1:12" ht="12.75" customHeight="1">
      <c r="A11" s="42" t="s">
        <v>122</v>
      </c>
      <c r="B11" s="43">
        <f>COUNTIF(Comments!T$2:T$542,"oos")</f>
        <v>0</v>
      </c>
      <c r="C11" s="43">
        <f>COUNTIF(Comments!S$2:S$542,"oos")</f>
        <v>0</v>
      </c>
      <c r="D11" s="43">
        <f t="shared" si="0"/>
        <v>0</v>
      </c>
      <c r="K11" s="40" t="s">
        <v>30</v>
      </c>
      <c r="L11" s="41">
        <f>IF((COUNTIF(Comments!B$1:B$542,K11))=0,"",COUNTIF(Comments!B$1:B$542,K11))</f>
        <v>2</v>
      </c>
    </row>
    <row r="12" spans="1:14" ht="12.75" customHeight="1">
      <c r="A12" s="61" t="s">
        <v>143</v>
      </c>
      <c r="B12" s="62">
        <f>COUNTIF(Comments!T$2:T$542,"unrsvbl")</f>
        <v>0</v>
      </c>
      <c r="C12" s="62">
        <f>COUNTIF(Comments!S$2:S$542,"unrsvbl")</f>
        <v>0</v>
      </c>
      <c r="D12" s="62">
        <f t="shared" si="0"/>
        <v>0</v>
      </c>
      <c r="K12" s="40" t="s">
        <v>56</v>
      </c>
      <c r="L12" s="41">
        <f>IF((COUNTIF(Comments!B$1:B$542,K12))=0,"",COUNTIF(Comments!B$1:B$542,K12))</f>
        <v>1</v>
      </c>
      <c r="N12" s="44"/>
    </row>
    <row r="13" spans="1:14" ht="12.75" customHeight="1">
      <c r="A13" s="60" t="s">
        <v>129</v>
      </c>
      <c r="B13" s="45">
        <f>SUM(B7:B12)</f>
        <v>0</v>
      </c>
      <c r="C13" s="45">
        <f>SUM(C7:C12)</f>
        <v>0</v>
      </c>
      <c r="D13" s="45">
        <f>SUM(D7:D12)</f>
        <v>0</v>
      </c>
      <c r="K13" s="40" t="s">
        <v>22</v>
      </c>
      <c r="L13" s="41">
        <f>IF((COUNTIF(Comments!B$1:B$542,K13))=0,"",COUNTIF(Comments!B$1:B$542,K13))</f>
        <v>2</v>
      </c>
      <c r="N13" s="46"/>
    </row>
    <row r="14" spans="1:12" ht="12.75" customHeight="1">
      <c r="A14" s="60" t="s">
        <v>130</v>
      </c>
      <c r="B14" s="47">
        <f>B13/B3</f>
        <v>0</v>
      </c>
      <c r="C14" s="47">
        <f>SUM(C11:C13)/C3</f>
        <v>0</v>
      </c>
      <c r="D14" s="47">
        <f>SUM(D11:D13)/D3</f>
        <v>0</v>
      </c>
      <c r="K14" s="80" t="s">
        <v>353</v>
      </c>
      <c r="L14" s="81">
        <f>IF((COUNTIF(Comments!B$1:B$542,K14))=0,"",COUNTIF(Comments!B$1:B$542,K14))</f>
        <v>21</v>
      </c>
    </row>
    <row r="15" spans="1:12" ht="12.75" customHeight="1">
      <c r="A15" s="60" t="s">
        <v>155</v>
      </c>
      <c r="B15" s="93">
        <f>SUM(B4:B6)</f>
        <v>54</v>
      </c>
      <c r="C15" s="93">
        <f>SUM(C4:C6)</f>
        <v>39</v>
      </c>
      <c r="D15" s="93">
        <f>SUM(D4:D6)</f>
        <v>93</v>
      </c>
      <c r="K15">
        <f>COUNTA(K3:K14)</f>
        <v>12</v>
      </c>
      <c r="L15" s="50">
        <f>SUM(L3:L14)</f>
        <v>93</v>
      </c>
    </row>
    <row r="16" spans="1:12" ht="12.75" customHeight="1">
      <c r="A16" s="60" t="s">
        <v>156</v>
      </c>
      <c r="B16" s="91">
        <f>B15/B3</f>
        <v>1</v>
      </c>
      <c r="C16" s="91">
        <f>C15/C3</f>
        <v>1</v>
      </c>
      <c r="D16" s="91">
        <f>D15/D3</f>
        <v>1</v>
      </c>
      <c r="E16" s="48"/>
      <c r="F16" s="49"/>
      <c r="G16" s="49"/>
      <c r="K16" s="38"/>
      <c r="L16" s="77" t="str">
        <f>IF(L15=COUNTA(Comments!A2:Comments!A542),"Computed Tally is Correct","Computed Tally is Incorrect")</f>
        <v>Computed Tally is Correct</v>
      </c>
    </row>
    <row r="17" ht="12.75" customHeight="1"/>
    <row r="18" ht="12.75" customHeight="1"/>
    <row r="19" spans="1:14" ht="12.75" customHeight="1">
      <c r="A19" s="69" t="s">
        <v>102</v>
      </c>
      <c r="B19" s="70" t="s">
        <v>103</v>
      </c>
      <c r="C19" s="71" t="s">
        <v>104</v>
      </c>
      <c r="D19" s="70" t="s">
        <v>120</v>
      </c>
      <c r="E19" s="70" t="s">
        <v>138</v>
      </c>
      <c r="F19" s="72" t="s">
        <v>119</v>
      </c>
      <c r="G19" s="70" t="s">
        <v>105</v>
      </c>
      <c r="H19" s="74" t="s">
        <v>128</v>
      </c>
      <c r="N19" s="37"/>
    </row>
    <row r="20" spans="1:13" ht="12.75" customHeight="1">
      <c r="A20" s="58" t="s">
        <v>89</v>
      </c>
      <c r="B20" s="51">
        <f>COUNTIF(Comments!O$2:O$542,$A20)</f>
        <v>0</v>
      </c>
      <c r="C20" s="51">
        <f>COUNTIF(Comments!U$2:U$542,$A20)</f>
        <v>0</v>
      </c>
      <c r="D20" s="51">
        <f>COUNTIF(Comments!Y$2:Y$542,$A20)</f>
        <v>0</v>
      </c>
      <c r="E20" s="51">
        <f>COUNTIF(Comments!X$2:X$542,$A20)</f>
        <v>0</v>
      </c>
      <c r="F20">
        <f>COUNTIF(Comments!W$2:W$542,$A20)</f>
        <v>0</v>
      </c>
      <c r="G20" s="51">
        <f>COUNTIF(Comments!V$2:V$542,$A20)</f>
        <v>0</v>
      </c>
      <c r="H20" s="35" t="str">
        <f aca="true" t="shared" si="1" ref="H20:H30">IF(SUM(C20:G20)=B20,"OK",SUM(C20:G20)-B20)</f>
        <v>OK</v>
      </c>
      <c r="K20" s="40"/>
      <c r="L20" s="41"/>
      <c r="M20" s="40"/>
    </row>
    <row r="21" spans="1:13" ht="12.75" customHeight="1">
      <c r="A21" s="58" t="s">
        <v>116</v>
      </c>
      <c r="B21" s="51">
        <f>COUNTIF(Comments!O$2:O$542,$A21)</f>
        <v>0</v>
      </c>
      <c r="C21" s="51">
        <f>COUNTIF(Comments!U$2:U$542,$A21)</f>
        <v>0</v>
      </c>
      <c r="D21" s="51">
        <f>COUNTIF(Comments!Y$2:Y$542,$A21)</f>
        <v>0</v>
      </c>
      <c r="E21" s="51">
        <f>COUNTIF(Comments!X$2:X$542,$A21)</f>
        <v>0</v>
      </c>
      <c r="F21">
        <f>COUNTIF(Comments!W$2:W$542,$A21)</f>
        <v>0</v>
      </c>
      <c r="G21" s="51">
        <f>COUNTIF(Comments!V$2:V$542,$A21)</f>
        <v>0</v>
      </c>
      <c r="H21" s="35" t="str">
        <f t="shared" si="1"/>
        <v>OK</v>
      </c>
      <c r="K21" s="40"/>
      <c r="L21" s="41"/>
      <c r="M21" s="40"/>
    </row>
    <row r="22" spans="1:13" ht="12.75" customHeight="1">
      <c r="A22" s="58" t="s">
        <v>88</v>
      </c>
      <c r="B22" s="51">
        <f>COUNTIF(Comments!O$2:O$542,$A22)</f>
        <v>0</v>
      </c>
      <c r="C22" s="51">
        <f>COUNTIF(Comments!U$2:U$542,$A22)</f>
        <v>0</v>
      </c>
      <c r="D22" s="51">
        <f>COUNTIF(Comments!Y$2:Y$542,$A22)</f>
        <v>0</v>
      </c>
      <c r="E22" s="51">
        <f>COUNTIF(Comments!X$2:X$542,$A22)</f>
        <v>0</v>
      </c>
      <c r="F22">
        <f>COUNTIF(Comments!W$2:W$542,$A22)</f>
        <v>0</v>
      </c>
      <c r="G22" s="51">
        <f>COUNTIF(Comments!V$2:V$542,$A22)</f>
        <v>0</v>
      </c>
      <c r="H22" s="35" t="str">
        <f t="shared" si="1"/>
        <v>OK</v>
      </c>
      <c r="K22" s="40"/>
      <c r="L22" s="41"/>
      <c r="M22" s="40"/>
    </row>
    <row r="23" spans="1:14" ht="12.75" customHeight="1">
      <c r="A23" s="58" t="s">
        <v>87</v>
      </c>
      <c r="B23" s="51">
        <f>COUNTIF(Comments!O$2:O$542,$A23)</f>
        <v>0</v>
      </c>
      <c r="C23" s="51">
        <f>COUNTIF(Comments!U$2:U$542,$A23)</f>
        <v>0</v>
      </c>
      <c r="D23" s="51">
        <f>COUNTIF(Comments!Y$2:Y$542,$A23)</f>
        <v>0</v>
      </c>
      <c r="E23" s="51">
        <f>COUNTIF(Comments!X$2:X$542,$A23)</f>
        <v>0</v>
      </c>
      <c r="F23">
        <f>COUNTIF(Comments!W$2:W$542,$A23)</f>
        <v>0</v>
      </c>
      <c r="G23" s="51">
        <f>COUNTIF(Comments!V$2:V$542,$A23)</f>
        <v>0</v>
      </c>
      <c r="H23" s="35" t="str">
        <f t="shared" si="1"/>
        <v>OK</v>
      </c>
      <c r="K23" s="40"/>
      <c r="L23" s="41"/>
      <c r="M23" s="40"/>
      <c r="N23" s="42"/>
    </row>
    <row r="24" spans="1:13" ht="12.75" customHeight="1">
      <c r="A24" s="58" t="s">
        <v>96</v>
      </c>
      <c r="B24" s="51">
        <f>COUNTIF(Comments!O$2:O$542,$A24)</f>
        <v>0</v>
      </c>
      <c r="C24" s="51">
        <f>COUNTIF(Comments!U$2:U$542,$A24)</f>
        <v>0</v>
      </c>
      <c r="D24" s="51">
        <f>COUNTIF(Comments!Y$2:Y$542,$A24)</f>
        <v>0</v>
      </c>
      <c r="E24" s="51">
        <f>COUNTIF(Comments!X$2:X$542,$A24)</f>
        <v>0</v>
      </c>
      <c r="F24">
        <f>COUNTIF(Comments!W$2:W$542,$A24)</f>
        <v>0</v>
      </c>
      <c r="G24" s="51">
        <f>COUNTIF(Comments!V$2:V$542,$A24)</f>
        <v>0</v>
      </c>
      <c r="H24" s="35" t="str">
        <f t="shared" si="1"/>
        <v>OK</v>
      </c>
      <c r="K24" s="40"/>
      <c r="L24" s="41"/>
      <c r="M24" s="40"/>
    </row>
    <row r="25" spans="1:13" ht="12.75" customHeight="1">
      <c r="A25" s="58" t="s">
        <v>94</v>
      </c>
      <c r="B25" s="51">
        <f>COUNTIF(Comments!O$2:O$542,$A25)</f>
        <v>0</v>
      </c>
      <c r="C25" s="51">
        <f>COUNTIF(Comments!U$2:U$542,$A25)</f>
        <v>0</v>
      </c>
      <c r="D25" s="51">
        <f>COUNTIF(Comments!Y$2:Y$542,$A25)</f>
        <v>0</v>
      </c>
      <c r="E25" s="51">
        <f>COUNTIF(Comments!X$2:X$542,$A25)</f>
        <v>0</v>
      </c>
      <c r="F25">
        <f>COUNTIF(Comments!W$2:W$542,$A25)</f>
        <v>0</v>
      </c>
      <c r="G25" s="51">
        <f>COUNTIF(Comments!V$2:V$542,$A25)</f>
        <v>0</v>
      </c>
      <c r="H25" s="35" t="str">
        <f t="shared" si="1"/>
        <v>OK</v>
      </c>
      <c r="K25" s="40"/>
      <c r="L25" s="41"/>
      <c r="M25" s="40"/>
    </row>
    <row r="26" spans="1:13" ht="12.75" customHeight="1">
      <c r="A26" s="58" t="s">
        <v>93</v>
      </c>
      <c r="B26" s="51">
        <f>COUNTIF(Comments!O$2:O$542,$A26)</f>
        <v>0</v>
      </c>
      <c r="C26" s="51">
        <f>COUNTIF(Comments!U$2:U$542,$A26)</f>
        <v>0</v>
      </c>
      <c r="D26" s="51">
        <f>COUNTIF(Comments!Y$2:Y$542,$A26)</f>
        <v>0</v>
      </c>
      <c r="E26" s="51">
        <f>COUNTIF(Comments!X$2:X$542,$A26)</f>
        <v>0</v>
      </c>
      <c r="F26">
        <f>COUNTIF(Comments!W$2:W$542,$A26)</f>
        <v>0</v>
      </c>
      <c r="G26" s="51">
        <f>COUNTIF(Comments!V$2:V$542,$A26)</f>
        <v>0</v>
      </c>
      <c r="H26" s="35" t="str">
        <f>IF(SUM(C26:G26)=B26,"OK",SUM(C26:G26)-B26)</f>
        <v>OK</v>
      </c>
      <c r="K26" s="40"/>
      <c r="L26" s="41"/>
      <c r="M26" s="40"/>
    </row>
    <row r="27" spans="1:13" ht="12.75" customHeight="1">
      <c r="A27" s="58" t="s">
        <v>92</v>
      </c>
      <c r="B27" s="51">
        <f>COUNTIF(Comments!O$2:O$542,$A27)</f>
        <v>0</v>
      </c>
      <c r="C27" s="51">
        <f>COUNTIF(Comments!U$2:U$542,$A27)</f>
        <v>0</v>
      </c>
      <c r="D27" s="51">
        <f>COUNTIF(Comments!Y$2:Y$542,$A27)</f>
        <v>0</v>
      </c>
      <c r="E27" s="51">
        <f>COUNTIF(Comments!X$2:X$542,$A27)</f>
        <v>0</v>
      </c>
      <c r="F27">
        <f>COUNTIF(Comments!W$2:W$542,$A27)</f>
        <v>0</v>
      </c>
      <c r="G27" s="51">
        <f>COUNTIF(Comments!V$2:V$542,$A27)</f>
        <v>0</v>
      </c>
      <c r="H27" s="35" t="str">
        <f t="shared" si="1"/>
        <v>OK</v>
      </c>
      <c r="K27" s="40"/>
      <c r="L27" s="41"/>
      <c r="M27" s="40"/>
    </row>
    <row r="28" spans="1:13" ht="12.75" customHeight="1">
      <c r="A28" s="58" t="s">
        <v>95</v>
      </c>
      <c r="B28" s="51">
        <f>COUNTIF(Comments!O$2:O$542,$A28)</f>
        <v>0</v>
      </c>
      <c r="C28" s="51">
        <f>COUNTIF(Comments!U$2:U$542,$A28)</f>
        <v>0</v>
      </c>
      <c r="D28" s="51">
        <f>COUNTIF(Comments!Y$2:Y$542,$A28)</f>
        <v>0</v>
      </c>
      <c r="E28" s="51">
        <f>COUNTIF(Comments!X$2:X$542,$A28)</f>
        <v>0</v>
      </c>
      <c r="F28">
        <f>COUNTIF(Comments!W$2:W$542,$A28)</f>
        <v>0</v>
      </c>
      <c r="G28" s="51">
        <f>COUNTIF(Comments!V$2:V$542,$A28)</f>
        <v>0</v>
      </c>
      <c r="H28" s="35" t="str">
        <f t="shared" si="1"/>
        <v>OK</v>
      </c>
      <c r="M28" s="40"/>
    </row>
    <row r="29" spans="1:13" ht="12.75" customHeight="1">
      <c r="A29" s="58" t="s">
        <v>91</v>
      </c>
      <c r="B29" s="51">
        <f>COUNTIF(Comments!O$2:O$542,$A29)</f>
        <v>0</v>
      </c>
      <c r="C29" s="51">
        <f>COUNTIF(Comments!U$2:U$542,$A29)</f>
        <v>0</v>
      </c>
      <c r="D29" s="51">
        <f>COUNTIF(Comments!Y$2:Y$542,$A29)</f>
        <v>0</v>
      </c>
      <c r="E29" s="51">
        <f>COUNTIF(Comments!X$2:X$542,$A29)</f>
        <v>0</v>
      </c>
      <c r="F29">
        <f>COUNTIF(Comments!W$2:W$542,$A29)</f>
        <v>0</v>
      </c>
      <c r="G29" s="51">
        <f>COUNTIF(Comments!V$2:V$542,$A29)</f>
        <v>0</v>
      </c>
      <c r="H29" s="35" t="str">
        <f t="shared" si="1"/>
        <v>OK</v>
      </c>
      <c r="K29" s="40"/>
      <c r="L29" s="41">
        <f>IF((COUNTIF(Comments!B$1:B$542,K29))=0,"",COUNTIF(Comments!B$1:B$542,K29))</f>
      </c>
      <c r="M29" s="40"/>
    </row>
    <row r="30" spans="1:13" ht="12.75" customHeight="1">
      <c r="A30" s="58" t="s">
        <v>97</v>
      </c>
      <c r="B30" s="51">
        <f>COUNTIF(Comments!O$2:O$542,$A30)</f>
        <v>0</v>
      </c>
      <c r="C30" s="51">
        <f>COUNTIF(Comments!U$2:U$542,$A30)</f>
        <v>0</v>
      </c>
      <c r="D30" s="51">
        <f>COUNTIF(Comments!Y$2:Y$542,$A30)</f>
        <v>0</v>
      </c>
      <c r="E30" s="51">
        <f>COUNTIF(Comments!X$2:X$542,$A30)</f>
        <v>0</v>
      </c>
      <c r="F30">
        <f>COUNTIF(Comments!W$2:W$542,$A30)</f>
        <v>0</v>
      </c>
      <c r="G30" s="51">
        <f>COUNTIF(Comments!V$2:V$542,$A30)</f>
        <v>0</v>
      </c>
      <c r="H30" s="35" t="str">
        <f t="shared" si="1"/>
        <v>OK</v>
      </c>
      <c r="M30" s="40"/>
    </row>
    <row r="31" spans="1:13" ht="12.75" customHeight="1">
      <c r="A31" s="23" t="s">
        <v>106</v>
      </c>
      <c r="B31" s="51">
        <f>COUNTIF(Comments!O$2:O$542,$A31)</f>
        <v>0</v>
      </c>
      <c r="C31" s="51">
        <f>COUNTIF(Comments!U$2:U$542,$A31)</f>
        <v>0</v>
      </c>
      <c r="D31" s="51">
        <f>COUNTIF(Comments!Y$2:Y$542,$A31)</f>
        <v>0</v>
      </c>
      <c r="E31" s="51">
        <f>COUNTIF(Comments!X$2:X$542,$A31)</f>
        <v>0</v>
      </c>
      <c r="F31">
        <f>COUNTIF(Comments!W$2:W$542,$A31)</f>
        <v>0</v>
      </c>
      <c r="G31" s="51">
        <f>COUNTIF(Comments!V$2:V$542,$A31)</f>
        <v>0</v>
      </c>
      <c r="H31" s="35" t="str">
        <f>IF(SUM(C31:G31)=B31,"OK",SUM(C31:G31)-B31)</f>
        <v>OK</v>
      </c>
      <c r="M31" s="40"/>
    </row>
    <row r="32" spans="1:8" ht="12.75" customHeight="1">
      <c r="A32" s="23" t="s">
        <v>106</v>
      </c>
      <c r="B32" s="51">
        <f>COUNTIF(Comments!O$2:O$542,$A32)</f>
        <v>0</v>
      </c>
      <c r="C32" s="51">
        <f>COUNTIF(Comments!U$2:U$542,$A32)</f>
        <v>0</v>
      </c>
      <c r="D32" s="51">
        <f>COUNTIF(Comments!Y$2:Y$542,$A32)</f>
        <v>0</v>
      </c>
      <c r="E32" s="51">
        <f>COUNTIF(Comments!X$2:X$542,$A32)</f>
        <v>0</v>
      </c>
      <c r="F32">
        <f>COUNTIF(Comments!W$2:W$542,$A32)</f>
        <v>0</v>
      </c>
      <c r="G32" s="51">
        <f>COUNTIF(Comments!V$2:V$542,$A32)</f>
        <v>0</v>
      </c>
      <c r="H32" s="35" t="str">
        <f>IF(SUM(C32:G32)=B32,"OK",SUM(C32:G32)-B32)</f>
        <v>OK</v>
      </c>
    </row>
    <row r="33" spans="1:13" ht="12.75" customHeight="1">
      <c r="A33" s="66" t="s">
        <v>106</v>
      </c>
      <c r="B33" s="67">
        <f>COUNTIF(Comments!O$2:O$542,$A33)</f>
        <v>0</v>
      </c>
      <c r="C33" s="67">
        <f>COUNTIF(Comments!U$2:U$542,$A33)</f>
        <v>0</v>
      </c>
      <c r="D33" s="67">
        <f>COUNTIF(Comments!Y$2:Y$542,$A33)</f>
        <v>0</v>
      </c>
      <c r="E33" s="67">
        <f>COUNTIF(Comments!X$2:X$542,$A33)</f>
        <v>0</v>
      </c>
      <c r="F33" s="61">
        <f>COUNTIF(Comments!W$2:W$542,$A33)</f>
        <v>0</v>
      </c>
      <c r="G33" s="67">
        <f>COUNTIF(Comments!V$2:V$542,$A33)</f>
        <v>0</v>
      </c>
      <c r="H33" s="68" t="str">
        <f>IF(SUM(C33:G33)=B33,"OK",SUM(C33:G33)-B33)</f>
        <v>OK</v>
      </c>
      <c r="M33" s="40"/>
    </row>
    <row r="34" spans="1:13" ht="12.75" customHeight="1">
      <c r="A34" s="84" t="s">
        <v>107</v>
      </c>
      <c r="B34" s="53">
        <f>SUM(B$20:B33)</f>
        <v>0</v>
      </c>
      <c r="C34" s="53">
        <f>SUM(C$20:C33)</f>
        <v>0</v>
      </c>
      <c r="D34" s="53">
        <f>SUM(D$20:D33)</f>
        <v>0</v>
      </c>
      <c r="E34" s="53">
        <f>SUM(E$20:E33)</f>
        <v>0</v>
      </c>
      <c r="F34" s="53">
        <f>SUM(F$20:F33)</f>
        <v>0</v>
      </c>
      <c r="G34" s="53">
        <f>SUM(G$20:G33)</f>
        <v>0</v>
      </c>
      <c r="H34" s="35"/>
      <c r="J34" s="35"/>
      <c r="M34" s="40"/>
    </row>
    <row r="35" spans="1:13" ht="12.75" customHeight="1">
      <c r="A35" s="77" t="s">
        <v>108</v>
      </c>
      <c r="B35" s="76" t="str">
        <f>IF(B34=B$3,"YES","NO")</f>
        <v>NO</v>
      </c>
      <c r="C35" s="76" t="str">
        <f>IF(C34=B$13,"YES","NO")</f>
        <v>YES</v>
      </c>
      <c r="D35" s="76" t="str">
        <f>IF(D34=B$11,"YES","NO")</f>
        <v>YES</v>
      </c>
      <c r="E35" s="76" t="str">
        <f>IF(E34=B$4,"YES","NO")</f>
        <v>YES</v>
      </c>
      <c r="F35" s="76" t="str">
        <f>IF(F34=B$5,"YES","NO")</f>
        <v>YES</v>
      </c>
      <c r="G35" s="76" t="str">
        <f>IF(G34=B$6,"YES","NO")</f>
        <v>NO</v>
      </c>
      <c r="H35" s="35"/>
      <c r="J35" s="35"/>
      <c r="M35" s="40"/>
    </row>
    <row r="36" spans="3:13" ht="12.75" customHeight="1">
      <c r="C36" s="23"/>
      <c r="D36" s="23"/>
      <c r="E36" s="51"/>
      <c r="F36" s="51"/>
      <c r="G36" s="51"/>
      <c r="H36" s="51"/>
      <c r="J36" s="35"/>
      <c r="M36" s="40"/>
    </row>
    <row r="37" spans="3:13" ht="12.75" customHeight="1">
      <c r="C37" s="23"/>
      <c r="D37" s="23"/>
      <c r="E37" s="51"/>
      <c r="F37" s="51"/>
      <c r="G37" s="51"/>
      <c r="H37" s="51"/>
      <c r="J37" s="35"/>
      <c r="M37" s="40"/>
    </row>
    <row r="38" spans="3:13" ht="12.75" customHeight="1">
      <c r="C38" s="23"/>
      <c r="D38" s="23"/>
      <c r="E38" s="51"/>
      <c r="F38" s="51"/>
      <c r="G38" s="51"/>
      <c r="H38" s="51"/>
      <c r="J38" s="35"/>
      <c r="M38" s="40"/>
    </row>
    <row r="39" spans="3:13" ht="12.75" customHeight="1">
      <c r="C39" s="23"/>
      <c r="D39" s="23"/>
      <c r="E39" s="51"/>
      <c r="F39" s="51"/>
      <c r="G39" s="51"/>
      <c r="H39" s="51"/>
      <c r="J39" s="35"/>
      <c r="M39" s="40"/>
    </row>
    <row r="40" spans="1:13" ht="12.75" customHeight="1">
      <c r="A40" s="73" t="s">
        <v>158</v>
      </c>
      <c r="B40" s="62"/>
      <c r="C40" s="23"/>
      <c r="D40" s="23"/>
      <c r="E40" s="51"/>
      <c r="F40" s="51"/>
      <c r="G40" s="51"/>
      <c r="H40" s="51"/>
      <c r="J40" s="35"/>
      <c r="M40" s="40"/>
    </row>
    <row r="41" spans="1:13" ht="12.75" customHeight="1">
      <c r="A41" s="52" t="s">
        <v>149</v>
      </c>
      <c r="B41" s="43">
        <f>IF((COUNTIF(Comments!I$2:I$542,A41))=0,0,COUNTIF(Comments!I$2:I$542,A41))</f>
        <v>0</v>
      </c>
      <c r="C41" s="23"/>
      <c r="D41" s="23"/>
      <c r="E41" s="51"/>
      <c r="F41" s="51"/>
      <c r="G41" s="51"/>
      <c r="H41" s="51"/>
      <c r="J41" s="35"/>
      <c r="M41" s="40"/>
    </row>
    <row r="42" spans="1:14" ht="12.75" customHeight="1">
      <c r="A42" s="52" t="s">
        <v>152</v>
      </c>
      <c r="B42" s="43">
        <f>IF((COUNTIF(Comments!I$2:I$542,A42))=0,0,COUNTIF(Comments!I$2:I$542,A42))</f>
        <v>0</v>
      </c>
      <c r="C42" s="22"/>
      <c r="D42" s="23"/>
      <c r="E42" s="51"/>
      <c r="F42" s="51"/>
      <c r="G42" s="51"/>
      <c r="H42" s="51"/>
      <c r="J42" s="35"/>
      <c r="M42" s="40"/>
      <c r="N42" s="42"/>
    </row>
    <row r="43" spans="1:14" ht="12.75" customHeight="1">
      <c r="A43" s="52" t="s">
        <v>153</v>
      </c>
      <c r="B43" s="43">
        <f>IF((COUNTIF(Comments!I$2:I$542,A43))=0,0,COUNTIF(Comments!I$2:I$542,A43))</f>
        <v>0</v>
      </c>
      <c r="C43" s="23"/>
      <c r="D43" s="23"/>
      <c r="E43" s="51"/>
      <c r="F43" s="51"/>
      <c r="G43" s="51"/>
      <c r="H43" s="51"/>
      <c r="J43" s="35"/>
      <c r="M43" s="40"/>
      <c r="N43" s="42"/>
    </row>
    <row r="44" spans="1:14" ht="12.75" customHeight="1">
      <c r="A44" s="52" t="s">
        <v>151</v>
      </c>
      <c r="B44" s="43">
        <f>IF((COUNTIF(Comments!I$2:I$542,A44))=0,0,COUNTIF(Comments!I$2:I$542,A44))</f>
        <v>0</v>
      </c>
      <c r="C44" s="22"/>
      <c r="D44" s="23"/>
      <c r="E44" s="51"/>
      <c r="F44" s="51"/>
      <c r="G44" s="51"/>
      <c r="H44" s="51"/>
      <c r="J44" s="35"/>
      <c r="M44" s="40"/>
      <c r="N44" s="42"/>
    </row>
    <row r="45" spans="1:14" ht="12.75" customHeight="1">
      <c r="A45" s="52" t="s">
        <v>146</v>
      </c>
      <c r="B45" s="43">
        <f>IF((COUNTIF(Comments!I$2:I$542,A45))=0,0,COUNTIF(Comments!I$2:I$542,A45))</f>
        <v>0</v>
      </c>
      <c r="C45" s="23"/>
      <c r="D45" s="23"/>
      <c r="E45" s="51"/>
      <c r="F45" s="51"/>
      <c r="G45" s="51"/>
      <c r="H45" s="51"/>
      <c r="J45" s="35"/>
      <c r="M45" s="40"/>
      <c r="N45" s="42"/>
    </row>
    <row r="46" spans="1:14" ht="12.75" customHeight="1">
      <c r="A46" s="52" t="s">
        <v>150</v>
      </c>
      <c r="B46" s="43">
        <f>IF((COUNTIF(Comments!I$2:I$542,A46))=0,0,COUNTIF(Comments!I$2:I$542,A46))</f>
        <v>0</v>
      </c>
      <c r="C46" s="22"/>
      <c r="D46" s="23"/>
      <c r="E46" s="51"/>
      <c r="F46" s="51"/>
      <c r="G46" s="51"/>
      <c r="H46" s="51"/>
      <c r="J46" s="35"/>
      <c r="N46" s="42"/>
    </row>
    <row r="47" spans="1:14" ht="12.75" customHeight="1">
      <c r="A47" s="52" t="s">
        <v>148</v>
      </c>
      <c r="B47" s="43">
        <f>IF((COUNTIF(Comments!I$2:I$542,A47))=0,0,COUNTIF(Comments!I$2:I$542,A47))</f>
        <v>0</v>
      </c>
      <c r="C47" s="22"/>
      <c r="D47" s="23"/>
      <c r="E47" s="51"/>
      <c r="F47" s="51"/>
      <c r="G47" s="51"/>
      <c r="H47" s="51"/>
      <c r="J47" s="35"/>
      <c r="N47" s="42"/>
    </row>
    <row r="48" spans="1:14" ht="12.75" customHeight="1">
      <c r="A48" s="52" t="s">
        <v>144</v>
      </c>
      <c r="B48" s="43">
        <f>IF((COUNTIF(Comments!I$2:I$542,A48))=0,0,COUNTIF(Comments!I$2:I$542,A48))</f>
        <v>0</v>
      </c>
      <c r="C48" s="23"/>
      <c r="D48" s="23"/>
      <c r="E48" s="51"/>
      <c r="F48" s="51"/>
      <c r="G48" s="51"/>
      <c r="H48" s="51"/>
      <c r="J48" s="35"/>
      <c r="L48" s="43"/>
      <c r="N48" s="42"/>
    </row>
    <row r="49" spans="1:14" ht="12.75" customHeight="1">
      <c r="A49" s="52" t="s">
        <v>147</v>
      </c>
      <c r="B49" s="43">
        <f>IF((COUNTIF(Comments!I$2:I$542,A49))=0,0,COUNTIF(Comments!I$2:I$542,A49))</f>
        <v>0</v>
      </c>
      <c r="C49" s="22"/>
      <c r="D49" s="22"/>
      <c r="E49" s="51"/>
      <c r="F49" s="51"/>
      <c r="G49" s="51"/>
      <c r="H49" s="51"/>
      <c r="J49" s="35"/>
      <c r="L49" s="43"/>
      <c r="N49" s="42"/>
    </row>
    <row r="50" spans="1:14" ht="12.75" customHeight="1">
      <c r="A50" s="89" t="s">
        <v>145</v>
      </c>
      <c r="B50" s="83">
        <f>IF((COUNTIF(Comments!I$2:I$542,A50))=0,0,COUNTIF(Comments!I$2:I$542,A50))</f>
        <v>0</v>
      </c>
      <c r="D50" s="23"/>
      <c r="E50" s="51"/>
      <c r="F50" s="51"/>
      <c r="G50" s="51"/>
      <c r="H50" s="51"/>
      <c r="J50" s="35"/>
      <c r="L50" s="43"/>
      <c r="N50" s="42"/>
    </row>
    <row r="51" spans="1:14" ht="12.75" customHeight="1">
      <c r="A51" s="90" t="s">
        <v>154</v>
      </c>
      <c r="B51" s="62">
        <f>IF((COUNTIF(Comments!I$2:I$542,A51))=0,0,COUNTIF(Comments!I$2:I$542,A51))</f>
        <v>0</v>
      </c>
      <c r="N51" s="23"/>
    </row>
    <row r="52" spans="2:14" ht="12.75" customHeight="1">
      <c r="B52" s="45">
        <f>SUM(B41:B51)</f>
        <v>0</v>
      </c>
      <c r="N52" s="23"/>
    </row>
    <row r="53" spans="1:14" ht="12.75" customHeight="1">
      <c r="A53" s="60" t="s">
        <v>157</v>
      </c>
      <c r="B53" s="54">
        <f>IF(B52=0,0,(B52/(D3)))</f>
        <v>0</v>
      </c>
      <c r="N53" s="23"/>
    </row>
    <row r="54" ht="12.75" customHeight="1">
      <c r="N54" s="23"/>
    </row>
    <row r="55" ht="12.75" customHeight="1">
      <c r="N55" s="23"/>
    </row>
    <row r="56" ht="12.75" customHeight="1">
      <c r="N56" s="23"/>
    </row>
    <row r="57" ht="12.75" customHeight="1">
      <c r="N57" s="23"/>
    </row>
    <row r="58" ht="12.75" customHeight="1">
      <c r="N58" s="23"/>
    </row>
    <row r="59" ht="12.75" customHeight="1">
      <c r="N59" s="23"/>
    </row>
    <row r="60" ht="12.75" customHeight="1">
      <c r="N60" s="23"/>
    </row>
    <row r="61" ht="12.75" customHeight="1">
      <c r="N61" s="23"/>
    </row>
    <row r="62" ht="12.75" customHeight="1">
      <c r="N62" s="23"/>
    </row>
    <row r="63" ht="12.75" customHeight="1">
      <c r="N63" s="23"/>
    </row>
    <row r="64" ht="12.75" customHeight="1">
      <c r="N64" s="23"/>
    </row>
    <row r="65" ht="12.75" customHeight="1">
      <c r="N65" s="23"/>
    </row>
    <row r="66" ht="12.75" customHeight="1">
      <c r="N66" s="23"/>
    </row>
    <row r="67" ht="12.75" customHeight="1">
      <c r="N67" s="23"/>
    </row>
    <row r="68" ht="12.75" customHeight="1">
      <c r="N68" s="23"/>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c r="N104" s="44"/>
    </row>
    <row r="105" ht="12.75" customHeight="1">
      <c r="N105" s="44"/>
    </row>
    <row r="106" ht="12.75" customHeight="1">
      <c r="N106" s="44"/>
    </row>
    <row r="107" ht="12.75" customHeight="1">
      <c r="N107" s="44"/>
    </row>
    <row r="108" ht="12.75" customHeight="1">
      <c r="N108" s="44"/>
    </row>
    <row r="109" ht="12.75" customHeight="1">
      <c r="N109" s="44"/>
    </row>
    <row r="110" ht="12.75" customHeight="1">
      <c r="N110" s="44"/>
    </row>
    <row r="111" ht="12.75" customHeight="1">
      <c r="N111" s="44"/>
    </row>
    <row r="112" ht="12.75" customHeight="1">
      <c r="N112" s="44"/>
    </row>
    <row r="113" ht="12.75" customHeight="1">
      <c r="N113" s="44"/>
    </row>
    <row r="114" ht="12.75" customHeight="1">
      <c r="N114" s="44"/>
    </row>
    <row r="115" ht="12.75" customHeight="1">
      <c r="N115" s="44"/>
    </row>
    <row r="116" ht="12.75" customHeight="1">
      <c r="N116" s="55"/>
    </row>
    <row r="117" ht="12.75" customHeight="1">
      <c r="N117" s="55"/>
    </row>
    <row r="118" ht="12.75" customHeight="1">
      <c r="N118" s="56"/>
    </row>
    <row r="119" ht="12.75" customHeight="1">
      <c r="N119" s="55"/>
    </row>
    <row r="120" ht="12.75" customHeight="1">
      <c r="N120" s="46"/>
    </row>
    <row r="121" ht="12.75" customHeight="1">
      <c r="N121" s="46"/>
    </row>
    <row r="122" ht="12.75" customHeight="1">
      <c r="N122" s="46"/>
    </row>
    <row r="123" ht="12.75" customHeight="1">
      <c r="N123" s="4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sum</cp:lastModifiedBy>
  <dcterms:created xsi:type="dcterms:W3CDTF">2012-07-21T16:42:55Z</dcterms:created>
  <dcterms:modified xsi:type="dcterms:W3CDTF">2013-04-17T08:34:26Z</dcterms:modified>
  <cp:category/>
  <cp:version/>
  <cp:contentType/>
  <cp:contentStatus/>
</cp:coreProperties>
</file>