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date1904="1" showInkAnnotation="0" autoCompressPictures="0"/>
  <bookViews>
    <workbookView xWindow="0" yWindow="0" windowWidth="25600" windowHeight="14300" tabRatio="500" activeTab="1"/>
  </bookViews>
  <sheets>
    <sheet name="Cover" sheetId="3" r:id="rId1"/>
    <sheet name="Comments" sheetId="1" r:id="rId2"/>
    <sheet name="Summary" sheetId="2" r:id="rId3"/>
    <sheet name="Notes" sheetId="5" r:id="rId4"/>
    <sheet name="Charts" sheetId="6" r:id="rId5"/>
  </sheets>
  <definedNames>
    <definedName name="_xlnm._FilterDatabase" localSheetId="1" hidden="1">Comments!$A$1:$X$37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 i="1" l="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C61" i="2"/>
  <c r="D61" i="2"/>
  <c r="E61" i="2"/>
  <c r="R2" i="1"/>
  <c r="S2" i="1"/>
  <c r="R36" i="1"/>
  <c r="S36" i="1"/>
  <c r="R35" i="1"/>
  <c r="S35" i="1"/>
  <c r="R34" i="1"/>
  <c r="S34" i="1"/>
  <c r="R33" i="1"/>
  <c r="S33" i="1"/>
  <c r="R32" i="1"/>
  <c r="S32" i="1"/>
  <c r="R31" i="1"/>
  <c r="S31" i="1"/>
  <c r="R30" i="1"/>
  <c r="S30" i="1"/>
  <c r="R29" i="1"/>
  <c r="S29" i="1"/>
  <c r="R28" i="1"/>
  <c r="S28" i="1"/>
  <c r="R27" i="1"/>
  <c r="S27" i="1"/>
  <c r="R26" i="1"/>
  <c r="S26" i="1"/>
  <c r="R25" i="1"/>
  <c r="S25" i="1"/>
  <c r="R24" i="1"/>
  <c r="S24" i="1"/>
  <c r="R23" i="1"/>
  <c r="S23" i="1"/>
  <c r="R22" i="1"/>
  <c r="S22" i="1"/>
  <c r="R21" i="1"/>
  <c r="S21" i="1"/>
  <c r="R20" i="1"/>
  <c r="S20" i="1"/>
  <c r="R19" i="1"/>
  <c r="S19" i="1"/>
  <c r="R18" i="1"/>
  <c r="S18" i="1"/>
  <c r="R17" i="1"/>
  <c r="S17" i="1"/>
  <c r="R16" i="1"/>
  <c r="S16" i="1"/>
  <c r="R15" i="1"/>
  <c r="S15" i="1"/>
  <c r="R14" i="1"/>
  <c r="S14" i="1"/>
  <c r="R13" i="1"/>
  <c r="S13" i="1"/>
  <c r="R12" i="1"/>
  <c r="S12" i="1"/>
  <c r="R11" i="1"/>
  <c r="S11" i="1"/>
  <c r="R10" i="1"/>
  <c r="S10" i="1"/>
  <c r="R9" i="1"/>
  <c r="S9" i="1"/>
  <c r="R8" i="1"/>
  <c r="S8" i="1"/>
  <c r="R7" i="1"/>
  <c r="S7" i="1"/>
  <c r="R6" i="1"/>
  <c r="S6" i="1"/>
  <c r="R5" i="1"/>
  <c r="S5" i="1"/>
  <c r="R4" i="1"/>
  <c r="S4" i="1"/>
  <c r="R3" i="1"/>
  <c r="S3" i="1"/>
  <c r="S37" i="1"/>
  <c r="R37" i="1"/>
  <c r="C15" i="2"/>
  <c r="C58" i="2"/>
  <c r="D15" i="2"/>
  <c r="D58" i="2"/>
  <c r="E58" i="2"/>
  <c r="C59" i="2"/>
  <c r="D59" i="2"/>
  <c r="E59" i="2"/>
  <c r="C60" i="2"/>
  <c r="D60" i="2"/>
  <c r="E60" i="2"/>
  <c r="C57" i="2"/>
  <c r="D57" i="2"/>
  <c r="E57" i="2"/>
  <c r="I15" i="2"/>
  <c r="I19"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65"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65"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65" i="2"/>
  <c r="B63" i="2"/>
  <c r="B65" i="2"/>
  <c r="B15" i="2"/>
  <c r="H15" i="2"/>
  <c r="J15" i="2"/>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B6" i="2"/>
  <c r="E6" i="2"/>
  <c r="H6" i="2"/>
  <c r="B7" i="2"/>
  <c r="E7" i="2"/>
  <c r="H7" i="2"/>
  <c r="B8" i="2"/>
  <c r="E8" i="2"/>
  <c r="H8" i="2"/>
  <c r="H10" i="2"/>
  <c r="B2" i="2"/>
  <c r="E2" i="2"/>
  <c r="H2" i="2"/>
  <c r="H11" i="2"/>
  <c r="E10" i="2"/>
  <c r="E11" i="2"/>
  <c r="B10" i="2"/>
  <c r="B11" i="2"/>
  <c r="B4" i="2"/>
  <c r="E4" i="2"/>
  <c r="H4" i="2"/>
  <c r="B5" i="2"/>
  <c r="E5" i="2"/>
  <c r="H5" i="2"/>
  <c r="B3" i="2"/>
  <c r="E3" i="2"/>
  <c r="H3" i="2"/>
</calcChain>
</file>

<file path=xl/sharedStrings.xml><?xml version="1.0" encoding="utf-8"?>
<sst xmlns="http://schemas.openxmlformats.org/spreadsheetml/2006/main" count="482" uniqueCount="281">
  <si>
    <t>Comment #</t>
  </si>
  <si>
    <t>Name</t>
  </si>
  <si>
    <t>Category</t>
  </si>
  <si>
    <t>Page</t>
  </si>
  <si>
    <t>Subclause</t>
  </si>
  <si>
    <t>Line</t>
  </si>
  <si>
    <t>Comment</t>
  </si>
  <si>
    <t>File</t>
  </si>
  <si>
    <t>Must Be Satisfied</t>
  </si>
  <si>
    <t>Proposed Change</t>
  </si>
  <si>
    <t>Resolution Status</t>
  </si>
  <si>
    <t>Resolution Detail</t>
  </si>
  <si>
    <t>Other1</t>
  </si>
  <si>
    <t>Other2</t>
  </si>
  <si>
    <t>Other3</t>
  </si>
  <si>
    <t>Editorial</t>
  </si>
  <si>
    <t>General</t>
  </si>
  <si>
    <t>Total</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</si>
  <si>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</si>
  <si>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</si>
  <si>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</si>
  <si>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</si>
  <si>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</si>
  <si>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</si>
  <si>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</si>
  <si>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</si>
  <si>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</si>
  <si>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</si>
  <si>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</si>
  <si>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</si>
  <si>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</si>
  <si>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</si>
  <si>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802.15.4g Sponsor Ballot Comments and Resolutions</t>
  </si>
  <si>
    <t>Phil Beecher</t>
  </si>
  <si>
    <t>BCC</t>
  </si>
  <si>
    <t>Voice: +44 1273 422275</t>
  </si>
  <si>
    <t>16 Saxon Road, Hove, BN3 4LE</t>
  </si>
  <si>
    <t>email: phil@beecher.co.uk</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</si>
  <si>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</si>
  <si>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</si>
  <si>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</si>
  <si>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</si>
  <si>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</si>
  <si>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</si>
  <si>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</si>
  <si>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</si>
  <si>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</si>
  <si>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</si>
  <si>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</si>
  <si>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</si>
  <si>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</si>
  <si>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</si>
  <si>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</si>
  <si>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</si>
  <si>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</si>
  <si>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</si>
  <si>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</si>
  <si>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</si>
  <si>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</si>
  <si>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</si>
  <si>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</si>
  <si>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</si>
  <si>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</si>
  <si>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</si>
  <si>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</si>
  <si>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</si>
  <si>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</si>
  <si>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</si>
  <si>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</si>
  <si>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</si>
  <si>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</si>
  <si>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</si>
  <si>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</si>
  <si>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</si>
  <si>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</si>
  <si>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</si>
  <si>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</si>
  <si>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</si>
  <si>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</si>
  <si>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</si>
  <si>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</si>
  <si>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</si>
  <si>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</si>
  <si>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</si>
  <si>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</si>
  <si>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</si>
  <si>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</si>
  <si>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</si>
  <si>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</si>
  <si>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</si>
  <si>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</si>
  <si>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</si>
  <si>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</si>
  <si>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</si>
  <si>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</si>
  <si>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</si>
  <si>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</si>
  <si>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</si>
  <si>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</si>
  <si>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</si>
  <si>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</si>
  <si>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</si>
  <si>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</si>
  <si>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</si>
  <si>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</si>
  <si>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</si>
  <si>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</si>
  <si>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</si>
  <si>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</si>
  <si>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</si>
  <si>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</si>
  <si>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</si>
  <si>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</si>
  <si>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</si>
  <si>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</si>
  <si>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</si>
  <si>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</si>
  <si>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</si>
  <si>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</si>
  <si>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</si>
  <si>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</si>
  <si>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</si>
  <si>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</si>
  <si>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</si>
  <si>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</si>
  <si>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</si>
  <si>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</si>
  <si>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</si>
  <si>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</si>
  <si>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</si>
  <si>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</si>
  <si>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</si>
  <si>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Alina Liru Lu, Tim Schmidl</t>
  </si>
  <si>
    <t>Ruben Salazar, Kazu Yasukawa</t>
  </si>
  <si>
    <t>Ruben Salazar, Daniel Popa</t>
  </si>
  <si>
    <t>Alina Liru Lu, Daniel Popa</t>
  </si>
  <si>
    <t>Date agreed</t>
  </si>
  <si>
    <t>d6P802-15-4g_Draft_Standard</t>
  </si>
  <si>
    <t>Waheed, Khurram</t>
  </si>
  <si>
    <t>Technical</t>
  </si>
  <si>
    <t>Annex I</t>
  </si>
  <si>
    <t>Like MR-OFDM and MR-OQPSK PHYs, IEEE 802.15.4g should also provide a comprehensive step-by-step example of encoding a MR-FSK frame(s) to serve as a PHY compliance test-vector for implementers as part of the informative Annex I (or in a separate Annex). The encoding frame example will ensure a bit-accurate interpretation of the standard by the various SUN implements.
An initial proposed list of critical MR-FSK use-cases for which encoding examples will be useful are:
1) 2FSK uncoded without DW
2) 2FSK uncoded with DW
3) 2FSK FEC NRNSC with interleaving without DW
4) 2FSK FEC NRNSC with interleaving with DW
5) 2FSK FEC RSC without interleaving without DW
6) 2FSK FEC RSC with interleaving without DW
7) 2FSK FEC RSC with interleaving and DW
8) 4FSK uncoded
9) 2FSK uncoded mode switch to 4FSK</t>
  </si>
  <si>
    <t>No</t>
  </si>
  <si>
    <t>It would be preferable to add a new appendix to the standard manuscript that provides a verified test-vectors for step-by-step packet encoding of MR-FSK PHY as per the list provided in the comment (with possible amendments to the list as agreed by the BRC)</t>
  </si>
  <si>
    <t>Freescale Semiconductor, Inc.</t>
  </si>
  <si>
    <t>Le, Khanh Tuan</t>
  </si>
  <si>
    <t>Introduction on page iii:
"The SUN PHYs support multiple data rates in bands ranging from 450 MHz to 2450 MHz." should be extended to include the 169 MHz frequency band.</t>
  </si>
  <si>
    <t>Please change from "ranging from 450 MHz to 2450 MHz" to "ranging from 169 MHz to 2450 MHz".</t>
  </si>
  <si>
    <t>Texas Instruments Incorporated</t>
  </si>
  <si>
    <t>"Abstract: This amendment to IEEE Std 802.15.4-2006 addresses..." - The reference to the IEEE Std 802.15.4-2006 should be updated to the  IEEE Std 802.15.4-2011.</t>
  </si>
  <si>
    <t>Please change  IEEE Std 802.15.4-2006 to IEEE Std 802.15.4-2011.</t>
  </si>
  <si>
    <t>Sum, Chin-Sean</t>
  </si>
  <si>
    <t>Improve descriptions in several parts to emphasize that there is no intention to alter the behavior of the existing standard for functions and frame contents (such as the Coexistence Specification IE) not related to MPM.</t>
  </si>
  <si>
    <t>Change the first sentence of 5.1.1.2a to:
In a beacon-enabled PAN, a SUN device operating as a coordinator transmits an Enhanced Beacon (EB) containing a Coexistence Specification information element (IE)  at fixed intervals, in addition to the usual periodic beacons.
Change line 26 in 5.1.2.3.1 to:
If the device is a SUN device operating as a coordinator, a passive scan for an EB Coexistence Specification information element (IE)   (see 5.1.9) should take place prior to the active channel scan.
In the last line of first paragraph of 5.1.9 add:
EBs used in the MPM procedures described here are EBs containing a Coexistence Specification information element (IE).
In page 12 line 26, change the second sentence to:
In this case, an EBR containing the ID of the Coexistence Specification IE in the list of IE IDs  is sent by the intending coordinator requesting an EB from the existing coordinator.</t>
  </si>
  <si>
    <t>National Institute of Information and Communications Technology (NICT)</t>
  </si>
  <si>
    <t>6.2.10</t>
  </si>
  <si>
    <t>The baseline draft does not have an Invalid Parameter for scans. In order to maintain consistency with the baseline, some description modifications the scanning process is needed.</t>
  </si>
  <si>
    <t>Remove paragraph on line 37 and lines 44-47 on page 25.
On page 25, line 30, add new parameters MPMScan and MPMScanType.
In Table 30, add two rows for the new parameters as follows:
(Name) MPMScan , (Type) Boolean, (Valid Range) True or False, (Description) When set to True, an MPM scan is invoked and ScanDuration shall be ignored. When set to False, the scan duration shall be set according to ScanDuration and MPMScanType, MPMScanDurationBPAN and MPMScanDurationNBPAN shall be ignored.
(Name) MPMScanType, (Type) Enumeration, (Valid Range) BPAN or NBPAN, (Description) When MPMScan is set to True and MPMScanType is set to BPAN, the scan duration shall be set according to MPMScanDurationBPAN. When MPMScan is set to True and MPMScanType is set to NBPAN, the scan duration shall be set according to MPMScanDurationNBPAN.
In Table 30, change the valid range for MPMScanDurationNBPAN to 1-16383.</t>
  </si>
  <si>
    <t>Chaplin, Clint</t>
  </si>
  <si>
    <t>"given in 16.1.5.6 of P802.15.4g D6"  Yuck.  Remember, this amendment will eventually be incorporated into the 802.15.4 base specification, and 802.15.4g will cease to exist.  Plus, referring to an unapproved revision is not done.</t>
  </si>
  <si>
    <t>Yes</t>
  </si>
  <si>
    <t>Change the reference to something that will survive incorporation into the base standard.  For instance, "given in 16.1.5.6" works.  Also, perhaps this definition, among others, should be put in a sub-clause 3.2 that contains definitions specific to this standard.</t>
  </si>
  <si>
    <t>SAMSUNG</t>
  </si>
  <si>
    <t>Jillings, Steven</t>
  </si>
  <si>
    <t>16.1.2</t>
  </si>
  <si>
    <t>This is an Observation (and with reference to 16.1.5.2)
Compliance with nodulation bandwidth regulatory requirements of Section 7.7 of ETSI EN 300 220-1 appear difficult to achieve for MR-FSK PHY Modes #2 and #3 when measured against laboratory instrumentation sources.
It is also recommended that (i) guidance of 802.18 be sought to determine the upper and lower frequency points of the modulation bandwidth; (ii) silicon vendors represented on TG4g ascertain alternative modulation schemes to ensure compliance with sufficient margin to the ETSI standard</t>
  </si>
  <si>
    <t>74387600003-ETSI-EN-300-220-1-Modulation-Bandwidth-Limits-for-MR-FSK-PHYs.pdf</t>
  </si>
  <si>
    <t>Semtech</t>
  </si>
  <si>
    <t>Brown, Monique</t>
  </si>
  <si>
    <t>16.1.2.4</t>
  </si>
  <si>
    <t>It is not obvious from reading this paragraph that interleaving is always used when using NRNSC. Also, this paragraph should be moved to 16.1.2.5 Code-symbol interleaving. Doing so puts the pertinent information in the correct subclause and reduces redundancy. If you want to mention interleaving in 16.1.2.4, then add a cross reference to 16.1.2.5.</t>
  </si>
  <si>
    <t>1. Change from "Interleaving of code-bits can be employed in conjunction with RSC coding, in order to improve robustness against burst errors and to break correlation of consecutive bits (see 16.1.2.5). When FEC is enabled, for RSC, the use of the interleaver is controlled..." to "Interleaving of code-bits _shall_ be employed in conjunction with _NRNSC_ coding, in order to improve robustness against burst errors and to break correlation of consecutive bits (see 16.1.2.5). _Interleaving may also be employed with RSC coding. In the case of RSC coding_, the use of the interleaver is controlled by the PIB attribute phyFSKFECInterleavingRSC, as defined in 9.3. No interleaving shall be employed if FEC is not _enabled_." 2. Move the entire paragraph to 16.1.2.5 and use it to replace the first sentence in 16.1.2.5.</t>
  </si>
  <si>
    <t>Silver Spring Networks Inc.</t>
  </si>
  <si>
    <t>16.2.1.1.4</t>
  </si>
  <si>
    <t>Use consistent terminology for clarity.</t>
  </si>
  <si>
    <t>1. Change "data portion" to "DATA field." 2. Change "the rest of the data packet" to either "the rest of the packet" or "the rest of the OFDM packet." 3. Change "same power as the data" to "same power as the DATA field."</t>
  </si>
  <si>
    <t>Any definitions we add here will eventually be added to the IEEE dictionary. In general, they like groups to be conservative with the number of new dictionary terms.</t>
  </si>
  <si>
    <t>Is it necessary to add "Filtered FSK" to 3.1? Or can we instead add a couple of appropriately placed cross-references to 16.1.5.6?</t>
  </si>
  <si>
    <t>8.2.7</t>
  </si>
  <si>
    <t>Text says, "Except for the MR-O-QPSK PHY, the 920 MHz PHY, or the 950 MHz PHYs..." This should say "and the 950 MHz PHYs."</t>
  </si>
  <si>
    <t>Change text to say, "Except for the MR-O-QPSK PHY, the 920 MHz PHY, _and_ the 950 MHz PHYs..."</t>
  </si>
  <si>
    <t>16.1.1.3</t>
  </si>
  <si>
    <t>The following text was removed from the Frame Length field description according to the resolution of CID 40 in 15-11-0584-10: "It is a value between 0 and aMaxPHYPacketSize, as defined in 9.2." Note that in 15.4-2011, this statement appears with a table showing the valid PPDU lengths. The entire paragraph presents a clear picture. However, the lone statement in 4g gave incomplete information. The same statement appears in the MR-OFDM and MR-O-QPSK text.</t>
  </si>
  <si>
    <t>Evaluate whether the statement should stay for MR-OFDM and MR-O-QPSK. If so, we need more information about what the allowable values are.</t>
  </si>
  <si>
    <t>According to the resolution of CID 130 in 15-11-0584-10, the channel pages are no longer specified as a bitmap. See Figure 64a. phySUNPageEntriesSupported is no longer an Rx32-bit array. Modify the valid range and description to remove the reference to a 32-bit element.</t>
  </si>
  <si>
    <t>Change the type to "List of SUN PHY modes (Figure 64a)" Change the range to "Figure 64a." Change the description to the following: "Each entry in the list contains a description of a frequency band, modulation schemes, and particular PHY mode implemented by the device." Also revise Annex I.3 to match the changes made to 9.3.</t>
  </si>
  <si>
    <t>According to the resolution of CID 130 in 15-11-0584-10, the channel pages are no longer specified as a bitmap. See Figure 64a. Therefore, phyCurrentSUNPageEntry should no longer be a bitmap.</t>
  </si>
  <si>
    <t>In the description, remove everything after the first sentence. Change both the type and the range to "Figure 64a." In Annex I.3, change wording to agree with changes to 9.3.</t>
  </si>
  <si>
    <t>8.1.2.7.1</t>
  </si>
  <si>
    <t>Word these two sentences in a consistent way. "The value used to define the frequency band is the frequency band identifier shown in Table 68c. The values used to define the modulation scheme are shown in Table 68d."</t>
  </si>
  <si>
    <t>Change to "The _values_ used to define the frequency _bands are_ the frequency band _identifiers_ shown in Table 68c. The values used to define the modulation _schemes_ are shown in Table 68d."</t>
  </si>
  <si>
    <t>There is no introductory text for Table 121. It just appears.</t>
  </si>
  <si>
    <t>Add a sentence or sentences introducing this new table.</t>
  </si>
  <si>
    <t>16.1.3</t>
  </si>
  <si>
    <t>Support for data whitening is optional.  However for a PSDU size up to 2047 octets there is a possibility that long unbalanced squences (i.e. 0x00 or 0xFF) may form part of the PSDU. This can result in "cycle slip" for clock recovery circuits that may be used to provide a data timing clock to assisst with the correct decoding of the PSDU</t>
  </si>
  <si>
    <t>Data whitening should be considered mandatory to ensure that long unbalannced sequences of all zeros or all ones that may result in incorrect demodulation of the PSDU are not transmitted</t>
  </si>
  <si>
    <t>6.1.3</t>
  </si>
  <si>
    <t>Support for data whitening is optional.  However for a PSDU size up to 2047 octets there is a possibility that long unbalanced squences (i.e. 0x00 or 0xFF) may form part of the PSDU. This can result in "cycle slip" for clock recovery circuits that may be used to provide a data timing clock to assist with the correct decoding of the PSDU</t>
  </si>
  <si>
    <t>As a minimum Line 10 should be amended along the lines of:
"Support for data whitening is optional but is recommended to ensure that long unbalanced sequences of all zeros or all ones are not transmitted that may result in incorrect demodulation of the PSDU."</t>
  </si>
  <si>
    <t>Popa, Daniel</t>
  </si>
  <si>
    <t>Nothing</t>
  </si>
  <si>
    <t>Itron Inc.</t>
  </si>
  <si>
    <t>Hosur, Srinath</t>
  </si>
  <si>
    <t>"LTF" is misspelled as "LFT".</t>
  </si>
  <si>
    <t>Correct spelling of "LTF".  Also make the same correction in J.7 on page 149.</t>
  </si>
  <si>
    <t>With the addition of the 169 MHz band, the range of this parameter is not sufficient.</t>
  </si>
  <si>
    <t>Change the lower range to 1 Hz.</t>
  </si>
  <si>
    <t>6.2.12.1</t>
  </si>
  <si>
    <t>The valid range is listed as "=", which is not a valid range of integers.</t>
  </si>
  <si>
    <t>Put the actual valid range into the Valid Range field.</t>
  </si>
  <si>
    <t>The words "specified in Table 119 and Table 120" should also apply to MR-OFDM</t>
  </si>
  <si>
    <t>Insert the phrase "specified in Table 119 and Table 120" after "operating mode #1"</t>
  </si>
  <si>
    <t>The definition should not refer to P802.15.4g/D6.</t>
  </si>
  <si>
    <t>Remove the words "of P802.15.4g/D6".</t>
  </si>
  <si>
    <t>Schmidt, Michael</t>
  </si>
  <si>
    <t>J.3.5</t>
  </si>
  <si>
    <t>Possibly incorrect values at line 8. The pattern given in  IEEE P802.15-15-10-0686-03-004g seems to be correct.</t>
  </si>
  <si>
    <t>Check this. You will presumably need to  change "0 -1 0 -1 0 1 0 1 0 1 0 -1" to  "0 -1 0 1 0 -1 0 -1 0 -1 0 -1"</t>
  </si>
  <si>
    <t>Atmel Corporation</t>
  </si>
  <si>
    <t>16.3.4.13</t>
  </si>
  <si>
    <t>920 MHz band is missing</t>
  </si>
  <si>
    <t>Replace "950 MHz band" by "920 MHz band and 950 MHz band".</t>
  </si>
  <si>
    <t>16.3.2.9</t>
  </si>
  <si>
    <t>Replace '(N,k) block code with k=4' with '(N,x) block code with x = 4' to make it consistent with page 119 line 1.</t>
  </si>
  <si>
    <t>Do so. Apply italic font type for 'x'.</t>
  </si>
  <si>
    <t>Replace '(N,k) block code with k=1' with '(N,x) block code with x = 1' to make it consistent with page 119 line 1.</t>
  </si>
  <si>
    <t>16.3.1.3</t>
  </si>
  <si>
    <t>Wrong reference to Figure 135.</t>
  </si>
  <si>
    <t>Replace reference by reference of Figure 134.</t>
  </si>
  <si>
    <t>16.2.4.8</t>
  </si>
  <si>
    <t>The reference to 8.2.3 (IEEE Std 802.15.4-2011)  promising information on  EVM calculation is not really adequate for OFDM, since 8.2.3 refers to time domain chip samples. It is also useful to equalize the sub carriers prior to EVM calculation.</t>
  </si>
  <si>
    <t>A detailed test specification suitable for OFDM should be given, see for instance section 17.3.9.7 of IEEE Std 802.11-2007. Specify the minimum number of symbols and packets.</t>
  </si>
  <si>
    <t>16.2.3.4</t>
  </si>
  <si>
    <t>Reset to all zero state before PSDU encoding is implicitly done by PHR tail bits.</t>
  </si>
  <si>
    <t>You may delete "and then reset to zero state before encoding the PSDU".</t>
  </si>
  <si>
    <t>16.1.5.7</t>
  </si>
  <si>
    <t>Incorrect usage of unit "dBm" for S0, since equation for S already obtains the unit "dBm".</t>
  </si>
  <si>
    <t>Replace "-91 dBm" by "-91", replace "-97 dBm" by "-97".</t>
  </si>
  <si>
    <t>16.1.5.5</t>
  </si>
  <si>
    <t>The term "bit edge" is not correct, especially since the specification should be applicable for both, 2-valued and 4-valued FSK.  What is the relevance of the parameter "symbol jitter", since its maximum value is very small? Even 6 sigma is well below the precision obtained by a real world timing synchronization algorithm.</t>
  </si>
  <si>
    <t>Clarify. Possibly replace "bit edge" by "symbol edge" or "symbol boundary".</t>
  </si>
  <si>
    <t>The exception of the MR-O-QPSK PHY is not correct since this PHY uses aCCATime as well, see Table 70 and Table 174.</t>
  </si>
  <si>
    <t>Change paragraph b) to : "Except for the 920 MHz band PHYs or the 950 MHz band  PHYs, the CCA detection time shall be equal to aCCATime, see Table 70. For the 920 MHz band and the 950 MHz band PHYs, phyCCADuration symbol periods shall be used."</t>
  </si>
  <si>
    <t>Reference to IEEE Std 802.15.4-2006 is confusing, since the amendment uses references to sections not found in  IEEE Std 802.15.4-2006 but found in IEEE Std 802.15.4-2011.</t>
  </si>
  <si>
    <t>Replace 2006 by 2011.</t>
  </si>
  <si>
    <t>Turner, Michelle</t>
  </si>
  <si>
    <t>FYI, the abstract states that this is an amendment to 802.15.4-2006.</t>
  </si>
  <si>
    <t>Affiliation</t>
  </si>
  <si>
    <t>resolution detail as CID034</t>
  </si>
  <si>
    <t xml:space="preserve"> resolution detail as CID034</t>
  </si>
  <si>
    <t>The text is clear as written; there is no inconsistency.</t>
  </si>
  <si>
    <t>Thank you for comment. No change required.</t>
  </si>
  <si>
    <t xml:space="preserve"> Replace "bit edge" by "symbol edge"</t>
  </si>
  <si>
    <t>note to editors - the page number is 138, row number 8 of the table (line 24)</t>
  </si>
  <si>
    <t>Revised. Perform the following changes:
Remove paragraph on line 37 and lines 44-47 on page 25.
On page 25, line 30, add new parameters MPMScan and MPMScanType.
In Table 30, add two rows for the new parameters as follows:
(Name) MPMScan , (Type) Boolean, (Valid Range) True or False, (Description) This parameter is valid only for SUN devices. When set to True, an MPM scan is invoked and ScanDuration shall be ignored. When set to False, the scan duration shall be set according to ScanDuration and MPMScanType, MPMScanDurationBPAN and MPMScanDurationNBPAN shall be ignored.
(Name) MPMScanType, (Type) Enumeration, (Valid Range) BPAN or NBPAN, (Description) This parameter is valid only for SUN devices. When MPMScan is set to True and MPMScanType is set to BPAN, the scan duration shall be set according to MPMScanDurationBPAN. When MPMScan is set to True and MPMScanType is set to NBPAN, the scan duration shall be set according to MPMScanDurationNBPAN.
In Table 30, change the valid range for MPMScanDurationNBPAN to 1-16383.</t>
  </si>
  <si>
    <t>Revised. Change the sentences as below:
Change the first sentence of 5.1.1.2a to:
In a beacon-enabled PAN, a SUN device operating as a coordinator transmits an Enhanced Beacon (EB) containing a Coexistence Specification information element (IE) at fixed intervals, in addition to the usual periodic beacons.
Change line 26 in 5.1.2.3.1 to:
A SUN device operating as a coordinator should perform a passive scan for an EB Coexistence Specification information element (IE) (see 5.1.9) prior to the active channel scan.
In the last line of first paragraph of 5.1.9 add:
EBs used in the MPM procedures described here are EBs containing a Coexistence Specification information element (IE).
In page 12 line 26, change the second sentence to:
In this case, an EBR containing the ID of the Coexistence Specification IE in the list of IE IDs  is sent by the intending coordinator requesting an EB from the existing coordinator.
Change the title of 5.1.1.2a to "Enhanced Beacon (EB) Timing for MPM Procedure"</t>
  </si>
  <si>
    <t>r1</t>
  </si>
  <si>
    <t>802.15 Comments &amp; resolutions for Sponsor Ballot 1st Recirculation</t>
  </si>
  <si>
    <t>[This document contains the Sponsor Ballot (recirc 1) comments and resolutions for TG4g draft amendment]</t>
  </si>
  <si>
    <t>November 2011</t>
  </si>
  <si>
    <t>Reason for Rejection: As per the IEEE-SA Standards Board Operations Manual, subclause "5.4.3.3 Comments in the ballot", the BRC deems this comment out-of-scope of this recirculation since it is not based upon changed text  nor affected by text that was changed.  5.4.3.3 states: Once the proposed standard has achieved 75% approval, comments in subsequent ballots shall be based only on the changed portions of the balloted proposed standard, portions of the balloted proposed standard affected by the changes, or portions of the balloted proposed standard that are the subject of unresolved comments associated with Do Not Approve votes. If comments are not based on the above criteria, the comments may be deemed out-of-scope of the recirculation. Such comments need not be addressed in the current standards balloting process and may be considered for a future revision of the standard.</t>
  </si>
  <si>
    <t xml:space="preserve">Change type to be list of IEs, change range to see table 4c, then delete 2nd sentence of description. </t>
  </si>
  <si>
    <t>r2</t>
  </si>
  <si>
    <t>Resolutions and WIP from Nov 4, 2011 BRC call</t>
  </si>
  <si>
    <t>Resolutions and assignments from Nov 1, 2011 BRC call</t>
  </si>
  <si>
    <t>Move table 121 to near the text where it is referenced in 5.1</t>
  </si>
  <si>
    <t xml:space="preserve">Remove sentence pg82 line 6 and page 98 line 54 "It is a value between 0 and aMaxPHYPacketSize, as defined in 9.2."  </t>
  </si>
  <si>
    <t>Change paragraph b) to : "Except for the 920 MHz band PHYs and the 950 MHz band  PHYs, the CCA detection time shall be equal to aCCATime, see Table 70. For the 920 MHz band and the 950 MHz band PHYs, phyCCADuration symbol periods shall be used."</t>
  </si>
  <si>
    <t>r3</t>
  </si>
  <si>
    <t>Resolutions and WIP from Nov 7, 2011 F2F</t>
  </si>
  <si>
    <t>Resolution as described in document 15-11-0791-00-004g</t>
  </si>
  <si>
    <t>Remove the definition of filtered FSK from 3.1.  
This definition is unnecessary as filtered FSK is adequately described in 16.1.2 which references the transmit spectral mask defined in 16.1.5.6. Further background information can be found in document 15-10-331-08-004g. Add "For additional information on Filtered FSK, see 16.1.2" to page 19,  line  45.</t>
  </si>
  <si>
    <t xml:space="preserve">Thank you for your observation.  No change was requested by the commenter and no change is required. </t>
  </si>
  <si>
    <t xml:space="preserve">change as described in document 15-11-0756-03-004g </t>
  </si>
  <si>
    <t>r4</t>
  </si>
  <si>
    <t>Corrected resolution for CID7 from Nov 8, 2011 F2F</t>
  </si>
  <si>
    <t>Nov 8, 2011</t>
  </si>
  <si>
    <t>15-11-0753-04-004g-tg4g-sb-recirc-1-comments</t>
  </si>
  <si>
    <t>r5</t>
  </si>
  <si>
    <t>All resolutions included.</t>
  </si>
  <si>
    <t xml:space="preserve">Create Annex M with the following 6 examples for the MR-FSK PHY encodings.
Add text: “This annex provides 6 examples of how the MR-FSK PHY would encode a sample PSDU received from the MAC sub-layer.
The list of examples with parameters is given in Table 1.”
Create Table 1 with similar format to that in document 15-11-0726-06-004g, and including the SFD, with the following six examples:
1)   2FSK, SFD=0, everything off (i.e., no FEC, no whitening, no interleaving) (15-11-0726-06-004g Section M.2)
2)   2FSK, SFD=0, whitening on, no FEC, no interleaving (15-0726-06-004g: Section M.3)
3)   2FSK, SFD=0, RSC encoding on, data whitening and interleaving (15-11-0726-06-004g: Section M.9)
4)   2FSK, SFD=1, NRNSC encoding on (interleaving on by default), data whitening off (15-11-0759-02-004g: Section M.7)
5)   4FSK, SFD=1, uncoded (15-11-0759-02-004g: Section M.5) 
6)   4FSK, SFD=0, RSC encoding, interleaving on, data whitening on (15-11-0726-06-004g: Section M.11) 
After the table, add the following text to the introduction:
"In all examples the message encoded is a PSDU of 7 octets shown below. The message constitutes an 
acknowledgment frame with a 3-octet MHR and a 4-octet FCS, as defined in 5.2.1.9. The bit sequence of the example PSDU is: 0100 0000 0000 0000 0101 0110 0101 1101 0010 1001 1111 1010 0010 1000 
The encoding illustration goes through the following stages: 
a) Generating the bit sequence of the SHR 
b) Generating the bit sequence of the PHR 
c) Concatenating the PHR, PSDU, and when FEC is enabled, tail bits and pad bits
d) Encoding of the concatenated bit sequence with the specified FEC code when FEC is enabled 
e) Interleaving of the code-bit sequence when interleaving is enabled (requires FEC also enabled)
f) Data whitening of the PSDU when data whitening is enabled 
g) Concatenation to form the PPDU
For each example, the settings of the PIB attributes are also shown.”
Add the following text: "For additional examples see documents 15-11-0726-06-004g and 15-11-0759-02-004g”
To editors:
Include these 6 examples in the Annex.
Add these documents to the bibliography and a note of where the documents are located and that the most recent versions should be used.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</si>
</sst>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2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name val="Arial"/>
      <family val="2"/>
    </font>
    <font>
      <sz val="12"/>
      <name val="Arial"/>
      <family val="2"/>
    </font>
    <font>
      <b/>
      <sz val="10"/>
      <name val="Arial"/>
      <family val="2"/>
    </font>
    <font>
      <b/>
      <sz val="12"/>
      <name val="Calibri"/>
      <scheme val="minor"/>
    </font>
    <font>
      <i/>
      <sz val="12"/>
      <name val="Calibri"/>
      <scheme val="minor"/>
    </font>
    <font>
      <sz val="12"/>
      <color theme="1"/>
      <name val="Times New Roman"/>
    </font>
    <font>
      <sz val="12"/>
      <color rgb="FF000000"/>
      <name val="Calibri"/>
      <family val="2"/>
      <scheme val="minor"/>
    </font>
    <font>
      <sz val="12"/>
      <name val="Calibri"/>
      <family val="3"/>
      <charset val="128"/>
      <scheme val="minor"/>
    </font>
    <font>
      <sz val="12"/>
      <color indexed="8"/>
      <name val="Calibri"/>
      <family val="2"/>
    </font>
    <font>
      <sz val="12"/>
      <color theme="1"/>
      <name val="Calibri"/>
      <family val="2"/>
    </font>
    <font>
      <sz val="12"/>
      <color indexed="8"/>
      <name val="Calibri"/>
      <scheme val="minor"/>
    </font>
    <font>
      <sz val="6"/>
      <name val="Calibri"/>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4">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0" fillId="2" borderId="0" xfId="0" applyFill="1" applyAlignment="1">
      <alignment vertical="top"/>
    </xf>
    <xf numFmtId="0" fontId="0" fillId="3" borderId="4" xfId="0" applyFill="1" applyBorder="1" applyAlignment="1">
      <alignment vertical="top"/>
    </xf>
    <xf numFmtId="0" fontId="0" fillId="0" borderId="0" xfId="0" applyAlignment="1">
      <alignment horizontal="center" vertical="center" wrapText="1"/>
    </xf>
    <xf numFmtId="0" fontId="10" fillId="0" borderId="0" xfId="0" applyFont="1"/>
    <xf numFmtId="0" fontId="0" fillId="0" borderId="0" xfId="0" applyFont="1"/>
    <xf numFmtId="0" fontId="0" fillId="0" borderId="0" xfId="0" applyNumberFormat="1" applyFont="1"/>
    <xf numFmtId="9" fontId="0" fillId="0" borderId="0" xfId="0" applyNumberFormat="1" applyFont="1"/>
    <xf numFmtId="0" fontId="12"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1"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3" fillId="0" borderId="0" xfId="0" applyNumberFormat="1" applyFont="1" applyBorder="1"/>
    <xf numFmtId="0" fontId="8" fillId="0" borderId="5" xfId="0" applyFont="1" applyBorder="1"/>
    <xf numFmtId="0" fontId="8" fillId="0" borderId="0" xfId="0" applyFont="1" applyBorder="1"/>
    <xf numFmtId="0" fontId="15" fillId="0" borderId="0" xfId="0" applyFont="1" applyBorder="1"/>
    <xf numFmtId="0" fontId="0" fillId="0" borderId="8" xfId="0" applyFont="1" applyBorder="1"/>
    <xf numFmtId="0" fontId="0" fillId="0" borderId="0" xfId="0" applyFont="1" applyBorder="1" applyAlignment="1">
      <alignment horizontal="right"/>
    </xf>
    <xf numFmtId="0" fontId="0" fillId="0" borderId="9" xfId="0" applyFont="1" applyBorder="1" applyAlignment="1">
      <alignment horizontal="right"/>
    </xf>
    <xf numFmtId="0" fontId="0" fillId="0" borderId="8" xfId="0" applyFont="1" applyBorder="1" applyAlignment="1">
      <alignment vertical="top" wrapText="1"/>
    </xf>
    <xf numFmtId="0" fontId="1" fillId="0" borderId="9" xfId="0" applyFont="1" applyBorder="1" applyAlignment="1">
      <alignment horizontal="right"/>
    </xf>
    <xf numFmtId="0" fontId="0" fillId="0" borderId="8" xfId="0" applyFont="1" applyBorder="1" applyAlignment="1">
      <alignment horizontal="left" vertical="top" wrapText="1"/>
    </xf>
    <xf numFmtId="0" fontId="0" fillId="0" borderId="8" xfId="0" applyFont="1" applyBorder="1" applyAlignment="1">
      <alignment horizontal="left" vertical="top"/>
    </xf>
    <xf numFmtId="0" fontId="0" fillId="0" borderId="0" xfId="0" applyFont="1" applyBorder="1"/>
    <xf numFmtId="0" fontId="0" fillId="0" borderId="9" xfId="0" applyFont="1" applyBorder="1"/>
    <xf numFmtId="0" fontId="0" fillId="0" borderId="10" xfId="0" applyFont="1" applyBorder="1"/>
    <xf numFmtId="0" fontId="14" fillId="0" borderId="8" xfId="0" applyFont="1" applyBorder="1"/>
    <xf numFmtId="0" fontId="0" fillId="0" borderId="9" xfId="0" applyNumberFormat="1" applyFont="1" applyFill="1" applyBorder="1"/>
    <xf numFmtId="0" fontId="0" fillId="0" borderId="9" xfId="0" applyNumberFormat="1" applyFont="1" applyBorder="1"/>
    <xf numFmtId="0" fontId="1" fillId="0" borderId="8" xfId="0" applyFont="1" applyFill="1" applyBorder="1"/>
    <xf numFmtId="0" fontId="1" fillId="0" borderId="9" xfId="0" applyNumberFormat="1" applyFont="1" applyFill="1" applyBorder="1"/>
    <xf numFmtId="9" fontId="0" fillId="0" borderId="11" xfId="0" applyNumberFormat="1" applyFont="1" applyBorder="1"/>
    <xf numFmtId="0" fontId="1" fillId="0" borderId="8" xfId="0" applyFont="1" applyBorder="1"/>
    <xf numFmtId="0" fontId="0" fillId="0" borderId="0" xfId="0" applyBorder="1"/>
    <xf numFmtId="0" fontId="0" fillId="0" borderId="8" xfId="0" applyFont="1" applyBorder="1" applyAlignment="1">
      <alignment vertical="center" wrapText="1"/>
    </xf>
    <xf numFmtId="0" fontId="0" fillId="0" borderId="8" xfId="0" applyFont="1" applyBorder="1" applyAlignment="1">
      <alignment vertical="center"/>
    </xf>
    <xf numFmtId="0" fontId="0" fillId="0" borderId="8" xfId="0" applyFont="1" applyFill="1" applyBorder="1" applyAlignment="1">
      <alignment vertical="center"/>
    </xf>
    <xf numFmtId="0" fontId="13" fillId="4" borderId="4" xfId="0" applyNumberFormat="1" applyFont="1" applyFill="1" applyBorder="1"/>
    <xf numFmtId="0" fontId="1" fillId="4" borderId="7" xfId="0" applyFont="1" applyFill="1" applyBorder="1"/>
    <xf numFmtId="0" fontId="1" fillId="4" borderId="11" xfId="0" applyFont="1" applyFill="1" applyBorder="1" applyAlignment="1">
      <alignment horizontal="right" vertical="center"/>
    </xf>
    <xf numFmtId="0" fontId="1" fillId="4" borderId="12" xfId="0" applyFont="1" applyFill="1" applyBorder="1" applyAlignment="1">
      <alignment vertical="center"/>
    </xf>
    <xf numFmtId="0" fontId="1" fillId="4" borderId="6" xfId="0" applyFont="1" applyFill="1" applyBorder="1" applyAlignment="1">
      <alignment horizontal="right"/>
    </xf>
    <xf numFmtId="0" fontId="1" fillId="4" borderId="6" xfId="0" applyNumberFormat="1" applyFont="1" applyFill="1" applyBorder="1" applyAlignment="1">
      <alignment horizontal="right"/>
    </xf>
    <xf numFmtId="0" fontId="1" fillId="4" borderId="13" xfId="0" applyNumberFormat="1" applyFont="1" applyFill="1" applyBorder="1" applyAlignment="1">
      <alignment horizontal="right"/>
    </xf>
    <xf numFmtId="0" fontId="1" fillId="4" borderId="12" xfId="0" applyFont="1" applyFill="1" applyBorder="1"/>
    <xf numFmtId="0" fontId="13" fillId="4" borderId="12" xfId="0" applyFont="1" applyFill="1" applyBorder="1"/>
    <xf numFmtId="0" fontId="1" fillId="4" borderId="10" xfId="0" applyFont="1" applyFill="1" applyBorder="1"/>
    <xf numFmtId="0" fontId="1" fillId="4" borderId="10" xfId="0" applyFont="1" applyFill="1" applyBorder="1" applyAlignment="1">
      <alignment vertical="center"/>
    </xf>
    <xf numFmtId="0" fontId="1" fillId="4" borderId="11" xfId="0" applyFont="1" applyFill="1" applyBorder="1"/>
    <xf numFmtId="0" fontId="16" fillId="0" borderId="0" xfId="0" applyFont="1" applyAlignment="1">
      <alignment vertical="top"/>
    </xf>
    <xf numFmtId="0" fontId="16" fillId="0" borderId="0" xfId="0" applyFont="1" applyAlignment="1">
      <alignment vertical="top" wrapText="1"/>
    </xf>
    <xf numFmtId="0" fontId="17" fillId="0" borderId="0" xfId="0" applyFont="1" applyFill="1" applyAlignment="1">
      <alignment vertical="top" wrapText="1"/>
    </xf>
    <xf numFmtId="0" fontId="0" fillId="0" borderId="0" xfId="0" applyFill="1" applyAlignment="1">
      <alignment vertical="top"/>
    </xf>
    <xf numFmtId="0" fontId="8" fillId="0" borderId="0" xfId="0" applyFont="1" applyFill="1" applyBorder="1"/>
    <xf numFmtId="0" fontId="0" fillId="0" borderId="0" xfId="0" applyFill="1" applyAlignment="1">
      <alignment vertical="top" wrapText="1"/>
    </xf>
    <xf numFmtId="0" fontId="0" fillId="0" borderId="0" xfId="0" applyFont="1" applyFill="1" applyAlignment="1">
      <alignment vertical="top" wrapText="1"/>
    </xf>
    <xf numFmtId="0" fontId="18"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xf numFmtId="0" fontId="16" fillId="0" borderId="0" xfId="0" applyFont="1" applyAlignment="1">
      <alignment wrapText="1"/>
    </xf>
    <xf numFmtId="0" fontId="19" fillId="0" borderId="0" xfId="0" applyFont="1" applyAlignment="1">
      <alignment vertical="top" wrapText="1"/>
    </xf>
    <xf numFmtId="0" fontId="0" fillId="0" borderId="0" xfId="0" applyFont="1" applyAlignment="1">
      <alignment vertical="center" wrapText="1"/>
    </xf>
    <xf numFmtId="0" fontId="17" fillId="0" borderId="0" xfId="0" applyFont="1" applyAlignment="1">
      <alignment vertical="top" wrapText="1"/>
    </xf>
    <xf numFmtId="0" fontId="0" fillId="0" borderId="0" xfId="0" applyAlignment="1">
      <alignment wrapText="1"/>
    </xf>
    <xf numFmtId="0" fontId="1" fillId="0" borderId="0" xfId="0" applyFont="1" applyFill="1" applyAlignment="1">
      <alignment vertical="top" wrapText="1"/>
    </xf>
    <xf numFmtId="0" fontId="0" fillId="0" borderId="4" xfId="0" applyFill="1" applyBorder="1" applyAlignment="1">
      <alignment vertical="center" wrapText="1"/>
    </xf>
    <xf numFmtId="0" fontId="20" fillId="0" borderId="0" xfId="0" applyFont="1" applyFill="1" applyAlignment="1">
      <alignment wrapText="1"/>
    </xf>
    <xf numFmtId="0" fontId="0" fillId="0" borderId="0" xfId="0" applyFill="1" applyAlignment="1">
      <alignment horizontal="center" vertical="top" wrapText="1"/>
    </xf>
    <xf numFmtId="0" fontId="0" fillId="0" borderId="0" xfId="0" applyFill="1" applyAlignment="1">
      <alignment horizontal="center" vertical="top"/>
    </xf>
    <xf numFmtId="0" fontId="4" fillId="0" borderId="0" xfId="0" applyFont="1" applyFill="1" applyAlignment="1">
      <alignment wrapText="1"/>
    </xf>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horizontal="left" vertical="center" wrapText="1"/>
    </xf>
    <xf numFmtId="0" fontId="0" fillId="0" borderId="0" xfId="0" applyFont="1" applyAlignment="1">
      <alignment vertical="top" wrapText="1"/>
    </xf>
    <xf numFmtId="0" fontId="8" fillId="0" borderId="0" xfId="0" applyFont="1" applyAlignment="1">
      <alignment vertical="top" wrapText="1"/>
    </xf>
    <xf numFmtId="0" fontId="8" fillId="0" borderId="0" xfId="0" applyFont="1" applyFill="1" applyBorder="1" applyAlignment="1">
      <alignment vertical="top"/>
    </xf>
    <xf numFmtId="15" fontId="0" fillId="0" borderId="0" xfId="0" applyNumberFormat="1" applyAlignment="1">
      <alignment vertical="top" wrapText="1"/>
    </xf>
    <xf numFmtId="15" fontId="16" fillId="0" borderId="0" xfId="0" applyNumberFormat="1" applyFont="1" applyAlignment="1">
      <alignmen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cellXfs>
  <cellStyles count="3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Comments</a:t>
            </a:r>
            <a:r>
              <a:rPr lang="en-US" baseline="0"/>
              <a:t> by group</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0.0</c:v>
                </c:pt>
                <c:pt idx="2">
                  <c:v>0.0</c:v>
                </c:pt>
                <c:pt idx="3">
                  <c:v>0.0</c:v>
                </c:pt>
                <c:pt idx="4">
                  <c:v>0.0</c:v>
                </c:pt>
                <c:pt idx="5">
                  <c:v>0.0</c:v>
                </c:pt>
                <c:pt idx="6">
                  <c:v>0.0</c:v>
                </c:pt>
                <c:pt idx="7">
                  <c:v>0.0</c:v>
                </c:pt>
                <c:pt idx="8">
                  <c:v>0.0</c:v>
                </c:pt>
                <c:pt idx="9">
                  <c:v>0.0</c:v>
                </c:pt>
                <c:pt idx="10">
                  <c:v>0.0</c:v>
                </c:pt>
                <c:pt idx="11">
                  <c:v>4.0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dLbls>
          <c:showLegendKey val="0"/>
          <c:showVal val="0"/>
          <c:showCatName val="0"/>
          <c:showSerName val="0"/>
          <c:showPercent val="0"/>
          <c:showBubbleSize val="0"/>
        </c:dLbls>
        <c:gapWidth val="150"/>
        <c:shape val="box"/>
        <c:axId val="557389000"/>
        <c:axId val="557413448"/>
        <c:axId val="557419896"/>
      </c:bar3DChart>
      <c:catAx>
        <c:axId val="557389000"/>
        <c:scaling>
          <c:orientation val="minMax"/>
        </c:scaling>
        <c:delete val="0"/>
        <c:axPos val="b"/>
        <c:majorGridlines/>
        <c:majorTickMark val="out"/>
        <c:minorTickMark val="none"/>
        <c:tickLblPos val="nextTo"/>
        <c:txPr>
          <a:bodyPr/>
          <a:lstStyle/>
          <a:p>
            <a:pPr>
              <a:defRPr lang="en-US"/>
            </a:pPr>
            <a:endParaRPr lang="en-US"/>
          </a:p>
        </c:txPr>
        <c:crossAx val="557413448"/>
        <c:crosses val="autoZero"/>
        <c:auto val="1"/>
        <c:lblAlgn val="ctr"/>
        <c:lblOffset val="100"/>
        <c:noMultiLvlLbl val="0"/>
      </c:catAx>
      <c:valAx>
        <c:axId val="557413448"/>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557389000"/>
        <c:crosses val="autoZero"/>
        <c:crossBetween val="between"/>
      </c:valAx>
      <c:serAx>
        <c:axId val="557419896"/>
        <c:scaling>
          <c:orientation val="minMax"/>
        </c:scaling>
        <c:delete val="0"/>
        <c:axPos val="b"/>
        <c:majorTickMark val="out"/>
        <c:minorTickMark val="none"/>
        <c:tickLblPos val="nextTo"/>
        <c:txPr>
          <a:bodyPr/>
          <a:lstStyle/>
          <a:p>
            <a:pPr>
              <a:defRPr lang="en-US"/>
            </a:pPr>
            <a:endParaRPr lang="en-US"/>
          </a:p>
        </c:txPr>
        <c:crossAx val="557413448"/>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a:t>
            </a:r>
            <a:r>
              <a:rPr lang="en-US" baseline="0"/>
              <a:t> </a:t>
            </a:r>
            <a:r>
              <a:rPr lang="en-US"/>
              <a:t>Assignments</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Summary!$B$16:$B$63</c:f>
              <c:numCache>
                <c:formatCode>General</c:formatCode>
                <c:ptCount val="48"/>
                <c:pt idx="47">
                  <c:v>0.0</c:v>
                </c:pt>
              </c:numCache>
            </c:numRef>
          </c:val>
        </c:ser>
        <c:ser>
          <c:idx val="1"/>
          <c:order val="1"/>
          <c:tx>
            <c:strRef>
              <c:f>Summary!$C$15</c:f>
              <c:strCache>
                <c:ptCount val="1"/>
                <c:pt idx="0">
                  <c:v>WIP</c:v>
                </c:pt>
              </c:strCache>
            </c:strRef>
          </c:tx>
          <c:spPr>
            <a:solidFill>
              <a:srgbClr val="3366FF"/>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Summary!$C$16:$C$63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numCache>
            </c:numRef>
          </c:val>
        </c:ser>
        <c:ser>
          <c:idx val="2"/>
          <c:order val="2"/>
          <c:tx>
            <c:strRef>
              <c:f>Summary!$D$15</c:f>
              <c:strCache>
                <c:ptCount val="1"/>
                <c:pt idx="0">
                  <c:v>rdy 2 vote</c:v>
                </c:pt>
              </c:strCache>
            </c:strRef>
          </c:tx>
          <c:spPr>
            <a:solidFill>
              <a:srgbClr val="FFFF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Summary!$D$16:$D$63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numCache>
            </c:numRef>
          </c:val>
        </c:ser>
        <c:ser>
          <c:idx val="3"/>
          <c:order val="3"/>
          <c:tx>
            <c:strRef>
              <c:f>Summary!$E$15</c:f>
              <c:strCache>
                <c:ptCount val="1"/>
                <c:pt idx="0">
                  <c:v>Closed</c:v>
                </c:pt>
              </c:strCache>
            </c:strRef>
          </c:tx>
          <c:spPr>
            <a:solidFill>
              <a:srgbClr val="0080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Summary!$E$16:$E$63</c:f>
              <c:numCache>
                <c:formatCode>General</c:formatCode>
                <c:ptCount val="48"/>
                <c:pt idx="1">
                  <c:v>4.0</c:v>
                </c:pt>
                <c:pt idx="2">
                  <c:v>0.0</c:v>
                </c:pt>
                <c:pt idx="3">
                  <c:v>5.0</c:v>
                </c:pt>
                <c:pt idx="4">
                  <c:v>0.0</c:v>
                </c:pt>
                <c:pt idx="5">
                  <c:v>0.0</c:v>
                </c:pt>
                <c:pt idx="6">
                  <c:v>0.0</c:v>
                </c:pt>
                <c:pt idx="7">
                  <c:v>0.0</c:v>
                </c:pt>
                <c:pt idx="8">
                  <c:v>0.0</c:v>
                </c:pt>
                <c:pt idx="9">
                  <c:v>0.0</c:v>
                </c:pt>
                <c:pt idx="10">
                  <c:v>0.0</c:v>
                </c:pt>
                <c:pt idx="11">
                  <c:v>0.0</c:v>
                </c:pt>
                <c:pt idx="12">
                  <c:v>1.0</c:v>
                </c:pt>
                <c:pt idx="13">
                  <c:v>0.0</c:v>
                </c:pt>
                <c:pt idx="14">
                  <c:v>0.0</c:v>
                </c:pt>
                <c:pt idx="15">
                  <c:v>0.0</c:v>
                </c:pt>
                <c:pt idx="16">
                  <c:v>0.0</c:v>
                </c:pt>
                <c:pt idx="17">
                  <c:v>0.0</c:v>
                </c:pt>
                <c:pt idx="18">
                  <c:v>0.0</c:v>
                </c:pt>
                <c:pt idx="19">
                  <c:v>2.0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24.0</c:v>
                </c:pt>
              </c:numCache>
            </c:numRef>
          </c:val>
        </c:ser>
        <c:dLbls>
          <c:showLegendKey val="0"/>
          <c:showVal val="0"/>
          <c:showCatName val="0"/>
          <c:showSerName val="0"/>
          <c:showPercent val="0"/>
          <c:showBubbleSize val="0"/>
        </c:dLbls>
        <c:gapWidth val="150"/>
        <c:shape val="box"/>
        <c:axId val="547980392"/>
        <c:axId val="548277112"/>
        <c:axId val="548295992"/>
      </c:bar3DChart>
      <c:catAx>
        <c:axId val="547980392"/>
        <c:scaling>
          <c:orientation val="minMax"/>
        </c:scaling>
        <c:delete val="0"/>
        <c:axPos val="b"/>
        <c:majorGridlines/>
        <c:majorTickMark val="out"/>
        <c:minorTickMark val="none"/>
        <c:tickLblPos val="nextTo"/>
        <c:txPr>
          <a:bodyPr/>
          <a:lstStyle/>
          <a:p>
            <a:pPr>
              <a:defRPr lang="en-US"/>
            </a:pPr>
            <a:endParaRPr lang="en-US"/>
          </a:p>
        </c:txPr>
        <c:crossAx val="548277112"/>
        <c:crosses val="autoZero"/>
        <c:auto val="1"/>
        <c:lblAlgn val="ctr"/>
        <c:lblOffset val="100"/>
        <c:noMultiLvlLbl val="0"/>
      </c:catAx>
      <c:valAx>
        <c:axId val="548277112"/>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547980392"/>
        <c:crosses val="autoZero"/>
        <c:crossBetween val="between"/>
      </c:valAx>
      <c:serAx>
        <c:axId val="548295992"/>
        <c:scaling>
          <c:orientation val="minMax"/>
        </c:scaling>
        <c:delete val="0"/>
        <c:axPos val="b"/>
        <c:majorTickMark val="out"/>
        <c:minorTickMark val="none"/>
        <c:tickLblPos val="nextTo"/>
        <c:txPr>
          <a:bodyPr/>
          <a:lstStyle/>
          <a:p>
            <a:pPr>
              <a:defRPr lang="en-US"/>
            </a:pPr>
            <a:endParaRPr lang="en-US"/>
          </a:p>
        </c:txPr>
        <c:crossAx val="548277112"/>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topLeftCell="C4" workbookViewId="0">
      <selection activeCell="D28" sqref="D28"/>
    </sheetView>
  </sheetViews>
  <sheetFormatPr baseColWidth="10" defaultColWidth="11" defaultRowHeight="15" x14ac:dyDescent="0"/>
  <cols>
    <col min="4" max="4" width="40.83203125" customWidth="1"/>
    <col min="5" max="5" width="78.33203125" customWidth="1"/>
  </cols>
  <sheetData>
    <row r="2" spans="2:5" ht="23">
      <c r="B2" s="6"/>
      <c r="C2" s="7" t="s">
        <v>259</v>
      </c>
      <c r="D2" s="8"/>
      <c r="E2" s="9" t="s">
        <v>277</v>
      </c>
    </row>
    <row r="3" spans="2:5">
      <c r="B3" s="6"/>
      <c r="C3" s="6"/>
      <c r="D3" s="6"/>
      <c r="E3" s="6"/>
    </row>
    <row r="4" spans="2:5" ht="16">
      <c r="B4" s="6"/>
      <c r="C4" s="6"/>
      <c r="D4" s="10" t="s">
        <v>18</v>
      </c>
      <c r="E4" s="6"/>
    </row>
    <row r="5" spans="2:5" ht="16">
      <c r="B5" s="6"/>
      <c r="C5" s="6"/>
      <c r="D5" s="10" t="s">
        <v>19</v>
      </c>
      <c r="E5" s="6"/>
    </row>
    <row r="6" spans="2:5" ht="16">
      <c r="B6" s="6"/>
      <c r="C6" s="10"/>
      <c r="D6" s="6"/>
      <c r="E6" s="6"/>
    </row>
    <row r="7" spans="2:5" ht="23" customHeight="1">
      <c r="B7" s="6"/>
      <c r="C7" s="11" t="s">
        <v>20</v>
      </c>
      <c r="D7" s="111" t="s">
        <v>21</v>
      </c>
      <c r="E7" s="111"/>
    </row>
    <row r="8" spans="2:5" ht="26" customHeight="1">
      <c r="B8" s="6"/>
      <c r="C8" s="11" t="s">
        <v>22</v>
      </c>
      <c r="D8" s="112" t="s">
        <v>32</v>
      </c>
      <c r="E8" s="112"/>
    </row>
    <row r="9" spans="2:5" ht="30">
      <c r="B9" s="6"/>
      <c r="C9" s="11" t="s">
        <v>23</v>
      </c>
      <c r="D9" s="113" t="s">
        <v>276</v>
      </c>
      <c r="E9" s="113"/>
    </row>
    <row r="10" spans="2:5">
      <c r="B10" s="6"/>
      <c r="C10" s="106" t="s">
        <v>24</v>
      </c>
      <c r="D10" s="12" t="s">
        <v>33</v>
      </c>
      <c r="E10" s="12" t="s">
        <v>35</v>
      </c>
    </row>
    <row r="11" spans="2:5">
      <c r="B11" s="6"/>
      <c r="C11" s="107"/>
      <c r="D11" s="12" t="s">
        <v>34</v>
      </c>
      <c r="E11" s="12"/>
    </row>
    <row r="12" spans="2:5">
      <c r="B12" s="6"/>
      <c r="C12" s="107"/>
      <c r="D12" s="12" t="s">
        <v>36</v>
      </c>
      <c r="E12" s="12" t="s">
        <v>37</v>
      </c>
    </row>
    <row r="13" spans="2:5">
      <c r="B13" s="6"/>
      <c r="C13" s="108"/>
      <c r="D13" s="13"/>
      <c r="E13" s="14"/>
    </row>
    <row r="14" spans="2:5">
      <c r="B14" s="6"/>
      <c r="C14" s="106" t="s">
        <v>25</v>
      </c>
      <c r="D14" s="15" t="s">
        <v>137</v>
      </c>
      <c r="E14" s="12"/>
    </row>
    <row r="15" spans="2:5">
      <c r="B15" s="6"/>
      <c r="C15" s="109"/>
      <c r="D15" s="110"/>
      <c r="E15" s="110"/>
    </row>
    <row r="16" spans="2:5" ht="28" customHeight="1">
      <c r="B16" s="6"/>
      <c r="C16" s="12" t="s">
        <v>26</v>
      </c>
      <c r="D16" s="111" t="s">
        <v>257</v>
      </c>
      <c r="E16" s="111"/>
    </row>
    <row r="17" spans="2:5" ht="28" customHeight="1">
      <c r="B17" s="16"/>
      <c r="C17" s="11" t="s">
        <v>27</v>
      </c>
      <c r="D17" s="111" t="s">
        <v>258</v>
      </c>
      <c r="E17" s="111"/>
    </row>
    <row r="18" spans="2:5" ht="52" customHeight="1">
      <c r="B18" s="16"/>
      <c r="C18" s="17" t="s">
        <v>28</v>
      </c>
      <c r="D18" s="111" t="s">
        <v>29</v>
      </c>
      <c r="E18" s="111"/>
    </row>
    <row r="19" spans="2:5" ht="24" customHeight="1">
      <c r="B19" s="16"/>
      <c r="C19" s="13" t="s">
        <v>30</v>
      </c>
      <c r="D19" s="111" t="s">
        <v>31</v>
      </c>
      <c r="E19" s="111"/>
    </row>
    <row r="20" spans="2:5">
      <c r="B20" s="6"/>
      <c r="C20" s="6"/>
      <c r="D20" s="6"/>
      <c r="E20" s="6"/>
    </row>
    <row r="21" spans="2:5">
      <c r="B21" s="6"/>
      <c r="C21" s="41" t="s">
        <v>129</v>
      </c>
      <c r="D21" s="41"/>
      <c r="E21" s="41"/>
    </row>
    <row r="22" spans="2:5">
      <c r="B22" s="6"/>
      <c r="C22" s="42"/>
      <c r="D22" s="42"/>
      <c r="E22" s="42"/>
    </row>
    <row r="23" spans="2:5">
      <c r="B23" s="6"/>
      <c r="C23" s="42" t="s">
        <v>130</v>
      </c>
      <c r="D23" s="42" t="s">
        <v>131</v>
      </c>
      <c r="E23" s="42"/>
    </row>
    <row r="24" spans="2:5">
      <c r="C24" s="42" t="s">
        <v>256</v>
      </c>
      <c r="D24" s="43" t="s">
        <v>264</v>
      </c>
      <c r="E24" s="43"/>
    </row>
    <row r="25" spans="2:5">
      <c r="C25" s="43" t="s">
        <v>262</v>
      </c>
      <c r="D25" s="43" t="s">
        <v>263</v>
      </c>
      <c r="E25" s="43"/>
    </row>
    <row r="26" spans="2:5">
      <c r="C26" s="43" t="s">
        <v>268</v>
      </c>
      <c r="D26" s="43" t="s">
        <v>269</v>
      </c>
    </row>
    <row r="27" spans="2:5">
      <c r="C27" s="81" t="s">
        <v>274</v>
      </c>
      <c r="D27" s="81" t="s">
        <v>275</v>
      </c>
    </row>
    <row r="28" spans="2:5">
      <c r="C28" s="81" t="s">
        <v>278</v>
      </c>
      <c r="D28" s="81" t="s">
        <v>279</v>
      </c>
    </row>
    <row r="29" spans="2:5">
      <c r="C29" s="81"/>
      <c r="D29" s="81"/>
    </row>
    <row r="30" spans="2:5">
      <c r="C30" s="15"/>
      <c r="D30" s="102"/>
      <c r="E30" s="77"/>
    </row>
    <row r="31" spans="2:5">
      <c r="C31" s="81"/>
      <c r="D31" s="102"/>
      <c r="E31" s="4"/>
    </row>
    <row r="32" spans="2:5">
      <c r="C32" s="81"/>
      <c r="D32" s="102"/>
      <c r="E32" s="4"/>
    </row>
    <row r="33" spans="3:5">
      <c r="C33" s="81"/>
      <c r="D33" s="102"/>
      <c r="E33" s="4"/>
    </row>
    <row r="34" spans="3:5">
      <c r="C34" s="103"/>
      <c r="D34" s="102"/>
      <c r="E34" s="4"/>
    </row>
    <row r="35" spans="3:5">
      <c r="D35" s="1"/>
      <c r="E35" s="4"/>
    </row>
  </sheetData>
  <mergeCells count="10">
    <mergeCell ref="D18:E18"/>
    <mergeCell ref="D19:E19"/>
    <mergeCell ref="D7:E7"/>
    <mergeCell ref="D8:E8"/>
    <mergeCell ref="D9:E9"/>
    <mergeCell ref="C10:C13"/>
    <mergeCell ref="C14:C15"/>
    <mergeCell ref="D15:E15"/>
    <mergeCell ref="D16:E16"/>
    <mergeCell ref="D17:E17"/>
  </mergeCells>
  <phoneticPr fontId="21"/>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5"/>
  <sheetViews>
    <sheetView tabSelected="1" workbookViewId="0">
      <pane ySplit="1" topLeftCell="A2" activePane="bottomLeft" state="frozen"/>
      <selection pane="bottomLeft" activeCell="A2" sqref="A2"/>
    </sheetView>
  </sheetViews>
  <sheetFormatPr baseColWidth="10" defaultColWidth="8.83203125" defaultRowHeight="15" x14ac:dyDescent="0"/>
  <cols>
    <col min="1" max="1" width="10.5" style="4" customWidth="1"/>
    <col min="2" max="2" width="19.5" style="4" bestFit="1" customWidth="1"/>
    <col min="3" max="3" width="11.33203125" style="4" bestFit="1" customWidth="1"/>
    <col min="4" max="4" width="6.6640625" style="4" customWidth="1"/>
    <col min="5" max="5" width="12.1640625" style="4" bestFit="1" customWidth="1"/>
    <col min="6" max="6" width="6.6640625" style="4" customWidth="1"/>
    <col min="7" max="7" width="36" style="1" customWidth="1"/>
    <col min="8" max="8" width="8.83203125" style="4" customWidth="1"/>
    <col min="9" max="9" width="11" style="4" customWidth="1"/>
    <col min="10" max="10" width="45" style="1" customWidth="1"/>
    <col min="11" max="11" width="10.83203125" style="4" customWidth="1"/>
    <col min="12" max="12" width="56.83203125" style="1" customWidth="1"/>
    <col min="13" max="15" width="10.83203125" style="4" hidden="1" customWidth="1"/>
    <col min="16" max="16" width="12.6640625" style="34" customWidth="1"/>
    <col min="17" max="17" width="15.1640625" style="38" bestFit="1" customWidth="1"/>
    <col min="18" max="18" width="16.5" style="4" hidden="1" customWidth="1"/>
    <col min="19" max="20" width="14.5" style="4" hidden="1" customWidth="1"/>
    <col min="21" max="21" width="33" style="4" hidden="1" customWidth="1"/>
    <col min="22" max="22" width="11.33203125" style="4" bestFit="1" customWidth="1"/>
    <col min="23" max="23" width="18.33203125" style="4" hidden="1" customWidth="1"/>
    <col min="24" max="24" width="8.83203125" style="4"/>
    <col min="26" max="16384" width="8.83203125" style="4"/>
  </cols>
  <sheetData>
    <row r="1" spans="1:24" s="3" customFormat="1" ht="30">
      <c r="A1" s="3" t="s">
        <v>0</v>
      </c>
      <c r="B1" s="3" t="s">
        <v>1</v>
      </c>
      <c r="C1" s="3" t="s">
        <v>2</v>
      </c>
      <c r="D1" s="3" t="s">
        <v>3</v>
      </c>
      <c r="E1" s="3" t="s">
        <v>4</v>
      </c>
      <c r="F1" s="3" t="s">
        <v>5</v>
      </c>
      <c r="G1" s="3" t="s">
        <v>6</v>
      </c>
      <c r="H1" s="3" t="s">
        <v>7</v>
      </c>
      <c r="I1" s="3" t="s">
        <v>8</v>
      </c>
      <c r="J1" s="3" t="s">
        <v>9</v>
      </c>
      <c r="K1" s="3" t="s">
        <v>10</v>
      </c>
      <c r="L1" s="92" t="s">
        <v>11</v>
      </c>
      <c r="M1" s="3" t="s">
        <v>12</v>
      </c>
      <c r="N1" s="3" t="s">
        <v>13</v>
      </c>
      <c r="O1" s="3" t="s">
        <v>14</v>
      </c>
      <c r="P1" s="33" t="s">
        <v>38</v>
      </c>
      <c r="Q1" s="33" t="s">
        <v>79</v>
      </c>
      <c r="R1" s="3" t="s">
        <v>78</v>
      </c>
      <c r="S1" s="3" t="s">
        <v>120</v>
      </c>
      <c r="T1" s="3" t="s">
        <v>121</v>
      </c>
      <c r="V1" s="3" t="s">
        <v>136</v>
      </c>
      <c r="W1" s="3" t="s">
        <v>247</v>
      </c>
    </row>
    <row r="2" spans="1:24" customFormat="1" ht="30">
      <c r="A2" s="1">
        <v>1</v>
      </c>
      <c r="B2" s="1" t="s">
        <v>245</v>
      </c>
      <c r="C2" s="1" t="s">
        <v>15</v>
      </c>
      <c r="D2" s="1">
        <v>1</v>
      </c>
      <c r="E2" s="1">
        <v>0</v>
      </c>
      <c r="F2" s="1">
        <v>0</v>
      </c>
      <c r="G2" s="1" t="s">
        <v>246</v>
      </c>
      <c r="H2" s="1"/>
      <c r="I2" s="1" t="s">
        <v>160</v>
      </c>
      <c r="J2" s="1"/>
      <c r="K2" s="1" t="s">
        <v>73</v>
      </c>
      <c r="L2" s="1" t="s">
        <v>248</v>
      </c>
      <c r="M2" s="1"/>
      <c r="N2" s="1"/>
      <c r="O2" s="1"/>
      <c r="P2" s="1" t="s">
        <v>16</v>
      </c>
      <c r="Q2" s="1" t="s">
        <v>33</v>
      </c>
      <c r="R2" s="4" t="str">
        <f t="shared" ref="R2:R37" si="0">CONCATENATE(C2,K2)</f>
        <v>EditorialRevised</v>
      </c>
      <c r="S2" s="4" t="str">
        <f t="shared" ref="S2:S37" si="1">CONCATENATE(P2,K2)</f>
        <v>GeneralRevised</v>
      </c>
      <c r="T2" s="4" t="str">
        <f t="shared" ref="T2:T37" si="2">CONCATENATE(Q2,K2)</f>
        <v>Phil BeecherRevised</v>
      </c>
      <c r="U2" s="1"/>
      <c r="V2" s="104">
        <v>39386</v>
      </c>
      <c r="W2" s="1"/>
      <c r="X2" s="1"/>
    </row>
    <row r="3" spans="1:24" customFormat="1" ht="75">
      <c r="A3" s="1">
        <v>2</v>
      </c>
      <c r="B3" s="1" t="s">
        <v>214</v>
      </c>
      <c r="C3" s="1" t="s">
        <v>16</v>
      </c>
      <c r="D3" s="1"/>
      <c r="E3" s="1"/>
      <c r="F3" s="1"/>
      <c r="G3" s="1" t="s">
        <v>243</v>
      </c>
      <c r="H3" s="1"/>
      <c r="I3" s="1" t="s">
        <v>142</v>
      </c>
      <c r="J3" s="1" t="s">
        <v>244</v>
      </c>
      <c r="K3" s="1" t="s">
        <v>72</v>
      </c>
      <c r="L3" s="1" t="s">
        <v>249</v>
      </c>
      <c r="M3" s="1"/>
      <c r="N3" s="1"/>
      <c r="O3" s="1"/>
      <c r="P3" s="1" t="s">
        <v>16</v>
      </c>
      <c r="Q3" s="1" t="s">
        <v>33</v>
      </c>
      <c r="R3" s="4" t="str">
        <f t="shared" si="0"/>
        <v>GeneralAccepted</v>
      </c>
      <c r="S3" s="4" t="str">
        <f t="shared" si="1"/>
        <v>GeneralAccepted</v>
      </c>
      <c r="T3" s="4" t="str">
        <f t="shared" si="2"/>
        <v>Phil BeecherAccepted</v>
      </c>
      <c r="U3" s="1"/>
      <c r="V3" s="104">
        <v>39386</v>
      </c>
      <c r="W3" s="1" t="s">
        <v>218</v>
      </c>
      <c r="X3" s="1"/>
    </row>
    <row r="4" spans="1:24" customFormat="1" ht="75">
      <c r="A4" s="1">
        <v>3</v>
      </c>
      <c r="B4" s="1" t="s">
        <v>214</v>
      </c>
      <c r="C4" s="1" t="s">
        <v>15</v>
      </c>
      <c r="D4" s="1">
        <v>44</v>
      </c>
      <c r="E4" s="1" t="s">
        <v>178</v>
      </c>
      <c r="F4" s="1">
        <v>40</v>
      </c>
      <c r="G4" s="1" t="s">
        <v>241</v>
      </c>
      <c r="H4" s="1"/>
      <c r="I4" s="1" t="s">
        <v>142</v>
      </c>
      <c r="J4" s="1" t="s">
        <v>242</v>
      </c>
      <c r="K4" s="1" t="s">
        <v>73</v>
      </c>
      <c r="L4" s="1" t="s">
        <v>267</v>
      </c>
      <c r="M4" s="1"/>
      <c r="N4" s="1"/>
      <c r="O4" s="1"/>
      <c r="P4" s="1"/>
      <c r="Q4" s="1"/>
      <c r="R4" s="4" t="str">
        <f t="shared" si="0"/>
        <v>EditorialRevised</v>
      </c>
      <c r="S4" s="4" t="str">
        <f t="shared" si="1"/>
        <v>Revised</v>
      </c>
      <c r="T4" s="4" t="str">
        <f t="shared" si="2"/>
        <v>Revised</v>
      </c>
      <c r="U4" s="1"/>
      <c r="V4" s="104">
        <v>39386</v>
      </c>
      <c r="W4" s="1" t="s">
        <v>218</v>
      </c>
      <c r="X4" s="1"/>
    </row>
    <row r="5" spans="1:24" customFormat="1" ht="135">
      <c r="A5" s="1">
        <v>4</v>
      </c>
      <c r="B5" s="1" t="s">
        <v>214</v>
      </c>
      <c r="C5" s="1" t="s">
        <v>139</v>
      </c>
      <c r="D5" s="1">
        <v>71</v>
      </c>
      <c r="E5" s="1" t="s">
        <v>238</v>
      </c>
      <c r="F5" s="1"/>
      <c r="G5" s="1" t="s">
        <v>239</v>
      </c>
      <c r="H5" s="1"/>
      <c r="I5" s="1" t="s">
        <v>142</v>
      </c>
      <c r="J5" s="1" t="s">
        <v>240</v>
      </c>
      <c r="K5" s="1" t="s">
        <v>73</v>
      </c>
      <c r="L5" s="1" t="s">
        <v>252</v>
      </c>
      <c r="M5" s="1"/>
      <c r="N5" s="1"/>
      <c r="O5" s="1"/>
      <c r="P5" s="1"/>
      <c r="Q5" s="1"/>
      <c r="R5" s="4" t="str">
        <f t="shared" si="0"/>
        <v>TechnicalRevised</v>
      </c>
      <c r="S5" s="4" t="str">
        <f t="shared" si="1"/>
        <v>Revised</v>
      </c>
      <c r="T5" s="4" t="str">
        <f t="shared" si="2"/>
        <v>Revised</v>
      </c>
      <c r="U5" s="1"/>
      <c r="V5" s="104">
        <v>39386</v>
      </c>
      <c r="W5" s="1" t="s">
        <v>218</v>
      </c>
      <c r="X5" s="1"/>
    </row>
    <row r="6" spans="1:24" customFormat="1" ht="45">
      <c r="A6" s="1">
        <v>5</v>
      </c>
      <c r="B6" s="1" t="s">
        <v>214</v>
      </c>
      <c r="C6" s="1" t="s">
        <v>15</v>
      </c>
      <c r="D6" s="1">
        <v>72</v>
      </c>
      <c r="E6" s="1" t="s">
        <v>235</v>
      </c>
      <c r="F6" s="1">
        <v>18</v>
      </c>
      <c r="G6" s="1" t="s">
        <v>236</v>
      </c>
      <c r="H6" s="1"/>
      <c r="I6" s="1" t="s">
        <v>142</v>
      </c>
      <c r="J6" s="1" t="s">
        <v>237</v>
      </c>
      <c r="K6" s="1" t="s">
        <v>72</v>
      </c>
      <c r="L6" s="1"/>
      <c r="M6" s="1"/>
      <c r="N6" s="1"/>
      <c r="O6" s="1"/>
      <c r="P6" s="1"/>
      <c r="Q6" s="1"/>
      <c r="R6" s="4" t="str">
        <f t="shared" si="0"/>
        <v>EditorialAccepted</v>
      </c>
      <c r="S6" s="4" t="str">
        <f t="shared" si="1"/>
        <v>Accepted</v>
      </c>
      <c r="T6" s="4" t="str">
        <f t="shared" si="2"/>
        <v>Accepted</v>
      </c>
      <c r="U6" s="1"/>
      <c r="V6" s="104">
        <v>39386</v>
      </c>
      <c r="W6" s="1" t="s">
        <v>218</v>
      </c>
      <c r="X6" s="1"/>
    </row>
    <row r="7" spans="1:24" customFormat="1" ht="30">
      <c r="A7" s="1">
        <v>6</v>
      </c>
      <c r="B7" s="1" t="s">
        <v>214</v>
      </c>
      <c r="C7" s="1" t="s">
        <v>15</v>
      </c>
      <c r="D7" s="1">
        <v>86</v>
      </c>
      <c r="E7" s="1" t="s">
        <v>232</v>
      </c>
      <c r="F7" s="1">
        <v>20</v>
      </c>
      <c r="G7" s="1" t="s">
        <v>233</v>
      </c>
      <c r="H7" s="1"/>
      <c r="I7" s="1" t="s">
        <v>142</v>
      </c>
      <c r="J7" s="1" t="s">
        <v>234</v>
      </c>
      <c r="K7" s="1" t="s">
        <v>74</v>
      </c>
      <c r="L7" s="1" t="s">
        <v>250</v>
      </c>
      <c r="M7" s="1"/>
      <c r="N7" s="1"/>
      <c r="O7" s="1"/>
      <c r="P7" s="1"/>
      <c r="Q7" s="1"/>
      <c r="R7" s="4" t="str">
        <f t="shared" si="0"/>
        <v>EditorialRejected</v>
      </c>
      <c r="S7" s="4" t="str">
        <f t="shared" si="1"/>
        <v>Rejected</v>
      </c>
      <c r="T7" s="4" t="str">
        <f t="shared" si="2"/>
        <v>Rejected</v>
      </c>
      <c r="U7" s="1"/>
      <c r="V7" s="104">
        <v>39386</v>
      </c>
      <c r="W7" s="1" t="s">
        <v>218</v>
      </c>
      <c r="X7" s="1"/>
    </row>
    <row r="8" spans="1:24" customFormat="1" ht="90">
      <c r="A8" s="1">
        <v>7</v>
      </c>
      <c r="B8" s="1" t="s">
        <v>214</v>
      </c>
      <c r="C8" s="1" t="s">
        <v>139</v>
      </c>
      <c r="D8" s="1">
        <v>96</v>
      </c>
      <c r="E8" s="1" t="s">
        <v>229</v>
      </c>
      <c r="F8" s="1">
        <v>26</v>
      </c>
      <c r="G8" s="1" t="s">
        <v>230</v>
      </c>
      <c r="H8" s="1"/>
      <c r="I8" s="1" t="s">
        <v>142</v>
      </c>
      <c r="J8" s="1" t="s">
        <v>231</v>
      </c>
      <c r="K8" s="1" t="s">
        <v>73</v>
      </c>
      <c r="L8" s="1" t="s">
        <v>273</v>
      </c>
      <c r="M8" s="1"/>
      <c r="N8" s="1"/>
      <c r="O8" s="1"/>
      <c r="P8" s="1"/>
      <c r="Q8" s="1"/>
      <c r="R8" s="4" t="str">
        <f t="shared" si="0"/>
        <v>TechnicalRevised</v>
      </c>
      <c r="S8" s="4" t="str">
        <f t="shared" si="1"/>
        <v>Revised</v>
      </c>
      <c r="T8" s="4" t="str">
        <f t="shared" si="2"/>
        <v>Revised</v>
      </c>
      <c r="U8" s="1"/>
      <c r="V8" s="104">
        <v>39393</v>
      </c>
      <c r="W8" s="1" t="s">
        <v>218</v>
      </c>
      <c r="X8" s="1"/>
    </row>
    <row r="9" spans="1:24" customFormat="1">
      <c r="A9" s="1">
        <v>8</v>
      </c>
      <c r="B9" s="1" t="s">
        <v>214</v>
      </c>
      <c r="C9" s="1" t="s">
        <v>15</v>
      </c>
      <c r="D9" s="1">
        <v>99</v>
      </c>
      <c r="E9" s="1" t="s">
        <v>226</v>
      </c>
      <c r="F9" s="1">
        <v>50</v>
      </c>
      <c r="G9" s="1" t="s">
        <v>227</v>
      </c>
      <c r="H9" s="1"/>
      <c r="I9" s="1" t="s">
        <v>142</v>
      </c>
      <c r="J9" s="1" t="s">
        <v>228</v>
      </c>
      <c r="K9" s="1" t="s">
        <v>72</v>
      </c>
      <c r="L9" s="1"/>
      <c r="M9" s="1"/>
      <c r="N9" s="1"/>
      <c r="O9" s="1"/>
      <c r="P9" s="1"/>
      <c r="Q9" s="1"/>
      <c r="R9" s="4" t="str">
        <f t="shared" si="0"/>
        <v>EditorialAccepted</v>
      </c>
      <c r="S9" s="4" t="str">
        <f t="shared" si="1"/>
        <v>Accepted</v>
      </c>
      <c r="T9" s="4" t="str">
        <f t="shared" si="2"/>
        <v>Accepted</v>
      </c>
      <c r="U9" s="1"/>
      <c r="V9" s="104">
        <v>39386</v>
      </c>
      <c r="W9" s="1" t="s">
        <v>218</v>
      </c>
      <c r="X9" s="1"/>
    </row>
    <row r="10" spans="1:24" customFormat="1" ht="45">
      <c r="A10" s="1">
        <v>9</v>
      </c>
      <c r="B10" s="1" t="s">
        <v>214</v>
      </c>
      <c r="C10" s="1" t="s">
        <v>15</v>
      </c>
      <c r="D10" s="1">
        <v>109</v>
      </c>
      <c r="E10" s="1" t="s">
        <v>222</v>
      </c>
      <c r="F10" s="1">
        <v>5</v>
      </c>
      <c r="G10" s="1" t="s">
        <v>225</v>
      </c>
      <c r="H10" s="1"/>
      <c r="I10" s="1" t="s">
        <v>142</v>
      </c>
      <c r="J10" s="1" t="s">
        <v>224</v>
      </c>
      <c r="K10" s="1" t="s">
        <v>72</v>
      </c>
      <c r="L10" s="1"/>
      <c r="M10" s="1"/>
      <c r="N10" s="1"/>
      <c r="O10" s="1"/>
      <c r="P10" s="1"/>
      <c r="Q10" s="1"/>
      <c r="R10" s="4" t="str">
        <f t="shared" si="0"/>
        <v>EditorialAccepted</v>
      </c>
      <c r="S10" s="4" t="str">
        <f t="shared" si="1"/>
        <v>Accepted</v>
      </c>
      <c r="T10" s="4" t="str">
        <f t="shared" si="2"/>
        <v>Accepted</v>
      </c>
      <c r="U10" s="1"/>
      <c r="V10" s="104">
        <v>39386</v>
      </c>
      <c r="W10" s="1" t="s">
        <v>218</v>
      </c>
      <c r="X10" s="1"/>
    </row>
    <row r="11" spans="1:24" customFormat="1" ht="45">
      <c r="A11" s="1">
        <v>10</v>
      </c>
      <c r="B11" s="1" t="s">
        <v>214</v>
      </c>
      <c r="C11" s="1" t="s">
        <v>15</v>
      </c>
      <c r="D11" s="1">
        <v>111</v>
      </c>
      <c r="E11" s="1" t="s">
        <v>222</v>
      </c>
      <c r="F11" s="1">
        <v>8</v>
      </c>
      <c r="G11" s="1" t="s">
        <v>223</v>
      </c>
      <c r="H11" s="1"/>
      <c r="I11" s="1" t="s">
        <v>142</v>
      </c>
      <c r="J11" s="1" t="s">
        <v>224</v>
      </c>
      <c r="K11" s="1" t="s">
        <v>72</v>
      </c>
      <c r="L11" s="1"/>
      <c r="M11" s="1"/>
      <c r="N11" s="1"/>
      <c r="O11" s="1"/>
      <c r="P11" s="1"/>
      <c r="Q11" s="1"/>
      <c r="R11" s="4" t="str">
        <f t="shared" si="0"/>
        <v>EditorialAccepted</v>
      </c>
      <c r="S11" s="4" t="str">
        <f t="shared" si="1"/>
        <v>Accepted</v>
      </c>
      <c r="T11" s="4" t="str">
        <f t="shared" si="2"/>
        <v>Accepted</v>
      </c>
      <c r="U11" s="1"/>
      <c r="V11" s="104">
        <v>39386</v>
      </c>
      <c r="W11" s="1" t="s">
        <v>218</v>
      </c>
      <c r="X11" s="1"/>
    </row>
    <row r="12" spans="1:24" customFormat="1" ht="30">
      <c r="A12" s="1">
        <v>11</v>
      </c>
      <c r="B12" s="1" t="s">
        <v>214</v>
      </c>
      <c r="C12" s="1" t="s">
        <v>15</v>
      </c>
      <c r="D12" s="1">
        <v>124</v>
      </c>
      <c r="E12" s="1" t="s">
        <v>219</v>
      </c>
      <c r="F12" s="1">
        <v>51</v>
      </c>
      <c r="G12" s="1" t="s">
        <v>220</v>
      </c>
      <c r="H12" s="1"/>
      <c r="I12" s="1" t="s">
        <v>142</v>
      </c>
      <c r="J12" s="1" t="s">
        <v>221</v>
      </c>
      <c r="K12" s="1" t="s">
        <v>72</v>
      </c>
      <c r="L12" s="1"/>
      <c r="M12" s="1"/>
      <c r="N12" s="1"/>
      <c r="O12" s="1"/>
      <c r="P12" s="1"/>
      <c r="Q12" s="1"/>
      <c r="R12" s="4" t="str">
        <f t="shared" si="0"/>
        <v>EditorialAccepted</v>
      </c>
      <c r="S12" s="4" t="str">
        <f t="shared" si="1"/>
        <v>Accepted</v>
      </c>
      <c r="T12" s="4" t="str">
        <f t="shared" si="2"/>
        <v>Accepted</v>
      </c>
      <c r="U12" s="1"/>
      <c r="V12" s="104">
        <v>39386</v>
      </c>
      <c r="W12" s="1" t="s">
        <v>218</v>
      </c>
      <c r="X12" s="1"/>
    </row>
    <row r="13" spans="1:24" customFormat="1" ht="45">
      <c r="A13" s="1">
        <v>12</v>
      </c>
      <c r="B13" s="1" t="s">
        <v>214</v>
      </c>
      <c r="C13" s="1" t="s">
        <v>139</v>
      </c>
      <c r="D13" s="1">
        <v>139</v>
      </c>
      <c r="E13" s="1" t="s">
        <v>215</v>
      </c>
      <c r="F13" s="1">
        <v>24</v>
      </c>
      <c r="G13" s="1" t="s">
        <v>216</v>
      </c>
      <c r="H13" s="1"/>
      <c r="I13" s="1" t="s">
        <v>142</v>
      </c>
      <c r="J13" s="1" t="s">
        <v>217</v>
      </c>
      <c r="K13" s="1" t="s">
        <v>72</v>
      </c>
      <c r="L13" s="1" t="s">
        <v>253</v>
      </c>
      <c r="M13" s="1"/>
      <c r="N13" s="1"/>
      <c r="O13" s="1"/>
      <c r="P13" s="1"/>
      <c r="Q13" s="1"/>
      <c r="R13" s="4" t="str">
        <f t="shared" si="0"/>
        <v>TechnicalAccepted</v>
      </c>
      <c r="S13" s="4" t="str">
        <f t="shared" si="1"/>
        <v>Accepted</v>
      </c>
      <c r="T13" s="4" t="str">
        <f t="shared" si="2"/>
        <v>Accepted</v>
      </c>
      <c r="U13" s="1"/>
      <c r="V13" s="104">
        <v>39386</v>
      </c>
      <c r="W13" s="1" t="s">
        <v>218</v>
      </c>
      <c r="X13" s="1"/>
    </row>
    <row r="14" spans="1:24" customFormat="1" ht="90">
      <c r="A14" s="1">
        <v>13</v>
      </c>
      <c r="B14" s="1" t="s">
        <v>202</v>
      </c>
      <c r="C14" s="1" t="s">
        <v>15</v>
      </c>
      <c r="D14" s="1">
        <v>5</v>
      </c>
      <c r="E14" s="1">
        <v>3.1</v>
      </c>
      <c r="F14" s="1">
        <v>19</v>
      </c>
      <c r="G14" s="1" t="s">
        <v>212</v>
      </c>
      <c r="H14" s="1"/>
      <c r="I14" s="1" t="s">
        <v>142</v>
      </c>
      <c r="J14" s="1" t="s">
        <v>213</v>
      </c>
      <c r="K14" s="1" t="s">
        <v>73</v>
      </c>
      <c r="L14" s="1" t="s">
        <v>271</v>
      </c>
      <c r="M14" s="1"/>
      <c r="N14" s="1"/>
      <c r="O14" s="1"/>
      <c r="P14" s="1" t="s">
        <v>16</v>
      </c>
      <c r="Q14" s="1" t="s">
        <v>82</v>
      </c>
      <c r="R14" s="4" t="str">
        <f t="shared" si="0"/>
        <v>EditorialRevised</v>
      </c>
      <c r="S14" s="4" t="str">
        <f t="shared" si="1"/>
        <v>GeneralRevised</v>
      </c>
      <c r="T14" s="4" t="str">
        <f t="shared" si="2"/>
        <v>Monique BrownRevised</v>
      </c>
      <c r="U14" s="1"/>
      <c r="V14" s="104"/>
      <c r="W14" s="1" t="s">
        <v>148</v>
      </c>
      <c r="X14" s="1"/>
    </row>
    <row r="15" spans="1:24" customFormat="1" ht="30">
      <c r="A15" s="1">
        <v>14</v>
      </c>
      <c r="B15" s="1" t="s">
        <v>202</v>
      </c>
      <c r="C15" s="1" t="s">
        <v>15</v>
      </c>
      <c r="D15" s="1">
        <v>9</v>
      </c>
      <c r="E15" s="1">
        <v>5.0999999999999996</v>
      </c>
      <c r="F15" s="1">
        <v>11</v>
      </c>
      <c r="G15" s="1" t="s">
        <v>210</v>
      </c>
      <c r="H15" s="1"/>
      <c r="I15" s="1" t="s">
        <v>142</v>
      </c>
      <c r="J15" s="1" t="s">
        <v>211</v>
      </c>
      <c r="K15" s="1" t="s">
        <v>72</v>
      </c>
      <c r="L15" s="1"/>
      <c r="M15" s="1"/>
      <c r="N15" s="1"/>
      <c r="O15" s="1"/>
      <c r="P15" s="1"/>
      <c r="Q15" s="1"/>
      <c r="R15" s="4" t="str">
        <f t="shared" si="0"/>
        <v>EditorialAccepted</v>
      </c>
      <c r="S15" s="4" t="str">
        <f t="shared" si="1"/>
        <v>Accepted</v>
      </c>
      <c r="T15" s="4" t="str">
        <f t="shared" si="2"/>
        <v>Accepted</v>
      </c>
      <c r="U15" s="1"/>
      <c r="V15" s="104">
        <v>39386</v>
      </c>
      <c r="W15" s="1" t="s">
        <v>148</v>
      </c>
      <c r="X15" s="1"/>
    </row>
    <row r="16" spans="1:24" customFormat="1" ht="30">
      <c r="A16" s="1">
        <v>15</v>
      </c>
      <c r="B16" s="1" t="s">
        <v>202</v>
      </c>
      <c r="C16" s="1" t="s">
        <v>139</v>
      </c>
      <c r="D16" s="1">
        <v>27</v>
      </c>
      <c r="E16" s="1" t="s">
        <v>207</v>
      </c>
      <c r="F16" s="1">
        <v>8</v>
      </c>
      <c r="G16" s="1" t="s">
        <v>208</v>
      </c>
      <c r="H16" s="1"/>
      <c r="I16" s="1" t="s">
        <v>142</v>
      </c>
      <c r="J16" s="1" t="s">
        <v>209</v>
      </c>
      <c r="K16" s="1" t="s">
        <v>73</v>
      </c>
      <c r="L16" s="1" t="s">
        <v>261</v>
      </c>
      <c r="M16" s="1"/>
      <c r="N16" s="1"/>
      <c r="O16" s="1"/>
      <c r="P16" s="1"/>
      <c r="Q16" s="1"/>
      <c r="R16" s="4" t="str">
        <f t="shared" si="0"/>
        <v>TechnicalRevised</v>
      </c>
      <c r="S16" s="4" t="str">
        <f t="shared" si="1"/>
        <v>Revised</v>
      </c>
      <c r="T16" s="4" t="str">
        <f t="shared" si="2"/>
        <v>Revised</v>
      </c>
      <c r="U16" s="1"/>
      <c r="V16" s="105">
        <v>39389</v>
      </c>
      <c r="W16" s="1" t="s">
        <v>148</v>
      </c>
      <c r="X16" s="1"/>
    </row>
    <row r="17" spans="1:24" customFormat="1" ht="45">
      <c r="A17" s="1">
        <v>16</v>
      </c>
      <c r="B17" s="1" t="s">
        <v>202</v>
      </c>
      <c r="C17" s="1" t="s">
        <v>139</v>
      </c>
      <c r="D17" s="1">
        <v>49</v>
      </c>
      <c r="E17" s="1">
        <v>9.3000000000000007</v>
      </c>
      <c r="F17" s="1">
        <v>10</v>
      </c>
      <c r="G17" s="1" t="s">
        <v>205</v>
      </c>
      <c r="H17" s="1"/>
      <c r="I17" s="1" t="s">
        <v>142</v>
      </c>
      <c r="J17" s="1" t="s">
        <v>206</v>
      </c>
      <c r="K17" s="1" t="s">
        <v>72</v>
      </c>
      <c r="L17" s="1"/>
      <c r="M17" s="1"/>
      <c r="N17" s="1"/>
      <c r="O17" s="1"/>
      <c r="P17" s="1"/>
      <c r="Q17" s="1"/>
      <c r="R17" s="4" t="str">
        <f t="shared" si="0"/>
        <v>TechnicalAccepted</v>
      </c>
      <c r="S17" s="4" t="str">
        <f t="shared" si="1"/>
        <v>Accepted</v>
      </c>
      <c r="T17" s="4" t="str">
        <f t="shared" si="2"/>
        <v>Accepted</v>
      </c>
      <c r="U17" s="1"/>
      <c r="V17" s="105">
        <v>39389</v>
      </c>
      <c r="W17" s="1" t="s">
        <v>148</v>
      </c>
      <c r="X17" s="1"/>
    </row>
    <row r="18" spans="1:24" customFormat="1" ht="30">
      <c r="A18" s="1">
        <v>17</v>
      </c>
      <c r="B18" s="1" t="s">
        <v>202</v>
      </c>
      <c r="C18" s="1" t="s">
        <v>15</v>
      </c>
      <c r="D18" s="1">
        <v>179</v>
      </c>
      <c r="E18" s="1"/>
      <c r="F18" s="1">
        <v>5</v>
      </c>
      <c r="G18" s="1" t="s">
        <v>203</v>
      </c>
      <c r="H18" s="1"/>
      <c r="I18" s="1" t="s">
        <v>142</v>
      </c>
      <c r="J18" s="1" t="s">
        <v>204</v>
      </c>
      <c r="K18" s="1" t="s">
        <v>72</v>
      </c>
      <c r="L18" s="1"/>
      <c r="M18" s="1"/>
      <c r="N18" s="1"/>
      <c r="O18" s="1"/>
      <c r="P18" s="1"/>
      <c r="Q18" s="1"/>
      <c r="R18" s="4" t="str">
        <f t="shared" si="0"/>
        <v>EditorialAccepted</v>
      </c>
      <c r="S18" s="4" t="str">
        <f t="shared" si="1"/>
        <v>Accepted</v>
      </c>
      <c r="T18" s="4" t="str">
        <f t="shared" si="2"/>
        <v>Accepted</v>
      </c>
      <c r="U18" s="1"/>
      <c r="V18" s="105">
        <v>39389</v>
      </c>
      <c r="W18" s="1" t="s">
        <v>148</v>
      </c>
      <c r="X18" s="1"/>
    </row>
    <row r="19" spans="1:24" customFormat="1">
      <c r="A19" s="1">
        <v>18</v>
      </c>
      <c r="B19" s="1" t="s">
        <v>199</v>
      </c>
      <c r="C19" s="1" t="s">
        <v>16</v>
      </c>
      <c r="D19" s="1"/>
      <c r="E19" s="1"/>
      <c r="F19" s="1"/>
      <c r="G19" s="1" t="s">
        <v>200</v>
      </c>
      <c r="H19" s="1"/>
      <c r="I19" s="1" t="s">
        <v>142</v>
      </c>
      <c r="J19" s="1"/>
      <c r="K19" s="1" t="s">
        <v>72</v>
      </c>
      <c r="L19" s="1" t="s">
        <v>251</v>
      </c>
      <c r="M19" s="1"/>
      <c r="N19" s="1"/>
      <c r="O19" s="1"/>
      <c r="P19" s="1"/>
      <c r="Q19" s="1"/>
      <c r="R19" s="4" t="str">
        <f t="shared" si="0"/>
        <v>GeneralAccepted</v>
      </c>
      <c r="S19" s="4" t="str">
        <f t="shared" si="1"/>
        <v>Accepted</v>
      </c>
      <c r="T19" s="4" t="str">
        <f t="shared" si="2"/>
        <v>Accepted</v>
      </c>
      <c r="U19" s="1"/>
      <c r="V19" s="104">
        <v>39386</v>
      </c>
      <c r="W19" s="1" t="s">
        <v>201</v>
      </c>
      <c r="X19" s="1"/>
    </row>
    <row r="20" spans="1:24" customFormat="1" ht="210">
      <c r="A20" s="1">
        <v>19</v>
      </c>
      <c r="B20" s="1" t="s">
        <v>163</v>
      </c>
      <c r="C20" s="1" t="s">
        <v>16</v>
      </c>
      <c r="D20" s="1">
        <v>67</v>
      </c>
      <c r="E20" s="1" t="s">
        <v>196</v>
      </c>
      <c r="F20" s="1">
        <v>10</v>
      </c>
      <c r="G20" s="1" t="s">
        <v>197</v>
      </c>
      <c r="H20" s="1"/>
      <c r="I20" s="1" t="s">
        <v>142</v>
      </c>
      <c r="J20" s="1" t="s">
        <v>198</v>
      </c>
      <c r="K20" s="1" t="s">
        <v>74</v>
      </c>
      <c r="L20" s="1" t="s">
        <v>260</v>
      </c>
      <c r="M20" s="1"/>
      <c r="N20" s="1"/>
      <c r="O20" s="1"/>
      <c r="P20" s="1"/>
      <c r="Q20" s="1"/>
      <c r="R20" s="4" t="str">
        <f t="shared" si="0"/>
        <v>GeneralRejected</v>
      </c>
      <c r="S20" s="4" t="str">
        <f t="shared" si="1"/>
        <v>Rejected</v>
      </c>
      <c r="T20" s="4" t="str">
        <f t="shared" si="2"/>
        <v>Rejected</v>
      </c>
      <c r="U20" s="1"/>
      <c r="V20" s="105">
        <v>39389</v>
      </c>
      <c r="W20" s="1" t="s">
        <v>167</v>
      </c>
      <c r="X20" s="1"/>
    </row>
    <row r="21" spans="1:24" customFormat="1" ht="210">
      <c r="A21" s="1">
        <v>20</v>
      </c>
      <c r="B21" s="1" t="s">
        <v>163</v>
      </c>
      <c r="C21" s="1" t="s">
        <v>139</v>
      </c>
      <c r="D21" s="1">
        <v>67</v>
      </c>
      <c r="E21" s="1" t="s">
        <v>193</v>
      </c>
      <c r="F21" s="1">
        <v>10</v>
      </c>
      <c r="G21" s="1" t="s">
        <v>194</v>
      </c>
      <c r="H21" s="1"/>
      <c r="I21" s="1" t="s">
        <v>142</v>
      </c>
      <c r="J21" s="1" t="s">
        <v>195</v>
      </c>
      <c r="K21" s="1" t="s">
        <v>74</v>
      </c>
      <c r="L21" s="78" t="s">
        <v>260</v>
      </c>
      <c r="M21" s="1"/>
      <c r="N21" s="1"/>
      <c r="O21" s="1"/>
      <c r="P21" s="1"/>
      <c r="Q21" s="1"/>
      <c r="R21" s="4" t="str">
        <f t="shared" si="0"/>
        <v>TechnicalRejected</v>
      </c>
      <c r="S21" s="4" t="str">
        <f t="shared" si="1"/>
        <v>Rejected</v>
      </c>
      <c r="T21" s="4" t="str">
        <f t="shared" si="2"/>
        <v>Rejected</v>
      </c>
      <c r="U21" s="1"/>
      <c r="V21" s="105">
        <v>39389</v>
      </c>
      <c r="W21" s="1" t="s">
        <v>167</v>
      </c>
      <c r="X21" s="1"/>
    </row>
    <row r="22" spans="1:24" customFormat="1" ht="30">
      <c r="A22" s="1">
        <v>21</v>
      </c>
      <c r="B22" s="1" t="s">
        <v>168</v>
      </c>
      <c r="C22" s="1" t="s">
        <v>15</v>
      </c>
      <c r="D22" s="1">
        <v>59</v>
      </c>
      <c r="E22" s="1" t="s">
        <v>164</v>
      </c>
      <c r="F22" s="1">
        <v>37</v>
      </c>
      <c r="G22" s="1" t="s">
        <v>191</v>
      </c>
      <c r="H22" s="1"/>
      <c r="I22" s="1" t="s">
        <v>142</v>
      </c>
      <c r="J22" s="1" t="s">
        <v>192</v>
      </c>
      <c r="K22" s="1" t="s">
        <v>73</v>
      </c>
      <c r="L22" s="78" t="s">
        <v>265</v>
      </c>
      <c r="M22" s="1"/>
      <c r="N22" s="1"/>
      <c r="O22" s="1"/>
      <c r="P22" s="1"/>
      <c r="Q22" s="1"/>
      <c r="R22" s="4" t="str">
        <f t="shared" si="0"/>
        <v>EditorialRevised</v>
      </c>
      <c r="S22" s="4" t="str">
        <f t="shared" si="1"/>
        <v>Revised</v>
      </c>
      <c r="T22" s="4" t="str">
        <f t="shared" si="2"/>
        <v>Revised</v>
      </c>
      <c r="U22" s="1"/>
      <c r="V22" s="104">
        <v>39392</v>
      </c>
      <c r="W22" s="1" t="s">
        <v>172</v>
      </c>
      <c r="X22" s="1"/>
    </row>
    <row r="23" spans="1:24" customFormat="1" ht="90">
      <c r="A23" s="1">
        <v>22</v>
      </c>
      <c r="B23" s="1" t="s">
        <v>168</v>
      </c>
      <c r="C23" s="1" t="s">
        <v>15</v>
      </c>
      <c r="D23" s="1">
        <v>37</v>
      </c>
      <c r="E23" s="1" t="s">
        <v>188</v>
      </c>
      <c r="F23" s="1">
        <v>54</v>
      </c>
      <c r="G23" s="1" t="s">
        <v>189</v>
      </c>
      <c r="H23" s="1"/>
      <c r="I23" s="1" t="s">
        <v>142</v>
      </c>
      <c r="J23" s="1" t="s">
        <v>190</v>
      </c>
      <c r="K23" s="1" t="s">
        <v>72</v>
      </c>
      <c r="L23" s="78"/>
      <c r="M23" s="1"/>
      <c r="N23" s="1"/>
      <c r="O23" s="1"/>
      <c r="P23" s="1"/>
      <c r="Q23" s="1"/>
      <c r="R23" s="4" t="str">
        <f t="shared" si="0"/>
        <v>EditorialAccepted</v>
      </c>
      <c r="S23" s="4" t="str">
        <f t="shared" si="1"/>
        <v>Accepted</v>
      </c>
      <c r="T23" s="4" t="str">
        <f t="shared" si="2"/>
        <v>Accepted</v>
      </c>
      <c r="U23" s="1"/>
      <c r="V23" s="104">
        <v>39392</v>
      </c>
      <c r="W23" s="1" t="s">
        <v>172</v>
      </c>
      <c r="X23" s="1"/>
    </row>
    <row r="24" spans="1:24" customFormat="1" ht="75">
      <c r="A24" s="1">
        <v>23</v>
      </c>
      <c r="B24" s="1" t="s">
        <v>168</v>
      </c>
      <c r="C24" s="1" t="s">
        <v>139</v>
      </c>
      <c r="D24" s="1">
        <v>47</v>
      </c>
      <c r="E24" s="1">
        <v>9.3000000000000007</v>
      </c>
      <c r="F24" s="1">
        <v>32</v>
      </c>
      <c r="G24" s="1" t="s">
        <v>186</v>
      </c>
      <c r="H24" s="1"/>
      <c r="I24" s="1" t="s">
        <v>142</v>
      </c>
      <c r="J24" s="1" t="s">
        <v>187</v>
      </c>
      <c r="K24" s="1" t="s">
        <v>73</v>
      </c>
      <c r="L24" s="1" t="s">
        <v>270</v>
      </c>
      <c r="M24" s="1"/>
      <c r="N24" s="1"/>
      <c r="O24" s="1"/>
      <c r="P24" s="1"/>
      <c r="Q24" s="1" t="s">
        <v>82</v>
      </c>
      <c r="R24" s="4" t="str">
        <f t="shared" si="0"/>
        <v>TechnicalRevised</v>
      </c>
      <c r="S24" s="4" t="str">
        <f t="shared" si="1"/>
        <v>Revised</v>
      </c>
      <c r="T24" s="4" t="str">
        <f t="shared" si="2"/>
        <v>Monique BrownRevised</v>
      </c>
      <c r="U24" s="1"/>
      <c r="V24" s="104"/>
      <c r="W24" s="1" t="s">
        <v>172</v>
      </c>
      <c r="X24" s="1"/>
    </row>
    <row r="25" spans="1:24" customFormat="1" ht="105">
      <c r="A25" s="1">
        <v>24</v>
      </c>
      <c r="B25" s="1" t="s">
        <v>168</v>
      </c>
      <c r="C25" s="1" t="s">
        <v>139</v>
      </c>
      <c r="D25" s="1">
        <v>47</v>
      </c>
      <c r="E25" s="1">
        <v>9.3000000000000007</v>
      </c>
      <c r="F25" s="1">
        <v>23</v>
      </c>
      <c r="G25" s="1" t="s">
        <v>184</v>
      </c>
      <c r="H25" s="1"/>
      <c r="I25" s="1" t="s">
        <v>142</v>
      </c>
      <c r="J25" s="1" t="s">
        <v>185</v>
      </c>
      <c r="K25" s="1" t="s">
        <v>73</v>
      </c>
      <c r="L25" s="1" t="s">
        <v>270</v>
      </c>
      <c r="M25" s="1"/>
      <c r="N25" s="1"/>
      <c r="O25" s="1"/>
      <c r="P25" s="1"/>
      <c r="Q25" s="1" t="s">
        <v>82</v>
      </c>
      <c r="R25" s="4" t="str">
        <f t="shared" si="0"/>
        <v>TechnicalRevised</v>
      </c>
      <c r="S25" s="4" t="str">
        <f t="shared" si="1"/>
        <v>Revised</v>
      </c>
      <c r="T25" s="4" t="str">
        <f t="shared" si="2"/>
        <v>Monique BrownRevised</v>
      </c>
      <c r="U25" s="1"/>
      <c r="V25" s="104"/>
      <c r="W25" s="1" t="s">
        <v>172</v>
      </c>
      <c r="X25" s="1"/>
    </row>
    <row r="26" spans="1:24" customFormat="1" ht="180">
      <c r="A26" s="1">
        <v>25</v>
      </c>
      <c r="B26" s="1" t="s">
        <v>168</v>
      </c>
      <c r="C26" s="1" t="s">
        <v>139</v>
      </c>
      <c r="D26" s="1">
        <v>55</v>
      </c>
      <c r="E26" s="1" t="s">
        <v>181</v>
      </c>
      <c r="F26" s="1">
        <v>24</v>
      </c>
      <c r="G26" s="1" t="s">
        <v>182</v>
      </c>
      <c r="H26" s="1"/>
      <c r="I26" s="1" t="s">
        <v>142</v>
      </c>
      <c r="J26" s="1" t="s">
        <v>183</v>
      </c>
      <c r="K26" s="1" t="s">
        <v>73</v>
      </c>
      <c r="L26" s="1" t="s">
        <v>266</v>
      </c>
      <c r="M26" s="1"/>
      <c r="N26" s="1"/>
      <c r="O26" s="1"/>
      <c r="P26" s="1"/>
      <c r="Q26" s="1"/>
      <c r="R26" s="4" t="str">
        <f t="shared" si="0"/>
        <v>TechnicalRevised</v>
      </c>
      <c r="S26" s="4" t="str">
        <f t="shared" si="1"/>
        <v>Revised</v>
      </c>
      <c r="T26" s="4" t="str">
        <f t="shared" si="2"/>
        <v>Revised</v>
      </c>
      <c r="U26" s="1"/>
      <c r="V26" s="104">
        <v>39392</v>
      </c>
      <c r="W26" s="1" t="s">
        <v>172</v>
      </c>
      <c r="X26" s="1"/>
    </row>
    <row r="27" spans="1:24" customFormat="1" ht="60">
      <c r="A27" s="1">
        <v>26</v>
      </c>
      <c r="B27" s="1" t="s">
        <v>168</v>
      </c>
      <c r="C27" s="1" t="s">
        <v>15</v>
      </c>
      <c r="D27" s="1">
        <v>44</v>
      </c>
      <c r="E27" s="1" t="s">
        <v>178</v>
      </c>
      <c r="F27" s="1">
        <v>40</v>
      </c>
      <c r="G27" s="1" t="s">
        <v>179</v>
      </c>
      <c r="H27" s="1"/>
      <c r="I27" s="1" t="s">
        <v>142</v>
      </c>
      <c r="J27" s="1" t="s">
        <v>180</v>
      </c>
      <c r="K27" s="1" t="s">
        <v>72</v>
      </c>
      <c r="L27" s="1"/>
      <c r="M27" s="1"/>
      <c r="N27" s="1"/>
      <c r="O27" s="1"/>
      <c r="P27" s="1"/>
      <c r="Q27" s="1"/>
      <c r="R27" s="4" t="str">
        <f t="shared" si="0"/>
        <v>EditorialAccepted</v>
      </c>
      <c r="S27" s="4" t="str">
        <f t="shared" si="1"/>
        <v>Accepted</v>
      </c>
      <c r="T27" s="4" t="str">
        <f t="shared" si="2"/>
        <v>Accepted</v>
      </c>
      <c r="U27" s="1"/>
      <c r="V27" s="104">
        <v>39392</v>
      </c>
      <c r="W27" s="1" t="s">
        <v>172</v>
      </c>
      <c r="X27" s="1"/>
    </row>
    <row r="28" spans="1:24" customFormat="1" ht="90">
      <c r="A28" s="1">
        <v>27</v>
      </c>
      <c r="B28" s="1" t="s">
        <v>168</v>
      </c>
      <c r="C28" s="1" t="s">
        <v>15</v>
      </c>
      <c r="D28" s="1">
        <v>5</v>
      </c>
      <c r="E28" s="1">
        <v>3.1</v>
      </c>
      <c r="F28" s="1">
        <v>19</v>
      </c>
      <c r="G28" s="1" t="s">
        <v>176</v>
      </c>
      <c r="H28" s="1"/>
      <c r="I28" s="1" t="s">
        <v>142</v>
      </c>
      <c r="J28" s="1" t="s">
        <v>177</v>
      </c>
      <c r="K28" s="1" t="s">
        <v>73</v>
      </c>
      <c r="L28" s="1" t="s">
        <v>271</v>
      </c>
      <c r="M28" s="1"/>
      <c r="N28" s="1"/>
      <c r="O28" s="1"/>
      <c r="P28" s="1"/>
      <c r="Q28" s="1" t="s">
        <v>82</v>
      </c>
      <c r="R28" s="4" t="str">
        <f t="shared" si="0"/>
        <v>EditorialRevised</v>
      </c>
      <c r="S28" s="4" t="str">
        <f t="shared" si="1"/>
        <v>Revised</v>
      </c>
      <c r="T28" s="4" t="str">
        <f t="shared" si="2"/>
        <v>Monique BrownRevised</v>
      </c>
      <c r="U28" s="1"/>
      <c r="V28" s="104"/>
      <c r="W28" s="1" t="s">
        <v>172</v>
      </c>
      <c r="X28" s="1"/>
    </row>
    <row r="29" spans="1:24" customFormat="1" ht="75">
      <c r="A29" s="1">
        <v>28</v>
      </c>
      <c r="B29" s="1" t="s">
        <v>168</v>
      </c>
      <c r="C29" s="1" t="s">
        <v>15</v>
      </c>
      <c r="D29" s="1">
        <v>77</v>
      </c>
      <c r="E29" s="1" t="s">
        <v>173</v>
      </c>
      <c r="F29" s="1">
        <v>45</v>
      </c>
      <c r="G29" s="1" t="s">
        <v>174</v>
      </c>
      <c r="H29" s="1"/>
      <c r="I29" s="1" t="s">
        <v>142</v>
      </c>
      <c r="J29" s="1" t="s">
        <v>175</v>
      </c>
      <c r="K29" s="1" t="s">
        <v>72</v>
      </c>
      <c r="L29" s="1"/>
      <c r="M29" s="1"/>
      <c r="N29" s="1"/>
      <c r="O29" s="1"/>
      <c r="P29" s="1"/>
      <c r="Q29" s="1"/>
      <c r="R29" s="4" t="str">
        <f t="shared" si="0"/>
        <v>EditorialAccepted</v>
      </c>
      <c r="S29" s="4" t="str">
        <f t="shared" si="1"/>
        <v>Accepted</v>
      </c>
      <c r="T29" s="4" t="str">
        <f t="shared" si="2"/>
        <v>Accepted</v>
      </c>
      <c r="U29" s="1"/>
      <c r="V29" s="104">
        <v>39392</v>
      </c>
      <c r="W29" s="1" t="s">
        <v>172</v>
      </c>
      <c r="X29" s="1"/>
    </row>
    <row r="30" spans="1:24" customFormat="1" ht="240">
      <c r="A30" s="1">
        <v>29</v>
      </c>
      <c r="B30" s="1" t="s">
        <v>168</v>
      </c>
      <c r="C30" s="1" t="s">
        <v>15</v>
      </c>
      <c r="D30" s="1">
        <v>63</v>
      </c>
      <c r="E30" s="1" t="s">
        <v>169</v>
      </c>
      <c r="F30" s="1">
        <v>11</v>
      </c>
      <c r="G30" s="1" t="s">
        <v>170</v>
      </c>
      <c r="H30" s="1"/>
      <c r="I30" s="1" t="s">
        <v>142</v>
      </c>
      <c r="J30" s="1" t="s">
        <v>171</v>
      </c>
      <c r="K30" s="1" t="s">
        <v>72</v>
      </c>
      <c r="L30" s="1"/>
      <c r="M30" s="1"/>
      <c r="N30" s="1"/>
      <c r="O30" s="1"/>
      <c r="P30" s="1"/>
      <c r="Q30" s="1"/>
      <c r="R30" s="4" t="str">
        <f t="shared" si="0"/>
        <v>EditorialAccepted</v>
      </c>
      <c r="S30" s="4" t="str">
        <f t="shared" si="1"/>
        <v>Accepted</v>
      </c>
      <c r="T30" s="4" t="str">
        <f t="shared" si="2"/>
        <v>Accepted</v>
      </c>
      <c r="U30" s="1"/>
      <c r="V30" s="104">
        <v>39392</v>
      </c>
      <c r="W30" s="1" t="s">
        <v>172</v>
      </c>
      <c r="X30" s="1"/>
    </row>
    <row r="31" spans="1:24" customFormat="1" ht="255">
      <c r="A31" s="1">
        <v>30</v>
      </c>
      <c r="B31" s="1" t="s">
        <v>163</v>
      </c>
      <c r="C31" s="1" t="s">
        <v>139</v>
      </c>
      <c r="D31" s="1">
        <v>57</v>
      </c>
      <c r="E31" s="1" t="s">
        <v>164</v>
      </c>
      <c r="F31" s="1">
        <v>49</v>
      </c>
      <c r="G31" s="1" t="s">
        <v>165</v>
      </c>
      <c r="H31" s="1" t="s">
        <v>166</v>
      </c>
      <c r="I31" s="1" t="s">
        <v>142</v>
      </c>
      <c r="J31" s="1"/>
      <c r="K31" s="1" t="s">
        <v>74</v>
      </c>
      <c r="L31" s="1" t="s">
        <v>272</v>
      </c>
      <c r="M31" s="1"/>
      <c r="N31" s="1"/>
      <c r="O31" s="1"/>
      <c r="P31" s="1"/>
      <c r="Q31" s="1" t="s">
        <v>33</v>
      </c>
      <c r="R31" s="4" t="str">
        <f t="shared" si="0"/>
        <v>TechnicalRejected</v>
      </c>
      <c r="S31" s="4" t="str">
        <f t="shared" si="1"/>
        <v>Rejected</v>
      </c>
      <c r="T31" s="4" t="str">
        <f t="shared" si="2"/>
        <v>Phil BeecherRejected</v>
      </c>
      <c r="U31" s="1"/>
      <c r="V31" s="104"/>
      <c r="W31" s="1" t="s">
        <v>167</v>
      </c>
      <c r="X31" s="1"/>
    </row>
    <row r="32" spans="1:24" customFormat="1" ht="90">
      <c r="A32" s="1">
        <v>31</v>
      </c>
      <c r="B32" s="1" t="s">
        <v>158</v>
      </c>
      <c r="C32" s="1" t="s">
        <v>16</v>
      </c>
      <c r="D32" s="1">
        <v>5</v>
      </c>
      <c r="E32" s="1">
        <v>3.1</v>
      </c>
      <c r="F32" s="1">
        <v>19</v>
      </c>
      <c r="G32" s="1" t="s">
        <v>159</v>
      </c>
      <c r="H32" s="1"/>
      <c r="I32" s="1" t="s">
        <v>160</v>
      </c>
      <c r="J32" s="1" t="s">
        <v>161</v>
      </c>
      <c r="K32" s="1" t="s">
        <v>73</v>
      </c>
      <c r="L32" s="1" t="s">
        <v>271</v>
      </c>
      <c r="M32" s="1"/>
      <c r="N32" s="1"/>
      <c r="O32" s="1"/>
      <c r="P32" s="1"/>
      <c r="Q32" s="1" t="s">
        <v>82</v>
      </c>
      <c r="R32" s="4" t="str">
        <f t="shared" si="0"/>
        <v>GeneralRevised</v>
      </c>
      <c r="S32" s="4" t="str">
        <f t="shared" si="1"/>
        <v>Revised</v>
      </c>
      <c r="T32" s="4" t="str">
        <f t="shared" si="2"/>
        <v>Monique BrownRevised</v>
      </c>
      <c r="U32" s="1"/>
      <c r="V32" s="104">
        <v>39392</v>
      </c>
      <c r="W32" s="1" t="s">
        <v>162</v>
      </c>
      <c r="X32" s="1"/>
    </row>
    <row r="33" spans="1:24" customFormat="1" ht="409">
      <c r="A33" s="1">
        <v>32</v>
      </c>
      <c r="B33" s="1" t="s">
        <v>151</v>
      </c>
      <c r="C33" s="1" t="s">
        <v>15</v>
      </c>
      <c r="D33" s="1">
        <v>25</v>
      </c>
      <c r="E33" s="1" t="s">
        <v>155</v>
      </c>
      <c r="F33" s="1">
        <v>47</v>
      </c>
      <c r="G33" s="1" t="s">
        <v>156</v>
      </c>
      <c r="H33" s="1"/>
      <c r="I33" s="1" t="s">
        <v>142</v>
      </c>
      <c r="J33" s="1" t="s">
        <v>157</v>
      </c>
      <c r="K33" s="1" t="s">
        <v>73</v>
      </c>
      <c r="L33" s="1" t="s">
        <v>254</v>
      </c>
      <c r="M33" s="1"/>
      <c r="N33" s="1"/>
      <c r="O33" s="1"/>
      <c r="P33" s="1"/>
      <c r="Q33" s="1" t="s">
        <v>112</v>
      </c>
      <c r="R33" s="4" t="str">
        <f t="shared" si="0"/>
        <v>EditorialRevised</v>
      </c>
      <c r="S33" s="4" t="str">
        <f t="shared" si="1"/>
        <v>Revised</v>
      </c>
      <c r="T33" s="4" t="str">
        <f t="shared" si="2"/>
        <v>Chin Sean SumRevised</v>
      </c>
      <c r="U33" s="1"/>
      <c r="V33" s="105">
        <v>39389</v>
      </c>
      <c r="W33" s="1" t="s">
        <v>154</v>
      </c>
      <c r="X33" s="1"/>
    </row>
    <row r="34" spans="1:24" customFormat="1" ht="384" customHeight="1">
      <c r="A34" s="1">
        <v>33</v>
      </c>
      <c r="B34" s="1" t="s">
        <v>151</v>
      </c>
      <c r="C34" s="1" t="s">
        <v>15</v>
      </c>
      <c r="D34" s="1">
        <v>12</v>
      </c>
      <c r="E34" s="1">
        <v>5</v>
      </c>
      <c r="F34" s="1">
        <v>26</v>
      </c>
      <c r="G34" s="1" t="s">
        <v>152</v>
      </c>
      <c r="H34" s="1"/>
      <c r="I34" s="1" t="s">
        <v>142</v>
      </c>
      <c r="J34" s="1" t="s">
        <v>153</v>
      </c>
      <c r="K34" s="1" t="s">
        <v>73</v>
      </c>
      <c r="L34" s="1" t="s">
        <v>255</v>
      </c>
      <c r="M34" s="1"/>
      <c r="N34" s="1"/>
      <c r="O34" s="1"/>
      <c r="P34" s="1"/>
      <c r="Q34" s="1" t="s">
        <v>112</v>
      </c>
      <c r="R34" s="4" t="str">
        <f t="shared" si="0"/>
        <v>EditorialRevised</v>
      </c>
      <c r="S34" s="4" t="str">
        <f t="shared" si="1"/>
        <v>Revised</v>
      </c>
      <c r="T34" s="4" t="str">
        <f t="shared" si="2"/>
        <v>Chin Sean SumRevised</v>
      </c>
      <c r="U34" s="1"/>
      <c r="V34" s="105">
        <v>39389</v>
      </c>
      <c r="W34" s="1" t="s">
        <v>154</v>
      </c>
      <c r="X34" s="1"/>
    </row>
    <row r="35" spans="1:24" customFormat="1" ht="75">
      <c r="A35" s="1">
        <v>34</v>
      </c>
      <c r="B35" s="1" t="s">
        <v>145</v>
      </c>
      <c r="C35" s="1" t="s">
        <v>15</v>
      </c>
      <c r="D35" s="1">
        <v>0</v>
      </c>
      <c r="E35" s="1"/>
      <c r="F35" s="1">
        <v>15</v>
      </c>
      <c r="G35" s="1" t="s">
        <v>149</v>
      </c>
      <c r="H35" s="1"/>
      <c r="I35" s="1" t="s">
        <v>142</v>
      </c>
      <c r="J35" s="1" t="s">
        <v>150</v>
      </c>
      <c r="K35" s="1" t="s">
        <v>72</v>
      </c>
      <c r="L35" s="1"/>
      <c r="M35" s="1"/>
      <c r="N35" s="1"/>
      <c r="O35" s="1"/>
      <c r="P35" s="1" t="s">
        <v>16</v>
      </c>
      <c r="Q35" s="1" t="s">
        <v>33</v>
      </c>
      <c r="R35" s="4" t="str">
        <f t="shared" si="0"/>
        <v>EditorialAccepted</v>
      </c>
      <c r="S35" s="4" t="str">
        <f t="shared" si="1"/>
        <v>GeneralAccepted</v>
      </c>
      <c r="T35" s="4" t="str">
        <f t="shared" si="2"/>
        <v>Phil BeecherAccepted</v>
      </c>
      <c r="U35" s="1"/>
      <c r="V35" s="104">
        <v>39386</v>
      </c>
      <c r="W35" s="1" t="s">
        <v>148</v>
      </c>
      <c r="X35" s="1"/>
    </row>
    <row r="36" spans="1:24" customFormat="1" ht="75">
      <c r="A36" s="1">
        <v>35</v>
      </c>
      <c r="B36" s="1" t="s">
        <v>145</v>
      </c>
      <c r="C36" s="1" t="s">
        <v>15</v>
      </c>
      <c r="D36" s="1">
        <v>3</v>
      </c>
      <c r="E36" s="1"/>
      <c r="F36" s="1">
        <v>15</v>
      </c>
      <c r="G36" s="1" t="s">
        <v>146</v>
      </c>
      <c r="H36" s="1"/>
      <c r="I36" s="1" t="s">
        <v>142</v>
      </c>
      <c r="J36" s="1" t="s">
        <v>147</v>
      </c>
      <c r="K36" s="1" t="s">
        <v>72</v>
      </c>
      <c r="L36" s="1"/>
      <c r="M36" s="1"/>
      <c r="N36" s="1"/>
      <c r="O36" s="1"/>
      <c r="P36" s="1"/>
      <c r="Q36" s="1"/>
      <c r="R36" s="4" t="str">
        <f t="shared" si="0"/>
        <v>EditorialAccepted</v>
      </c>
      <c r="S36" s="4" t="str">
        <f t="shared" si="1"/>
        <v>Accepted</v>
      </c>
      <c r="T36" s="4" t="str">
        <f t="shared" si="2"/>
        <v>Accepted</v>
      </c>
      <c r="U36" s="1"/>
      <c r="V36" s="104">
        <v>39392</v>
      </c>
      <c r="W36" s="1" t="s">
        <v>148</v>
      </c>
      <c r="X36" s="1"/>
    </row>
    <row r="37" spans="1:24" customFormat="1" ht="409">
      <c r="A37" s="1">
        <v>36</v>
      </c>
      <c r="B37" s="1" t="s">
        <v>138</v>
      </c>
      <c r="C37" s="1" t="s">
        <v>139</v>
      </c>
      <c r="D37" s="1">
        <v>131</v>
      </c>
      <c r="E37" s="1" t="s">
        <v>140</v>
      </c>
      <c r="F37" s="1">
        <v>10</v>
      </c>
      <c r="G37" s="1" t="s">
        <v>141</v>
      </c>
      <c r="H37" s="1"/>
      <c r="I37" s="1" t="s">
        <v>142</v>
      </c>
      <c r="J37" s="1" t="s">
        <v>143</v>
      </c>
      <c r="K37" s="1" t="s">
        <v>73</v>
      </c>
      <c r="L37" s="1" t="s">
        <v>280</v>
      </c>
      <c r="M37" s="1"/>
      <c r="N37" s="1"/>
      <c r="O37" s="1"/>
      <c r="P37" s="1"/>
      <c r="Q37" s="1" t="s">
        <v>98</v>
      </c>
      <c r="R37" s="4" t="str">
        <f t="shared" si="0"/>
        <v>TechnicalRevised</v>
      </c>
      <c r="S37" s="4" t="str">
        <f t="shared" si="1"/>
        <v>Revised</v>
      </c>
      <c r="T37" s="4" t="str">
        <f t="shared" si="2"/>
        <v>Daniel PopaRevised</v>
      </c>
      <c r="U37" s="1"/>
      <c r="V37" s="104">
        <v>39394</v>
      </c>
      <c r="W37" s="1" t="s">
        <v>144</v>
      </c>
      <c r="X37" s="1"/>
    </row>
    <row r="38" spans="1:24" s="80" customFormat="1">
      <c r="G38" s="82"/>
      <c r="J38" s="82"/>
      <c r="K38" s="4"/>
      <c r="L38" s="82"/>
      <c r="P38" s="96"/>
      <c r="Q38" s="96"/>
      <c r="V38" s="5"/>
    </row>
    <row r="39" spans="1:24">
      <c r="K39" s="77"/>
      <c r="L39" s="82"/>
      <c r="V39" s="5"/>
    </row>
    <row r="40" spans="1:24">
      <c r="K40" s="77"/>
      <c r="L40" s="83"/>
      <c r="V40" s="5"/>
    </row>
    <row r="41" spans="1:24">
      <c r="K41" s="77"/>
      <c r="V41" s="5"/>
    </row>
    <row r="42" spans="1:24">
      <c r="K42" s="77"/>
      <c r="L42" s="83"/>
      <c r="V42" s="5"/>
    </row>
    <row r="43" spans="1:24">
      <c r="L43" s="79"/>
      <c r="P43" s="38"/>
      <c r="V43" s="5"/>
    </row>
    <row r="44" spans="1:24">
      <c r="L44" s="82"/>
      <c r="P44" s="38"/>
      <c r="V44" s="5"/>
    </row>
    <row r="45" spans="1:24">
      <c r="L45" s="98"/>
      <c r="V45" s="5"/>
    </row>
    <row r="46" spans="1:24">
      <c r="L46" s="99"/>
      <c r="V46" s="5"/>
    </row>
    <row r="47" spans="1:24">
      <c r="K47" s="77"/>
      <c r="L47" s="98"/>
      <c r="V47" s="5"/>
    </row>
    <row r="48" spans="1:24">
      <c r="K48" s="77"/>
      <c r="L48" s="98"/>
      <c r="V48" s="5"/>
    </row>
    <row r="49" spans="1:16378">
      <c r="L49" s="79"/>
      <c r="P49" s="38"/>
      <c r="V49" s="5"/>
    </row>
    <row r="50" spans="1:16378">
      <c r="L50" s="98"/>
      <c r="V50" s="5"/>
    </row>
    <row r="51" spans="1:16378">
      <c r="L51" s="79"/>
      <c r="P51" s="38"/>
      <c r="V51" s="5"/>
    </row>
    <row r="52" spans="1:16378">
      <c r="L52" s="83"/>
      <c r="V52" s="5"/>
    </row>
    <row r="53" spans="1:16378">
      <c r="L53" s="87"/>
      <c r="V53" s="5"/>
    </row>
    <row r="54" spans="1:16378">
      <c r="A54" s="80"/>
      <c r="B54" s="80"/>
      <c r="C54" s="80"/>
      <c r="D54" s="80"/>
      <c r="E54" s="80"/>
      <c r="F54" s="80"/>
      <c r="G54" s="82"/>
      <c r="J54" s="82"/>
      <c r="L54" s="82"/>
      <c r="P54" s="95"/>
      <c r="Q54" s="96"/>
      <c r="V54" s="5"/>
    </row>
    <row r="55" spans="1:16378">
      <c r="L55" s="79"/>
      <c r="P55" s="38"/>
      <c r="V55" s="5"/>
    </row>
    <row r="56" spans="1:16378">
      <c r="P56" s="38"/>
      <c r="V56" s="5"/>
    </row>
    <row r="57" spans="1:16378">
      <c r="P57" s="38"/>
      <c r="V57" s="5"/>
    </row>
    <row r="58" spans="1:16378" s="19" customFormat="1">
      <c r="A58" s="4"/>
      <c r="B58" s="4"/>
      <c r="C58" s="4"/>
      <c r="D58" s="4"/>
      <c r="E58" s="4"/>
      <c r="F58" s="4"/>
      <c r="G58" s="1"/>
      <c r="H58" s="4"/>
      <c r="I58" s="1"/>
      <c r="J58" s="1"/>
      <c r="K58" s="77"/>
      <c r="L58" s="1"/>
      <c r="M58" s="4"/>
      <c r="N58" s="4"/>
      <c r="O58" s="4"/>
      <c r="P58" s="34"/>
      <c r="Q58" s="38"/>
      <c r="R58" s="4"/>
      <c r="S58" s="4"/>
      <c r="T58" s="4"/>
      <c r="U58" s="4"/>
      <c r="V58" s="5"/>
      <c r="W58" s="4"/>
      <c r="X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c r="XEV58" s="4"/>
      <c r="XEW58" s="4"/>
      <c r="XEX58" s="4"/>
    </row>
    <row r="59" spans="1:16378">
      <c r="L59" s="82"/>
      <c r="P59" s="38"/>
      <c r="V59" s="5"/>
    </row>
    <row r="60" spans="1:16378">
      <c r="L60" s="82"/>
      <c r="P60" s="38"/>
      <c r="V60" s="5"/>
    </row>
    <row r="61" spans="1:16378">
      <c r="L61" s="79"/>
      <c r="P61" s="38"/>
      <c r="V61" s="5"/>
    </row>
    <row r="62" spans="1:16378">
      <c r="L62" s="79"/>
      <c r="P62" s="38"/>
      <c r="V62" s="5"/>
    </row>
    <row r="63" spans="1:16378">
      <c r="L63" s="79"/>
      <c r="P63" s="38"/>
      <c r="V63" s="5"/>
    </row>
    <row r="64" spans="1:16378">
      <c r="L64" s="4"/>
      <c r="P64" s="38"/>
      <c r="V64" s="5"/>
    </row>
    <row r="65" spans="8:22">
      <c r="L65" s="82"/>
      <c r="P65" s="38"/>
      <c r="V65" s="5"/>
    </row>
    <row r="66" spans="8:22">
      <c r="K66" s="77"/>
      <c r="L66" s="82"/>
      <c r="P66" s="38"/>
      <c r="V66" s="5"/>
    </row>
    <row r="67" spans="8:22">
      <c r="L67" s="4"/>
      <c r="P67" s="38"/>
      <c r="V67" s="5"/>
    </row>
    <row r="68" spans="8:22">
      <c r="K68" s="77"/>
      <c r="Q68" s="34"/>
      <c r="V68" s="5"/>
    </row>
    <row r="69" spans="8:22">
      <c r="K69" s="77"/>
      <c r="Q69" s="34"/>
      <c r="V69" s="5"/>
    </row>
    <row r="70" spans="8:22">
      <c r="K70" s="77"/>
      <c r="Q70" s="34"/>
      <c r="V70" s="5"/>
    </row>
    <row r="71" spans="8:22">
      <c r="K71" s="77"/>
      <c r="Q71" s="34"/>
      <c r="V71" s="5"/>
    </row>
    <row r="72" spans="8:22">
      <c r="L72" s="4"/>
      <c r="Q72" s="34"/>
      <c r="V72" s="5"/>
    </row>
    <row r="73" spans="8:22">
      <c r="L73" s="4"/>
      <c r="Q73" s="34"/>
      <c r="V73" s="5"/>
    </row>
    <row r="74" spans="8:22">
      <c r="L74" s="4"/>
      <c r="Q74" s="34"/>
      <c r="V74" s="5"/>
    </row>
    <row r="75" spans="8:22">
      <c r="L75" s="4"/>
      <c r="Q75" s="34"/>
      <c r="V75" s="5"/>
    </row>
    <row r="76" spans="8:22">
      <c r="K76" s="77"/>
      <c r="Q76" s="34"/>
      <c r="V76" s="5"/>
    </row>
    <row r="77" spans="8:22">
      <c r="H77" s="31"/>
      <c r="K77" s="77"/>
      <c r="Q77" s="34"/>
      <c r="V77" s="5"/>
    </row>
    <row r="78" spans="8:22">
      <c r="K78" s="77"/>
      <c r="L78" s="78"/>
      <c r="Q78" s="34"/>
      <c r="V78" s="5"/>
    </row>
    <row r="79" spans="8:22">
      <c r="K79" s="77"/>
      <c r="L79" s="78"/>
      <c r="Q79" s="34"/>
      <c r="V79" s="5"/>
    </row>
    <row r="80" spans="8:22">
      <c r="L80" s="4"/>
      <c r="Q80" s="34"/>
      <c r="V80" s="5"/>
    </row>
    <row r="81" spans="11:22">
      <c r="L81" s="4"/>
      <c r="Q81" s="34"/>
      <c r="V81" s="5"/>
    </row>
    <row r="82" spans="11:22">
      <c r="K82" s="77"/>
      <c r="L82" s="82"/>
      <c r="P82" s="38"/>
      <c r="V82" s="5"/>
    </row>
    <row r="83" spans="11:22">
      <c r="K83" s="77"/>
      <c r="L83" s="79"/>
      <c r="V83" s="5"/>
    </row>
    <row r="84" spans="11:22">
      <c r="K84" s="77"/>
      <c r="L84" s="90"/>
      <c r="P84" s="38"/>
      <c r="V84" s="5"/>
    </row>
    <row r="85" spans="11:22">
      <c r="K85" s="77"/>
      <c r="L85" s="90"/>
      <c r="P85" s="38"/>
      <c r="V85" s="5"/>
    </row>
    <row r="86" spans="11:22">
      <c r="K86" s="77"/>
      <c r="L86" s="79"/>
      <c r="V86" s="5"/>
    </row>
    <row r="87" spans="11:22">
      <c r="K87" s="77"/>
      <c r="L87" s="79"/>
      <c r="V87" s="5"/>
    </row>
    <row r="88" spans="11:22">
      <c r="V88" s="5"/>
    </row>
    <row r="89" spans="11:22">
      <c r="K89" s="77"/>
      <c r="L89" s="79"/>
      <c r="V89" s="5"/>
    </row>
    <row r="90" spans="11:22">
      <c r="K90" s="77"/>
      <c r="L90" s="79"/>
      <c r="V90" s="5"/>
    </row>
    <row r="91" spans="11:22">
      <c r="K91" s="77"/>
      <c r="L91" s="79"/>
      <c r="V91" s="5"/>
    </row>
    <row r="92" spans="11:22">
      <c r="K92" s="77"/>
      <c r="L92" s="90"/>
      <c r="V92" s="5"/>
    </row>
    <row r="93" spans="11:22">
      <c r="K93" s="77"/>
      <c r="V93" s="5"/>
    </row>
    <row r="94" spans="11:22">
      <c r="L94" s="79"/>
      <c r="V94" s="5"/>
    </row>
    <row r="95" spans="11:22">
      <c r="K95" s="77"/>
      <c r="L95" s="79"/>
      <c r="V95" s="5"/>
    </row>
    <row r="96" spans="11:22">
      <c r="L96" s="4"/>
      <c r="V96" s="5"/>
    </row>
    <row r="97" spans="11:22">
      <c r="K97" s="77"/>
      <c r="L97" s="79"/>
      <c r="V97" s="5"/>
    </row>
    <row r="98" spans="11:22">
      <c r="K98" s="77"/>
      <c r="L98" s="90"/>
      <c r="V98" s="5"/>
    </row>
    <row r="99" spans="11:22">
      <c r="K99" s="77"/>
      <c r="L99" s="90"/>
      <c r="V99" s="5"/>
    </row>
    <row r="100" spans="11:22">
      <c r="L100" s="4"/>
      <c r="V100" s="5"/>
    </row>
    <row r="101" spans="11:22">
      <c r="K101" s="77"/>
      <c r="V101" s="5"/>
    </row>
    <row r="102" spans="11:22">
      <c r="K102" s="77"/>
      <c r="L102" s="79"/>
      <c r="P102" s="38"/>
      <c r="V102" s="5"/>
    </row>
    <row r="103" spans="11:22">
      <c r="K103" s="77"/>
      <c r="L103" s="79"/>
      <c r="P103" s="38"/>
      <c r="V103" s="5"/>
    </row>
    <row r="104" spans="11:22">
      <c r="K104" s="77"/>
      <c r="V104" s="5"/>
    </row>
    <row r="105" spans="11:22">
      <c r="K105" s="77"/>
      <c r="V105" s="5"/>
    </row>
    <row r="106" spans="11:22">
      <c r="K106" s="77"/>
      <c r="V106" s="5"/>
    </row>
    <row r="107" spans="11:22">
      <c r="K107" s="77"/>
      <c r="V107" s="5"/>
    </row>
    <row r="108" spans="11:22">
      <c r="L108" s="79"/>
      <c r="V108" s="5"/>
    </row>
    <row r="109" spans="11:22">
      <c r="K109" s="77"/>
      <c r="P109" s="38"/>
      <c r="V109" s="5"/>
    </row>
    <row r="110" spans="11:22">
      <c r="K110" s="77"/>
      <c r="L110" s="84"/>
      <c r="V110" s="5"/>
    </row>
    <row r="111" spans="11:22">
      <c r="L111" s="4"/>
      <c r="V111" s="5"/>
    </row>
    <row r="112" spans="11:22">
      <c r="L112" s="4"/>
      <c r="P112" s="38"/>
      <c r="V112" s="5"/>
    </row>
    <row r="113" spans="11:22">
      <c r="K113" s="77"/>
      <c r="L113" s="79"/>
      <c r="P113" s="38"/>
      <c r="V113" s="5"/>
    </row>
    <row r="114" spans="11:22">
      <c r="L114" s="79"/>
      <c r="P114" s="38"/>
      <c r="V114" s="5"/>
    </row>
    <row r="115" spans="11:22">
      <c r="L115" s="79"/>
      <c r="V115" s="5"/>
    </row>
    <row r="116" spans="11:22">
      <c r="K116" s="77"/>
      <c r="L116" s="79"/>
      <c r="V116" s="5"/>
    </row>
    <row r="117" spans="11:22">
      <c r="L117" s="79"/>
      <c r="P117" s="38"/>
      <c r="V117" s="5"/>
    </row>
    <row r="118" spans="11:22">
      <c r="K118" s="77"/>
      <c r="L118" s="90"/>
      <c r="P118" s="38"/>
      <c r="V118" s="5"/>
    </row>
    <row r="119" spans="11:22">
      <c r="L119" s="4"/>
      <c r="V119" s="5"/>
    </row>
    <row r="120" spans="11:22">
      <c r="L120" s="4"/>
      <c r="P120" s="38"/>
      <c r="V120" s="5"/>
    </row>
    <row r="121" spans="11:22">
      <c r="K121" s="77"/>
      <c r="L121" s="79"/>
      <c r="V121" s="5"/>
    </row>
    <row r="122" spans="11:22">
      <c r="L122" s="79"/>
      <c r="V122" s="5"/>
    </row>
    <row r="123" spans="11:22">
      <c r="L123" s="4"/>
      <c r="P123" s="38"/>
      <c r="V123" s="5"/>
    </row>
    <row r="124" spans="11:22">
      <c r="L124" s="4"/>
      <c r="V124" s="5"/>
    </row>
    <row r="125" spans="11:22">
      <c r="K125" s="77"/>
      <c r="L125" s="82"/>
      <c r="P125" s="38"/>
      <c r="V125" s="5"/>
    </row>
    <row r="126" spans="11:22">
      <c r="K126" s="77"/>
      <c r="P126" s="38"/>
      <c r="V126" s="5"/>
    </row>
    <row r="127" spans="11:22">
      <c r="K127" s="77"/>
      <c r="L127" s="79"/>
      <c r="V127" s="5"/>
    </row>
    <row r="128" spans="11:22">
      <c r="L128" s="79"/>
      <c r="P128" s="38"/>
      <c r="V128" s="5"/>
    </row>
    <row r="129" spans="11:22">
      <c r="K129" s="77"/>
      <c r="P129" s="38"/>
      <c r="V129" s="5"/>
    </row>
    <row r="130" spans="11:22">
      <c r="K130" s="77"/>
      <c r="V130" s="5"/>
    </row>
    <row r="131" spans="11:22">
      <c r="K131" s="77"/>
      <c r="V131" s="5"/>
    </row>
    <row r="132" spans="11:22">
      <c r="K132" s="77"/>
      <c r="P132" s="38"/>
      <c r="V132" s="5"/>
    </row>
    <row r="133" spans="11:22">
      <c r="K133" s="77"/>
      <c r="P133" s="38"/>
      <c r="V133" s="5"/>
    </row>
    <row r="134" spans="11:22">
      <c r="K134" s="77"/>
      <c r="P134" s="38"/>
      <c r="V134" s="5"/>
    </row>
    <row r="135" spans="11:22">
      <c r="L135" s="79"/>
      <c r="P135" s="38"/>
      <c r="V135" s="5"/>
    </row>
    <row r="136" spans="11:22">
      <c r="L136" s="79"/>
      <c r="P136" s="38"/>
      <c r="V136" s="5"/>
    </row>
    <row r="137" spans="11:22">
      <c r="L137" s="79"/>
      <c r="P137" s="38"/>
      <c r="V137" s="5"/>
    </row>
    <row r="138" spans="11:22">
      <c r="K138" s="77"/>
      <c r="P138" s="38"/>
      <c r="V138" s="5"/>
    </row>
    <row r="139" spans="11:22">
      <c r="L139" s="79"/>
      <c r="P139" s="38"/>
      <c r="V139" s="5"/>
    </row>
    <row r="140" spans="11:22">
      <c r="L140" s="4"/>
      <c r="P140" s="38"/>
      <c r="V140" s="5"/>
    </row>
    <row r="141" spans="11:22">
      <c r="K141" s="77"/>
      <c r="L141" s="98"/>
      <c r="V141" s="5"/>
    </row>
    <row r="142" spans="11:22">
      <c r="L142" s="4"/>
      <c r="V142" s="5"/>
    </row>
    <row r="143" spans="11:22">
      <c r="L143" s="79"/>
      <c r="P143" s="38"/>
      <c r="V143" s="5"/>
    </row>
    <row r="144" spans="11:22">
      <c r="L144" s="79"/>
      <c r="P144" s="38"/>
      <c r="V144" s="5"/>
    </row>
    <row r="145" spans="11:22">
      <c r="K145" s="77"/>
      <c r="L145" s="88"/>
      <c r="V145" s="5"/>
    </row>
    <row r="146" spans="11:22">
      <c r="L146" s="79"/>
      <c r="P146" s="38"/>
      <c r="V146" s="5"/>
    </row>
    <row r="147" spans="11:22">
      <c r="L147" s="79"/>
      <c r="P147" s="38"/>
      <c r="V147" s="5"/>
    </row>
    <row r="148" spans="11:22">
      <c r="L148" s="79"/>
      <c r="P148" s="38"/>
      <c r="V148" s="5"/>
    </row>
    <row r="149" spans="11:22">
      <c r="K149" s="77"/>
      <c r="P149" s="38"/>
      <c r="V149" s="5"/>
    </row>
    <row r="150" spans="11:22">
      <c r="K150" s="77"/>
      <c r="L150" s="4"/>
      <c r="V150" s="5"/>
    </row>
    <row r="151" spans="11:22">
      <c r="K151" s="77"/>
      <c r="V151" s="5"/>
    </row>
    <row r="152" spans="11:22">
      <c r="K152" s="77"/>
      <c r="L152" s="4"/>
      <c r="V152" s="5"/>
    </row>
    <row r="153" spans="11:22">
      <c r="L153" s="4"/>
      <c r="V153" s="5"/>
    </row>
    <row r="154" spans="11:22">
      <c r="L154" s="4"/>
      <c r="P154" s="38"/>
      <c r="V154" s="5"/>
    </row>
    <row r="155" spans="11:22">
      <c r="K155" s="77"/>
      <c r="L155" s="97"/>
      <c r="P155" s="38"/>
      <c r="V155" s="5"/>
    </row>
    <row r="156" spans="11:22">
      <c r="K156" s="77"/>
      <c r="L156" s="97"/>
      <c r="P156" s="38"/>
      <c r="V156" s="5"/>
    </row>
    <row r="157" spans="11:22">
      <c r="L157" s="79"/>
      <c r="P157" s="38"/>
      <c r="V157" s="5"/>
    </row>
    <row r="158" spans="11:22">
      <c r="K158" s="77"/>
      <c r="L158" s="82"/>
      <c r="P158" s="38"/>
      <c r="V158" s="5"/>
    </row>
    <row r="159" spans="11:22">
      <c r="K159" s="77"/>
      <c r="P159" s="38"/>
      <c r="V159" s="5"/>
    </row>
    <row r="160" spans="11:22">
      <c r="L160" s="79"/>
      <c r="P160" s="38"/>
      <c r="V160" s="5"/>
    </row>
    <row r="161" spans="11:22">
      <c r="L161" s="82"/>
      <c r="P161" s="38"/>
      <c r="V161" s="5"/>
    </row>
    <row r="162" spans="11:22">
      <c r="K162" s="77"/>
      <c r="L162" s="82"/>
      <c r="P162" s="38"/>
      <c r="V162" s="5"/>
    </row>
    <row r="163" spans="11:22">
      <c r="L163" s="82"/>
      <c r="P163" s="38"/>
      <c r="V163" s="5"/>
    </row>
    <row r="164" spans="11:22">
      <c r="L164" s="79"/>
      <c r="P164" s="38"/>
      <c r="V164" s="5"/>
    </row>
    <row r="165" spans="11:22">
      <c r="L165" s="79"/>
      <c r="P165" s="38"/>
      <c r="V165" s="5"/>
    </row>
    <row r="166" spans="11:22">
      <c r="L166" s="79"/>
      <c r="P166" s="38"/>
      <c r="V166" s="5"/>
    </row>
    <row r="167" spans="11:22">
      <c r="L167" s="79"/>
      <c r="P167" s="38"/>
      <c r="V167" s="5"/>
    </row>
    <row r="168" spans="11:22">
      <c r="L168" s="79"/>
      <c r="P168" s="38"/>
      <c r="V168" s="5"/>
    </row>
    <row r="169" spans="11:22">
      <c r="K169" s="77"/>
      <c r="V169" s="5"/>
    </row>
    <row r="170" spans="11:22">
      <c r="L170" s="79"/>
      <c r="P170" s="38"/>
      <c r="V170" s="5"/>
    </row>
    <row r="171" spans="11:22">
      <c r="L171" s="79"/>
      <c r="P171" s="38"/>
      <c r="V171" s="5"/>
    </row>
    <row r="172" spans="11:22">
      <c r="K172" s="77"/>
      <c r="P172" s="38"/>
      <c r="V172" s="5"/>
    </row>
    <row r="173" spans="11:22">
      <c r="K173" s="77"/>
      <c r="P173" s="38"/>
      <c r="V173" s="5"/>
    </row>
    <row r="174" spans="11:22">
      <c r="L174" s="4"/>
      <c r="P174" s="38"/>
      <c r="V174" s="5"/>
    </row>
    <row r="175" spans="11:22">
      <c r="K175" s="77"/>
      <c r="L175" s="100"/>
      <c r="V175" s="5"/>
    </row>
    <row r="176" spans="11:22">
      <c r="K176" s="77"/>
      <c r="L176" s="82"/>
      <c r="V176" s="5"/>
    </row>
    <row r="177" spans="7:22">
      <c r="L177" s="83"/>
      <c r="V177" s="5"/>
    </row>
    <row r="178" spans="7:22">
      <c r="L178" s="82"/>
      <c r="V178" s="5"/>
    </row>
    <row r="179" spans="7:22">
      <c r="L179" s="82"/>
      <c r="V179" s="5"/>
    </row>
    <row r="180" spans="7:22">
      <c r="L180" s="79"/>
      <c r="V180" s="5"/>
    </row>
    <row r="181" spans="7:22">
      <c r="V181" s="5"/>
    </row>
    <row r="182" spans="7:22">
      <c r="L182" s="83"/>
      <c r="V182" s="5"/>
    </row>
    <row r="183" spans="7:22" s="80" customFormat="1">
      <c r="G183" s="82"/>
      <c r="H183" s="4"/>
      <c r="I183" s="4"/>
      <c r="J183" s="82"/>
      <c r="K183" s="77"/>
      <c r="L183" s="94"/>
      <c r="M183" s="4"/>
      <c r="N183" s="4"/>
      <c r="O183" s="4"/>
      <c r="P183" s="95"/>
      <c r="Q183" s="96"/>
      <c r="R183" s="4"/>
      <c r="S183" s="4"/>
      <c r="T183" s="4"/>
      <c r="V183" s="5"/>
    </row>
    <row r="184" spans="7:22">
      <c r="K184" s="77"/>
      <c r="V184" s="5"/>
    </row>
    <row r="185" spans="7:22">
      <c r="V185" s="5"/>
    </row>
    <row r="186" spans="7:22">
      <c r="V186" s="5"/>
    </row>
    <row r="187" spans="7:22">
      <c r="V187" s="5"/>
    </row>
    <row r="188" spans="7:22">
      <c r="V188" s="5"/>
    </row>
    <row r="189" spans="7:22">
      <c r="K189" s="77"/>
      <c r="L189" s="91"/>
      <c r="V189" s="5"/>
    </row>
    <row r="190" spans="7:22">
      <c r="K190" s="77"/>
      <c r="L190" s="78"/>
      <c r="Q190" s="34"/>
      <c r="V190" s="5"/>
    </row>
    <row r="191" spans="7:22">
      <c r="K191" s="77"/>
      <c r="L191" s="79"/>
      <c r="V191" s="5"/>
    </row>
    <row r="192" spans="7:22">
      <c r="L192" s="79"/>
      <c r="V192" s="5"/>
    </row>
    <row r="193" spans="1:16378">
      <c r="K193" s="77"/>
      <c r="L193" s="79"/>
      <c r="V193" s="5"/>
    </row>
    <row r="194" spans="1:16378">
      <c r="K194" s="77"/>
      <c r="L194" s="79"/>
      <c r="V194" s="5"/>
    </row>
    <row r="195" spans="1:16378" s="18" customFormat="1">
      <c r="A195" s="4"/>
      <c r="B195" s="4"/>
      <c r="C195" s="4"/>
      <c r="D195" s="4"/>
      <c r="E195" s="4"/>
      <c r="F195" s="4"/>
      <c r="G195" s="1"/>
      <c r="H195" s="4"/>
      <c r="I195" s="1"/>
      <c r="J195" s="20"/>
      <c r="K195" s="77"/>
      <c r="L195" s="1"/>
      <c r="M195" s="4"/>
      <c r="N195" s="4"/>
      <c r="O195" s="4"/>
      <c r="P195" s="34"/>
      <c r="Q195" s="38"/>
      <c r="R195" s="4"/>
      <c r="S195" s="4"/>
      <c r="T195" s="4"/>
      <c r="U195" s="4"/>
      <c r="V195" s="5"/>
      <c r="W195" s="4"/>
      <c r="X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c r="XEV195" s="4"/>
      <c r="XEW195" s="4"/>
      <c r="XEX195" s="4"/>
    </row>
    <row r="196" spans="1:16378">
      <c r="K196" s="77"/>
      <c r="V196" s="5"/>
    </row>
    <row r="197" spans="1:16378">
      <c r="K197" s="77"/>
      <c r="V197" s="5"/>
    </row>
    <row r="198" spans="1:16378">
      <c r="K198" s="77"/>
      <c r="Q198" s="34"/>
      <c r="V198" s="5"/>
    </row>
    <row r="199" spans="1:16378">
      <c r="K199" s="77"/>
      <c r="L199" s="82"/>
      <c r="V199" s="5"/>
    </row>
    <row r="200" spans="1:16378">
      <c r="K200" s="77"/>
      <c r="L200" s="79"/>
      <c r="P200" s="38"/>
      <c r="V200" s="5"/>
    </row>
    <row r="201" spans="1:16378">
      <c r="E201" s="5"/>
      <c r="K201" s="77"/>
      <c r="L201" s="79"/>
      <c r="V201" s="5"/>
    </row>
    <row r="202" spans="1:16378">
      <c r="E202" s="5"/>
      <c r="G202" s="2"/>
      <c r="K202" s="77"/>
      <c r="L202" s="79"/>
      <c r="V202" s="5"/>
    </row>
    <row r="203" spans="1:16378">
      <c r="L203" s="79"/>
      <c r="P203" s="38"/>
      <c r="V203" s="5"/>
    </row>
    <row r="204" spans="1:16378">
      <c r="K204" s="77"/>
      <c r="L204" s="89"/>
      <c r="V204" s="5"/>
    </row>
    <row r="205" spans="1:16378">
      <c r="L205" s="4"/>
      <c r="V205" s="5"/>
    </row>
    <row r="206" spans="1:16378">
      <c r="K206" s="77"/>
      <c r="L206" s="82"/>
      <c r="V206" s="5"/>
    </row>
    <row r="207" spans="1:16378">
      <c r="L207" s="78"/>
      <c r="V207" s="5"/>
    </row>
    <row r="208" spans="1:16378">
      <c r="Q208" s="34"/>
      <c r="V208" s="5"/>
    </row>
    <row r="209" spans="1:22">
      <c r="L209" s="78"/>
      <c r="V209" s="5"/>
    </row>
    <row r="210" spans="1:22">
      <c r="V210" s="5"/>
    </row>
    <row r="211" spans="1:22">
      <c r="K211" s="77"/>
      <c r="L211" s="82"/>
      <c r="V211" s="5"/>
    </row>
    <row r="212" spans="1:22">
      <c r="K212" s="77"/>
      <c r="L212" s="82"/>
      <c r="P212" s="38"/>
      <c r="V212" s="5"/>
    </row>
    <row r="213" spans="1:22" ht="162" customHeight="1">
      <c r="K213" s="77"/>
      <c r="V213" s="5"/>
    </row>
    <row r="214" spans="1:22">
      <c r="K214" s="77"/>
      <c r="V214" s="5"/>
    </row>
    <row r="215" spans="1:22">
      <c r="K215" s="77"/>
      <c r="V215" s="5"/>
    </row>
    <row r="216" spans="1:22">
      <c r="K216" s="77"/>
      <c r="V216" s="5"/>
    </row>
    <row r="217" spans="1:22">
      <c r="K217" s="77"/>
      <c r="P217" s="38"/>
      <c r="V217" s="5"/>
    </row>
    <row r="218" spans="1:22">
      <c r="P218" s="38"/>
      <c r="V218" s="5"/>
    </row>
    <row r="219" spans="1:22">
      <c r="V219" s="5"/>
    </row>
    <row r="220" spans="1:22">
      <c r="A220" s="80"/>
      <c r="B220" s="80"/>
      <c r="C220" s="80"/>
      <c r="D220" s="80"/>
      <c r="E220" s="80"/>
      <c r="F220" s="80"/>
      <c r="G220" s="82"/>
      <c r="H220" s="80"/>
      <c r="I220" s="80"/>
      <c r="J220" s="82"/>
      <c r="L220" s="82"/>
      <c r="M220" s="80"/>
      <c r="N220" s="80"/>
      <c r="O220" s="80"/>
      <c r="P220" s="95"/>
      <c r="Q220" s="96"/>
      <c r="V220" s="5"/>
    </row>
    <row r="221" spans="1:22">
      <c r="L221" s="79"/>
      <c r="V221" s="5"/>
    </row>
    <row r="222" spans="1:22">
      <c r="P222" s="38"/>
      <c r="V222" s="5"/>
    </row>
    <row r="223" spans="1:22">
      <c r="L223" s="89"/>
      <c r="V223" s="5"/>
    </row>
    <row r="224" spans="1:22">
      <c r="L224" s="93"/>
      <c r="V224" s="5"/>
    </row>
    <row r="225" spans="7:22">
      <c r="K225" s="77"/>
      <c r="L225" s="82"/>
      <c r="P225" s="38"/>
      <c r="V225" s="5"/>
    </row>
    <row r="226" spans="7:22">
      <c r="V226" s="5"/>
    </row>
    <row r="227" spans="7:22">
      <c r="K227" s="77"/>
      <c r="L227" s="82"/>
      <c r="P227" s="38"/>
      <c r="V227" s="5"/>
    </row>
    <row r="228" spans="7:22">
      <c r="L228" s="4"/>
      <c r="V228" s="5"/>
    </row>
    <row r="229" spans="7:22">
      <c r="L229" s="4"/>
      <c r="V229" s="5"/>
    </row>
    <row r="230" spans="7:22">
      <c r="L230" s="83"/>
      <c r="V230" s="5"/>
    </row>
    <row r="231" spans="7:22">
      <c r="K231" s="77"/>
      <c r="L231" s="98"/>
      <c r="V231" s="5"/>
    </row>
    <row r="232" spans="7:22">
      <c r="K232" s="77"/>
      <c r="L232" s="99"/>
      <c r="Q232" s="34"/>
      <c r="V232" s="5"/>
    </row>
    <row r="233" spans="7:22" s="80" customFormat="1">
      <c r="G233" s="82"/>
      <c r="H233" s="4"/>
      <c r="I233" s="4"/>
      <c r="J233" s="82"/>
      <c r="K233" s="77"/>
      <c r="L233" s="98"/>
      <c r="M233" s="4"/>
      <c r="N233" s="4"/>
      <c r="O233" s="4"/>
      <c r="P233" s="95"/>
      <c r="Q233" s="96"/>
      <c r="R233" s="4"/>
      <c r="S233" s="4"/>
      <c r="T233" s="4"/>
      <c r="V233" s="5"/>
    </row>
    <row r="234" spans="7:22">
      <c r="L234" s="99"/>
      <c r="V234" s="5"/>
    </row>
    <row r="235" spans="7:22">
      <c r="K235" s="77"/>
      <c r="L235" s="98"/>
      <c r="V235" s="5"/>
    </row>
    <row r="236" spans="7:22">
      <c r="L236" s="101"/>
      <c r="V236" s="5"/>
    </row>
    <row r="237" spans="7:22">
      <c r="K237" s="77"/>
      <c r="L237" s="98"/>
      <c r="V237" s="5"/>
    </row>
    <row r="238" spans="7:22">
      <c r="K238" s="77"/>
      <c r="V238" s="5"/>
    </row>
    <row r="239" spans="7:22">
      <c r="K239" s="77"/>
      <c r="V239" s="5"/>
    </row>
    <row r="240" spans="7:22" s="80" customFormat="1">
      <c r="G240" s="82"/>
      <c r="H240" s="4"/>
      <c r="I240" s="4"/>
      <c r="J240" s="82"/>
      <c r="K240" s="77"/>
      <c r="L240" s="82"/>
      <c r="M240" s="4"/>
      <c r="N240" s="4"/>
      <c r="O240" s="4"/>
      <c r="P240" s="95"/>
      <c r="Q240" s="96"/>
      <c r="R240" s="4"/>
      <c r="S240" s="4"/>
      <c r="T240" s="4"/>
      <c r="U240" s="82"/>
      <c r="V240" s="5"/>
    </row>
    <row r="241" spans="1:22">
      <c r="Q241" s="34"/>
      <c r="V241" s="5"/>
    </row>
    <row r="242" spans="1:22">
      <c r="L242" s="4"/>
      <c r="V242" s="5"/>
    </row>
    <row r="243" spans="1:22">
      <c r="L243" s="79"/>
      <c r="V243" s="5"/>
    </row>
    <row r="244" spans="1:22">
      <c r="L244" s="78"/>
      <c r="V244" s="5"/>
    </row>
    <row r="245" spans="1:22">
      <c r="L245" s="78"/>
      <c r="V245" s="5"/>
    </row>
    <row r="246" spans="1:22">
      <c r="L246" s="78"/>
      <c r="V246" s="5"/>
    </row>
    <row r="247" spans="1:22">
      <c r="K247" s="77"/>
      <c r="V247" s="5"/>
    </row>
    <row r="248" spans="1:22">
      <c r="L248" s="79"/>
      <c r="V248" s="5"/>
    </row>
    <row r="249" spans="1:22">
      <c r="L249" s="79"/>
      <c r="V249" s="5"/>
    </row>
    <row r="250" spans="1:22">
      <c r="L250" s="82"/>
      <c r="V250" s="5"/>
    </row>
    <row r="251" spans="1:22">
      <c r="A251" s="80"/>
      <c r="B251" s="80"/>
      <c r="C251" s="80"/>
      <c r="D251" s="80"/>
      <c r="E251" s="80"/>
      <c r="F251" s="80"/>
      <c r="G251" s="82"/>
      <c r="J251" s="82"/>
      <c r="L251" s="82"/>
      <c r="P251" s="95"/>
      <c r="Q251" s="96"/>
      <c r="V251" s="5"/>
    </row>
    <row r="252" spans="1:22">
      <c r="L252" s="82"/>
      <c r="V252" s="5"/>
    </row>
    <row r="253" spans="1:22">
      <c r="L253" s="85"/>
      <c r="V253" s="5"/>
    </row>
    <row r="254" spans="1:22">
      <c r="L254" s="98"/>
      <c r="V254" s="5"/>
    </row>
    <row r="255" spans="1:22" s="80" customFormat="1">
      <c r="G255" s="82"/>
      <c r="J255" s="82"/>
      <c r="K255" s="4"/>
      <c r="L255" s="98"/>
      <c r="P255" s="95"/>
      <c r="Q255" s="96"/>
      <c r="V255" s="5"/>
    </row>
    <row r="256" spans="1:22">
      <c r="L256" s="98"/>
      <c r="V256" s="5"/>
    </row>
    <row r="257" spans="1:22">
      <c r="V257" s="5"/>
    </row>
    <row r="258" spans="1:22">
      <c r="V258" s="5"/>
    </row>
    <row r="259" spans="1:22">
      <c r="A259" s="80"/>
      <c r="B259" s="80"/>
      <c r="C259" s="80"/>
      <c r="D259" s="80"/>
      <c r="E259" s="80"/>
      <c r="F259" s="80"/>
      <c r="G259" s="82"/>
      <c r="H259" s="80"/>
      <c r="I259" s="80"/>
      <c r="J259" s="82"/>
      <c r="L259" s="82"/>
      <c r="M259" s="80"/>
      <c r="N259" s="80"/>
      <c r="O259" s="80"/>
      <c r="P259" s="95"/>
      <c r="Q259" s="96"/>
      <c r="V259" s="5"/>
    </row>
    <row r="260" spans="1:22">
      <c r="V260" s="5"/>
    </row>
    <row r="261" spans="1:22">
      <c r="V261" s="5"/>
    </row>
    <row r="262" spans="1:22">
      <c r="V262" s="5"/>
    </row>
    <row r="263" spans="1:22">
      <c r="L263" s="90"/>
      <c r="V263" s="5"/>
    </row>
    <row r="264" spans="1:22">
      <c r="L264" s="4"/>
    </row>
    <row r="265" spans="1:22">
      <c r="V265" s="5"/>
    </row>
  </sheetData>
  <sheetProtection sort="0" autoFilter="0"/>
  <autoFilter ref="A1:X37"/>
  <sortState ref="A2:Y265">
    <sortCondition ref="A2:A265"/>
  </sortState>
  <phoneticPr fontId="21"/>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Summary!$G$17:$G$39</xm:f>
          </x14:formula1>
          <xm:sqref>P2:P263</xm:sqref>
        </x14:dataValidation>
        <x14:dataValidation type="list" allowBlank="1" showInputMessage="1" showErrorMessage="1">
          <x14:formula1>
            <xm:f>Summary!$G$3:$G$8</xm:f>
          </x14:formula1>
          <xm:sqref>K122:K124 K59:K65 K80:K81 K111:K112 K117 K108 K153:K154 K100 K146:K148 K170:K171 K218:K224 K207:K210 K226 K205 K157 K248:K263 K160:K161 K128 K96 K135:K137 K119:K120 K228:K230 K234 K236 K241:K246 K163:K168 K174 K177:K182 K185:K188 K139:K140 K142:K144 K72:K75 K49:K57 K67 K203 K43:K46 K192 K114:K115 K88 K94 K2:K38</xm:sqref>
        </x14:dataValidation>
        <x14:dataValidation type="list" allowBlank="1" showInputMessage="1" showErrorMessage="1">
          <x14:formula1>
            <xm:f>Summary!$A$17:$A$60</xm:f>
          </x14:formula1>
          <xm:sqref>Q2:Q263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2"/>
  <sheetViews>
    <sheetView workbookViewId="0">
      <selection activeCell="C60" sqref="C60:E61"/>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73" t="s">
        <v>60</v>
      </c>
      <c r="B2" s="65">
        <f>COUNTIF(Comments!C2:C263,"Technical")+COUNTIF(Comments!C2:C263,"General")</f>
        <v>15</v>
      </c>
      <c r="C2" s="40"/>
      <c r="D2" s="73" t="s">
        <v>15</v>
      </c>
      <c r="E2" s="65">
        <f>COUNTIF(Comments!C2:C263,"Editorial")</f>
        <v>21</v>
      </c>
      <c r="F2" s="40"/>
      <c r="G2" s="73" t="s">
        <v>61</v>
      </c>
      <c r="H2" s="65">
        <f t="shared" ref="H2:H8" si="0">B2+E2</f>
        <v>36</v>
      </c>
      <c r="J2" s="22"/>
    </row>
    <row r="3" spans="1:12">
      <c r="A3" s="54" t="s">
        <v>75</v>
      </c>
      <c r="B3" s="55">
        <f>COUNTIF(Comments!R2:R263,CONCATENATE("Technical",Summary!A3))+COUNTIF(Comments!R2:R263,CONCATENATE("General",Summary!A3))</f>
        <v>0</v>
      </c>
      <c r="C3" s="30"/>
      <c r="D3" s="54" t="s">
        <v>75</v>
      </c>
      <c r="E3" s="55">
        <f>COUNTIF(Comments!R2:R263,CONCATENATE("Editorial",Summary!A3))</f>
        <v>0</v>
      </c>
      <c r="F3" s="30"/>
      <c r="G3" s="54" t="s">
        <v>75</v>
      </c>
      <c r="H3" s="55">
        <f t="shared" si="0"/>
        <v>0</v>
      </c>
      <c r="J3" s="22"/>
    </row>
    <row r="4" spans="1:12">
      <c r="A4" s="54" t="s">
        <v>77</v>
      </c>
      <c r="B4" s="55">
        <f>COUNTIF(Comments!R2:R263,CONCATENATE("Technical",Summary!A4))+COUNTIF(Comments!R2:R263,CONCATENATE("General",Summary!A4))</f>
        <v>0</v>
      </c>
      <c r="C4" s="30"/>
      <c r="D4" s="54" t="s">
        <v>77</v>
      </c>
      <c r="E4" s="55">
        <f>COUNTIF(Comments!R2:R263,CONCATENATE("Editorial",Summary!A4))</f>
        <v>0</v>
      </c>
      <c r="F4" s="30"/>
      <c r="G4" s="54" t="s">
        <v>77</v>
      </c>
      <c r="H4" s="55">
        <f t="shared" si="0"/>
        <v>0</v>
      </c>
      <c r="J4" s="22"/>
    </row>
    <row r="5" spans="1:12">
      <c r="A5" s="54" t="s">
        <v>76</v>
      </c>
      <c r="B5" s="55">
        <f>COUNTIF(Comments!R2:R263,CONCATENATE("Technical",Summary!A5))+COUNTIF(Comments!R2:R263,CONCATENATE("General",Summary!A5))</f>
        <v>0</v>
      </c>
      <c r="C5" s="30"/>
      <c r="D5" s="54" t="s">
        <v>76</v>
      </c>
      <c r="E5" s="55">
        <f>COUNTIF(Comments!R2:R263,CONCATENATE("Editorial",Summary!A5))</f>
        <v>0</v>
      </c>
      <c r="F5" s="30"/>
      <c r="G5" s="54" t="s">
        <v>76</v>
      </c>
      <c r="H5" s="55">
        <f t="shared" si="0"/>
        <v>0</v>
      </c>
      <c r="J5" s="22"/>
    </row>
    <row r="6" spans="1:12">
      <c r="A6" s="44" t="s">
        <v>72</v>
      </c>
      <c r="B6" s="56">
        <f>COUNTIF(Comments!R2:R263,CONCATENATE("Technical",Summary!A6))+COUNTIF(Comments!R2:R263,CONCATENATE("General",Summary!A6))</f>
        <v>4</v>
      </c>
      <c r="C6" s="23"/>
      <c r="D6" s="44" t="s">
        <v>72</v>
      </c>
      <c r="E6" s="56">
        <f>COUNTIF(Comments!R2:R263,CONCATENATE("Editorial",Summary!A6))</f>
        <v>13</v>
      </c>
      <c r="F6" s="23"/>
      <c r="G6" s="44" t="s">
        <v>72</v>
      </c>
      <c r="H6" s="55">
        <f t="shared" si="0"/>
        <v>17</v>
      </c>
      <c r="J6" s="22"/>
    </row>
    <row r="7" spans="1:12">
      <c r="A7" s="44" t="s">
        <v>73</v>
      </c>
      <c r="B7" s="56">
        <f>COUNTIF(Comments!R2:R263,CONCATENATE("Technical",Summary!A7))+COUNTIF(Comments!R2:R263,CONCATENATE("General",Summary!A7))</f>
        <v>8</v>
      </c>
      <c r="C7" s="23"/>
      <c r="D7" s="44" t="s">
        <v>73</v>
      </c>
      <c r="E7" s="56">
        <f>COUNTIF(Comments!R2:R263,CONCATENATE("Editorial",Summary!A7))</f>
        <v>7</v>
      </c>
      <c r="F7" s="23"/>
      <c r="G7" s="44" t="s">
        <v>73</v>
      </c>
      <c r="H7" s="55">
        <f t="shared" si="0"/>
        <v>15</v>
      </c>
      <c r="J7" s="22"/>
    </row>
    <row r="8" spans="1:12">
      <c r="A8" s="44" t="s">
        <v>74</v>
      </c>
      <c r="B8" s="56">
        <f>COUNTIF(Comments!R2:R263,CONCATENATE("Technical",Summary!A8))+COUNTIF(Comments!R2:R263,CONCATENATE("General",Summary!A8))</f>
        <v>3</v>
      </c>
      <c r="C8" s="23"/>
      <c r="D8" s="44" t="s">
        <v>74</v>
      </c>
      <c r="E8" s="56">
        <f>COUNTIF(Comments!R2:R263,CONCATENATE("Editorial",Summary!A8))</f>
        <v>1</v>
      </c>
      <c r="F8" s="23"/>
      <c r="G8" s="44" t="s">
        <v>74</v>
      </c>
      <c r="H8" s="55">
        <f t="shared" si="0"/>
        <v>4</v>
      </c>
      <c r="J8" s="22"/>
    </row>
    <row r="9" spans="1:12">
      <c r="A9" s="44"/>
      <c r="B9" s="56"/>
      <c r="C9" s="23"/>
      <c r="D9" s="44"/>
      <c r="E9" s="56"/>
      <c r="F9" s="23"/>
      <c r="G9" s="44"/>
      <c r="H9" s="56"/>
      <c r="J9" s="22"/>
    </row>
    <row r="10" spans="1:12">
      <c r="A10" s="60" t="s">
        <v>124</v>
      </c>
      <c r="B10" s="58">
        <f>SUM(B6:B8)</f>
        <v>15</v>
      </c>
      <c r="C10" s="32"/>
      <c r="D10" s="57" t="s">
        <v>126</v>
      </c>
      <c r="E10" s="58">
        <f>SUM(E6:E8)</f>
        <v>21</v>
      </c>
      <c r="F10" s="32"/>
      <c r="G10" s="57" t="s">
        <v>122</v>
      </c>
      <c r="H10" s="58">
        <f>SUM(H6:H8)</f>
        <v>36</v>
      </c>
      <c r="J10" s="28"/>
    </row>
    <row r="11" spans="1:12">
      <c r="A11" s="53" t="s">
        <v>125</v>
      </c>
      <c r="B11" s="59">
        <f>B10/B2</f>
        <v>1</v>
      </c>
      <c r="C11" s="24"/>
      <c r="D11" s="53" t="s">
        <v>127</v>
      </c>
      <c r="E11" s="59">
        <f>E10/E2</f>
        <v>1</v>
      </c>
      <c r="F11" s="24"/>
      <c r="G11" s="53" t="s">
        <v>123</v>
      </c>
      <c r="H11" s="59">
        <f>H10/H2</f>
        <v>1</v>
      </c>
      <c r="J11" s="22"/>
    </row>
    <row r="12" spans="1:12">
      <c r="A12" s="22"/>
      <c r="B12" s="23"/>
      <c r="C12" s="23"/>
      <c r="D12" s="23"/>
      <c r="E12" s="23"/>
      <c r="F12" s="23"/>
      <c r="G12" s="22"/>
      <c r="H12" s="22"/>
      <c r="I12" s="22"/>
    </row>
    <row r="13" spans="1:12">
      <c r="C13" s="29"/>
      <c r="D13" s="29"/>
      <c r="E13" s="29"/>
      <c r="F13" s="29"/>
      <c r="H13" s="21"/>
      <c r="I13" s="25"/>
    </row>
    <row r="14" spans="1:12">
      <c r="C14" s="24"/>
      <c r="D14" s="24"/>
      <c r="E14" s="24"/>
      <c r="F14" s="24"/>
      <c r="G14" s="28"/>
      <c r="H14" s="26"/>
      <c r="I14" s="27"/>
    </row>
    <row r="15" spans="1:12">
      <c r="A15" s="72" t="s">
        <v>79</v>
      </c>
      <c r="B15" s="69" t="str">
        <f>A3</f>
        <v>Open</v>
      </c>
      <c r="C15" s="70" t="str">
        <f>A4</f>
        <v>WIP</v>
      </c>
      <c r="D15" s="70" t="str">
        <f>A5</f>
        <v>rdy 2 vote</v>
      </c>
      <c r="E15" s="71" t="s">
        <v>119</v>
      </c>
      <c r="G15" s="68" t="s">
        <v>38</v>
      </c>
      <c r="H15" s="69" t="str">
        <f>$A$3</f>
        <v>Open</v>
      </c>
      <c r="I15" s="69" t="str">
        <f>$A$4</f>
        <v>WIP</v>
      </c>
      <c r="J15" s="70" t="str">
        <f>A5</f>
        <v>rdy 2 vote</v>
      </c>
      <c r="K15" s="70" t="s">
        <v>119</v>
      </c>
      <c r="L15" s="71" t="s">
        <v>17</v>
      </c>
    </row>
    <row r="16" spans="1:12">
      <c r="A16" s="44"/>
      <c r="B16" s="61"/>
      <c r="C16" s="51"/>
      <c r="D16" s="51"/>
      <c r="E16" s="52"/>
      <c r="G16" s="44"/>
      <c r="H16" s="45"/>
      <c r="I16" s="45"/>
      <c r="J16" s="45"/>
      <c r="K16" s="45"/>
      <c r="L16" s="46"/>
    </row>
    <row r="17" spans="1:12">
      <c r="A17" s="44" t="s">
        <v>33</v>
      </c>
      <c r="B17" s="61"/>
      <c r="C17" s="51">
        <f>COUNTIF(Comments!$T$2:$T$263, CONCATENATE($A17,C$15))</f>
        <v>0</v>
      </c>
      <c r="D17" s="51">
        <f>COUNTIF(Comments!$T$2:$T$263, CONCATENATE($A17,D$15))</f>
        <v>0</v>
      </c>
      <c r="E17" s="52">
        <f>COUNTIF(Comments!$T$2:$T$263, CONCATENATE($A17,$A$6))+COUNTIF(Comments!$T$2:$T$263, CONCATENATE($A17,$A$7))+COUNTIF(Comments!$T$2:$T$263, CONCATENATE($A17,$A$8))</f>
        <v>4</v>
      </c>
      <c r="G17" s="47" t="s">
        <v>47</v>
      </c>
      <c r="H17" s="45">
        <f>COUNTIF(Comments!$S$2:$S$263, CONCATENATE($G17,H$15))</f>
        <v>0</v>
      </c>
      <c r="I17" s="45">
        <f>COUNTIF(Comments!$S$2:$S$263, CONCATENATE($G17,I$15))</f>
        <v>0</v>
      </c>
      <c r="J17" s="45">
        <f>COUNTIF(Comments!$S$2:$S$263, CONCATENATE($G17,J$15))</f>
        <v>0</v>
      </c>
      <c r="K17" s="45">
        <f>COUNTIF(Comments!$S$2:$S$263, CONCATENATE($G17,$A$6))+COUNTIF(Comments!$S$2:$S$263, CONCATENATE($G17,$A$7))+COUNTIF(Comments!$S$2:$S$263, CONCATENATE($G17,$A$8))</f>
        <v>0</v>
      </c>
      <c r="L17" s="48">
        <f>SUM(H17:K17)</f>
        <v>0</v>
      </c>
    </row>
    <row r="18" spans="1:12">
      <c r="A18" s="62" t="s">
        <v>80</v>
      </c>
      <c r="B18" s="61"/>
      <c r="C18" s="51">
        <f>COUNTIF(Comments!$T$2:$T$263, CONCATENATE($A18,C$15))</f>
        <v>0</v>
      </c>
      <c r="D18" s="51">
        <f>COUNTIF(Comments!$T$2:$T$263, CONCATENATE($A18,D$15))</f>
        <v>0</v>
      </c>
      <c r="E18" s="52">
        <f>COUNTIF(Comments!$T$2:$T$263, CONCATENATE($A18,$A$6))+COUNTIF(Comments!$T$2:$T$263, CONCATENATE($A18,$A$7))+COUNTIF(Comments!$T$2:$T$263, CONCATENATE($A18,$A$8))</f>
        <v>0</v>
      </c>
      <c r="G18" s="49" t="s">
        <v>41</v>
      </c>
      <c r="H18" s="45">
        <f>COUNTIF(Comments!$S$2:$S$263, CONCATENATE($G18,H$15))</f>
        <v>0</v>
      </c>
      <c r="I18" s="45">
        <f>COUNTIF(Comments!$S$2:$S$263, CONCATENATE($G18,I$15))</f>
        <v>0</v>
      </c>
      <c r="J18" s="45">
        <f>COUNTIF(Comments!$S$2:$S$263, CONCATENATE($G18,J$15))</f>
        <v>0</v>
      </c>
      <c r="K18" s="45">
        <f>COUNTIF(Comments!$S$2:$S$263, CONCATENATE($G18,$A$6))+COUNTIF(Comments!$S$2:$S$263, CONCATENATE($G18,$A$7))+COUNTIF(Comments!$S$2:$S$263, CONCATENATE($G18,$A$8))</f>
        <v>0</v>
      </c>
      <c r="L18" s="48">
        <f t="shared" ref="L18:L39" si="1">SUM(H18:K18)</f>
        <v>0</v>
      </c>
    </row>
    <row r="19" spans="1:12">
      <c r="A19" s="62" t="s">
        <v>82</v>
      </c>
      <c r="B19" s="61"/>
      <c r="C19" s="51">
        <f>COUNTIF(Comments!$T$2:$T$263, CONCATENATE($A19,C$15))</f>
        <v>0</v>
      </c>
      <c r="D19" s="51">
        <f>COUNTIF(Comments!$T$2:$T$263, CONCATENATE($A19,D$15))</f>
        <v>0</v>
      </c>
      <c r="E19" s="52">
        <f>COUNTIF(Comments!$T$2:$T$263, CONCATENATE($A19,$A$6))+COUNTIF(Comments!$T$2:$T$263, CONCATENATE($A19,$A$7))+COUNTIF(Comments!$T$2:$T$263, CONCATENATE($A19,$A$8))</f>
        <v>5</v>
      </c>
      <c r="G19" s="49" t="s">
        <v>59</v>
      </c>
      <c r="H19" s="45">
        <f>COUNTIF(Comments!$S$2:$S$263, CONCATENATE($G19,H$15))</f>
        <v>0</v>
      </c>
      <c r="I19" s="45">
        <f>COUNTIF(Comments!$S$2:$S$263, CONCATENATE($G19,I$15))</f>
        <v>0</v>
      </c>
      <c r="J19" s="45">
        <f>COUNTIF(Comments!$S$2:$S$263, CONCATENATE($G19,J$15))</f>
        <v>0</v>
      </c>
      <c r="K19" s="45">
        <f>COUNTIF(Comments!$S$2:$S$263, CONCATENATE($G19,$A$6))+COUNTIF(Comments!$S$2:$S$263, CONCATENATE($G19,$A$7))+COUNTIF(Comments!$S$2:$S$263, CONCATENATE($G19,$A$8))</f>
        <v>0</v>
      </c>
      <c r="L19" s="48">
        <f t="shared" si="1"/>
        <v>0</v>
      </c>
    </row>
    <row r="20" spans="1:12">
      <c r="A20" s="62" t="s">
        <v>84</v>
      </c>
      <c r="B20" s="61"/>
      <c r="C20" s="51">
        <f>COUNTIF(Comments!$T$2:$T$263, CONCATENATE($A20,C$15))</f>
        <v>0</v>
      </c>
      <c r="D20" s="51">
        <f>COUNTIF(Comments!$T$2:$T$263, CONCATENATE($A20,D$15))</f>
        <v>0</v>
      </c>
      <c r="E20" s="52">
        <f>COUNTIF(Comments!$T$2:$T$263, CONCATENATE($A20,$A$6))+COUNTIF(Comments!$T$2:$T$263, CONCATENATE($A20,$A$7))+COUNTIF(Comments!$T$2:$T$263, CONCATENATE($A20,$A$8))</f>
        <v>0</v>
      </c>
      <c r="G20" s="49" t="s">
        <v>58</v>
      </c>
      <c r="H20" s="45">
        <f>COUNTIF(Comments!$S$2:$S$263, CONCATENATE($G20,H$15))</f>
        <v>0</v>
      </c>
      <c r="I20" s="45">
        <f>COUNTIF(Comments!$S$2:$S$263, CONCATENATE($G20,I$15))</f>
        <v>0</v>
      </c>
      <c r="J20" s="45">
        <f>COUNTIF(Comments!$S$2:$S$263, CONCATENATE($G20,J$15))</f>
        <v>0</v>
      </c>
      <c r="K20" s="45">
        <f>COUNTIF(Comments!$S$2:$S$263, CONCATENATE($G20,$A$6))+COUNTIF(Comments!$S$2:$S$263, CONCATENATE($G20,$A$7))+COUNTIF(Comments!$S$2:$S$263, CONCATENATE($G20,$A$8))</f>
        <v>0</v>
      </c>
      <c r="L20" s="48">
        <f t="shared" si="1"/>
        <v>0</v>
      </c>
    </row>
    <row r="21" spans="1:12">
      <c r="A21" s="62" t="s">
        <v>86</v>
      </c>
      <c r="B21" s="61"/>
      <c r="C21" s="51">
        <f>COUNTIF(Comments!$T$2:$T$263, CONCATENATE($A21,C$15))</f>
        <v>0</v>
      </c>
      <c r="D21" s="51">
        <f>COUNTIF(Comments!$T$2:$T$263, CONCATENATE($A21,D$15))</f>
        <v>0</v>
      </c>
      <c r="E21" s="52">
        <f>COUNTIF(Comments!$T$2:$T$263, CONCATENATE($A21,$A$6))+COUNTIF(Comments!$T$2:$T$263, CONCATENATE($A21,$A$7))+COUNTIF(Comments!$T$2:$T$263, CONCATENATE($A21,$A$8))</f>
        <v>0</v>
      </c>
      <c r="G21" s="49" t="s">
        <v>56</v>
      </c>
      <c r="H21" s="45">
        <f>COUNTIF(Comments!$S$2:$S$263, CONCATENATE($G21,H$15))</f>
        <v>0</v>
      </c>
      <c r="I21" s="45">
        <f>COUNTIF(Comments!$S$2:$S$263, CONCATENATE($G21,I$15))</f>
        <v>0</v>
      </c>
      <c r="J21" s="45">
        <f>COUNTIF(Comments!$S$2:$S$263, CONCATENATE($G21,J$15))</f>
        <v>0</v>
      </c>
      <c r="K21" s="45">
        <f>COUNTIF(Comments!$S$2:$S$263, CONCATENATE($G21,$A$6))+COUNTIF(Comments!$S$2:$S$263, CONCATENATE($G21,$A$7))+COUNTIF(Comments!$S$2:$S$263, CONCATENATE($G21,$A$8))</f>
        <v>0</v>
      </c>
      <c r="L21" s="48">
        <f t="shared" si="1"/>
        <v>0</v>
      </c>
    </row>
    <row r="22" spans="1:12">
      <c r="A22" s="62" t="s">
        <v>117</v>
      </c>
      <c r="B22" s="61"/>
      <c r="C22" s="51">
        <f>COUNTIF(Comments!$T$2:$T$263, CONCATENATE($A22,C$15))</f>
        <v>0</v>
      </c>
      <c r="D22" s="51">
        <f>COUNTIF(Comments!$T$2:$T$263, CONCATENATE($A22,D$15))</f>
        <v>0</v>
      </c>
      <c r="E22" s="52">
        <f>COUNTIF(Comments!$T$2:$T$263, CONCATENATE($A22,$A$6))+COUNTIF(Comments!$T$2:$T$263, CONCATENATE($A22,$A$7))+COUNTIF(Comments!$T$2:$T$263, CONCATENATE($A22,$A$8))</f>
        <v>0</v>
      </c>
      <c r="G22" s="50" t="s">
        <v>15</v>
      </c>
      <c r="H22" s="45">
        <f>COUNTIF(Comments!$S$2:$S$263, CONCATENATE($G22,H$15))</f>
        <v>0</v>
      </c>
      <c r="I22" s="45">
        <f>COUNTIF(Comments!$S$2:$S$263, CONCATENATE($G22,I$15))</f>
        <v>0</v>
      </c>
      <c r="J22" s="45">
        <f>COUNTIF(Comments!$S$2:$S$263, CONCATENATE($G22,J$15))</f>
        <v>0</v>
      </c>
      <c r="K22" s="45">
        <f>COUNTIF(Comments!$S$2:$S$263, CONCATENATE($G22,$A$6))+COUNTIF(Comments!$S$2:$S$263, CONCATENATE($G22,$A$7))+COUNTIF(Comments!$S$2:$S$263, CONCATENATE($G22,$A$8))</f>
        <v>0</v>
      </c>
      <c r="L22" s="48">
        <f t="shared" si="1"/>
        <v>0</v>
      </c>
    </row>
    <row r="23" spans="1:12">
      <c r="A23" s="62" t="s">
        <v>88</v>
      </c>
      <c r="B23" s="61"/>
      <c r="C23" s="51">
        <f>COUNTIF(Comments!$T$2:$T$263, CONCATENATE($A23,C$15))</f>
        <v>0</v>
      </c>
      <c r="D23" s="51">
        <f>COUNTIF(Comments!$T$2:$T$263, CONCATENATE($A23,D$15))</f>
        <v>0</v>
      </c>
      <c r="E23" s="52">
        <f>COUNTIF(Comments!$T$2:$T$263, CONCATENATE($A23,$A$6))+COUNTIF(Comments!$T$2:$T$263, CONCATENATE($A23,$A$7))+COUNTIF(Comments!$T$2:$T$263, CONCATENATE($A23,$A$8))</f>
        <v>0</v>
      </c>
      <c r="G23" s="49" t="s">
        <v>45</v>
      </c>
      <c r="H23" s="45">
        <f>COUNTIF(Comments!$S$2:$S$263, CONCATENATE($G23,H$15))</f>
        <v>0</v>
      </c>
      <c r="I23" s="45">
        <f>COUNTIF(Comments!$S$2:$S$263, CONCATENATE($G23,I$15))</f>
        <v>0</v>
      </c>
      <c r="J23" s="45">
        <f>COUNTIF(Comments!$S$2:$S$263, CONCATENATE($G23,J$15))</f>
        <v>0</v>
      </c>
      <c r="K23" s="45">
        <f>COUNTIF(Comments!$S$2:$S$263, CONCATENATE($G23,$A$6))+COUNTIF(Comments!$S$2:$S$263, CONCATENATE($G23,$A$7))+COUNTIF(Comments!$S$2:$S$263, CONCATENATE($G23,$A$8))</f>
        <v>0</v>
      </c>
      <c r="L23" s="48">
        <f t="shared" si="1"/>
        <v>0</v>
      </c>
    </row>
    <row r="24" spans="1:12">
      <c r="A24" s="62" t="s">
        <v>90</v>
      </c>
      <c r="B24" s="61"/>
      <c r="C24" s="51">
        <f>COUNTIF(Comments!$T$2:$T$263, CONCATENATE($A24,C$15))</f>
        <v>0</v>
      </c>
      <c r="D24" s="51">
        <f>COUNTIF(Comments!$T$2:$T$263, CONCATENATE($A24,D$15))</f>
        <v>0</v>
      </c>
      <c r="E24" s="52">
        <f>COUNTIF(Comments!$T$2:$T$263, CONCATENATE($A24,$A$6))+COUNTIF(Comments!$T$2:$T$263, CONCATENATE($A24,$A$7))+COUNTIF(Comments!$T$2:$T$263, CONCATENATE($A24,$A$8))</f>
        <v>0</v>
      </c>
      <c r="G24" s="49" t="s">
        <v>43</v>
      </c>
      <c r="H24" s="45">
        <f>COUNTIF(Comments!$S$2:$S$263, CONCATENATE($G24,H$15))</f>
        <v>0</v>
      </c>
      <c r="I24" s="45">
        <f>COUNTIF(Comments!$S$2:$S$263, CONCATENATE($G24,I$15))</f>
        <v>0</v>
      </c>
      <c r="J24" s="45">
        <f>COUNTIF(Comments!$S$2:$S$263, CONCATENATE($G24,J$15))</f>
        <v>0</v>
      </c>
      <c r="K24" s="45">
        <f>COUNTIF(Comments!$S$2:$S$263, CONCATENATE($G24,$A$6))+COUNTIF(Comments!$S$2:$S$263, CONCATENATE($G24,$A$7))+COUNTIF(Comments!$S$2:$S$263, CONCATENATE($G24,$A$8))</f>
        <v>0</v>
      </c>
      <c r="L24" s="48">
        <f t="shared" si="1"/>
        <v>0</v>
      </c>
    </row>
    <row r="25" spans="1:12">
      <c r="A25" s="62" t="s">
        <v>92</v>
      </c>
      <c r="B25" s="61"/>
      <c r="C25" s="86">
        <f>COUNTIF(Comments!$T$2:$T$263, CONCATENATE($A25,C$15))</f>
        <v>0</v>
      </c>
      <c r="D25" s="51">
        <f>COUNTIF(Comments!$T$2:$T$263, CONCATENATE($A25,D$15))</f>
        <v>0</v>
      </c>
      <c r="E25" s="52">
        <f>COUNTIF(Comments!$T$2:$T$263, CONCATENATE($A25,$A$6))+COUNTIF(Comments!$T$2:$T$263, CONCATENATE($A25,$A$7))+COUNTIF(Comments!$T$2:$T$263, CONCATENATE($A25,$A$8))</f>
        <v>0</v>
      </c>
      <c r="G25" s="49" t="s">
        <v>39</v>
      </c>
      <c r="H25" s="45">
        <f>COUNTIF(Comments!$S$2:$S$263, CONCATENATE($G25,H$15))</f>
        <v>0</v>
      </c>
      <c r="I25" s="45">
        <f>COUNTIF(Comments!$S$2:$S$263, CONCATENATE($G25,I$15))</f>
        <v>0</v>
      </c>
      <c r="J25" s="45">
        <f>COUNTIF(Comments!$S$2:$S$263, CONCATENATE($G25,J$15))</f>
        <v>0</v>
      </c>
      <c r="K25" s="45">
        <f>COUNTIF(Comments!$S$2:$S$263, CONCATENATE($G25,$A$6))+COUNTIF(Comments!$S$2:$S$263, CONCATENATE($G25,$A$7))+COUNTIF(Comments!$S$2:$S$263, CONCATENATE($G25,$A$8))</f>
        <v>0</v>
      </c>
      <c r="L25" s="48">
        <f t="shared" si="1"/>
        <v>0</v>
      </c>
    </row>
    <row r="26" spans="1:12">
      <c r="A26" s="62" t="s">
        <v>94</v>
      </c>
      <c r="B26" s="61"/>
      <c r="C26" s="51">
        <f>COUNTIF(Comments!$T$2:$T$263, CONCATENATE($A26,C$15))</f>
        <v>0</v>
      </c>
      <c r="D26" s="51">
        <f>COUNTIF(Comments!$T$2:$T$263, CONCATENATE($A26,D$15))</f>
        <v>0</v>
      </c>
      <c r="E26" s="52">
        <f>COUNTIF(Comments!$T$2:$T$263, CONCATENATE($A26,$A$6))+COUNTIF(Comments!$T$2:$T$263, CONCATENATE($A26,$A$7))+COUNTIF(Comments!$T$2:$T$263, CONCATENATE($A26,$A$8))</f>
        <v>0</v>
      </c>
      <c r="G26" s="49" t="s">
        <v>48</v>
      </c>
      <c r="H26" s="45">
        <f>COUNTIF(Comments!$S$2:$S$263, CONCATENATE($G26,H$15))</f>
        <v>0</v>
      </c>
      <c r="I26" s="45">
        <f>COUNTIF(Comments!$S$2:$S$263, CONCATENATE($G26,I$15))</f>
        <v>0</v>
      </c>
      <c r="J26" s="45">
        <f>COUNTIF(Comments!$S$2:$S$263, CONCATENATE($G26,J$15))</f>
        <v>0</v>
      </c>
      <c r="K26" s="45">
        <f>COUNTIF(Comments!$S$2:$S$263, CONCATENATE($G26,$A$6))+COUNTIF(Comments!$S$2:$S$263, CONCATENATE($G26,$A$7))+COUNTIF(Comments!$S$2:$S$263, CONCATENATE($G26,$A$8))</f>
        <v>0</v>
      </c>
      <c r="L26" s="48">
        <f t="shared" si="1"/>
        <v>0</v>
      </c>
    </row>
    <row r="27" spans="1:12">
      <c r="A27" s="62" t="s">
        <v>96</v>
      </c>
      <c r="B27" s="61"/>
      <c r="C27" s="51">
        <f>COUNTIF(Comments!$T$2:$T$263, CONCATENATE($A27,C$15))</f>
        <v>0</v>
      </c>
      <c r="D27" s="51">
        <f>COUNTIF(Comments!$T$2:$T$263, CONCATENATE($A27,D$15))</f>
        <v>0</v>
      </c>
      <c r="E27" s="52">
        <f>COUNTIF(Comments!$T$2:$T$263, CONCATENATE($A27,$A$6))+COUNTIF(Comments!$T$2:$T$263, CONCATENATE($A27,$A$7))+COUNTIF(Comments!$T$2:$T$263, CONCATENATE($A27,$A$8))</f>
        <v>0</v>
      </c>
      <c r="G27" s="49" t="s">
        <v>16</v>
      </c>
      <c r="H27" s="45">
        <f>COUNTIF(Comments!$S$2:$S$263, CONCATENATE($G27,H$15))</f>
        <v>0</v>
      </c>
      <c r="I27" s="45">
        <f>COUNTIF(Comments!$S$2:$S$263, CONCATENATE($G27,I$15))</f>
        <v>0</v>
      </c>
      <c r="J27" s="45">
        <f>COUNTIF(Comments!$S$2:$S$263, CONCATENATE($G27,J$15))</f>
        <v>0</v>
      </c>
      <c r="K27" s="45">
        <f>COUNTIF(Comments!$S$2:$S$263, CONCATENATE($G27,$A$6))+COUNTIF(Comments!$S$2:$S$263, CONCATENATE($G27,$A$7))+COUNTIF(Comments!$S$2:$S$263, CONCATENATE($G27,$A$8))</f>
        <v>4</v>
      </c>
      <c r="L27" s="48">
        <f t="shared" si="1"/>
        <v>4</v>
      </c>
    </row>
    <row r="28" spans="1:12">
      <c r="A28" s="62" t="s">
        <v>98</v>
      </c>
      <c r="B28" s="61"/>
      <c r="C28" s="51">
        <f>COUNTIF(Comments!$T$2:$T$263, CONCATENATE($A28,C$15))</f>
        <v>0</v>
      </c>
      <c r="D28" s="51">
        <f>COUNTIF(Comments!$T$2:$T$263, CONCATENATE($A28,D$15))</f>
        <v>0</v>
      </c>
      <c r="E28" s="52">
        <f>COUNTIF(Comments!$T$2:$T$263, CONCATENATE($A28,$A$6))+COUNTIF(Comments!$T$2:$T$263, CONCATENATE($A28,$A$7))+COUNTIF(Comments!$T$2:$T$263, CONCATENATE($A28,$A$8))</f>
        <v>1</v>
      </c>
      <c r="G28" s="49" t="s">
        <v>55</v>
      </c>
      <c r="H28" s="45">
        <f>COUNTIF(Comments!$S$2:$S$263, CONCATENATE($G28,H$15))</f>
        <v>0</v>
      </c>
      <c r="I28" s="45">
        <f>COUNTIF(Comments!$S$2:$S$263, CONCATENATE($G28,I$15))</f>
        <v>0</v>
      </c>
      <c r="J28" s="45">
        <f>COUNTIF(Comments!$S$2:$S$263, CONCATENATE($G28,J$15))</f>
        <v>0</v>
      </c>
      <c r="K28" s="45">
        <f>COUNTIF(Comments!$S$2:$S$263, CONCATENATE($G28,$A$6))+COUNTIF(Comments!$S$2:$S$263, CONCATENATE($G28,$A$7))+COUNTIF(Comments!$S$2:$S$263, CONCATENATE($G28,$A$8))</f>
        <v>0</v>
      </c>
      <c r="L28" s="48">
        <f t="shared" si="1"/>
        <v>0</v>
      </c>
    </row>
    <row r="29" spans="1:12">
      <c r="A29" s="62" t="s">
        <v>100</v>
      </c>
      <c r="B29" s="61"/>
      <c r="C29" s="86">
        <f>COUNTIF(Comments!$T$2:$T$263, CONCATENATE($A29,C$15))</f>
        <v>0</v>
      </c>
      <c r="D29" s="51">
        <f>COUNTIF(Comments!$T$2:$T$263, CONCATENATE($A29,D$15))</f>
        <v>0</v>
      </c>
      <c r="E29" s="52">
        <f>COUNTIF(Comments!$T$2:$T$263, CONCATENATE($A29,$A$6))+COUNTIF(Comments!$T$2:$T$263, CONCATENATE($A29,$A$7))+COUNTIF(Comments!$T$2:$T$263, CONCATENATE($A29,$A$8))</f>
        <v>0</v>
      </c>
      <c r="G29" s="47" t="s">
        <v>46</v>
      </c>
      <c r="H29" s="45">
        <f>COUNTIF(Comments!$S$2:$S$263, CONCATENATE($G29,H$15))</f>
        <v>0</v>
      </c>
      <c r="I29" s="45">
        <f>COUNTIF(Comments!$S$2:$S$263, CONCATENATE($G29,I$15))</f>
        <v>0</v>
      </c>
      <c r="J29" s="45">
        <f>COUNTIF(Comments!$S$2:$S$263, CONCATENATE($G29,J$15))</f>
        <v>0</v>
      </c>
      <c r="K29" s="45">
        <f>COUNTIF(Comments!$S$2:$S$263, CONCATENATE($G29,$A$6))+COUNTIF(Comments!$S$2:$S$263, CONCATENATE($G29,$A$7))+COUNTIF(Comments!$S$2:$S$263, CONCATENATE($G29,$A$8))</f>
        <v>0</v>
      </c>
      <c r="L29" s="48">
        <f t="shared" si="1"/>
        <v>0</v>
      </c>
    </row>
    <row r="30" spans="1:12">
      <c r="A30" s="62" t="s">
        <v>102</v>
      </c>
      <c r="B30" s="61"/>
      <c r="C30" s="51">
        <f>COUNTIF(Comments!$T$2:$T$263, CONCATENATE($A30,C$15))</f>
        <v>0</v>
      </c>
      <c r="D30" s="51">
        <f>COUNTIF(Comments!$T$2:$T$263, CONCATENATE($A30,D$15))</f>
        <v>0</v>
      </c>
      <c r="E30" s="52">
        <f>COUNTIF(Comments!$T$2:$T$263, CONCATENATE($A30,$A$6))+COUNTIF(Comments!$T$2:$T$263, CONCATENATE($A30,$A$7))+COUNTIF(Comments!$T$2:$T$263, CONCATENATE($A30,$A$8))</f>
        <v>0</v>
      </c>
      <c r="G30" s="49" t="s">
        <v>49</v>
      </c>
      <c r="H30" s="45">
        <f>COUNTIF(Comments!$S$2:$S$263, CONCATENATE($G30,H$15))</f>
        <v>0</v>
      </c>
      <c r="I30" s="45">
        <f>COUNTIF(Comments!$S$2:$S$263, CONCATENATE($G30,I$15))</f>
        <v>0</v>
      </c>
      <c r="J30" s="45">
        <f>COUNTIF(Comments!$S$2:$S$263, CONCATENATE($G30,J$15))</f>
        <v>0</v>
      </c>
      <c r="K30" s="45">
        <f>COUNTIF(Comments!$S$2:$S$263, CONCATENATE($G30,$A$6))+COUNTIF(Comments!$S$2:$S$263, CONCATENATE($G30,$A$7))+COUNTIF(Comments!$S$2:$S$263, CONCATENATE($G30,$A$8))</f>
        <v>0</v>
      </c>
      <c r="L30" s="48">
        <f t="shared" si="1"/>
        <v>0</v>
      </c>
    </row>
    <row r="31" spans="1:12">
      <c r="A31" s="62" t="s">
        <v>104</v>
      </c>
      <c r="B31" s="61"/>
      <c r="C31" s="86">
        <f>COUNTIF(Comments!$T$2:$T$263, CONCATENATE($A31,C$15))</f>
        <v>0</v>
      </c>
      <c r="D31" s="51">
        <f>COUNTIF(Comments!$T$2:$T$263, CONCATENATE($A31,D$15))</f>
        <v>0</v>
      </c>
      <c r="E31" s="52">
        <f>COUNTIF(Comments!$T$2:$T$263, CONCATENATE($A31,$A$6))+COUNTIF(Comments!$T$2:$T$263, CONCATENATE($A31,$A$7))+COUNTIF(Comments!$T$2:$T$263, CONCATENATE($A31,$A$8))</f>
        <v>0</v>
      </c>
      <c r="G31" s="49" t="s">
        <v>52</v>
      </c>
      <c r="H31" s="45">
        <f>COUNTIF(Comments!$S$2:$S$263, CONCATENATE($G31,H$15))</f>
        <v>0</v>
      </c>
      <c r="I31" s="45">
        <f>COUNTIF(Comments!$S$2:$S$263, CONCATENATE($G31,I$15))</f>
        <v>0</v>
      </c>
      <c r="J31" s="45">
        <f>COUNTIF(Comments!$S$2:$S$263, CONCATENATE($G31,J$15))</f>
        <v>0</v>
      </c>
      <c r="K31" s="45">
        <f>COUNTIF(Comments!$S$2:$S$263, CONCATENATE($G31,$A$6))+COUNTIF(Comments!$S$2:$S$263, CONCATENATE($G31,$A$7))+COUNTIF(Comments!$S$2:$S$263, CONCATENATE($G31,$A$8))</f>
        <v>0</v>
      </c>
      <c r="L31" s="48">
        <f t="shared" si="1"/>
        <v>0</v>
      </c>
    </row>
    <row r="32" spans="1:12">
      <c r="A32" s="62" t="s">
        <v>106</v>
      </c>
      <c r="B32" s="61"/>
      <c r="C32" s="51">
        <f>COUNTIF(Comments!$T$2:$T$263, CONCATENATE($A32,C$15))</f>
        <v>0</v>
      </c>
      <c r="D32" s="51">
        <f>COUNTIF(Comments!$T$2:$T$263, CONCATENATE($A32,D$15))</f>
        <v>0</v>
      </c>
      <c r="E32" s="52">
        <f>COUNTIF(Comments!$T$2:$T$263, CONCATENATE($A32,$A$6))+COUNTIF(Comments!$T$2:$T$263, CONCATENATE($A32,$A$7))+COUNTIF(Comments!$T$2:$T$263, CONCATENATE($A32,$A$8))</f>
        <v>0</v>
      </c>
      <c r="G32" s="49" t="s">
        <v>42</v>
      </c>
      <c r="H32" s="45">
        <f>COUNTIF(Comments!$S$2:$S$263, CONCATENATE($G32,H$15))</f>
        <v>0</v>
      </c>
      <c r="I32" s="45">
        <f>COUNTIF(Comments!$S$2:$S$263, CONCATENATE($G32,I$15))</f>
        <v>0</v>
      </c>
      <c r="J32" s="45">
        <f>COUNTIF(Comments!$S$2:$S$263, CONCATENATE($G32,J$15))</f>
        <v>0</v>
      </c>
      <c r="K32" s="45">
        <f>COUNTIF(Comments!$S$2:$S$263, CONCATENATE($G32,$A$6))+COUNTIF(Comments!$S$2:$S$263, CONCATENATE($G32,$A$7))+COUNTIF(Comments!$S$2:$S$263, CONCATENATE($G32,$A$8))</f>
        <v>0</v>
      </c>
      <c r="L32" s="48">
        <f t="shared" si="1"/>
        <v>0</v>
      </c>
    </row>
    <row r="33" spans="1:12">
      <c r="A33" s="62" t="s">
        <v>108</v>
      </c>
      <c r="B33" s="61"/>
      <c r="C33" s="51">
        <f>COUNTIF(Comments!$T$2:$T$263, CONCATENATE($A33,C$15))</f>
        <v>0</v>
      </c>
      <c r="D33" s="51">
        <f>COUNTIF(Comments!$T$2:$T$263, CONCATENATE($A33,D$15))</f>
        <v>0</v>
      </c>
      <c r="E33" s="52">
        <f>COUNTIF(Comments!$T$2:$T$263, CONCATENATE($A33,$A$6))+COUNTIF(Comments!$T$2:$T$263, CONCATENATE($A33,$A$7))+COUNTIF(Comments!$T$2:$T$263, CONCATENATE($A33,$A$8))</f>
        <v>0</v>
      </c>
      <c r="G33" s="49" t="s">
        <v>54</v>
      </c>
      <c r="H33" s="45">
        <f>COUNTIF(Comments!$S$2:$S$263, CONCATENATE($G33,H$15))</f>
        <v>0</v>
      </c>
      <c r="I33" s="45">
        <f>COUNTIF(Comments!$S$2:$S$263, CONCATENATE($G33,I$15))</f>
        <v>0</v>
      </c>
      <c r="J33" s="45">
        <f>COUNTIF(Comments!$S$2:$S$263, CONCATENATE($G33,J$15))</f>
        <v>0</v>
      </c>
      <c r="K33" s="45">
        <f>COUNTIF(Comments!$S$2:$S$263, CONCATENATE($G33,$A$6))+COUNTIF(Comments!$S$2:$S$263, CONCATENATE($G33,$A$7))+COUNTIF(Comments!$S$2:$S$263, CONCATENATE($G33,$A$8))</f>
        <v>0</v>
      </c>
      <c r="L33" s="48">
        <f t="shared" si="1"/>
        <v>0</v>
      </c>
    </row>
    <row r="34" spans="1:12">
      <c r="A34" s="62" t="s">
        <v>110</v>
      </c>
      <c r="B34" s="61"/>
      <c r="C34" s="51">
        <f>COUNTIF(Comments!$T$2:$T$263, CONCATENATE($A34,C$15))</f>
        <v>0</v>
      </c>
      <c r="D34" s="51">
        <f>COUNTIF(Comments!$T$2:$T$263, CONCATENATE($A34,D$15))</f>
        <v>0</v>
      </c>
      <c r="E34" s="52">
        <f>COUNTIF(Comments!$T$2:$T$263, CONCATENATE($A34,$A$6))+COUNTIF(Comments!$T$2:$T$263, CONCATENATE($A34,$A$7))+COUNTIF(Comments!$T$2:$T$263, CONCATENATE($A34,$A$8))</f>
        <v>0</v>
      </c>
      <c r="G34" s="49" t="s">
        <v>53</v>
      </c>
      <c r="H34" s="45">
        <f>COUNTIF(Comments!$S$2:$S$263, CONCATENATE($G34,H$15))</f>
        <v>0</v>
      </c>
      <c r="I34" s="45">
        <f>COUNTIF(Comments!$S$2:$S$263, CONCATENATE($G34,I$15))</f>
        <v>0</v>
      </c>
      <c r="J34" s="45">
        <f>COUNTIF(Comments!$S$2:$S$263, CONCATENATE($G34,J$15))</f>
        <v>0</v>
      </c>
      <c r="K34" s="45">
        <f>COUNTIF(Comments!$S$2:$S$263, CONCATENATE($G34,$A$6))+COUNTIF(Comments!$S$2:$S$263, CONCATENATE($G34,$A$7))+COUNTIF(Comments!$S$2:$S$263, CONCATENATE($G34,$A$8))</f>
        <v>0</v>
      </c>
      <c r="L34" s="48">
        <f t="shared" si="1"/>
        <v>0</v>
      </c>
    </row>
    <row r="35" spans="1:12">
      <c r="A35" s="62" t="s">
        <v>112</v>
      </c>
      <c r="B35" s="61"/>
      <c r="C35" s="86">
        <f>COUNTIF(Comments!$T$2:$T$263, CONCATENATE($A35,C$15))</f>
        <v>0</v>
      </c>
      <c r="D35" s="51">
        <f>COUNTIF(Comments!$T$2:$T$263, CONCATENATE($A35,D$15))</f>
        <v>0</v>
      </c>
      <c r="E35" s="52">
        <f>COUNTIF(Comments!$T$2:$T$263, CONCATENATE($A35,$A$6))+COUNTIF(Comments!$T$2:$T$263, CONCATENATE($A35,$A$7))+COUNTIF(Comments!$T$2:$T$263, CONCATENATE($A35,$A$8))</f>
        <v>2</v>
      </c>
      <c r="G35" s="49" t="s">
        <v>57</v>
      </c>
      <c r="H35" s="45">
        <f>COUNTIF(Comments!$S$2:$S$263, CONCATENATE($G35,H$15))</f>
        <v>0</v>
      </c>
      <c r="I35" s="45">
        <f>COUNTIF(Comments!$S$2:$S$263, CONCATENATE($G35,I$15))</f>
        <v>0</v>
      </c>
      <c r="J35" s="45">
        <f>COUNTIF(Comments!$S$2:$S$263, CONCATENATE($G35,J$15))</f>
        <v>0</v>
      </c>
      <c r="K35" s="45">
        <f>COUNTIF(Comments!$S$2:$S$263, CONCATENATE($G35,$A$6))+COUNTIF(Comments!$S$2:$S$263, CONCATENATE($G35,$A$7))+COUNTIF(Comments!$S$2:$S$263, CONCATENATE($G35,$A$8))</f>
        <v>0</v>
      </c>
      <c r="L35" s="48">
        <f t="shared" si="1"/>
        <v>0</v>
      </c>
    </row>
    <row r="36" spans="1:12">
      <c r="A36" s="62" t="s">
        <v>114</v>
      </c>
      <c r="B36" s="61"/>
      <c r="C36" s="51">
        <f>COUNTIF(Comments!$T$2:$T$263, CONCATENATE($A36,C$15))</f>
        <v>0</v>
      </c>
      <c r="D36" s="51">
        <f>COUNTIF(Comments!$T$2:$T$263, CONCATENATE($A36,D$15))</f>
        <v>0</v>
      </c>
      <c r="E36" s="52">
        <f>COUNTIF(Comments!$T$2:$T$263, CONCATENATE($A36,$A$6))+COUNTIF(Comments!$T$2:$T$263, CONCATENATE($A36,$A$7))+COUNTIF(Comments!$T$2:$T$263, CONCATENATE($A36,$A$8))</f>
        <v>0</v>
      </c>
      <c r="G36" s="49" t="s">
        <v>51</v>
      </c>
      <c r="H36" s="45">
        <f>COUNTIF(Comments!$S$2:$S$263, CONCATENATE($G36,H$15))</f>
        <v>0</v>
      </c>
      <c r="I36" s="45">
        <f>COUNTIF(Comments!$S$2:$S$263, CONCATENATE($G36,I$15))</f>
        <v>0</v>
      </c>
      <c r="J36" s="45">
        <f>COUNTIF(Comments!$S$2:$S$263, CONCATENATE($G36,J$15))</f>
        <v>0</v>
      </c>
      <c r="K36" s="45">
        <f>COUNTIF(Comments!$S$2:$S$263, CONCATENATE($G36,$A$6))+COUNTIF(Comments!$S$2:$S$263, CONCATENATE($G36,$A$7))+COUNTIF(Comments!$S$2:$S$263, CONCATENATE($G36,$A$8))</f>
        <v>0</v>
      </c>
      <c r="L36" s="48">
        <f t="shared" si="1"/>
        <v>0</v>
      </c>
    </row>
    <row r="37" spans="1:12">
      <c r="A37" s="62" t="s">
        <v>115</v>
      </c>
      <c r="B37" s="61"/>
      <c r="C37" s="51">
        <f>COUNTIF(Comments!$T$2:$T$263, CONCATENATE($A37,C$15))</f>
        <v>0</v>
      </c>
      <c r="D37" s="51">
        <f>COUNTIF(Comments!$T$2:$T$263, CONCATENATE($A37,D$15))</f>
        <v>0</v>
      </c>
      <c r="E37" s="52">
        <f>COUNTIF(Comments!$T$2:$T$263, CONCATENATE($A37,$A$6))+COUNTIF(Comments!$T$2:$T$263, CONCATENATE($A37,$A$7))+COUNTIF(Comments!$T$2:$T$263, CONCATENATE($A37,$A$8))</f>
        <v>0</v>
      </c>
      <c r="G37" s="49" t="s">
        <v>50</v>
      </c>
      <c r="H37" s="45">
        <f>COUNTIF(Comments!$S$2:$S$263, CONCATENATE($G37,H$15))</f>
        <v>0</v>
      </c>
      <c r="I37" s="45">
        <f>COUNTIF(Comments!$S$2:$S$263, CONCATENATE($G37,I$15))</f>
        <v>0</v>
      </c>
      <c r="J37" s="45">
        <f>COUNTIF(Comments!$S$2:$S$263, CONCATENATE($G37,J$15))</f>
        <v>0</v>
      </c>
      <c r="K37" s="45">
        <f>COUNTIF(Comments!$S$2:$S$263, CONCATENATE($G37,$A$6))+COUNTIF(Comments!$S$2:$S$263, CONCATENATE($G37,$A$7))+COUNTIF(Comments!$S$2:$S$263, CONCATENATE($G37,$A$8))</f>
        <v>0</v>
      </c>
      <c r="L37" s="48">
        <f t="shared" si="1"/>
        <v>0</v>
      </c>
    </row>
    <row r="38" spans="1:12">
      <c r="A38" s="63" t="s">
        <v>81</v>
      </c>
      <c r="B38" s="61"/>
      <c r="C38" s="51">
        <f>COUNTIF(Comments!$T$2:$T$263, CONCATENATE($A38,C$15))</f>
        <v>0</v>
      </c>
      <c r="D38" s="51">
        <f>COUNTIF(Comments!$T$2:$T$263, CONCATENATE($A38,D$15))</f>
        <v>0</v>
      </c>
      <c r="E38" s="52">
        <f>COUNTIF(Comments!$T$2:$T$263, CONCATENATE($A38,$A$6))+COUNTIF(Comments!$T$2:$T$263, CONCATENATE($A38,$A$7))+COUNTIF(Comments!$T$2:$T$263, CONCATENATE($A38,$A$8))</f>
        <v>0</v>
      </c>
      <c r="G38" s="49" t="s">
        <v>40</v>
      </c>
      <c r="H38" s="45">
        <f>COUNTIF(Comments!$S$2:$S$263, CONCATENATE($G38,H$15))</f>
        <v>0</v>
      </c>
      <c r="I38" s="45">
        <f>COUNTIF(Comments!$S$2:$S$263, CONCATENATE($G38,I$15))</f>
        <v>0</v>
      </c>
      <c r="J38" s="45">
        <f>COUNTIF(Comments!$S$2:$S$263, CONCATENATE($G38,J$15))</f>
        <v>0</v>
      </c>
      <c r="K38" s="45">
        <f>COUNTIF(Comments!$S$2:$S$263, CONCATENATE($G38,$A$6))+COUNTIF(Comments!$S$2:$S$263, CONCATENATE($G38,$A$7))+COUNTIF(Comments!$S$2:$S$263, CONCATENATE($G38,$A$8))</f>
        <v>0</v>
      </c>
      <c r="L38" s="48">
        <f t="shared" si="1"/>
        <v>0</v>
      </c>
    </row>
    <row r="39" spans="1:12">
      <c r="A39" s="63" t="s">
        <v>83</v>
      </c>
      <c r="B39" s="61"/>
      <c r="C39" s="51">
        <f>COUNTIF(Comments!$T$2:$T$263, CONCATENATE($A39,C$15))</f>
        <v>0</v>
      </c>
      <c r="D39" s="51">
        <f>COUNTIF(Comments!$T$2:$T$263, CONCATENATE($A39,D$15))</f>
        <v>0</v>
      </c>
      <c r="E39" s="52">
        <f>COUNTIF(Comments!$T$2:$T$263, CONCATENATE($A39,$A$6))+COUNTIF(Comments!$T$2:$T$263, CONCATENATE($A39,$A$7))+COUNTIF(Comments!$T$2:$T$263, CONCATENATE($A39,$A$8))</f>
        <v>0</v>
      </c>
      <c r="G39" s="49" t="s">
        <v>44</v>
      </c>
      <c r="H39" s="45">
        <f>COUNTIF(Comments!$S$2:$S$263, CONCATENATE($G39,H$15))</f>
        <v>0</v>
      </c>
      <c r="I39" s="45">
        <f>COUNTIF(Comments!$S$2:$S$263, CONCATENATE($G39,I$15))</f>
        <v>0</v>
      </c>
      <c r="J39" s="45">
        <f>COUNTIF(Comments!$S$2:$S$263, CONCATENATE($G39,J$15))</f>
        <v>0</v>
      </c>
      <c r="K39" s="45">
        <f>COUNTIF(Comments!$S$2:$S$263, CONCATENATE($G39,$A$6))+COUNTIF(Comments!$S$2:$S$263, CONCATENATE($G39,$A$7))+COUNTIF(Comments!$S$2:$S$263, CONCATENATE($G39,$A$8))</f>
        <v>0</v>
      </c>
      <c r="L39" s="48">
        <f t="shared" si="1"/>
        <v>0</v>
      </c>
    </row>
    <row r="40" spans="1:12">
      <c r="A40" s="63" t="s">
        <v>85</v>
      </c>
      <c r="B40" s="61"/>
      <c r="C40" s="51">
        <f>COUNTIF(Comments!$T$2:$T$263, CONCATENATE($A40,C$15))</f>
        <v>0</v>
      </c>
      <c r="D40" s="51">
        <f>COUNTIF(Comments!$T$2:$T$263, CONCATENATE($A40,D$15))</f>
        <v>0</v>
      </c>
      <c r="E40" s="52">
        <f>COUNTIF(Comments!$T$2:$T$263, CONCATENATE($A40,$A$6))+COUNTIF(Comments!$T$2:$T$263, CONCATENATE($A40,$A$7))+COUNTIF(Comments!$T$2:$T$263, CONCATENATE($A40,$A$8))</f>
        <v>0</v>
      </c>
      <c r="G40" s="44"/>
      <c r="H40" s="51"/>
      <c r="I40" s="51"/>
      <c r="J40" s="51"/>
      <c r="K40" s="51"/>
      <c r="L40" s="52"/>
    </row>
    <row r="41" spans="1:12">
      <c r="A41" s="63" t="s">
        <v>87</v>
      </c>
      <c r="B41" s="61"/>
      <c r="C41" s="51">
        <f>COUNTIF(Comments!$T$2:$T$263, CONCATENATE($A41,C$15))</f>
        <v>0</v>
      </c>
      <c r="D41" s="51">
        <f>COUNTIF(Comments!$T$2:$T$263, CONCATENATE($A41,D$15))</f>
        <v>0</v>
      </c>
      <c r="E41" s="52">
        <f>COUNTIF(Comments!$T$2:$T$263, CONCATENATE($A41,$A$6))+COUNTIF(Comments!$T$2:$T$263, CONCATENATE($A41,$A$7))+COUNTIF(Comments!$T$2:$T$263, CONCATENATE($A41,$A$8))</f>
        <v>0</v>
      </c>
      <c r="G41" s="74" t="s">
        <v>128</v>
      </c>
      <c r="H41" s="66">
        <f>SUM(H17:H39)</f>
        <v>0</v>
      </c>
      <c r="I41" s="66">
        <f>SUM(I17:I39)</f>
        <v>0</v>
      </c>
      <c r="J41" s="66">
        <f>SUM(J17:J39)</f>
        <v>0</v>
      </c>
      <c r="K41" s="66">
        <f>SUM(K17:K39)</f>
        <v>4</v>
      </c>
      <c r="L41" s="67" t="str">
        <f>IF(SUM(H41:K41)=SUM(L17:L39),CONCATENATE("OK = ",SUM(H41:K41)),CONCATENATE("ERROR, ",SUM(H41:K41)," != ",SUM(L17:L40)))</f>
        <v>OK = 4</v>
      </c>
    </row>
    <row r="42" spans="1:12">
      <c r="A42" s="63" t="s">
        <v>89</v>
      </c>
      <c r="B42" s="61"/>
      <c r="C42" s="51">
        <f>COUNTIF(Comments!$T$2:$T$263, CONCATENATE($A42,C$15))</f>
        <v>0</v>
      </c>
      <c r="D42" s="51">
        <f>COUNTIF(Comments!$T$2:$T$263, CONCATENATE($A42,D$15))</f>
        <v>0</v>
      </c>
      <c r="E42" s="52">
        <f>COUNTIF(Comments!$T$2:$T$263, CONCATENATE($A42,$A$6))+COUNTIF(Comments!$T$2:$T$263, CONCATENATE($A42,$A$7))+COUNTIF(Comments!$T$2:$T$263, CONCATENATE($A42,$A$8))</f>
        <v>0</v>
      </c>
      <c r="F42" s="22"/>
      <c r="G42" s="22"/>
      <c r="H42" s="22"/>
      <c r="I42" s="22"/>
      <c r="J42" s="22"/>
      <c r="K42" s="22"/>
    </row>
    <row r="43" spans="1:12">
      <c r="A43" s="63" t="s">
        <v>91</v>
      </c>
      <c r="B43" s="61"/>
      <c r="C43" s="51">
        <f>COUNTIF(Comments!$T$2:$T$263, CONCATENATE($A43,C$15))</f>
        <v>0</v>
      </c>
      <c r="D43" s="51">
        <f>COUNTIF(Comments!$T$2:$T$263, CONCATENATE($A43,D$15))</f>
        <v>0</v>
      </c>
      <c r="E43" s="52">
        <f>COUNTIF(Comments!$T$2:$T$263, CONCATENATE($A43,$A$6))+COUNTIF(Comments!$T$2:$T$263, CONCATENATE($A43,$A$7))+COUNTIF(Comments!$T$2:$T$263, CONCATENATE($A43,$A$8))</f>
        <v>0</v>
      </c>
      <c r="F43" s="22"/>
      <c r="G43" s="22"/>
      <c r="H43" s="22"/>
      <c r="I43" s="22"/>
      <c r="J43" s="22"/>
      <c r="K43" s="22"/>
    </row>
    <row r="44" spans="1:12">
      <c r="A44" s="63" t="s">
        <v>93</v>
      </c>
      <c r="B44" s="61"/>
      <c r="C44" s="51">
        <f>COUNTIF(Comments!$T$2:$T$263, CONCATENATE($A44,C$15))</f>
        <v>0</v>
      </c>
      <c r="D44" s="51">
        <f>COUNTIF(Comments!$T$2:$T$263, CONCATENATE($A44,D$15))</f>
        <v>0</v>
      </c>
      <c r="E44" s="52">
        <f>COUNTIF(Comments!$T$2:$T$263, CONCATENATE($A44,$A$6))+COUNTIF(Comments!$T$2:$T$263, CONCATENATE($A44,$A$7))+COUNTIF(Comments!$T$2:$T$263, CONCATENATE($A44,$A$8))</f>
        <v>0</v>
      </c>
      <c r="F44" s="22"/>
      <c r="G44" s="22"/>
      <c r="H44" s="22"/>
      <c r="I44" s="22"/>
      <c r="J44" s="22"/>
      <c r="K44" s="22"/>
    </row>
    <row r="45" spans="1:12">
      <c r="A45" s="63" t="s">
        <v>95</v>
      </c>
      <c r="B45" s="61"/>
      <c r="C45" s="51">
        <f>COUNTIF(Comments!$T$2:$T$263, CONCATENATE($A45,C$15))</f>
        <v>0</v>
      </c>
      <c r="D45" s="51">
        <f>COUNTIF(Comments!$T$2:$T$263, CONCATENATE($A45,D$15))</f>
        <v>0</v>
      </c>
      <c r="E45" s="52">
        <f>COUNTIF(Comments!$T$2:$T$263, CONCATENATE($A45,$A$6))+COUNTIF(Comments!$T$2:$T$263, CONCATENATE($A45,$A$7))+COUNTIF(Comments!$T$2:$T$263, CONCATENATE($A45,$A$8))</f>
        <v>0</v>
      </c>
      <c r="F45" s="22"/>
      <c r="G45" s="22"/>
      <c r="H45" s="22"/>
      <c r="I45" s="22"/>
      <c r="J45" s="22"/>
      <c r="K45" s="22"/>
    </row>
    <row r="46" spans="1:12">
      <c r="A46" s="63" t="s">
        <v>97</v>
      </c>
      <c r="B46" s="61"/>
      <c r="C46" s="51">
        <f>COUNTIF(Comments!$T$2:$T$263, CONCATENATE($A46,C$15))</f>
        <v>0</v>
      </c>
      <c r="D46" s="51">
        <f>COUNTIF(Comments!$T$2:$T$263, CONCATENATE($A46,D$15))</f>
        <v>0</v>
      </c>
      <c r="E46" s="52">
        <f>COUNTIF(Comments!$T$2:$T$263, CONCATENATE($A46,$A$6))+COUNTIF(Comments!$T$2:$T$263, CONCATENATE($A46,$A$7))+COUNTIF(Comments!$T$2:$T$263, CONCATENATE($A46,$A$8))</f>
        <v>0</v>
      </c>
      <c r="F46" s="22"/>
      <c r="G46" s="22"/>
      <c r="H46" s="22"/>
      <c r="I46" s="22"/>
      <c r="J46" s="22"/>
      <c r="K46" s="22"/>
    </row>
    <row r="47" spans="1:12">
      <c r="A47" s="63" t="s">
        <v>99</v>
      </c>
      <c r="B47" s="61"/>
      <c r="C47" s="51">
        <f>COUNTIF(Comments!$T$2:$T$263, CONCATENATE($A47,C$15))</f>
        <v>0</v>
      </c>
      <c r="D47" s="51">
        <f>COUNTIF(Comments!$T$2:$T$263, CONCATENATE($A47,D$15))</f>
        <v>0</v>
      </c>
      <c r="E47" s="52">
        <f>COUNTIF(Comments!$T$2:$T$263, CONCATENATE($A47,$A$6))+COUNTIF(Comments!$T$2:$T$263, CONCATENATE($A47,$A$7))+COUNTIF(Comments!$T$2:$T$263, CONCATENATE($A47,$A$8))</f>
        <v>0</v>
      </c>
      <c r="F47" s="22"/>
      <c r="G47" s="22"/>
      <c r="H47" s="22"/>
      <c r="I47" s="22"/>
      <c r="J47" s="22"/>
      <c r="K47" s="22"/>
    </row>
    <row r="48" spans="1:12">
      <c r="A48" s="63" t="s">
        <v>101</v>
      </c>
      <c r="B48" s="61"/>
      <c r="C48" s="51">
        <f>COUNTIF(Comments!$T$2:$T$263, CONCATENATE($A48,C$15))</f>
        <v>0</v>
      </c>
      <c r="D48" s="51">
        <f>COUNTIF(Comments!$T$2:$T$263, CONCATENATE($A48,D$15))</f>
        <v>0</v>
      </c>
      <c r="E48" s="52">
        <f>COUNTIF(Comments!$T$2:$T$263, CONCATENATE($A48,$A$6))+COUNTIF(Comments!$T$2:$T$263, CONCATENATE($A48,$A$7))+COUNTIF(Comments!$T$2:$T$263, CONCATENATE($A48,$A$8))</f>
        <v>0</v>
      </c>
      <c r="F48" s="22"/>
      <c r="G48" s="22"/>
      <c r="H48" s="22"/>
      <c r="I48" s="22"/>
      <c r="J48" s="22"/>
      <c r="K48" s="22"/>
    </row>
    <row r="49" spans="1:11">
      <c r="A49" s="63" t="s">
        <v>103</v>
      </c>
      <c r="B49" s="61"/>
      <c r="C49" s="51">
        <f>COUNTIF(Comments!$T$2:$T$263, CONCATENATE($A49,C$15))</f>
        <v>0</v>
      </c>
      <c r="D49" s="51">
        <f>COUNTIF(Comments!$T$2:$T$263, CONCATENATE($A49,D$15))</f>
        <v>0</v>
      </c>
      <c r="E49" s="52">
        <f>COUNTIF(Comments!$T$2:$T$263, CONCATENATE($A49,$A$6))+COUNTIF(Comments!$T$2:$T$263, CONCATENATE($A49,$A$7))+COUNTIF(Comments!$T$2:$T$263, CONCATENATE($A49,$A$8))</f>
        <v>0</v>
      </c>
      <c r="F49" s="22"/>
      <c r="G49" s="22"/>
      <c r="H49" s="22"/>
      <c r="I49" s="22"/>
      <c r="J49" s="22"/>
      <c r="K49" s="22"/>
    </row>
    <row r="50" spans="1:11">
      <c r="A50" s="63" t="s">
        <v>105</v>
      </c>
      <c r="B50" s="61"/>
      <c r="C50" s="51">
        <f>COUNTIF(Comments!$T$2:$T$263, CONCATENATE($A50,C$15))</f>
        <v>0</v>
      </c>
      <c r="D50" s="51">
        <f>COUNTIF(Comments!$T$2:$T$263, CONCATENATE($A50,D$15))</f>
        <v>0</v>
      </c>
      <c r="E50" s="52">
        <f>COUNTIF(Comments!$T$2:$T$263, CONCATENATE($A50,$A$6))+COUNTIF(Comments!$T$2:$T$263, CONCATENATE($A50,$A$7))+COUNTIF(Comments!$T$2:$T$263, CONCATENATE($A50,$A$8))</f>
        <v>0</v>
      </c>
      <c r="F50" s="22"/>
      <c r="G50" s="22"/>
      <c r="H50" s="22"/>
      <c r="I50" s="22"/>
      <c r="J50" s="22"/>
      <c r="K50" s="22"/>
    </row>
    <row r="51" spans="1:11">
      <c r="A51" s="63" t="s">
        <v>107</v>
      </c>
      <c r="B51" s="61"/>
      <c r="C51" s="51">
        <f>COUNTIF(Comments!$T$2:$T$263, CONCATENATE($A51,C$15))</f>
        <v>0</v>
      </c>
      <c r="D51" s="51">
        <f>COUNTIF(Comments!$T$2:$T$263, CONCATENATE($A51,D$15))</f>
        <v>0</v>
      </c>
      <c r="E51" s="52">
        <f>COUNTIF(Comments!$T$2:$T$263, CONCATENATE($A51,$A$6))+COUNTIF(Comments!$T$2:$T$263, CONCATENATE($A51,$A$7))+COUNTIF(Comments!$T$2:$T$263, CONCATENATE($A51,$A$8))</f>
        <v>0</v>
      </c>
      <c r="F51" s="22"/>
      <c r="G51" s="22"/>
      <c r="H51" s="22"/>
      <c r="I51" s="22"/>
      <c r="J51" s="22"/>
      <c r="K51" s="22"/>
    </row>
    <row r="52" spans="1:11">
      <c r="A52" s="63" t="s">
        <v>109</v>
      </c>
      <c r="B52" s="61"/>
      <c r="C52" s="51">
        <f>COUNTIF(Comments!$T$2:$T$263, CONCATENATE($A52,C$15))</f>
        <v>0</v>
      </c>
      <c r="D52" s="51">
        <f>COUNTIF(Comments!$T$2:$T$263, CONCATENATE($A52,D$15))</f>
        <v>0</v>
      </c>
      <c r="E52" s="52">
        <f>COUNTIF(Comments!$T$2:$T$263, CONCATENATE($A52,$A$6))+COUNTIF(Comments!$T$2:$T$263, CONCATENATE($A52,$A$7))+COUNTIF(Comments!$T$2:$T$263, CONCATENATE($A52,$A$8))</f>
        <v>0</v>
      </c>
      <c r="F52" s="22"/>
      <c r="G52" s="22"/>
      <c r="H52" s="22"/>
      <c r="I52" s="22"/>
      <c r="J52" s="22"/>
      <c r="K52" s="22"/>
    </row>
    <row r="53" spans="1:11">
      <c r="A53" s="63" t="s">
        <v>111</v>
      </c>
      <c r="B53" s="61"/>
      <c r="C53" s="51">
        <f>COUNTIF(Comments!$T$2:$T$263, CONCATENATE($A53,C$15))</f>
        <v>0</v>
      </c>
      <c r="D53" s="51">
        <f>COUNTIF(Comments!$T$2:$T$263, CONCATENATE($A53,D$15))</f>
        <v>0</v>
      </c>
      <c r="E53" s="52">
        <f>COUNTIF(Comments!$T$2:$T$263, CONCATENATE($A53,$A$6))+COUNTIF(Comments!$T$2:$T$263, CONCATENATE($A53,$A$7))+COUNTIF(Comments!$T$2:$T$263, CONCATENATE($A53,$A$8))</f>
        <v>0</v>
      </c>
      <c r="F53" s="22"/>
      <c r="G53" s="22"/>
      <c r="H53" s="22"/>
      <c r="I53" s="22"/>
      <c r="J53" s="22"/>
      <c r="K53" s="22"/>
    </row>
    <row r="54" spans="1:11">
      <c r="A54" s="63" t="s">
        <v>113</v>
      </c>
      <c r="B54" s="61"/>
      <c r="C54" s="51">
        <f>COUNTIF(Comments!$T$2:$T$263, CONCATENATE($A54,C$15))</f>
        <v>0</v>
      </c>
      <c r="D54" s="51">
        <f>COUNTIF(Comments!$T$2:$T$263, CONCATENATE($A54,D$15))</f>
        <v>0</v>
      </c>
      <c r="E54" s="52">
        <f>COUNTIF(Comments!$T$2:$T$263, CONCATENATE($A54,$A$6))+COUNTIF(Comments!$T$2:$T$263, CONCATENATE($A54,$A$7))+COUNTIF(Comments!$T$2:$T$263, CONCATENATE($A54,$A$8))</f>
        <v>0</v>
      </c>
      <c r="F54" s="22"/>
      <c r="G54" s="22"/>
      <c r="H54" s="22"/>
      <c r="I54" s="22"/>
      <c r="J54" s="22"/>
      <c r="K54" s="22"/>
    </row>
    <row r="55" spans="1:11">
      <c r="A55" s="63" t="s">
        <v>103</v>
      </c>
      <c r="B55" s="61"/>
      <c r="C55" s="51">
        <f>COUNTIF(Comments!$T$2:$T$263, CONCATENATE($A55,C$15))</f>
        <v>0</v>
      </c>
      <c r="D55" s="51">
        <f>COUNTIF(Comments!$T$2:$T$263, CONCATENATE($A55,D$15))</f>
        <v>0</v>
      </c>
      <c r="E55" s="52">
        <f>COUNTIF(Comments!$T$2:$T$263, CONCATENATE($A55,$A$6))+COUNTIF(Comments!$T$2:$T$263, CONCATENATE($A55,$A$7))+COUNTIF(Comments!$T$2:$T$263, CONCATENATE($A55,$A$8))</f>
        <v>0</v>
      </c>
      <c r="F55" s="22"/>
      <c r="G55" s="22"/>
      <c r="H55" s="22"/>
      <c r="I55" s="22"/>
      <c r="J55" s="22"/>
      <c r="K55" s="22"/>
    </row>
    <row r="56" spans="1:11">
      <c r="A56" s="63" t="s">
        <v>116</v>
      </c>
      <c r="B56" s="61"/>
      <c r="C56" s="51">
        <f>COUNTIF(Comments!$T$2:$T$263, CONCATENATE($A56,C$15))</f>
        <v>0</v>
      </c>
      <c r="D56" s="51">
        <f>COUNTIF(Comments!$T$2:$T$263, CONCATENATE($A56,D$15))</f>
        <v>0</v>
      </c>
      <c r="E56" s="52">
        <f>COUNTIF(Comments!$T$2:$T$263, CONCATENATE($A56,$A$6))+COUNTIF(Comments!$T$2:$T$263, CONCATENATE($A56,$A$7))+COUNTIF(Comments!$T$2:$T$263, CONCATENATE($A56,$A$8))</f>
        <v>0</v>
      </c>
      <c r="F56" s="22"/>
      <c r="G56" s="22"/>
      <c r="H56" s="22"/>
      <c r="I56" s="22"/>
      <c r="J56" s="22"/>
      <c r="K56" s="22"/>
    </row>
    <row r="57" spans="1:11">
      <c r="A57" s="63" t="s">
        <v>132</v>
      </c>
      <c r="B57" s="61"/>
      <c r="C57" s="51">
        <f>COUNTIF(Comments!$T$2:$T$263, CONCATENATE($A57,C$15))</f>
        <v>0</v>
      </c>
      <c r="D57" s="51">
        <f>COUNTIF(Comments!$T$2:$T$263, CONCATENATE($A57,D$15))</f>
        <v>0</v>
      </c>
      <c r="E57" s="52">
        <f>COUNTIF(Comments!$T$2:$T$263, CONCATENATE($A57,$A$6))+COUNTIF(Comments!$T$2:$T$263, CONCATENATE($A57,$A$7))+COUNTIF(Comments!$T$2:$T$263, CONCATENATE($A57,$A$8))</f>
        <v>0</v>
      </c>
      <c r="F57" s="22"/>
      <c r="G57" s="22"/>
      <c r="H57" s="22"/>
      <c r="I57" s="22"/>
      <c r="J57" s="22"/>
      <c r="K57" s="22"/>
    </row>
    <row r="58" spans="1:11">
      <c r="A58" s="63" t="s">
        <v>133</v>
      </c>
      <c r="B58" s="61"/>
      <c r="C58" s="51">
        <f>COUNTIF(Comments!$T$2:$T$263, CONCATENATE($A58,C$15))</f>
        <v>0</v>
      </c>
      <c r="D58" s="51">
        <f>COUNTIF(Comments!$T$2:$T$263, CONCATENATE($A58,D$15))</f>
        <v>0</v>
      </c>
      <c r="E58" s="52">
        <f>COUNTIF(Comments!$T$2:$T$263, CONCATENATE($A58,$A$6))+COUNTIF(Comments!$T$2:$T$263, CONCATENATE($A58,$A$7))+COUNTIF(Comments!$T$2:$T$263, CONCATENATE($A58,$A$8))</f>
        <v>0</v>
      </c>
      <c r="F58" s="22"/>
      <c r="G58" s="22"/>
      <c r="H58" s="22"/>
      <c r="I58" s="22"/>
      <c r="J58" s="22"/>
      <c r="K58" s="22"/>
    </row>
    <row r="59" spans="1:11">
      <c r="A59" s="63" t="s">
        <v>134</v>
      </c>
      <c r="B59" s="61"/>
      <c r="C59" s="51">
        <f>COUNTIF(Comments!$T$2:$T$263, CONCATENATE($A59,C$15))</f>
        <v>0</v>
      </c>
      <c r="D59" s="51">
        <f>COUNTIF(Comments!$T$2:$T$263, CONCATENATE($A59,D$15))</f>
        <v>0</v>
      </c>
      <c r="E59" s="52">
        <f>COUNTIF(Comments!$T$2:$T$263, CONCATENATE($A59,$A$6))+COUNTIF(Comments!$T$2:$T$263, CONCATENATE($A59,$A$7))+COUNTIF(Comments!$T$2:$T$263, CONCATENATE($A59,$A$8))</f>
        <v>0</v>
      </c>
      <c r="F59" s="22"/>
      <c r="G59" s="22"/>
      <c r="H59" s="22"/>
      <c r="I59" s="22"/>
      <c r="J59" s="22"/>
      <c r="K59" s="22"/>
    </row>
    <row r="60" spans="1:11">
      <c r="A60" s="63" t="s">
        <v>135</v>
      </c>
      <c r="B60" s="61"/>
      <c r="C60" s="51">
        <f>COUNTIF(Comments!$T$2:$T$263, CONCATENATE($A60,C$15))</f>
        <v>0</v>
      </c>
      <c r="D60" s="51">
        <f>COUNTIF(Comments!$T$2:$T$263, CONCATENATE($A60,D$15))</f>
        <v>0</v>
      </c>
      <c r="E60" s="52">
        <f>COUNTIF(Comments!$T$2:$T$263, CONCATENATE($A60,$A$6))+COUNTIF(Comments!$T$2:$T$263, CONCATENATE($A60,$A$7))+COUNTIF(Comments!$T$2:$T$263, CONCATENATE($A60,$A$8))</f>
        <v>0</v>
      </c>
      <c r="F60" s="22"/>
      <c r="G60" s="22"/>
      <c r="H60" s="22"/>
      <c r="I60" s="22"/>
      <c r="J60" s="22"/>
      <c r="K60" s="22"/>
    </row>
    <row r="61" spans="1:11">
      <c r="A61" s="63"/>
      <c r="B61" s="61"/>
      <c r="C61" s="51">
        <f>COUNTIF(Comments!$T$2:$T$263, CONCATENATE($A61,C$15))</f>
        <v>0</v>
      </c>
      <c r="D61" s="51">
        <f>COUNTIF(Comments!$T$2:$T$263, CONCATENATE($A61,D$15))</f>
        <v>0</v>
      </c>
      <c r="E61" s="52">
        <f>COUNTIF(Comments!$T$2:$T$263, CONCATENATE($A61,$A$6))+COUNTIF(Comments!$T$2:$T$263, CONCATENATE($A61,$A$7))+COUNTIF(Comments!$T$2:$T$263, CONCATENATE($A61,$A$8))</f>
        <v>24</v>
      </c>
      <c r="F61" s="22"/>
      <c r="G61" s="22"/>
      <c r="H61" s="22"/>
      <c r="I61" s="22"/>
      <c r="J61" s="22"/>
      <c r="K61" s="22"/>
    </row>
    <row r="62" spans="1:11">
      <c r="A62" s="63"/>
      <c r="B62" s="61"/>
      <c r="C62" s="51"/>
      <c r="D62" s="51"/>
      <c r="E62" s="52"/>
      <c r="F62" s="22"/>
      <c r="G62" s="22"/>
      <c r="H62" s="22"/>
      <c r="I62" s="22"/>
      <c r="J62" s="22"/>
      <c r="K62" s="22"/>
    </row>
    <row r="63" spans="1:11">
      <c r="A63" s="64" t="s">
        <v>118</v>
      </c>
      <c r="B63" s="61">
        <f>COUNTIF(Comments!$T$2:$T$263,CONCATENATE($A63,$A$3))+COUNTIF(Comments!$T$2:$T$263,$A$3)</f>
        <v>0</v>
      </c>
      <c r="C63" s="51"/>
      <c r="D63" s="51"/>
      <c r="E63" s="52"/>
      <c r="F63" s="22"/>
      <c r="G63" s="22"/>
      <c r="H63" s="22"/>
      <c r="I63" s="22"/>
      <c r="J63" s="22"/>
      <c r="K63" s="22"/>
    </row>
    <row r="64" spans="1:11">
      <c r="A64" s="64"/>
      <c r="B64" s="61"/>
      <c r="C64" s="51"/>
      <c r="D64" s="51"/>
      <c r="E64" s="52"/>
      <c r="F64" s="22"/>
      <c r="G64" s="22"/>
      <c r="H64" s="22"/>
      <c r="I64" s="22"/>
      <c r="J64" s="22"/>
      <c r="K64" s="22"/>
    </row>
    <row r="65" spans="1:11">
      <c r="A65" s="75" t="s">
        <v>128</v>
      </c>
      <c r="B65" s="66">
        <f>SUM(B17:B63)</f>
        <v>0</v>
      </c>
      <c r="C65" s="66">
        <f t="shared" ref="C65:E65" si="2">SUM(C17:C63)</f>
        <v>0</v>
      </c>
      <c r="D65" s="66">
        <f t="shared" si="2"/>
        <v>0</v>
      </c>
      <c r="E65" s="76">
        <f t="shared" si="2"/>
        <v>36</v>
      </c>
      <c r="F65" s="22"/>
      <c r="G65" s="22"/>
      <c r="H65" s="22"/>
      <c r="I65" s="22"/>
      <c r="J65" s="22"/>
      <c r="K65" s="22"/>
    </row>
    <row r="66" spans="1:11">
      <c r="A66" s="39"/>
      <c r="B66" s="22"/>
      <c r="C66" s="22"/>
      <c r="D66" s="22"/>
      <c r="E66" s="22"/>
      <c r="F66" s="22"/>
      <c r="G66" s="22"/>
      <c r="H66" s="22"/>
      <c r="I66" s="22"/>
      <c r="J66" s="22"/>
      <c r="K66" s="22"/>
    </row>
    <row r="67" spans="1:11">
      <c r="A67" s="22"/>
      <c r="B67" s="22"/>
      <c r="C67" s="22"/>
      <c r="D67" s="22"/>
      <c r="E67" s="22"/>
      <c r="F67" s="22"/>
      <c r="G67" s="22"/>
      <c r="H67" s="22"/>
      <c r="I67" s="22"/>
      <c r="J67" s="22"/>
      <c r="K67" s="22"/>
    </row>
    <row r="68" spans="1:11">
      <c r="D68" s="26"/>
    </row>
    <row r="69" spans="1:11">
      <c r="D69" s="26"/>
    </row>
    <row r="70" spans="1:11">
      <c r="D70" s="26"/>
    </row>
    <row r="71" spans="1:11">
      <c r="D71" s="26"/>
    </row>
    <row r="72" spans="1:11">
      <c r="D72" s="26"/>
    </row>
    <row r="73" spans="1:11">
      <c r="D73" s="26"/>
    </row>
    <row r="74" spans="1:11">
      <c r="D74" s="26"/>
    </row>
    <row r="75" spans="1:11">
      <c r="D75" s="26"/>
    </row>
    <row r="76" spans="1:11">
      <c r="D76" s="26"/>
    </row>
    <row r="77" spans="1:11">
      <c r="D77" s="26"/>
    </row>
    <row r="78" spans="1:11">
      <c r="D78" s="26"/>
    </row>
    <row r="79" spans="1:11">
      <c r="D79" s="26"/>
    </row>
    <row r="80" spans="1:11">
      <c r="D80" s="28"/>
    </row>
    <row r="81" spans="1:4">
      <c r="D81" s="26"/>
    </row>
    <row r="82" spans="1:4">
      <c r="D82" s="26"/>
    </row>
    <row r="83" spans="1:4">
      <c r="D83" s="26"/>
    </row>
    <row r="84" spans="1:4">
      <c r="D84" s="26"/>
    </row>
    <row r="85" spans="1:4">
      <c r="D85" s="26"/>
    </row>
    <row r="86" spans="1:4">
      <c r="D86" s="26"/>
    </row>
    <row r="87" spans="1:4">
      <c r="D87" s="26"/>
    </row>
    <row r="88" spans="1:4">
      <c r="D88" s="26"/>
    </row>
    <row r="89" spans="1:4">
      <c r="D89" s="26"/>
    </row>
    <row r="90" spans="1:4">
      <c r="D90" s="26"/>
    </row>
    <row r="91" spans="1:4">
      <c r="A91" s="36"/>
      <c r="D91" s="26"/>
    </row>
    <row r="92" spans="1:4">
      <c r="A92" s="36"/>
      <c r="D92" s="26"/>
    </row>
    <row r="93" spans="1:4">
      <c r="D93" s="26"/>
    </row>
    <row r="94" spans="1:4">
      <c r="D94" s="26"/>
    </row>
    <row r="95" spans="1:4">
      <c r="D95" s="26"/>
    </row>
    <row r="96" spans="1:4">
      <c r="D96" s="26"/>
    </row>
    <row r="97" spans="4:4">
      <c r="D97" s="26"/>
    </row>
    <row r="98" spans="4:4">
      <c r="D98" s="26"/>
    </row>
    <row r="99" spans="4:4">
      <c r="D99" s="28"/>
    </row>
    <row r="100" spans="4:4">
      <c r="D100" s="26"/>
    </row>
    <row r="101" spans="4:4">
      <c r="D101" s="26"/>
    </row>
    <row r="102" spans="4:4">
      <c r="D102" s="2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4"/>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6"/>
    </row>
    <row r="173" spans="1:1">
      <c r="A173" s="36"/>
    </row>
    <row r="174" spans="1:1">
      <c r="A174" s="37"/>
    </row>
    <row r="175" spans="1:1">
      <c r="A175" s="37"/>
    </row>
    <row r="176" spans="1:1">
      <c r="A176" s="37"/>
    </row>
    <row r="177" spans="1:1">
      <c r="A177" s="37"/>
    </row>
    <row r="178" spans="1:1">
      <c r="A178" s="37"/>
    </row>
    <row r="179" spans="1:1">
      <c r="A179" s="37"/>
    </row>
    <row r="180" spans="1:1">
      <c r="A180" s="37"/>
    </row>
    <row r="181" spans="1:1">
      <c r="A181" s="37"/>
    </row>
    <row r="182" spans="1:1">
      <c r="A182" s="37"/>
    </row>
  </sheetData>
  <sortState ref="A61:A256">
    <sortCondition ref="A61"/>
  </sortState>
  <phoneticPr fontId="2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150" zoomScaleNormal="150" zoomScalePageLayoutView="150" workbookViewId="0">
      <selection activeCell="A12" sqref="A12"/>
    </sheetView>
  </sheetViews>
  <sheetFormatPr baseColWidth="10" defaultColWidth="11" defaultRowHeight="15" x14ac:dyDescent="0"/>
  <cols>
    <col min="1" max="1" width="123" customWidth="1"/>
  </cols>
  <sheetData>
    <row r="1" spans="1:1">
      <c r="A1" s="3" t="s">
        <v>62</v>
      </c>
    </row>
    <row r="2" spans="1:1">
      <c r="A2" s="1"/>
    </row>
    <row r="3" spans="1:1">
      <c r="A3" s="1"/>
    </row>
    <row r="4" spans="1:1" ht="30">
      <c r="A4" s="1" t="s">
        <v>63</v>
      </c>
    </row>
    <row r="5" spans="1:1">
      <c r="A5" s="1"/>
    </row>
    <row r="6" spans="1:1">
      <c r="A6" s="1" t="s">
        <v>69</v>
      </c>
    </row>
    <row r="7" spans="1:1">
      <c r="A7" s="1"/>
    </row>
    <row r="8" spans="1:1" ht="45">
      <c r="A8" s="1" t="s">
        <v>70</v>
      </c>
    </row>
    <row r="9" spans="1:1">
      <c r="A9" s="1"/>
    </row>
    <row r="10" spans="1:1" ht="30">
      <c r="A10" s="1" t="s">
        <v>71</v>
      </c>
    </row>
    <row r="11" spans="1:1">
      <c r="A11" s="1"/>
    </row>
    <row r="12" spans="1:1" ht="45">
      <c r="A12" s="1" t="s">
        <v>64</v>
      </c>
    </row>
    <row r="13" spans="1:1">
      <c r="A13" s="1"/>
    </row>
    <row r="14" spans="1:1" ht="30">
      <c r="A14" s="1" t="s">
        <v>65</v>
      </c>
    </row>
    <row r="15" spans="1:1">
      <c r="A15" s="1"/>
    </row>
    <row r="16" spans="1:1">
      <c r="A16" s="1" t="s">
        <v>66</v>
      </c>
    </row>
    <row r="17" spans="1:1">
      <c r="A17" s="1"/>
    </row>
    <row r="18" spans="1:1" ht="30">
      <c r="A18" s="1" t="s">
        <v>67</v>
      </c>
    </row>
    <row r="19" spans="1:1">
      <c r="A19" s="1"/>
    </row>
    <row r="20" spans="1:1" ht="30">
      <c r="A20" s="1" t="s">
        <v>68</v>
      </c>
    </row>
    <row r="21" spans="1:1">
      <c r="A21" s="1"/>
    </row>
    <row r="22" spans="1:1">
      <c r="A22" s="1"/>
    </row>
  </sheetData>
  <phoneticPr fontId="21"/>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B1" sqref="B1"/>
    </sheetView>
  </sheetViews>
  <sheetFormatPr baseColWidth="10" defaultColWidth="11" defaultRowHeight="15" x14ac:dyDescent="0"/>
  <sheetData/>
  <phoneticPr fontId="21"/>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vt:lpstr>
      <vt:lpstr>Comments</vt:lpstr>
      <vt:lpstr>Summary</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2011-11-09T16:00:28Z</dcterms:modified>
</cp:coreProperties>
</file>