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ate1904="1" showInkAnnotation="0" autoCompressPictures="0"/>
  <bookViews>
    <workbookView xWindow="0" yWindow="0" windowWidth="21840" windowHeight="13740" tabRatio="500" activeTab="1"/>
  </bookViews>
  <sheets>
    <sheet name="Cover" sheetId="3" r:id="rId1"/>
    <sheet name="Comments" sheetId="1" r:id="rId2"/>
    <sheet name="Summary" sheetId="2" r:id="rId3"/>
    <sheet name="CID76" sheetId="4" r:id="rId4"/>
    <sheet name="Notes" sheetId="5" r:id="rId5"/>
    <sheet name="Charts" sheetId="6" r:id="rId6"/>
  </sheets>
  <definedNames>
    <definedName name="_xlnm._FilterDatabase" localSheetId="1" hidden="1">Comments!$A$1:$T$9</definedName>
    <definedName name="_GoBack" localSheetId="3">'CID76'!$B$8</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S2" i="1"/>
  <c r="S3"/>
  <c r="S4"/>
  <c r="S5"/>
  <c r="S6"/>
  <c r="S7"/>
  <c r="S8"/>
  <c r="S9"/>
  <c r="I19" i="2"/>
  <c r="T2" i="1"/>
  <c r="T3"/>
  <c r="T4"/>
  <c r="T5"/>
  <c r="T6"/>
  <c r="T7"/>
  <c r="T8"/>
  <c r="T9"/>
  <c r="C17" i="2"/>
  <c r="C18"/>
  <c r="C19"/>
  <c r="C20"/>
  <c r="C21"/>
  <c r="C22"/>
  <c r="C23"/>
  <c r="C24"/>
  <c r="C25"/>
  <c r="C26"/>
  <c r="C27"/>
  <c r="C28"/>
  <c r="C29"/>
  <c r="C30"/>
  <c r="C31"/>
  <c r="C32"/>
  <c r="C33"/>
  <c r="C34"/>
  <c r="C35"/>
  <c r="C36"/>
  <c r="C37"/>
  <c r="C38"/>
  <c r="C39"/>
  <c r="C40"/>
  <c r="C41"/>
  <c r="C42"/>
  <c r="C43"/>
  <c r="C44"/>
  <c r="C45"/>
  <c r="C46"/>
  <c r="C47"/>
  <c r="C48"/>
  <c r="C49"/>
  <c r="C50"/>
  <c r="C51"/>
  <c r="C52"/>
  <c r="C53"/>
  <c r="C54"/>
  <c r="C55"/>
  <c r="C56"/>
  <c r="C59"/>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9"/>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9"/>
  <c r="B57"/>
  <c r="B59"/>
  <c r="B15"/>
  <c r="H15"/>
  <c r="I15"/>
  <c r="J15"/>
  <c r="H17"/>
  <c r="H18"/>
  <c r="H19"/>
  <c r="H20"/>
  <c r="H21"/>
  <c r="H22"/>
  <c r="H23"/>
  <c r="H24"/>
  <c r="H25"/>
  <c r="H26"/>
  <c r="H27"/>
  <c r="H28"/>
  <c r="H29"/>
  <c r="H30"/>
  <c r="H31"/>
  <c r="H32"/>
  <c r="H33"/>
  <c r="H34"/>
  <c r="H35"/>
  <c r="H36"/>
  <c r="H37"/>
  <c r="H38"/>
  <c r="H39"/>
  <c r="H41"/>
  <c r="I17"/>
  <c r="I18"/>
  <c r="I20"/>
  <c r="I21"/>
  <c r="I22"/>
  <c r="I23"/>
  <c r="I24"/>
  <c r="I25"/>
  <c r="I26"/>
  <c r="I27"/>
  <c r="I28"/>
  <c r="I29"/>
  <c r="I30"/>
  <c r="I31"/>
  <c r="I32"/>
  <c r="I33"/>
  <c r="I34"/>
  <c r="I35"/>
  <c r="I36"/>
  <c r="I37"/>
  <c r="I38"/>
  <c r="I39"/>
  <c r="I41"/>
  <c r="J17"/>
  <c r="J18"/>
  <c r="J19"/>
  <c r="J20"/>
  <c r="J21"/>
  <c r="J22"/>
  <c r="J23"/>
  <c r="J24"/>
  <c r="J25"/>
  <c r="J26"/>
  <c r="J27"/>
  <c r="J28"/>
  <c r="J29"/>
  <c r="J30"/>
  <c r="J31"/>
  <c r="J32"/>
  <c r="J33"/>
  <c r="J34"/>
  <c r="J35"/>
  <c r="J36"/>
  <c r="J37"/>
  <c r="J38"/>
  <c r="J39"/>
  <c r="J41"/>
  <c r="K17"/>
  <c r="K18"/>
  <c r="K19"/>
  <c r="K20"/>
  <c r="K21"/>
  <c r="K22"/>
  <c r="K23"/>
  <c r="K24"/>
  <c r="K25"/>
  <c r="K26"/>
  <c r="K27"/>
  <c r="K28"/>
  <c r="K29"/>
  <c r="K30"/>
  <c r="K31"/>
  <c r="K32"/>
  <c r="K33"/>
  <c r="K34"/>
  <c r="K35"/>
  <c r="K36"/>
  <c r="K37"/>
  <c r="K38"/>
  <c r="K39"/>
  <c r="K41"/>
  <c r="L17"/>
  <c r="L18"/>
  <c r="L19"/>
  <c r="L20"/>
  <c r="L21"/>
  <c r="L22"/>
  <c r="L23"/>
  <c r="L24"/>
  <c r="L25"/>
  <c r="L26"/>
  <c r="L27"/>
  <c r="L28"/>
  <c r="L29"/>
  <c r="L30"/>
  <c r="L31"/>
  <c r="L32"/>
  <c r="L33"/>
  <c r="L34"/>
  <c r="L35"/>
  <c r="L36"/>
  <c r="L37"/>
  <c r="L38"/>
  <c r="L39"/>
  <c r="L41"/>
  <c r="D15"/>
  <c r="C15"/>
  <c r="R2" i="1"/>
  <c r="R3"/>
  <c r="R4"/>
  <c r="R5"/>
  <c r="R6"/>
  <c r="R7"/>
  <c r="R8"/>
  <c r="R9"/>
  <c r="B6" i="2"/>
  <c r="E6"/>
  <c r="H6"/>
  <c r="B7"/>
  <c r="E7"/>
  <c r="H7"/>
  <c r="B8"/>
  <c r="E8"/>
  <c r="H8"/>
  <c r="H10"/>
  <c r="B2"/>
  <c r="E2"/>
  <c r="H2"/>
  <c r="H11"/>
  <c r="E10"/>
  <c r="E11"/>
  <c r="B10"/>
  <c r="B11"/>
  <c r="B4"/>
  <c r="E4"/>
  <c r="H4"/>
  <c r="B5"/>
  <c r="E5"/>
  <c r="H5"/>
  <c r="B3"/>
  <c r="E3"/>
  <c r="H3"/>
</calcChain>
</file>

<file path=xl/sharedStrings.xml><?xml version="1.0" encoding="utf-8"?>
<sst xmlns="http://schemas.openxmlformats.org/spreadsheetml/2006/main" count="264" uniqueCount="195">
  <si>
    <t>Comment #</t>
  </si>
  <si>
    <t>Name</t>
  </si>
  <si>
    <t>Category</t>
  </si>
  <si>
    <t>Page</t>
  </si>
  <si>
    <t>Subclause</t>
  </si>
  <si>
    <t>Line</t>
  </si>
  <si>
    <t>Comment</t>
  </si>
  <si>
    <t>File</t>
  </si>
  <si>
    <t>Must Be Satisfied</t>
  </si>
  <si>
    <t>Proposed Change</t>
  </si>
  <si>
    <t>Resolution Status</t>
  </si>
  <si>
    <t>Resolution Detail</t>
  </si>
  <si>
    <t>Other1</t>
  </si>
  <si>
    <t>Other2</t>
  </si>
  <si>
    <t>Other3</t>
  </si>
  <si>
    <t>Waheed, Khurram</t>
  </si>
  <si>
    <t>Technical</t>
  </si>
  <si>
    <t>It will be quite useful for implementors if 15.4g draft includes an informative annex, which provides a reference list of all the MAC functionality that needs to be supported by a SUN device</t>
  </si>
  <si>
    <t>No</t>
  </si>
  <si>
    <t>Include a new annex in the draft standard</t>
  </si>
  <si>
    <t>Yes</t>
  </si>
  <si>
    <t>5.2.4.2</t>
  </si>
  <si>
    <t>Editorial</t>
  </si>
  <si>
    <t>General</t>
  </si>
  <si>
    <t>Bahr, Michael</t>
  </si>
  <si>
    <t>Brown, Monique</t>
  </si>
  <si>
    <t>See comment.</t>
  </si>
  <si>
    <t>5.2.4.1</t>
  </si>
  <si>
    <t>5.2.2</t>
  </si>
  <si>
    <t>Add in the frame formats for both the enhanced beacon and the enhanced ACK to show that the FCS may be either 2 or 4 octets.</t>
  </si>
  <si>
    <t>5.1.6.4.2</t>
  </si>
  <si>
    <t>The MAC mechanism of Enhanced Acknowledgement is not used in 15.4g and therefore not necessary for the specification of any SUN PHY in this amendment. Enhanced Acknowledgement is therefore out of scope of 15.4g and can be safely removed.</t>
  </si>
  <si>
    <t>remove paragraph on Enhanced Acknowledgement (page 10, lines 40-46). After this, also the heading of clause 5.1.6.4.2 on page 10, line 36 and the editor instruction on page 10, line 38 can be removed.
change field "Enhanced ACK" into "Reserved" (Bit 0). remove explanation of bit 0, that is, remove line 53 on page 17.
remove MAC PIB attribute macEnhAckWaitDuration from Table 52</t>
  </si>
  <si>
    <t>6.4.2</t>
  </si>
  <si>
    <t>Enhanced Acknowledgement is out of scope of 15.4g, because Enhanced Acknowledgement is a pure MAC mechanism that is _not_ necessary for the implementation of any SUN PHY specified in this document.</t>
  </si>
  <si>
    <t>remove MAC PIB attribute macEnhAckWaitDuration from Table 52</t>
  </si>
  <si>
    <t>change field "Enhanced ACK" into "Reserved" (Bit 0). remove explanation of bit 0, that is, remove line 53 on page 17.</t>
  </si>
  <si>
    <t>remove paragraph on Enhanced Acknowledgement (page 10, lines 40-46). After this, also the heading of clause 5.1.6.4.2 on page 10, line 36 and the editor instruction on page 10, line 38 can be removed.</t>
  </si>
  <si>
    <t>Simon, Jonathan</t>
  </si>
  <si>
    <t>The defined IEs are found in section 5.2.4.3 of the 4e draft.</t>
  </si>
  <si>
    <t>Move 5.2.4.1-5.2.4.4  to 5.2.4.3.16 - 5.2.4.3.19</t>
  </si>
  <si>
    <t>Mori, Kenichi</t>
  </si>
  <si>
    <t>5.2.1</t>
  </si>
  <si>
    <t>The FCS field of the figure 42 shows 2 vlaues, 2 and 4 octets. This value does not match with 4e document (d6P802-15-4e_Draft_Standard.pdf, page 52, figure 42). These values must be alligned with each other.</t>
  </si>
  <si>
    <t>Discuss with TG4e to solve this issue.</t>
  </si>
  <si>
    <t>Total</t>
  </si>
  <si>
    <t>IEEE P802.15</t>
  </si>
  <si>
    <t>Wireless Personal Area Networks</t>
  </si>
  <si>
    <t>Project</t>
  </si>
  <si>
    <t>IEEE P802.15 Working Group for Wireless Personal Area Networks (WPANs)</t>
  </si>
  <si>
    <t>Title</t>
  </si>
  <si>
    <t>Date Submitted</t>
  </si>
  <si>
    <t>Source</t>
  </si>
  <si>
    <t>Re:</t>
  </si>
  <si>
    <t>Abstract</t>
  </si>
  <si>
    <t>802.15 Comments &amp; resolutions for Sponsor Ballot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</si>
  <si>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</si>
  <si>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</si>
  <si>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</si>
  <si>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</si>
  <si>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</si>
  <si>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September 2011</t>
  </si>
  <si>
    <t>802.15.4g Sponsor Ballot Comments and Resolutions</t>
  </si>
  <si>
    <t>Phil Beecher</t>
  </si>
  <si>
    <t>BCC</t>
  </si>
  <si>
    <t>Voice: +44 1273 422275</t>
  </si>
  <si>
    <t>16 Saxon Road, Hove, BN3 4LE</t>
  </si>
  <si>
    <t>email: phil@beecher.co.uk</t>
  </si>
  <si>
    <t>d5P802-15-4g_Draft_Standard</t>
  </si>
  <si>
    <t>[This document contains the Sponsor Ballot comments and resolutions for TG4g draft amendment]</t>
  </si>
  <si>
    <t>Table D.3 additional entries</t>
  </si>
  <si>
    <t>Existing RF11.4 and RF11.5 to be assigned as RF11.6 and RF11.7, respectively</t>
  </si>
  <si>
    <t>Item number</t>
  </si>
  <si>
    <t>Item description</t>
  </si>
  <si>
    <t>Reference</t>
  </si>
  <si>
    <t>Status</t>
  </si>
  <si>
    <t>Support</t>
  </si>
  <si>
    <t>N/A</t>
  </si>
  <si>
    <t>RF11.4</t>
  </si>
  <si>
    <t>Operating mode</t>
  </si>
  <si>
    <t>#1 and #2 when</t>
  </si>
  <si>
    <t>operated in</t>
  </si>
  <si>
    <t>920 MHz band</t>
  </si>
  <si>
    <t>FD6:M</t>
  </si>
  <si>
    <t>RF11.5</t>
  </si>
  <si>
    <t>#3 and #4 in</t>
  </si>
  <si>
    <t>O</t>
  </si>
  <si>
    <t>Group</t>
  </si>
  <si>
    <t>Frame Size</t>
  </si>
  <si>
    <t>Radio Spec</t>
  </si>
  <si>
    <t>Channel Page</t>
  </si>
  <si>
    <t>MPM</t>
  </si>
  <si>
    <t>FEC</t>
  </si>
  <si>
    <t>SFD</t>
  </si>
  <si>
    <t>FCS</t>
  </si>
  <si>
    <t>IE</t>
  </si>
  <si>
    <t>Bit Order</t>
  </si>
  <si>
    <t>Frequency Band</t>
  </si>
  <si>
    <t>MAC</t>
  </si>
  <si>
    <t>PICS</t>
  </si>
  <si>
    <t>PIB</t>
  </si>
  <si>
    <t>Mode Switch</t>
  </si>
  <si>
    <t>MR-O-QPSK</t>
  </si>
  <si>
    <t>MR-FSK</t>
  </si>
  <si>
    <t>Generic PHY</t>
  </si>
  <si>
    <t>Data Whitening</t>
  </si>
  <si>
    <t>MR-OFDM</t>
  </si>
  <si>
    <t>CSM</t>
  </si>
  <si>
    <t>Coexistence</t>
  </si>
  <si>
    <t>Technical &amp; General</t>
  </si>
  <si>
    <t>Overall</t>
  </si>
  <si>
    <t>Comment Resolution Status Options Revised</t>
  </si>
  <si>
    <t>The comment resolution status options offered by myBallot and provided on the comment resolution spreadsheet, have been revised from Agree, Disagree, Out of Scope, Principle and Unresolvable and replaced with the following options:</t>
  </si>
  <si>
    <t>The comment resolution statuses 'Out of Scope' and 'Unresolvable' have been removed, without equivalents provided, as these are effectively 'Rejected' and are marked as such. The ballot resolution committee will explain why such comments are 'Out of Scope" or 'Unresolvable' with a remark in the Resolution Detail field.</t>
  </si>
  <si>
    <t>The Resolution Status fields for both single comment and bulk comment response have been modified to reflect these changes. Appropriate help pages have also been revised.</t>
  </si>
  <si>
    <t>Rollout of these changes will be effective 1-June-2011; 12:00 P.M. (noon) eastern time.</t>
  </si>
  <si>
    <t>For initial and recirculation ballots in process at the time of the rollout, the "OLD" Resolution Status options, including 'Unresolvable' and 'Out of Scope', should be used.</t>
  </si>
  <si>
    <t>For initial and recirculation ballots that start after the rollout, only the "NEW" Resolution Status options, excluding "Unresolvable' and 'Out of Scope', should be used.</t>
  </si>
  <si>
    <r>
      <rPr>
        <b/>
        <sz val="12"/>
        <color theme="1"/>
        <rFont val="Calibri"/>
        <family val="2"/>
        <scheme val="minor"/>
      </rPr>
      <t>Accepted</t>
    </r>
    <r>
      <rPr>
        <sz val="12"/>
        <color theme="1"/>
        <rFont val="Calibri"/>
        <family val="2"/>
        <scheme val="minor"/>
      </rPr>
      <t xml:space="preserve"> --The ballot resolution committee accepts the suggested remedy verbatim.</t>
    </r>
  </si>
  <si>
    <r>
      <rPr>
        <b/>
        <sz val="12"/>
        <color theme="1"/>
        <rFont val="Calibri"/>
        <family val="2"/>
        <scheme val="minor"/>
      </rPr>
      <t>Revised</t>
    </r>
    <r>
      <rPr>
        <sz val="12"/>
        <color theme="1"/>
        <rFont val="Calibri"/>
        <family val="2"/>
        <scheme val="minor"/>
      </rPr>
      <t xml:space="preserve"> --The ballot resolution committee accepts the suggested remedy in principle. This means that the ballot resolution committee will make a change to the draft based on a revision of the suggested remedy. The Resolution Detail field shall provide sufficient detail for ballot group members to understand the revision of the suggested remedy provided by the commenter.</t>
    </r>
  </si>
  <si>
    <r>
      <rPr>
        <b/>
        <sz val="12"/>
        <color theme="1"/>
        <rFont val="Calibri"/>
        <family val="2"/>
        <scheme val="minor"/>
      </rPr>
      <t>Rejected</t>
    </r>
    <r>
      <rPr>
        <sz val="12"/>
        <color theme="1"/>
        <rFont val="Calibri"/>
        <family val="2"/>
        <scheme val="minor"/>
      </rPr>
      <t xml:space="preserve"> --The ballot resolution committee does not accept the suggested remedy. The Resolution Detail field shall provide sufficient detail for ballot group members to understand the rationale for this rejection.</t>
    </r>
  </si>
  <si>
    <t>Accepted</t>
  </si>
  <si>
    <t>Revised</t>
  </si>
  <si>
    <t>Rejected</t>
  </si>
  <si>
    <t>Open</t>
  </si>
  <si>
    <t>rdy 2 vote</t>
  </si>
  <si>
    <t>WIP</t>
  </si>
  <si>
    <t>Proposed Resolution for CID 76</t>
  </si>
  <si>
    <t>Category +Status</t>
  </si>
  <si>
    <t>Assignee</t>
  </si>
  <si>
    <t>Matt Boytim</t>
  </si>
  <si>
    <t>Steve Shearer</t>
  </si>
  <si>
    <t>Monique Brown</t>
  </si>
  <si>
    <t>Kunal Shah</t>
  </si>
  <si>
    <t>Ed Callaway</t>
  </si>
  <si>
    <t>Paul Gorday </t>
  </si>
  <si>
    <t>Kuor-Hsin Chang </t>
  </si>
  <si>
    <t>Jeff King</t>
  </si>
  <si>
    <t>Hiroshi Harada</t>
  </si>
  <si>
    <t>Fumihide Kojima </t>
  </si>
  <si>
    <t>Jorjeta Jetcheva</t>
  </si>
  <si>
    <t>John Buffington</t>
  </si>
  <si>
    <t>Jeritt Kent</t>
  </si>
  <si>
    <t>Chuck Millet</t>
  </si>
  <si>
    <t>Khanh Tuan Le</t>
  </si>
  <si>
    <t>Jin-Meng Ho</t>
  </si>
  <si>
    <t>Bob Mason</t>
  </si>
  <si>
    <t>Scott Weikel</t>
  </si>
  <si>
    <t>Daniel Popa</t>
  </si>
  <si>
    <t>Hartman Van Wyk</t>
  </si>
  <si>
    <t>Clint Powell</t>
  </si>
  <si>
    <t>John Lampe</t>
  </si>
  <si>
    <t>Ben Rolfe</t>
  </si>
  <si>
    <t>Will San Filippo</t>
  </si>
  <si>
    <t>Ruben Salazar</t>
  </si>
  <si>
    <t>Chris Calvert</t>
  </si>
  <si>
    <t>Tim Schmidl</t>
  </si>
  <si>
    <t>Anuj Batra</t>
  </si>
  <si>
    <t>Michael Schmidt</t>
  </si>
  <si>
    <t>Frank Poegel</t>
  </si>
  <si>
    <t>Cristina Seibert</t>
  </si>
  <si>
    <t>Jay Ramasastry</t>
  </si>
  <si>
    <t>Chin Sean Sum</t>
  </si>
  <si>
    <t>Alina Liru Lu</t>
  </si>
  <si>
    <t>Larry Taylor</t>
  </si>
  <si>
    <t>Kazu Yasukawa</t>
  </si>
  <si>
    <t>Kentaro Sakamoto</t>
  </si>
  <si>
    <t>James Gilb</t>
  </si>
  <si>
    <t>unassigned</t>
  </si>
  <si>
    <t>Closed</t>
  </si>
  <si>
    <t>Group+Status</t>
  </si>
  <si>
    <t>Assignee+Status</t>
  </si>
  <si>
    <t>Total resolved</t>
  </si>
  <si>
    <t xml:space="preserve">% resolved </t>
  </si>
  <si>
    <t>Total resolved T and G</t>
  </si>
  <si>
    <t>% resolved T and G</t>
  </si>
  <si>
    <t>Total resolved E</t>
  </si>
  <si>
    <t>% resolved E</t>
  </si>
  <si>
    <t>Totals</t>
  </si>
  <si>
    <t>Change History</t>
  </si>
  <si>
    <t>r0</t>
  </si>
  <si>
    <t>Initial Version</t>
  </si>
  <si>
    <t>r1</t>
  </si>
  <si>
    <t>Added comment grouping and summaries</t>
  </si>
  <si>
    <t>Phil Beecher, 14 sept 2011</t>
  </si>
  <si>
    <t>September 14, 2011</t>
  </si>
  <si>
    <t>15-11-0584-02-004g-tg4g-sponsor-ballot-comments</t>
  </si>
  <si>
    <t>r2</t>
  </si>
  <si>
    <t>Started assignment of comments</t>
  </si>
  <si>
    <t>Accept.</t>
  </si>
  <si>
    <t>Reject: Since the TG4g ammendment adds a 4-octet FCS, the figure accurately reflects changes introduced by this ammendment.  Merging with changes introduced by ammendment 4e will be handled as part of future rollup activities combining the two ammendments.</t>
  </si>
  <si>
    <t>Revised.  Remove everything after the first sentence as this functionality is described in the 4e draft.</t>
  </si>
  <si>
    <t>Reject: This is a reference to a capability defined in 4e, which is needed to enable SUN devices to use larger timouts for acknowledgements due to specific characteristics of the PHY or PHY implementation.   Merging with changes introduced by ammendment 4e will be handled as part of future rollup activities combining the ammendments.</t>
  </si>
  <si>
    <t>Revised. Resolved as per comment resolutions for comments 97,98 and 99.</t>
  </si>
  <si>
    <t xml:space="preserve">Reject.  The scope of the amendment includes specification of those MAC modifications necessary to support the PHYs introduced in this amendment.  Other specific MAC features that may be used in conjunction with the PHYs defined in this amendment will depend on the specific applications being addressed and other application- and implementation-specific constraints. </t>
  </si>
</sst>
</file>

<file path=xl/styles.xml><?xml version="1.0" encoding="utf-8"?>
<styleSheet xmlns="http://schemas.openxmlformats.org/spreadsheetml/2006/main">
  <numFmts count="1">
    <numFmt numFmtId="164" formatCode="dddd&quot;, &quot;mmmm\ dd&quot;, &quot;yyyy"/>
  </numFmts>
  <fonts count="23">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0"/>
      <name val="Arial"/>
      <family val="2"/>
    </font>
    <font>
      <b/>
      <sz val="12"/>
      <name val="Times New Roman"/>
      <family val="1"/>
    </font>
    <font>
      <sz val="20"/>
      <name val="Times New Roman"/>
      <family val="1"/>
    </font>
    <font>
      <b/>
      <sz val="14"/>
      <name val="Times New Roman"/>
      <family val="1"/>
    </font>
    <font>
      <sz val="12"/>
      <name val="Times New Roman"/>
    </font>
    <font>
      <sz val="12"/>
      <color rgb="FF000000"/>
      <name val="Times New Roman"/>
    </font>
    <font>
      <b/>
      <sz val="12"/>
      <color theme="1"/>
      <name val="Times New Roman"/>
    </font>
    <font>
      <i/>
      <sz val="10.5"/>
      <color theme="1"/>
      <name val="Times New Roman"/>
    </font>
    <font>
      <b/>
      <sz val="10.5"/>
      <color theme="1"/>
      <name val="Times New Roman"/>
    </font>
    <font>
      <sz val="10.5"/>
      <color theme="1"/>
      <name val="Times New Roman"/>
    </font>
    <font>
      <sz val="14"/>
      <color theme="1"/>
      <name val="Calibri"/>
      <scheme val="minor"/>
    </font>
    <font>
      <b/>
      <sz val="12"/>
      <name val="Arial"/>
      <family val="2"/>
    </font>
    <font>
      <sz val="12"/>
      <name val="Arial"/>
      <family val="2"/>
    </font>
    <font>
      <b/>
      <sz val="10"/>
      <name val="Arial"/>
      <family val="2"/>
    </font>
    <font>
      <b/>
      <sz val="14"/>
      <color theme="1"/>
      <name val="Calibri"/>
      <scheme val="minor"/>
    </font>
    <font>
      <b/>
      <sz val="12"/>
      <name val="Calibri"/>
      <scheme val="minor"/>
    </font>
    <font>
      <i/>
      <sz val="12"/>
      <name val="Calibri"/>
      <scheme val="minor"/>
    </font>
    <font>
      <sz val="12"/>
      <color theme="1"/>
      <name val="Times New Roman"/>
    </font>
    <font>
      <sz val="12"/>
      <name val="Calibri"/>
      <family val="2"/>
      <scheme val="minor"/>
    </font>
  </fonts>
  <fills count="3">
    <fill>
      <patternFill patternType="none"/>
    </fill>
    <fill>
      <patternFill patternType="gray125"/>
    </fill>
    <fill>
      <patternFill patternType="solid">
        <fgColor theme="0" tint="-4.9989318521683403E-2"/>
        <bgColor indexed="64"/>
      </patternFill>
    </fill>
  </fills>
  <borders count="22">
    <border>
      <left/>
      <right/>
      <top/>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99">
    <xf numFmtId="0" fontId="0" fillId="0" borderId="0" xfId="0"/>
    <xf numFmtId="0" fontId="0" fillId="0" borderId="0" xfId="0" applyAlignment="1">
      <alignment vertical="top" wrapText="1"/>
    </xf>
    <xf numFmtId="0" fontId="1" fillId="0" borderId="0" xfId="0" applyFont="1" applyAlignment="1">
      <alignment vertical="top" wrapText="1"/>
    </xf>
    <xf numFmtId="0" fontId="0" fillId="0" borderId="0" xfId="0" applyAlignment="1">
      <alignment vertical="top"/>
    </xf>
    <xf numFmtId="0" fontId="4" fillId="0" borderId="0" xfId="0" applyFont="1"/>
    <xf numFmtId="49" fontId="5" fillId="0" borderId="0" xfId="0" applyNumberFormat="1" applyFont="1" applyAlignment="1">
      <alignment horizontal="left"/>
    </xf>
    <xf numFmtId="0" fontId="6" fillId="0" borderId="0" xfId="0" applyFont="1"/>
    <xf numFmtId="0" fontId="5" fillId="0" borderId="0" xfId="0" applyFont="1"/>
    <xf numFmtId="0" fontId="7" fillId="0" borderId="0" xfId="0" applyFont="1" applyAlignment="1">
      <alignment horizontal="center"/>
    </xf>
    <xf numFmtId="0" fontId="8" fillId="0" borderId="1" xfId="0" applyFont="1" applyBorder="1" applyAlignment="1">
      <alignment vertical="top" wrapText="1"/>
    </xf>
    <xf numFmtId="0" fontId="8" fillId="0" borderId="0" xfId="0" applyFont="1" applyAlignment="1">
      <alignment vertical="top" wrapText="1"/>
    </xf>
    <xf numFmtId="0" fontId="8" fillId="0" borderId="3" xfId="0" applyFont="1" applyBorder="1" applyAlignment="1">
      <alignment vertical="top" wrapText="1"/>
    </xf>
    <xf numFmtId="0" fontId="4" fillId="0" borderId="3" xfId="0" applyFont="1" applyBorder="1" applyAlignment="1">
      <alignment vertical="top" wrapText="1"/>
    </xf>
    <xf numFmtId="0" fontId="8" fillId="0" borderId="0" xfId="0" applyFont="1"/>
    <xf numFmtId="0" fontId="4" fillId="0" borderId="0" xfId="0" applyFont="1" applyAlignment="1">
      <alignment wrapText="1"/>
    </xf>
    <xf numFmtId="0" fontId="8" fillId="0" borderId="2" xfId="0" applyFont="1" applyBorder="1" applyAlignment="1">
      <alignment vertical="top" wrapText="1"/>
    </xf>
    <xf numFmtId="0" fontId="10" fillId="0" borderId="0" xfId="0" applyFont="1" applyAlignment="1">
      <alignment vertical="center"/>
    </xf>
    <xf numFmtId="0" fontId="11" fillId="0" borderId="0" xfId="0" applyFont="1" applyAlignment="1">
      <alignment vertical="center"/>
    </xf>
    <xf numFmtId="0" fontId="13" fillId="0" borderId="7" xfId="0" applyFont="1" applyBorder="1" applyAlignment="1">
      <alignment horizontal="center" vertical="center" wrapText="1"/>
    </xf>
    <xf numFmtId="0" fontId="13" fillId="0" borderId="10" xfId="0" applyFont="1" applyBorder="1" applyAlignment="1">
      <alignment vertical="center" wrapText="1"/>
    </xf>
    <xf numFmtId="0" fontId="13" fillId="0" borderId="7" xfId="0" applyFont="1" applyBorder="1" applyAlignment="1">
      <alignment vertical="center" wrapText="1"/>
    </xf>
    <xf numFmtId="0" fontId="14" fillId="0" borderId="0" xfId="0" applyFont="1" applyAlignment="1">
      <alignment vertical="center"/>
    </xf>
    <xf numFmtId="0" fontId="15" fillId="0" borderId="0" xfId="0" applyFont="1"/>
    <xf numFmtId="0" fontId="0" fillId="0" borderId="0" xfId="0" applyFont="1"/>
    <xf numFmtId="0" fontId="0" fillId="0" borderId="0" xfId="0" applyNumberFormat="1" applyFont="1"/>
    <xf numFmtId="9" fontId="0" fillId="0" borderId="0" xfId="0" applyNumberFormat="1" applyFont="1"/>
    <xf numFmtId="0" fontId="17" fillId="0" borderId="0" xfId="0" applyFont="1" applyAlignment="1">
      <alignment horizontal="center"/>
    </xf>
    <xf numFmtId="0" fontId="0" fillId="0" borderId="0" xfId="0" applyFill="1"/>
    <xf numFmtId="0" fontId="0" fillId="0" borderId="0" xfId="0" applyNumberFormat="1"/>
    <xf numFmtId="0" fontId="0" fillId="0" borderId="0" xfId="0" applyFont="1" applyFill="1"/>
    <xf numFmtId="0" fontId="16" fillId="0" borderId="0" xfId="0" applyNumberFormat="1" applyFont="1" applyBorder="1"/>
    <xf numFmtId="0" fontId="0" fillId="0" borderId="0" xfId="0" applyNumberFormat="1" applyFont="1" applyFill="1"/>
    <xf numFmtId="0" fontId="1" fillId="0" borderId="0" xfId="0" applyFont="1"/>
    <xf numFmtId="0" fontId="18" fillId="0" borderId="0" xfId="0" applyFont="1"/>
    <xf numFmtId="0" fontId="1" fillId="0" borderId="0" xfId="0" applyNumberFormat="1" applyFont="1" applyFill="1"/>
    <xf numFmtId="0" fontId="1"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xf>
    <xf numFmtId="0" fontId="0" fillId="0" borderId="0" xfId="0" applyAlignment="1">
      <alignment horizontal="center" vertical="top"/>
    </xf>
    <xf numFmtId="0" fontId="0" fillId="0" borderId="0" xfId="0" applyFont="1" applyFill="1" applyBorder="1" applyAlignment="1">
      <alignment vertical="center"/>
    </xf>
    <xf numFmtId="0" fontId="19" fillId="0" borderId="0" xfId="0" applyNumberFormat="1" applyFont="1" applyBorder="1"/>
    <xf numFmtId="0" fontId="8" fillId="0" borderId="13" xfId="0" applyFont="1" applyBorder="1"/>
    <xf numFmtId="0" fontId="8" fillId="0" borderId="0" xfId="0" applyFont="1" applyBorder="1"/>
    <xf numFmtId="0" fontId="21" fillId="0" borderId="0" xfId="0" applyFont="1" applyBorder="1"/>
    <xf numFmtId="0" fontId="21" fillId="0" borderId="15" xfId="0" applyFont="1" applyBorder="1"/>
    <xf numFmtId="0" fontId="0" fillId="0" borderId="16" xfId="0" applyFont="1" applyBorder="1"/>
    <xf numFmtId="0" fontId="0" fillId="0" borderId="0" xfId="0" applyFont="1" applyBorder="1" applyAlignment="1">
      <alignment horizontal="right"/>
    </xf>
    <xf numFmtId="0" fontId="0" fillId="0" borderId="17" xfId="0" applyFont="1" applyBorder="1" applyAlignment="1">
      <alignment horizontal="right"/>
    </xf>
    <xf numFmtId="0" fontId="0" fillId="0" borderId="16" xfId="0" applyFont="1" applyBorder="1" applyAlignment="1">
      <alignment vertical="top" wrapText="1"/>
    </xf>
    <xf numFmtId="0" fontId="1" fillId="0" borderId="17" xfId="0" applyFont="1" applyBorder="1" applyAlignment="1">
      <alignment horizontal="right"/>
    </xf>
    <xf numFmtId="0" fontId="0" fillId="0" borderId="16" xfId="0" applyFont="1" applyBorder="1" applyAlignment="1">
      <alignment horizontal="left" vertical="top" wrapText="1"/>
    </xf>
    <xf numFmtId="0" fontId="0" fillId="0" borderId="16" xfId="0" applyFont="1" applyBorder="1" applyAlignment="1">
      <alignment horizontal="left" vertical="top"/>
    </xf>
    <xf numFmtId="0" fontId="0" fillId="0" borderId="0" xfId="0" applyFont="1" applyBorder="1"/>
    <xf numFmtId="0" fontId="0" fillId="0" borderId="17" xfId="0" applyFont="1" applyBorder="1"/>
    <xf numFmtId="0" fontId="0" fillId="0" borderId="18" xfId="0" applyFont="1" applyBorder="1"/>
    <xf numFmtId="0" fontId="20" fillId="0" borderId="16" xfId="0" applyFont="1" applyBorder="1"/>
    <xf numFmtId="0" fontId="0" fillId="0" borderId="17" xfId="0" applyNumberFormat="1" applyFont="1" applyFill="1" applyBorder="1"/>
    <xf numFmtId="0" fontId="0" fillId="0" borderId="17" xfId="0" applyNumberFormat="1" applyFont="1" applyBorder="1"/>
    <xf numFmtId="0" fontId="1" fillId="0" borderId="16" xfId="0" applyFont="1" applyFill="1" applyBorder="1"/>
    <xf numFmtId="0" fontId="1" fillId="0" borderId="17" xfId="0" applyNumberFormat="1" applyFont="1" applyFill="1" applyBorder="1"/>
    <xf numFmtId="9" fontId="0" fillId="0" borderId="19" xfId="0" applyNumberFormat="1" applyFont="1" applyBorder="1"/>
    <xf numFmtId="0" fontId="1" fillId="0" borderId="16" xfId="0" applyFont="1" applyBorder="1"/>
    <xf numFmtId="0" fontId="0" fillId="0" borderId="0" xfId="0" applyBorder="1"/>
    <xf numFmtId="0" fontId="0" fillId="0" borderId="16" xfId="0" applyFont="1" applyBorder="1" applyAlignment="1">
      <alignment vertical="center" wrapText="1"/>
    </xf>
    <xf numFmtId="0" fontId="0" fillId="0" borderId="16" xfId="0" applyFont="1" applyBorder="1" applyAlignment="1">
      <alignment vertical="center"/>
    </xf>
    <xf numFmtId="0" fontId="0" fillId="0" borderId="16" xfId="0" applyFont="1" applyFill="1" applyBorder="1" applyAlignment="1">
      <alignment vertical="center"/>
    </xf>
    <xf numFmtId="0" fontId="19" fillId="2" borderId="12" xfId="0" applyNumberFormat="1" applyFont="1" applyFill="1" applyBorder="1"/>
    <xf numFmtId="0" fontId="1" fillId="2" borderId="15" xfId="0" applyFont="1" applyFill="1" applyBorder="1"/>
    <xf numFmtId="0" fontId="1" fillId="2" borderId="19" xfId="0" applyFont="1" applyFill="1" applyBorder="1" applyAlignment="1">
      <alignment horizontal="right" vertical="center"/>
    </xf>
    <xf numFmtId="0" fontId="1" fillId="2" borderId="20" xfId="0" applyFont="1" applyFill="1" applyBorder="1" applyAlignment="1">
      <alignment vertical="center"/>
    </xf>
    <xf numFmtId="0" fontId="1" fillId="2" borderId="14" xfId="0" applyFont="1" applyFill="1" applyBorder="1" applyAlignment="1">
      <alignment horizontal="right"/>
    </xf>
    <xf numFmtId="0" fontId="1" fillId="2" borderId="14" xfId="0" applyNumberFormat="1" applyFont="1" applyFill="1" applyBorder="1" applyAlignment="1">
      <alignment horizontal="right"/>
    </xf>
    <xf numFmtId="0" fontId="1" fillId="2" borderId="21" xfId="0" applyNumberFormat="1" applyFont="1" applyFill="1" applyBorder="1" applyAlignment="1">
      <alignment horizontal="right"/>
    </xf>
    <xf numFmtId="0" fontId="1" fillId="2" borderId="20" xfId="0" applyFont="1" applyFill="1" applyBorder="1"/>
    <xf numFmtId="0" fontId="19" fillId="2" borderId="20" xfId="0" applyFont="1" applyFill="1" applyBorder="1"/>
    <xf numFmtId="0" fontId="1" fillId="2" borderId="18" xfId="0" applyFont="1" applyFill="1" applyBorder="1"/>
    <xf numFmtId="0" fontId="1" fillId="2" borderId="18" xfId="0" applyFont="1" applyFill="1" applyBorder="1" applyAlignment="1">
      <alignment vertical="center"/>
    </xf>
    <xf numFmtId="0" fontId="1" fillId="2" borderId="19" xfId="0" applyFont="1" applyFill="1" applyBorder="1"/>
    <xf numFmtId="0" fontId="8" fillId="0" borderId="2" xfId="0" applyFont="1" applyBorder="1" applyAlignment="1">
      <alignment vertical="top" wrapText="1"/>
    </xf>
    <xf numFmtId="0" fontId="7" fillId="0" borderId="2" xfId="0" applyFont="1" applyBorder="1" applyAlignment="1">
      <alignment vertical="top" wrapText="1"/>
    </xf>
    <xf numFmtId="164" fontId="8" fillId="0" borderId="2" xfId="0" applyNumberFormat="1" applyFont="1" applyBorder="1" applyAlignment="1">
      <alignment horizontal="left" vertical="top" wrapText="1"/>
    </xf>
    <xf numFmtId="0" fontId="8" fillId="0" borderId="1" xfId="0" applyFont="1" applyBorder="1" applyAlignment="1">
      <alignment vertical="top" wrapText="1"/>
    </xf>
    <xf numFmtId="0" fontId="8" fillId="0" borderId="0" xfId="0" applyFont="1" applyBorder="1" applyAlignment="1">
      <alignment vertical="top" wrapText="1"/>
    </xf>
    <xf numFmtId="0" fontId="8" fillId="0" borderId="3" xfId="0" applyFont="1" applyBorder="1" applyAlignment="1">
      <alignment vertical="top" wrapText="1"/>
    </xf>
    <xf numFmtId="0" fontId="8" fillId="0" borderId="0" xfId="0" applyFont="1" applyAlignment="1">
      <alignment vertical="top" wrapText="1"/>
    </xf>
    <xf numFmtId="0" fontId="9" fillId="0" borderId="3" xfId="0" applyFont="1" applyBorder="1" applyAlignment="1">
      <alignment vertical="top" wrapText="1"/>
    </xf>
    <xf numFmtId="0" fontId="13" fillId="0" borderId="4" xfId="0" applyFont="1" applyBorder="1" applyAlignment="1">
      <alignment vertical="center" wrapText="1"/>
    </xf>
    <xf numFmtId="0" fontId="13" fillId="0" borderId="9" xfId="0" applyFont="1" applyBorder="1" applyAlignment="1">
      <alignment vertical="center" wrapText="1"/>
    </xf>
    <xf numFmtId="0" fontId="13" fillId="0" borderId="5" xfId="0" applyFont="1" applyBorder="1" applyAlignment="1">
      <alignment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6" xfId="0" applyFont="1" applyBorder="1" applyAlignment="1">
      <alignment horizontal="center" vertical="center" wrapText="1"/>
    </xf>
    <xf numFmtId="0" fontId="22" fillId="0" borderId="0" xfId="0" applyNumberFormat="1" applyFont="1" applyAlignment="1">
      <alignment vertical="top" wrapText="1"/>
    </xf>
    <xf numFmtId="0" fontId="22" fillId="0" borderId="0" xfId="0" applyFont="1" applyAlignment="1">
      <alignment vertical="top" wrapText="1"/>
    </xf>
    <xf numFmtId="0" fontId="22" fillId="0" borderId="0" xfId="0" applyNumberFormat="1" applyFont="1" applyFill="1" applyAlignment="1">
      <alignment vertical="top" wrapText="1"/>
    </xf>
  </cellXfs>
  <cellStyles count="4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a:pPr>
            <a:r>
              <a:rPr lang="en-US"/>
              <a:t>Comments</a:t>
            </a:r>
            <a:r>
              <a:rPr lang="en-US" baseline="0"/>
              <a:t> by group</a:t>
            </a:r>
          </a:p>
        </c:rich>
      </c:tx>
    </c:title>
    <c:view3D>
      <c:perspective val="30"/>
    </c:view3D>
    <c:plotArea>
      <c:layout>
        <c:manualLayout>
          <c:layoutTarget val="inner"/>
          <c:xMode val="edge"/>
          <c:yMode val="edge"/>
          <c:x val="6.3143493139306894E-2"/>
          <c:y val="4.2160737812911735E-2"/>
          <c:w val="0.78049583042626003"/>
          <c:h val="0.75785648335460021"/>
        </c:manualLayout>
      </c:layout>
      <c:bar3DChart>
        <c:barDir val="col"/>
        <c:grouping val="standard"/>
        <c:ser>
          <c:idx val="0"/>
          <c:order val="0"/>
          <c:tx>
            <c:strRef>
              <c:f>Summary!$H$15</c:f>
              <c:strCache>
                <c:ptCount val="1"/>
                <c:pt idx="0">
                  <c:v>Open</c:v>
                </c:pt>
              </c:strCache>
            </c:strRef>
          </c:tx>
          <c:spPr>
            <a:solidFill>
              <a:schemeClr val="accent2">
                <a:lumMod val="40000"/>
                <a:lumOff val="60000"/>
              </a:schemeClr>
            </a:solidFill>
          </c:spPr>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Summary!$H$16:$H$39</c:f>
              <c:numCache>
                <c:formatCode>General</c:formatCod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1"/>
          <c:order val="1"/>
          <c:tx>
            <c:strRef>
              <c:f>Summary!$I$15</c:f>
              <c:strCache>
                <c:ptCount val="1"/>
                <c:pt idx="0">
                  <c:v>WIP</c:v>
                </c:pt>
              </c:strCache>
            </c:strRef>
          </c:tx>
          <c:spPr>
            <a:solidFill>
              <a:srgbClr val="3366FF"/>
            </a:solidFill>
          </c:spPr>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Summary!$I$16:$I$39</c:f>
              <c:numCache>
                <c:formatCode>General</c:formatCode>
                <c:ptCount val="24"/>
                <c:pt idx="1">
                  <c:v>0</c:v>
                </c:pt>
                <c:pt idx="2">
                  <c:v>0</c:v>
                </c:pt>
                <c:pt idx="3">
                  <c:v>0</c:v>
                </c:pt>
                <c:pt idx="4">
                  <c:v>0</c:v>
                </c:pt>
                <c:pt idx="5">
                  <c:v>0</c:v>
                </c:pt>
                <c:pt idx="6">
                  <c:v>0</c:v>
                </c:pt>
                <c:pt idx="7">
                  <c:v>2</c:v>
                </c:pt>
                <c:pt idx="8">
                  <c:v>0</c:v>
                </c:pt>
                <c:pt idx="9">
                  <c:v>0</c:v>
                </c:pt>
                <c:pt idx="10">
                  <c:v>0</c:v>
                </c:pt>
                <c:pt idx="11">
                  <c:v>0</c:v>
                </c:pt>
                <c:pt idx="12">
                  <c:v>0</c:v>
                </c:pt>
                <c:pt idx="13">
                  <c:v>1</c:v>
                </c:pt>
                <c:pt idx="14">
                  <c:v>5</c:v>
                </c:pt>
                <c:pt idx="15">
                  <c:v>0</c:v>
                </c:pt>
                <c:pt idx="16">
                  <c:v>0</c:v>
                </c:pt>
                <c:pt idx="17">
                  <c:v>0</c:v>
                </c:pt>
                <c:pt idx="18">
                  <c:v>0</c:v>
                </c:pt>
                <c:pt idx="19">
                  <c:v>0</c:v>
                </c:pt>
                <c:pt idx="20">
                  <c:v>0</c:v>
                </c:pt>
                <c:pt idx="21">
                  <c:v>0</c:v>
                </c:pt>
                <c:pt idx="22">
                  <c:v>0</c:v>
                </c:pt>
                <c:pt idx="23">
                  <c:v>0</c:v>
                </c:pt>
              </c:numCache>
            </c:numRef>
          </c:val>
        </c:ser>
        <c:ser>
          <c:idx val="2"/>
          <c:order val="2"/>
          <c:tx>
            <c:strRef>
              <c:f>Summary!$J$15</c:f>
              <c:strCache>
                <c:ptCount val="1"/>
                <c:pt idx="0">
                  <c:v>rdy 2 vote</c:v>
                </c:pt>
              </c:strCache>
            </c:strRef>
          </c:tx>
          <c:spPr>
            <a:solidFill>
              <a:srgbClr val="FFFF00"/>
            </a:solidFill>
          </c:spPr>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Summary!$J$16:$J$39</c:f>
              <c:numCache>
                <c:formatCode>General</c:formatCod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3"/>
          <c:order val="3"/>
          <c:tx>
            <c:strRef>
              <c:f>Summary!$K$15</c:f>
              <c:strCache>
                <c:ptCount val="1"/>
                <c:pt idx="0">
                  <c:v>Closed</c:v>
                </c:pt>
              </c:strCache>
            </c:strRef>
          </c:tx>
          <c:spPr>
            <a:solidFill>
              <a:srgbClr val="008000"/>
            </a:solidFill>
          </c:spPr>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Summary!$K$16:$K$39</c:f>
              <c:numCache>
                <c:formatCode>General</c:formatCod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hape val="box"/>
        <c:axId val="57074432"/>
        <c:axId val="57075968"/>
        <c:axId val="57013568"/>
      </c:bar3DChart>
      <c:catAx>
        <c:axId val="57074432"/>
        <c:scaling>
          <c:orientation val="minMax"/>
        </c:scaling>
        <c:axPos val="b"/>
        <c:majorGridlines/>
        <c:tickLblPos val="nextTo"/>
        <c:crossAx val="57075968"/>
        <c:crosses val="autoZero"/>
        <c:auto val="1"/>
        <c:lblAlgn val="ctr"/>
        <c:lblOffset val="100"/>
      </c:catAx>
      <c:valAx>
        <c:axId val="57075968"/>
        <c:scaling>
          <c:orientation val="minMax"/>
        </c:scaling>
        <c:axPos val="l"/>
        <c:majorGridlines/>
        <c:numFmt formatCode="General" sourceLinked="1"/>
        <c:tickLblPos val="nextTo"/>
        <c:crossAx val="57074432"/>
        <c:crosses val="autoZero"/>
        <c:crossBetween val="between"/>
      </c:valAx>
      <c:serAx>
        <c:axId val="57013568"/>
        <c:scaling>
          <c:orientation val="minMax"/>
        </c:scaling>
        <c:axPos val="b"/>
        <c:tickLblPos val="nextTo"/>
        <c:crossAx val="57075968"/>
        <c:crosses val="autoZero"/>
      </c:serAx>
    </c:plotArea>
    <c:legend>
      <c:legendPos val="r"/>
    </c:legend>
    <c:plotVisOnly val="1"/>
    <c:dispBlanksAs val="gap"/>
  </c:chart>
  <c:printSettings>
    <c:headerFooter/>
    <c:pageMargins b="1" l="0.75000000000000022" r="0.750000000000000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a:pPr>
            <a:r>
              <a:rPr lang="en-US"/>
              <a:t>Comment</a:t>
            </a:r>
            <a:r>
              <a:rPr lang="en-US" baseline="0"/>
              <a:t> </a:t>
            </a:r>
            <a:r>
              <a:rPr lang="en-US"/>
              <a:t>Assignments</a:t>
            </a:r>
          </a:p>
        </c:rich>
      </c:tx>
    </c:title>
    <c:view3D>
      <c:perspective val="30"/>
    </c:view3D>
    <c:plotArea>
      <c:layout>
        <c:manualLayout>
          <c:layoutTarget val="inner"/>
          <c:xMode val="edge"/>
          <c:yMode val="edge"/>
          <c:x val="5.455296275884982E-2"/>
          <c:y val="0.13617308474738501"/>
          <c:w val="0.80503348155306098"/>
          <c:h val="0.57377624671916005"/>
        </c:manualLayout>
      </c:layout>
      <c:bar3DChart>
        <c:barDir val="col"/>
        <c:grouping val="standard"/>
        <c:ser>
          <c:idx val="0"/>
          <c:order val="0"/>
          <c:tx>
            <c:strRef>
              <c:f>Summary!$B$15</c:f>
              <c:strCache>
                <c:ptCount val="1"/>
                <c:pt idx="0">
                  <c:v>Open</c:v>
                </c:pt>
              </c:strCache>
            </c:strRef>
          </c:tx>
          <c:spPr>
            <a:solidFill>
              <a:schemeClr val="accent2">
                <a:lumMod val="20000"/>
                <a:lumOff val="80000"/>
              </a:schemeClr>
            </a:solidFill>
          </c:spPr>
          <c:cat>
            <c:strRef>
              <c:f>Summary!$A$16:$A$57</c:f>
              <c:strCache>
                <c:ptCount val="42"/>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unassigned</c:v>
                </c:pt>
              </c:strCache>
            </c:strRef>
          </c:cat>
          <c:val>
            <c:numRef>
              <c:f>Summary!$B$16:$B$57</c:f>
              <c:numCache>
                <c:formatCode>General</c:formatCode>
                <c:ptCount val="42"/>
                <c:pt idx="41">
                  <c:v>0</c:v>
                </c:pt>
              </c:numCache>
            </c:numRef>
          </c:val>
        </c:ser>
        <c:ser>
          <c:idx val="1"/>
          <c:order val="1"/>
          <c:tx>
            <c:strRef>
              <c:f>Summary!$C$15</c:f>
              <c:strCache>
                <c:ptCount val="1"/>
                <c:pt idx="0">
                  <c:v>WIP</c:v>
                </c:pt>
              </c:strCache>
            </c:strRef>
          </c:tx>
          <c:spPr>
            <a:solidFill>
              <a:srgbClr val="3366FF"/>
            </a:solidFill>
          </c:spPr>
          <c:cat>
            <c:strRef>
              <c:f>Summary!$A$16:$A$57</c:f>
              <c:strCache>
                <c:ptCount val="42"/>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unassigned</c:v>
                </c:pt>
              </c:strCache>
            </c:strRef>
          </c:cat>
          <c:val>
            <c:numRef>
              <c:f>Summary!$C$16:$C$57</c:f>
              <c:numCache>
                <c:formatCode>General</c:formatCode>
                <c:ptCount val="42"/>
                <c:pt idx="1">
                  <c:v>0</c:v>
                </c:pt>
                <c:pt idx="2">
                  <c:v>0</c:v>
                </c:pt>
                <c:pt idx="3">
                  <c:v>0</c:v>
                </c:pt>
                <c:pt idx="4">
                  <c:v>0</c:v>
                </c:pt>
                <c:pt idx="5">
                  <c:v>0</c:v>
                </c:pt>
                <c:pt idx="6">
                  <c:v>0</c:v>
                </c:pt>
                <c:pt idx="7">
                  <c:v>0</c:v>
                </c:pt>
                <c:pt idx="8">
                  <c:v>8</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er>
        <c:ser>
          <c:idx val="2"/>
          <c:order val="2"/>
          <c:tx>
            <c:strRef>
              <c:f>Summary!$D$15</c:f>
              <c:strCache>
                <c:ptCount val="1"/>
                <c:pt idx="0">
                  <c:v>rdy 2 vote</c:v>
                </c:pt>
              </c:strCache>
            </c:strRef>
          </c:tx>
          <c:spPr>
            <a:solidFill>
              <a:srgbClr val="FFFF00"/>
            </a:solidFill>
          </c:spPr>
          <c:cat>
            <c:strRef>
              <c:f>Summary!$A$16:$A$57</c:f>
              <c:strCache>
                <c:ptCount val="42"/>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unassigned</c:v>
                </c:pt>
              </c:strCache>
            </c:strRef>
          </c:cat>
          <c:val>
            <c:numRef>
              <c:f>Summary!$D$16:$D$57</c:f>
              <c:numCache>
                <c:formatCode>General</c:formatCode>
                <c:ptCount val="4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er>
        <c:ser>
          <c:idx val="3"/>
          <c:order val="3"/>
          <c:tx>
            <c:strRef>
              <c:f>Summary!$E$15</c:f>
              <c:strCache>
                <c:ptCount val="1"/>
                <c:pt idx="0">
                  <c:v>Closed</c:v>
                </c:pt>
              </c:strCache>
            </c:strRef>
          </c:tx>
          <c:spPr>
            <a:solidFill>
              <a:srgbClr val="008000"/>
            </a:solidFill>
          </c:spPr>
          <c:cat>
            <c:strRef>
              <c:f>Summary!$A$16:$A$57</c:f>
              <c:strCache>
                <c:ptCount val="42"/>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unassigned</c:v>
                </c:pt>
              </c:strCache>
            </c:strRef>
          </c:cat>
          <c:val>
            <c:numRef>
              <c:f>Summary!$E$16:$E$57</c:f>
              <c:numCache>
                <c:formatCode>General</c:formatCode>
                <c:ptCount val="4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er>
        <c:shape val="box"/>
        <c:axId val="57339264"/>
        <c:axId val="57615488"/>
        <c:axId val="57299392"/>
      </c:bar3DChart>
      <c:catAx>
        <c:axId val="57339264"/>
        <c:scaling>
          <c:orientation val="minMax"/>
        </c:scaling>
        <c:axPos val="b"/>
        <c:majorGridlines/>
        <c:tickLblPos val="nextTo"/>
        <c:crossAx val="57615488"/>
        <c:crosses val="autoZero"/>
        <c:auto val="1"/>
        <c:lblAlgn val="ctr"/>
        <c:lblOffset val="100"/>
      </c:catAx>
      <c:valAx>
        <c:axId val="57615488"/>
        <c:scaling>
          <c:orientation val="minMax"/>
        </c:scaling>
        <c:axPos val="l"/>
        <c:majorGridlines/>
        <c:numFmt formatCode="General" sourceLinked="1"/>
        <c:tickLblPos val="nextTo"/>
        <c:crossAx val="57339264"/>
        <c:crosses val="autoZero"/>
        <c:crossBetween val="between"/>
      </c:valAx>
      <c:serAx>
        <c:axId val="57299392"/>
        <c:scaling>
          <c:orientation val="minMax"/>
        </c:scaling>
        <c:axPos val="b"/>
        <c:tickLblPos val="nextTo"/>
        <c:crossAx val="57615488"/>
        <c:crosses val="autoZero"/>
      </c:serAx>
    </c:plotArea>
    <c:legend>
      <c:legendPos val="r"/>
    </c:legend>
    <c:plotVisOnly val="1"/>
    <c:dispBlanksAs val="gap"/>
  </c:chart>
  <c:printSettings>
    <c:headerFooter/>
    <c:pageMargins b="1" l="0.75000000000000022" r="0.75000000000000022"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812800</xdr:colOff>
      <xdr:row>2</xdr:row>
      <xdr:rowOff>139700</xdr:rowOff>
    </xdr:from>
    <xdr:to>
      <xdr:col>10</xdr:col>
      <xdr:colOff>82550</xdr:colOff>
      <xdr:row>28</xdr:row>
      <xdr:rowOff>6350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0</xdr:rowOff>
    </xdr:from>
    <xdr:to>
      <xdr:col>17</xdr:col>
      <xdr:colOff>50800</xdr:colOff>
      <xdr:row>51</xdr:row>
      <xdr:rowOff>177800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B2:E25"/>
  <sheetViews>
    <sheetView topLeftCell="A4" workbookViewId="0">
      <selection activeCell="D26" sqref="D26"/>
    </sheetView>
  </sheetViews>
  <sheetFormatPr defaultColWidth="11" defaultRowHeight="15.75"/>
  <cols>
    <col min="4" max="4" width="40.875" customWidth="1"/>
    <col min="5" max="5" width="78.375" customWidth="1"/>
  </cols>
  <sheetData>
    <row r="2" spans="2:5" ht="26.25">
      <c r="B2" s="4"/>
      <c r="C2" s="5" t="s">
        <v>61</v>
      </c>
      <c r="D2" s="6"/>
      <c r="E2" s="7" t="s">
        <v>186</v>
      </c>
    </row>
    <row r="3" spans="2:5">
      <c r="B3" s="4"/>
      <c r="C3" s="4"/>
      <c r="D3" s="4"/>
      <c r="E3" s="4"/>
    </row>
    <row r="4" spans="2:5" ht="18.75">
      <c r="B4" s="4"/>
      <c r="C4" s="4"/>
      <c r="D4" s="8" t="s">
        <v>46</v>
      </c>
      <c r="E4" s="4"/>
    </row>
    <row r="5" spans="2:5" ht="18.75">
      <c r="B5" s="4"/>
      <c r="C5" s="4"/>
      <c r="D5" s="8" t="s">
        <v>47</v>
      </c>
      <c r="E5" s="4"/>
    </row>
    <row r="6" spans="2:5" ht="18.75">
      <c r="B6" s="4"/>
      <c r="C6" s="8"/>
      <c r="D6" s="4"/>
      <c r="E6" s="4"/>
    </row>
    <row r="7" spans="2:5" ht="23.1" customHeight="1">
      <c r="B7" s="4"/>
      <c r="C7" s="9" t="s">
        <v>48</v>
      </c>
      <c r="D7" s="80" t="s">
        <v>49</v>
      </c>
      <c r="E7" s="80"/>
    </row>
    <row r="8" spans="2:5" ht="26.1" customHeight="1">
      <c r="B8" s="4"/>
      <c r="C8" s="9" t="s">
        <v>50</v>
      </c>
      <c r="D8" s="81" t="s">
        <v>62</v>
      </c>
      <c r="E8" s="81"/>
    </row>
    <row r="9" spans="2:5" ht="31.5">
      <c r="B9" s="4"/>
      <c r="C9" s="9" t="s">
        <v>51</v>
      </c>
      <c r="D9" s="82" t="s">
        <v>185</v>
      </c>
      <c r="E9" s="82"/>
    </row>
    <row r="10" spans="2:5">
      <c r="B10" s="4"/>
      <c r="C10" s="83" t="s">
        <v>52</v>
      </c>
      <c r="D10" s="10" t="s">
        <v>63</v>
      </c>
      <c r="E10" s="10" t="s">
        <v>65</v>
      </c>
    </row>
    <row r="11" spans="2:5">
      <c r="B11" s="4"/>
      <c r="C11" s="84"/>
      <c r="D11" s="10" t="s">
        <v>64</v>
      </c>
      <c r="E11" s="10"/>
    </row>
    <row r="12" spans="2:5">
      <c r="B12" s="4"/>
      <c r="C12" s="84"/>
      <c r="D12" s="10" t="s">
        <v>66</v>
      </c>
      <c r="E12" s="10" t="s">
        <v>67</v>
      </c>
    </row>
    <row r="13" spans="2:5">
      <c r="B13" s="4"/>
      <c r="C13" s="85"/>
      <c r="D13" s="11"/>
      <c r="E13" s="12"/>
    </row>
    <row r="14" spans="2:5">
      <c r="B14" s="4"/>
      <c r="C14" s="83" t="s">
        <v>53</v>
      </c>
      <c r="D14" s="13" t="s">
        <v>68</v>
      </c>
      <c r="E14" s="10"/>
    </row>
    <row r="15" spans="2:5">
      <c r="B15" s="4"/>
      <c r="C15" s="86"/>
      <c r="D15" s="87"/>
      <c r="E15" s="87"/>
    </row>
    <row r="16" spans="2:5" ht="27.95" customHeight="1">
      <c r="B16" s="4"/>
      <c r="C16" s="10" t="s">
        <v>54</v>
      </c>
      <c r="D16" s="80" t="s">
        <v>55</v>
      </c>
      <c r="E16" s="80"/>
    </row>
    <row r="17" spans="2:5" ht="27.95" customHeight="1">
      <c r="B17" s="14"/>
      <c r="C17" s="9" t="s">
        <v>56</v>
      </c>
      <c r="D17" s="80" t="s">
        <v>69</v>
      </c>
      <c r="E17" s="80"/>
    </row>
    <row r="18" spans="2:5" ht="51.95" customHeight="1">
      <c r="B18" s="14"/>
      <c r="C18" s="15" t="s">
        <v>57</v>
      </c>
      <c r="D18" s="80" t="s">
        <v>58</v>
      </c>
      <c r="E18" s="80"/>
    </row>
    <row r="19" spans="2:5" ht="24" customHeight="1">
      <c r="B19" s="14"/>
      <c r="C19" s="11" t="s">
        <v>59</v>
      </c>
      <c r="D19" s="80" t="s">
        <v>60</v>
      </c>
      <c r="E19" s="80"/>
    </row>
    <row r="20" spans="2:5">
      <c r="B20" s="4"/>
      <c r="C20" s="4"/>
      <c r="D20" s="4"/>
      <c r="E20" s="4"/>
    </row>
    <row r="21" spans="2:5">
      <c r="B21" s="4"/>
      <c r="C21" s="43" t="s">
        <v>179</v>
      </c>
      <c r="D21" s="43"/>
      <c r="E21" s="43"/>
    </row>
    <row r="22" spans="2:5">
      <c r="B22" s="4"/>
      <c r="C22" s="44"/>
      <c r="D22" s="44"/>
      <c r="E22" s="44"/>
    </row>
    <row r="23" spans="2:5">
      <c r="B23" s="4"/>
      <c r="C23" s="44" t="s">
        <v>180</v>
      </c>
      <c r="D23" s="44" t="s">
        <v>181</v>
      </c>
      <c r="E23" s="44"/>
    </row>
    <row r="24" spans="2:5">
      <c r="C24" s="44" t="s">
        <v>182</v>
      </c>
      <c r="D24" s="45" t="s">
        <v>183</v>
      </c>
      <c r="E24" s="45" t="s">
        <v>184</v>
      </c>
    </row>
    <row r="25" spans="2:5">
      <c r="C25" s="46" t="s">
        <v>187</v>
      </c>
      <c r="D25" s="46" t="s">
        <v>188</v>
      </c>
      <c r="E25" s="45" t="s">
        <v>184</v>
      </c>
    </row>
  </sheetData>
  <mergeCells count="10">
    <mergeCell ref="C10:C13"/>
    <mergeCell ref="C14:C15"/>
    <mergeCell ref="D15:E15"/>
    <mergeCell ref="D16:E16"/>
    <mergeCell ref="D17:E17"/>
    <mergeCell ref="D18:E18"/>
    <mergeCell ref="D19:E19"/>
    <mergeCell ref="D7:E7"/>
    <mergeCell ref="D8:E8"/>
    <mergeCell ref="D9:E9"/>
  </mergeCells>
  <pageMargins left="0.75" right="0.75" top="1" bottom="1" header="0.5" footer="0.5"/>
  <pageSetup orientation="portrait" horizontalDpi="4294967292" verticalDpi="4294967292"/>
  <headerFooter>
    <oddFooter>Prepared by Pat Kinney &amp;D&amp;RPage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U9"/>
  <sheetViews>
    <sheetView tabSelected="1" topLeftCell="H1" workbookViewId="0">
      <pane ySplit="1" topLeftCell="A8" activePane="bottomLeft" state="frozen"/>
      <selection pane="bottomLeft" activeCell="U10" sqref="U10"/>
    </sheetView>
  </sheetViews>
  <sheetFormatPr defaultColWidth="10.875" defaultRowHeight="15.75"/>
  <cols>
    <col min="1" max="1" width="10.5" style="3" customWidth="1"/>
    <col min="2" max="2" width="19.5" style="3" bestFit="1" customWidth="1"/>
    <col min="3" max="3" width="11.375" style="3" bestFit="1" customWidth="1"/>
    <col min="4" max="4" width="6.625" style="3" customWidth="1"/>
    <col min="5" max="5" width="12.125" style="3" bestFit="1" customWidth="1"/>
    <col min="6" max="6" width="6.625" style="3" customWidth="1"/>
    <col min="7" max="7" width="36" style="1" customWidth="1"/>
    <col min="8" max="8" width="10.875" style="3"/>
    <col min="9" max="9" width="11" style="3" hidden="1" customWidth="1"/>
    <col min="10" max="10" width="36" style="1" customWidth="1"/>
    <col min="11" max="11" width="10.875" style="3" customWidth="1"/>
    <col min="12" max="12" width="21.875" style="3" customWidth="1"/>
    <col min="13" max="15" width="10.875" style="3" hidden="1" customWidth="1"/>
    <col min="16" max="16" width="10.875" style="36"/>
    <col min="17" max="17" width="15.125" style="40" bestFit="1" customWidth="1"/>
    <col min="18" max="18" width="16.5" style="3" hidden="1" customWidth="1"/>
    <col min="19" max="20" width="14.5" style="3" hidden="1" customWidth="1"/>
    <col min="21" max="21" width="49.75" style="1" customWidth="1"/>
    <col min="22" max="16384" width="10.875" style="3"/>
  </cols>
  <sheetData>
    <row r="1" spans="1:21" s="2" customFormat="1" ht="31.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35" t="s">
        <v>87</v>
      </c>
      <c r="Q1" s="35" t="s">
        <v>129</v>
      </c>
      <c r="R1" s="2" t="s">
        <v>128</v>
      </c>
      <c r="S1" s="2" t="s">
        <v>170</v>
      </c>
      <c r="T1" s="2" t="s">
        <v>171</v>
      </c>
      <c r="U1" s="97"/>
    </row>
    <row r="2" spans="1:21" ht="94.5">
      <c r="A2" s="3">
        <v>27</v>
      </c>
      <c r="B2" s="3" t="s">
        <v>41</v>
      </c>
      <c r="C2" s="3" t="s">
        <v>16</v>
      </c>
      <c r="D2" s="3">
        <v>13</v>
      </c>
      <c r="E2" s="3" t="s">
        <v>42</v>
      </c>
      <c r="F2" s="3">
        <v>8</v>
      </c>
      <c r="G2" s="1" t="s">
        <v>43</v>
      </c>
      <c r="I2" s="3" t="s">
        <v>20</v>
      </c>
      <c r="J2" s="1" t="s">
        <v>44</v>
      </c>
      <c r="K2" s="3" t="s">
        <v>126</v>
      </c>
      <c r="P2" s="36" t="s">
        <v>94</v>
      </c>
      <c r="Q2" s="40" t="s">
        <v>140</v>
      </c>
      <c r="R2" s="3" t="str">
        <f t="shared" ref="R2:R3" si="0">CONCATENATE(C2,K2)</f>
        <v>TechnicalWIP</v>
      </c>
      <c r="S2" s="3" t="str">
        <f t="shared" ref="S2:S3" si="1">CONCATENATE(P2,K2)</f>
        <v>FCSWIP</v>
      </c>
      <c r="T2" s="3" t="str">
        <f t="shared" ref="T2:T3" si="2">CONCATENATE(Q2,K2)</f>
        <v>Jorjeta JetchevaWIP</v>
      </c>
      <c r="U2" s="96" t="s">
        <v>190</v>
      </c>
    </row>
    <row r="3" spans="1:21" ht="31.5">
      <c r="A3" s="3">
        <v>29</v>
      </c>
      <c r="B3" s="3" t="s">
        <v>38</v>
      </c>
      <c r="C3" s="3" t="s">
        <v>23</v>
      </c>
      <c r="D3" s="3">
        <v>16</v>
      </c>
      <c r="E3" s="3" t="s">
        <v>27</v>
      </c>
      <c r="F3" s="3">
        <v>27</v>
      </c>
      <c r="G3" s="1" t="s">
        <v>39</v>
      </c>
      <c r="I3" s="3" t="s">
        <v>18</v>
      </c>
      <c r="J3" s="1" t="s">
        <v>40</v>
      </c>
      <c r="K3" s="3" t="s">
        <v>126</v>
      </c>
      <c r="P3" s="36" t="s">
        <v>95</v>
      </c>
      <c r="Q3" s="40" t="s">
        <v>140</v>
      </c>
      <c r="R3" s="3" t="str">
        <f t="shared" si="0"/>
        <v>GeneralWIP</v>
      </c>
      <c r="S3" s="3" t="str">
        <f t="shared" si="1"/>
        <v>IEWIP</v>
      </c>
      <c r="T3" s="3" t="str">
        <f t="shared" si="2"/>
        <v>Jorjeta JetchevaWIP</v>
      </c>
      <c r="U3" s="97" t="s">
        <v>189</v>
      </c>
    </row>
    <row r="4" spans="1:21" ht="94.5">
      <c r="A4" s="3">
        <v>97</v>
      </c>
      <c r="B4" s="3" t="s">
        <v>24</v>
      </c>
      <c r="C4" s="3" t="s">
        <v>16</v>
      </c>
      <c r="D4" s="3">
        <v>10</v>
      </c>
      <c r="E4" s="3" t="s">
        <v>30</v>
      </c>
      <c r="F4" s="3">
        <v>41</v>
      </c>
      <c r="G4" s="1" t="s">
        <v>34</v>
      </c>
      <c r="I4" s="3" t="s">
        <v>20</v>
      </c>
      <c r="J4" s="1" t="s">
        <v>37</v>
      </c>
      <c r="K4" s="3" t="s">
        <v>126</v>
      </c>
      <c r="P4" s="36" t="s">
        <v>98</v>
      </c>
      <c r="Q4" s="40" t="s">
        <v>140</v>
      </c>
      <c r="R4" s="3" t="str">
        <f t="shared" ref="R4:R8" si="3">CONCATENATE(C4,K4)</f>
        <v>TechnicalWIP</v>
      </c>
      <c r="S4" s="3" t="str">
        <f t="shared" ref="S4:S8" si="4">CONCATENATE(P4,K4)</f>
        <v>MACWIP</v>
      </c>
      <c r="T4" s="3" t="str">
        <f t="shared" ref="T4:T8" si="5">CONCATENATE(Q4,K4)</f>
        <v>Jorjeta JetchevaWIP</v>
      </c>
      <c r="U4" s="97" t="s">
        <v>191</v>
      </c>
    </row>
    <row r="5" spans="1:21" ht="110.25">
      <c r="A5" s="3">
        <v>98</v>
      </c>
      <c r="B5" s="3" t="s">
        <v>24</v>
      </c>
      <c r="C5" s="3" t="s">
        <v>16</v>
      </c>
      <c r="D5" s="3">
        <v>17</v>
      </c>
      <c r="E5" s="3" t="s">
        <v>21</v>
      </c>
      <c r="F5" s="3">
        <v>46</v>
      </c>
      <c r="G5" s="1" t="s">
        <v>34</v>
      </c>
      <c r="I5" s="3" t="s">
        <v>20</v>
      </c>
      <c r="J5" s="1" t="s">
        <v>36</v>
      </c>
      <c r="K5" s="3" t="s">
        <v>126</v>
      </c>
      <c r="P5" s="36" t="s">
        <v>98</v>
      </c>
      <c r="Q5" s="40" t="s">
        <v>140</v>
      </c>
      <c r="R5" s="3" t="str">
        <f t="shared" si="3"/>
        <v>TechnicalWIP</v>
      </c>
      <c r="S5" s="3" t="str">
        <f t="shared" si="4"/>
        <v>MACWIP</v>
      </c>
      <c r="T5" s="3" t="str">
        <f t="shared" si="5"/>
        <v>Jorjeta JetchevaWIP</v>
      </c>
      <c r="U5" s="97" t="s">
        <v>192</v>
      </c>
    </row>
    <row r="6" spans="1:21" ht="94.5">
      <c r="A6" s="3">
        <v>99</v>
      </c>
      <c r="B6" s="3" t="s">
        <v>24</v>
      </c>
      <c r="C6" s="3" t="s">
        <v>16</v>
      </c>
      <c r="D6" s="3">
        <v>29</v>
      </c>
      <c r="E6" s="3" t="s">
        <v>33</v>
      </c>
      <c r="F6" s="3">
        <v>29</v>
      </c>
      <c r="G6" s="1" t="s">
        <v>34</v>
      </c>
      <c r="I6" s="3" t="s">
        <v>20</v>
      </c>
      <c r="J6" s="1" t="s">
        <v>35</v>
      </c>
      <c r="K6" s="3" t="s">
        <v>126</v>
      </c>
      <c r="P6" s="36" t="s">
        <v>98</v>
      </c>
      <c r="Q6" s="40" t="s">
        <v>140</v>
      </c>
      <c r="R6" s="3" t="str">
        <f t="shared" si="3"/>
        <v>TechnicalWIP</v>
      </c>
      <c r="S6" s="3" t="str">
        <f t="shared" si="4"/>
        <v>MACWIP</v>
      </c>
      <c r="T6" s="3" t="str">
        <f t="shared" si="5"/>
        <v>Jorjeta JetchevaWIP</v>
      </c>
      <c r="U6" s="97" t="s">
        <v>189</v>
      </c>
    </row>
    <row r="7" spans="1:21" ht="173.25">
      <c r="A7" s="3">
        <v>100</v>
      </c>
      <c r="B7" s="3" t="s">
        <v>24</v>
      </c>
      <c r="C7" s="3" t="s">
        <v>16</v>
      </c>
      <c r="D7" s="3">
        <v>10</v>
      </c>
      <c r="E7" s="3" t="s">
        <v>30</v>
      </c>
      <c r="F7" s="3">
        <v>41</v>
      </c>
      <c r="G7" s="1" t="s">
        <v>31</v>
      </c>
      <c r="I7" s="3" t="s">
        <v>20</v>
      </c>
      <c r="J7" s="1" t="s">
        <v>32</v>
      </c>
      <c r="K7" s="3" t="s">
        <v>126</v>
      </c>
      <c r="P7" s="36" t="s">
        <v>98</v>
      </c>
      <c r="Q7" s="40" t="s">
        <v>140</v>
      </c>
      <c r="R7" s="3" t="str">
        <f t="shared" si="3"/>
        <v>TechnicalWIP</v>
      </c>
      <c r="S7" s="3" t="str">
        <f t="shared" si="4"/>
        <v>MACWIP</v>
      </c>
      <c r="T7" s="3" t="str">
        <f t="shared" si="5"/>
        <v>Jorjeta JetchevaWIP</v>
      </c>
      <c r="U7" s="97" t="s">
        <v>193</v>
      </c>
    </row>
    <row r="8" spans="1:21" ht="63">
      <c r="A8" s="3">
        <v>118</v>
      </c>
      <c r="B8" s="3" t="s">
        <v>25</v>
      </c>
      <c r="C8" s="3" t="s">
        <v>16</v>
      </c>
      <c r="D8" s="3">
        <v>14</v>
      </c>
      <c r="E8" s="3" t="s">
        <v>28</v>
      </c>
      <c r="F8" s="3">
        <v>46</v>
      </c>
      <c r="G8" s="1" t="s">
        <v>29</v>
      </c>
      <c r="I8" s="3" t="s">
        <v>18</v>
      </c>
      <c r="J8" s="1" t="s">
        <v>26</v>
      </c>
      <c r="K8" s="3" t="s">
        <v>126</v>
      </c>
      <c r="P8" s="36" t="s">
        <v>94</v>
      </c>
      <c r="Q8" s="40" t="s">
        <v>140</v>
      </c>
      <c r="R8" s="3" t="str">
        <f t="shared" si="3"/>
        <v>TechnicalWIP</v>
      </c>
      <c r="S8" s="3" t="str">
        <f t="shared" si="4"/>
        <v>FCSWIP</v>
      </c>
      <c r="T8" s="3" t="str">
        <f t="shared" si="5"/>
        <v>Jorjeta JetchevaWIP</v>
      </c>
      <c r="U8" s="98" t="s">
        <v>189</v>
      </c>
    </row>
    <row r="9" spans="1:21" ht="110.25">
      <c r="A9" s="3">
        <v>262</v>
      </c>
      <c r="B9" s="3" t="s">
        <v>15</v>
      </c>
      <c r="C9" s="3" t="s">
        <v>16</v>
      </c>
      <c r="D9" s="3">
        <v>7</v>
      </c>
      <c r="E9" s="3">
        <v>4</v>
      </c>
      <c r="G9" s="1" t="s">
        <v>17</v>
      </c>
      <c r="I9" s="3" t="s">
        <v>18</v>
      </c>
      <c r="J9" s="1" t="s">
        <v>19</v>
      </c>
      <c r="K9" s="3" t="s">
        <v>126</v>
      </c>
      <c r="P9" s="36" t="s">
        <v>98</v>
      </c>
      <c r="Q9" s="40" t="s">
        <v>140</v>
      </c>
      <c r="R9" s="3" t="str">
        <f t="shared" ref="R9" si="6">CONCATENATE(C9,K9)</f>
        <v>TechnicalWIP</v>
      </c>
      <c r="S9" s="3" t="str">
        <f t="shared" ref="S9" si="7">CONCATENATE(P9,K9)</f>
        <v>MACWIP</v>
      </c>
      <c r="T9" s="3" t="str">
        <f t="shared" ref="T9" si="8">CONCATENATE(Q9,K9)</f>
        <v>Jorjeta JetchevaWIP</v>
      </c>
      <c r="U9" s="97" t="s">
        <v>194</v>
      </c>
    </row>
  </sheetData>
  <sheetProtection sort="0" autoFilter="0"/>
  <pageMargins left="0.75" right="0.75" top="1" bottom="1" header="0.5" footer="0.5"/>
  <pageSetup paperSize="9" orientation="portrait" horizontalDpi="4294967292" verticalDpi="4294967292"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Summary!$A$3:$A$8</xm:f>
          </x14:formula1>
          <xm:sqref>K2:K9</xm:sqref>
        </x14:dataValidation>
        <x14:dataValidation type="list" errorStyle="warning" allowBlank="1" showInputMessage="1" showErrorMessage="1">
          <x14:formula1>
            <xm:f>Summary!$A$17:$A$57</xm:f>
          </x14:formula1>
          <xm:sqref>Q2:Q9</xm:sqref>
        </x14:dataValidation>
        <x14:dataValidation type="list" allowBlank="1" showInputMessage="1" showErrorMessage="1">
          <x14:formula1>
            <xm:f>Summary!$G$17:$G$39</xm:f>
          </x14:formula1>
          <xm:sqref>P2:P9</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2:L176"/>
  <sheetViews>
    <sheetView workbookViewId="0">
      <selection activeCell="K10" sqref="K10"/>
    </sheetView>
  </sheetViews>
  <sheetFormatPr defaultColWidth="11" defaultRowHeight="15.75"/>
  <cols>
    <col min="1" max="1" width="20.375" bestFit="1" customWidth="1"/>
    <col min="4" max="4" width="14.5" bestFit="1" customWidth="1"/>
    <col min="6" max="6" width="10.125" customWidth="1"/>
    <col min="7" max="7" width="15" customWidth="1"/>
    <col min="8" max="8" width="13" bestFit="1" customWidth="1"/>
  </cols>
  <sheetData>
    <row r="2" spans="1:12">
      <c r="A2" s="76" t="s">
        <v>109</v>
      </c>
      <c r="B2" s="68">
        <f>COUNTIF(Comments!C2:C9,"Technical")+COUNTIF(Comments!C2:C9,"General")</f>
        <v>8</v>
      </c>
      <c r="C2" s="42"/>
      <c r="D2" s="76" t="s">
        <v>22</v>
      </c>
      <c r="E2" s="68">
        <f>COUNTIF(Comments!C2:C9,"Editorial")</f>
        <v>0</v>
      </c>
      <c r="F2" s="42"/>
      <c r="G2" s="76" t="s">
        <v>110</v>
      </c>
      <c r="H2" s="68">
        <f t="shared" ref="H2:H8" si="0">B2+E2</f>
        <v>8</v>
      </c>
      <c r="J2" s="23"/>
    </row>
    <row r="3" spans="1:12">
      <c r="A3" s="57" t="s">
        <v>124</v>
      </c>
      <c r="B3" s="58">
        <f>COUNTIF(Comments!R2:R9,CONCATENATE("Technical",Summary!A3))+COUNTIF(Comments!R2:R9,CONCATENATE("General",Summary!A3))</f>
        <v>0</v>
      </c>
      <c r="C3" s="31"/>
      <c r="D3" s="57" t="s">
        <v>124</v>
      </c>
      <c r="E3" s="58">
        <f>COUNTIF(Comments!R2:R9,CONCATENATE("Editorial",Summary!A3))</f>
        <v>0</v>
      </c>
      <c r="F3" s="31"/>
      <c r="G3" s="57" t="s">
        <v>124</v>
      </c>
      <c r="H3" s="58">
        <f t="shared" si="0"/>
        <v>0</v>
      </c>
      <c r="J3" s="23"/>
    </row>
    <row r="4" spans="1:12">
      <c r="A4" s="57" t="s">
        <v>126</v>
      </c>
      <c r="B4" s="58">
        <f>COUNTIF(Comments!R2:R9,CONCATENATE("Technical",Summary!A4))+COUNTIF(Comments!R2:R9,CONCATENATE("General",Summary!A4))</f>
        <v>8</v>
      </c>
      <c r="C4" s="31"/>
      <c r="D4" s="57" t="s">
        <v>126</v>
      </c>
      <c r="E4" s="58">
        <f>COUNTIF(Comments!R2:R9,CONCATENATE("Editorial",Summary!A4))</f>
        <v>0</v>
      </c>
      <c r="F4" s="31"/>
      <c r="G4" s="57" t="s">
        <v>126</v>
      </c>
      <c r="H4" s="58">
        <f t="shared" si="0"/>
        <v>8</v>
      </c>
      <c r="J4" s="23"/>
    </row>
    <row r="5" spans="1:12">
      <c r="A5" s="57" t="s">
        <v>125</v>
      </c>
      <c r="B5" s="58">
        <f>COUNTIF(Comments!R2:R9,CONCATENATE("Technical",Summary!A5))+COUNTIF(Comments!R2:R9,CONCATENATE("General",Summary!A5))</f>
        <v>0</v>
      </c>
      <c r="C5" s="31"/>
      <c r="D5" s="57" t="s">
        <v>125</v>
      </c>
      <c r="E5" s="58">
        <f>COUNTIF(Comments!R2:R9,CONCATENATE("Editorial",Summary!A5))</f>
        <v>0</v>
      </c>
      <c r="F5" s="31"/>
      <c r="G5" s="57" t="s">
        <v>125</v>
      </c>
      <c r="H5" s="58">
        <f t="shared" si="0"/>
        <v>0</v>
      </c>
      <c r="J5" s="23"/>
    </row>
    <row r="6" spans="1:12">
      <c r="A6" s="47" t="s">
        <v>121</v>
      </c>
      <c r="B6" s="59">
        <f>COUNTIF(Comments!R2:R9,CONCATENATE("Technical",Summary!A6))+COUNTIF(Comments!R2:R9,CONCATENATE("General",Summary!A6))</f>
        <v>0</v>
      </c>
      <c r="C6" s="24"/>
      <c r="D6" s="47" t="s">
        <v>121</v>
      </c>
      <c r="E6" s="59">
        <f>COUNTIF(Comments!R2:R9,CONCATENATE("Editorial",Summary!A6))</f>
        <v>0</v>
      </c>
      <c r="F6" s="24"/>
      <c r="G6" s="47" t="s">
        <v>121</v>
      </c>
      <c r="H6" s="58">
        <f t="shared" si="0"/>
        <v>0</v>
      </c>
      <c r="J6" s="23"/>
    </row>
    <row r="7" spans="1:12">
      <c r="A7" s="47" t="s">
        <v>122</v>
      </c>
      <c r="B7" s="59">
        <f>COUNTIF(Comments!R2:R9,CONCATENATE("Technical",Summary!A7))+COUNTIF(Comments!R2:R9,CONCATENATE("General",Summary!A7))</f>
        <v>0</v>
      </c>
      <c r="C7" s="24"/>
      <c r="D7" s="47" t="s">
        <v>122</v>
      </c>
      <c r="E7" s="59">
        <f>COUNTIF(Comments!R2:R9,CONCATENATE("Editorial",Summary!A7))</f>
        <v>0</v>
      </c>
      <c r="F7" s="24"/>
      <c r="G7" s="47" t="s">
        <v>122</v>
      </c>
      <c r="H7" s="58">
        <f t="shared" si="0"/>
        <v>0</v>
      </c>
      <c r="J7" s="23"/>
    </row>
    <row r="8" spans="1:12">
      <c r="A8" s="47" t="s">
        <v>123</v>
      </c>
      <c r="B8" s="59">
        <f>COUNTIF(Comments!R2:R9,CONCATENATE("Technical",Summary!A8))+COUNTIF(Comments!R2:R9,CONCATENATE("General",Summary!A8))</f>
        <v>0</v>
      </c>
      <c r="C8" s="24"/>
      <c r="D8" s="47" t="s">
        <v>123</v>
      </c>
      <c r="E8" s="59">
        <f>COUNTIF(Comments!R2:R9,CONCATENATE("Editorial",Summary!A8))</f>
        <v>0</v>
      </c>
      <c r="F8" s="24"/>
      <c r="G8" s="47" t="s">
        <v>123</v>
      </c>
      <c r="H8" s="58">
        <f t="shared" si="0"/>
        <v>0</v>
      </c>
      <c r="J8" s="23"/>
    </row>
    <row r="9" spans="1:12">
      <c r="A9" s="47"/>
      <c r="B9" s="59"/>
      <c r="C9" s="24"/>
      <c r="D9" s="47"/>
      <c r="E9" s="59"/>
      <c r="F9" s="24"/>
      <c r="G9" s="47"/>
      <c r="H9" s="59"/>
      <c r="J9" s="23"/>
    </row>
    <row r="10" spans="1:12">
      <c r="A10" s="63" t="s">
        <v>174</v>
      </c>
      <c r="B10" s="61">
        <f>SUM(B6:B8)</f>
        <v>0</v>
      </c>
      <c r="C10" s="34"/>
      <c r="D10" s="60" t="s">
        <v>176</v>
      </c>
      <c r="E10" s="61">
        <f>SUM(E6:E8)</f>
        <v>0</v>
      </c>
      <c r="F10" s="34"/>
      <c r="G10" s="60" t="s">
        <v>172</v>
      </c>
      <c r="H10" s="61">
        <f>SUM(H6:H8)</f>
        <v>0</v>
      </c>
      <c r="J10" s="29"/>
    </row>
    <row r="11" spans="1:12">
      <c r="A11" s="56" t="s">
        <v>175</v>
      </c>
      <c r="B11" s="62">
        <f>B10/B2</f>
        <v>0</v>
      </c>
      <c r="C11" s="25"/>
      <c r="D11" s="56" t="s">
        <v>177</v>
      </c>
      <c r="E11" s="62" t="e">
        <f>E10/E2</f>
        <v>#DIV/0!</v>
      </c>
      <c r="F11" s="25"/>
      <c r="G11" s="56" t="s">
        <v>173</v>
      </c>
      <c r="H11" s="62">
        <f>H10/H2</f>
        <v>0</v>
      </c>
      <c r="J11" s="23"/>
    </row>
    <row r="12" spans="1:12">
      <c r="A12" s="23"/>
      <c r="B12" s="24"/>
      <c r="C12" s="24"/>
      <c r="D12" s="24"/>
      <c r="E12" s="24"/>
      <c r="F12" s="24"/>
      <c r="G12" s="23"/>
      <c r="H12" s="23"/>
      <c r="I12" s="23"/>
    </row>
    <row r="13" spans="1:12">
      <c r="C13" s="30"/>
      <c r="D13" s="30"/>
      <c r="E13" s="30"/>
      <c r="F13" s="30"/>
      <c r="H13" s="22"/>
      <c r="I13" s="26"/>
    </row>
    <row r="14" spans="1:12">
      <c r="C14" s="25"/>
      <c r="D14" s="25"/>
      <c r="E14" s="25"/>
      <c r="F14" s="25"/>
      <c r="G14" s="29"/>
      <c r="H14" s="27"/>
      <c r="I14" s="28"/>
    </row>
    <row r="15" spans="1:12">
      <c r="A15" s="75" t="s">
        <v>129</v>
      </c>
      <c r="B15" s="72" t="str">
        <f>A3</f>
        <v>Open</v>
      </c>
      <c r="C15" s="73" t="str">
        <f>A4</f>
        <v>WIP</v>
      </c>
      <c r="D15" s="73" t="str">
        <f>A5</f>
        <v>rdy 2 vote</v>
      </c>
      <c r="E15" s="74" t="s">
        <v>169</v>
      </c>
      <c r="G15" s="71" t="s">
        <v>87</v>
      </c>
      <c r="H15" s="72" t="str">
        <f>$A$3</f>
        <v>Open</v>
      </c>
      <c r="I15" s="72" t="str">
        <f>$A$4</f>
        <v>WIP</v>
      </c>
      <c r="J15" s="73" t="str">
        <f>A5</f>
        <v>rdy 2 vote</v>
      </c>
      <c r="K15" s="73" t="s">
        <v>169</v>
      </c>
      <c r="L15" s="74" t="s">
        <v>45</v>
      </c>
    </row>
    <row r="16" spans="1:12">
      <c r="A16" s="47"/>
      <c r="B16" s="64"/>
      <c r="C16" s="54"/>
      <c r="D16" s="54"/>
      <c r="E16" s="55"/>
      <c r="G16" s="47"/>
      <c r="H16" s="48"/>
      <c r="I16" s="48"/>
      <c r="J16" s="48"/>
      <c r="K16" s="48"/>
      <c r="L16" s="49"/>
    </row>
    <row r="17" spans="1:12">
      <c r="A17" s="47" t="s">
        <v>63</v>
      </c>
      <c r="B17" s="64"/>
      <c r="C17" s="54">
        <f>COUNTIF(Comments!$T$2:$T$9, CONCATENATE($A17,C$15))</f>
        <v>0</v>
      </c>
      <c r="D17" s="54">
        <f>COUNTIF(Comments!$T$2:$T$9, CONCATENATE($A17,D$15))</f>
        <v>0</v>
      </c>
      <c r="E17" s="55">
        <f>COUNTIF(Comments!$T$2:$T$9, CONCATENATE($A17,$A$6))+COUNTIF(Comments!$T$2:$T$9, CONCATENATE($A17,$A$7))+COUNTIF(Comments!$T$2:$T$9, CONCATENATE($A17,$A$8))</f>
        <v>0</v>
      </c>
      <c r="G17" s="50" t="s">
        <v>96</v>
      </c>
      <c r="H17" s="48">
        <f>COUNTIF(Comments!$S$2:$S$9, CONCATENATE($G17,H$15))</f>
        <v>0</v>
      </c>
      <c r="I17" s="48">
        <f>COUNTIF(Comments!$S$2:$S$9, CONCATENATE($G17,I$15))</f>
        <v>0</v>
      </c>
      <c r="J17" s="48">
        <f>COUNTIF(Comments!$S$2:$S$9, CONCATENATE($G17,J$15))</f>
        <v>0</v>
      </c>
      <c r="K17" s="48">
        <f>COUNTIF(Comments!$S$2:$S$9, CONCATENATE($G17,$A$6))+COUNTIF(Comments!$S$2:$S$9, CONCATENATE($G17,$A$7))+COUNTIF(Comments!$S$2:$S$9, CONCATENATE($G17,$A$8))</f>
        <v>0</v>
      </c>
      <c r="L17" s="51">
        <f>SUM(H17:K17)</f>
        <v>0</v>
      </c>
    </row>
    <row r="18" spans="1:12">
      <c r="A18" s="65" t="s">
        <v>130</v>
      </c>
      <c r="B18" s="64"/>
      <c r="C18" s="54">
        <f>COUNTIF(Comments!$T$2:$T$9, CONCATENATE($A18,C$15))</f>
        <v>0</v>
      </c>
      <c r="D18" s="54">
        <f>COUNTIF(Comments!$T$2:$T$9, CONCATENATE($A18,D$15))</f>
        <v>0</v>
      </c>
      <c r="E18" s="55">
        <f>COUNTIF(Comments!$T$2:$T$9, CONCATENATE($A18,$A$6))+COUNTIF(Comments!$T$2:$T$9, CONCATENATE($A18,$A$7))+COUNTIF(Comments!$T$2:$T$9, CONCATENATE($A18,$A$8))</f>
        <v>0</v>
      </c>
      <c r="G18" s="52" t="s">
        <v>90</v>
      </c>
      <c r="H18" s="48">
        <f>COUNTIF(Comments!$S$2:$S$9, CONCATENATE($G18,H$15))</f>
        <v>0</v>
      </c>
      <c r="I18" s="48">
        <f>COUNTIF(Comments!$S$2:$S$9, CONCATENATE($G18,I$15))</f>
        <v>0</v>
      </c>
      <c r="J18" s="48">
        <f>COUNTIF(Comments!$S$2:$S$9, CONCATENATE($G18,J$15))</f>
        <v>0</v>
      </c>
      <c r="K18" s="48">
        <f>COUNTIF(Comments!$S$2:$S$9, CONCATENATE($G18,$A$6))+COUNTIF(Comments!$S$2:$S$9, CONCATENATE($G18,$A$7))+COUNTIF(Comments!$S$2:$S$9, CONCATENATE($G18,$A$8))</f>
        <v>0</v>
      </c>
      <c r="L18" s="51">
        <f t="shared" ref="L18:L39" si="1">SUM(H18:K18)</f>
        <v>0</v>
      </c>
    </row>
    <row r="19" spans="1:12">
      <c r="A19" s="65" t="s">
        <v>132</v>
      </c>
      <c r="B19" s="64"/>
      <c r="C19" s="54">
        <f>COUNTIF(Comments!$T$2:$T$9, CONCATENATE($A19,C$15))</f>
        <v>0</v>
      </c>
      <c r="D19" s="54">
        <f>COUNTIF(Comments!$T$2:$T$9, CONCATENATE($A19,D$15))</f>
        <v>0</v>
      </c>
      <c r="E19" s="55">
        <f>COUNTIF(Comments!$T$2:$T$9, CONCATENATE($A19,$A$6))+COUNTIF(Comments!$T$2:$T$9, CONCATENATE($A19,$A$7))+COUNTIF(Comments!$T$2:$T$9, CONCATENATE($A19,$A$8))</f>
        <v>0</v>
      </c>
      <c r="G19" s="52" t="s">
        <v>108</v>
      </c>
      <c r="H19" s="48">
        <f>COUNTIF(Comments!$S$2:$S$9, CONCATENATE($G19,H$15))</f>
        <v>0</v>
      </c>
      <c r="I19" s="48">
        <f>COUNTIF(Comments!$S$2:$S$9, CONCATENATE($G19,I$15))</f>
        <v>0</v>
      </c>
      <c r="J19" s="48">
        <f>COUNTIF(Comments!$S$2:$S$9, CONCATENATE($G19,J$15))</f>
        <v>0</v>
      </c>
      <c r="K19" s="48">
        <f>COUNTIF(Comments!$S$2:$S$9, CONCATENATE($G19,$A$6))+COUNTIF(Comments!$S$2:$S$9, CONCATENATE($G19,$A$7))+COUNTIF(Comments!$S$2:$S$9, CONCATENATE($G19,$A$8))</f>
        <v>0</v>
      </c>
      <c r="L19" s="51">
        <f t="shared" si="1"/>
        <v>0</v>
      </c>
    </row>
    <row r="20" spans="1:12">
      <c r="A20" s="65" t="s">
        <v>134</v>
      </c>
      <c r="B20" s="64"/>
      <c r="C20" s="54">
        <f>COUNTIF(Comments!$T$2:$T$9, CONCATENATE($A20,C$15))</f>
        <v>0</v>
      </c>
      <c r="D20" s="54">
        <f>COUNTIF(Comments!$T$2:$T$9, CONCATENATE($A20,D$15))</f>
        <v>0</v>
      </c>
      <c r="E20" s="55">
        <f>COUNTIF(Comments!$T$2:$T$9, CONCATENATE($A20,$A$6))+COUNTIF(Comments!$T$2:$T$9, CONCATENATE($A20,$A$7))+COUNTIF(Comments!$T$2:$T$9, CONCATENATE($A20,$A$8))</f>
        <v>0</v>
      </c>
      <c r="G20" s="52" t="s">
        <v>107</v>
      </c>
      <c r="H20" s="48">
        <f>COUNTIF(Comments!$S$2:$S$9, CONCATENATE($G20,H$15))</f>
        <v>0</v>
      </c>
      <c r="I20" s="48">
        <f>COUNTIF(Comments!$S$2:$S$9, CONCATENATE($G20,I$15))</f>
        <v>0</v>
      </c>
      <c r="J20" s="48">
        <f>COUNTIF(Comments!$S$2:$S$9, CONCATENATE($G20,J$15))</f>
        <v>0</v>
      </c>
      <c r="K20" s="48">
        <f>COUNTIF(Comments!$S$2:$S$9, CONCATENATE($G20,$A$6))+COUNTIF(Comments!$S$2:$S$9, CONCATENATE($G20,$A$7))+COUNTIF(Comments!$S$2:$S$9, CONCATENATE($G20,$A$8))</f>
        <v>0</v>
      </c>
      <c r="L20" s="51">
        <f t="shared" si="1"/>
        <v>0</v>
      </c>
    </row>
    <row r="21" spans="1:12">
      <c r="A21" s="65" t="s">
        <v>136</v>
      </c>
      <c r="B21" s="64"/>
      <c r="C21" s="54">
        <f>COUNTIF(Comments!$T$2:$T$9, CONCATENATE($A21,C$15))</f>
        <v>0</v>
      </c>
      <c r="D21" s="54">
        <f>COUNTIF(Comments!$T$2:$T$9, CONCATENATE($A21,D$15))</f>
        <v>0</v>
      </c>
      <c r="E21" s="55">
        <f>COUNTIF(Comments!$T$2:$T$9, CONCATENATE($A21,$A$6))+COUNTIF(Comments!$T$2:$T$9, CONCATENATE($A21,$A$7))+COUNTIF(Comments!$T$2:$T$9, CONCATENATE($A21,$A$8))</f>
        <v>0</v>
      </c>
      <c r="G21" s="52" t="s">
        <v>105</v>
      </c>
      <c r="H21" s="48">
        <f>COUNTIF(Comments!$S$2:$S$9, CONCATENATE($G21,H$15))</f>
        <v>0</v>
      </c>
      <c r="I21" s="48">
        <f>COUNTIF(Comments!$S$2:$S$9, CONCATENATE($G21,I$15))</f>
        <v>0</v>
      </c>
      <c r="J21" s="48">
        <f>COUNTIF(Comments!$S$2:$S$9, CONCATENATE($G21,J$15))</f>
        <v>0</v>
      </c>
      <c r="K21" s="48">
        <f>COUNTIF(Comments!$S$2:$S$9, CONCATENATE($G21,$A$6))+COUNTIF(Comments!$S$2:$S$9, CONCATENATE($G21,$A$7))+COUNTIF(Comments!$S$2:$S$9, CONCATENATE($G21,$A$8))</f>
        <v>0</v>
      </c>
      <c r="L21" s="51">
        <f t="shared" si="1"/>
        <v>0</v>
      </c>
    </row>
    <row r="22" spans="1:12">
      <c r="A22" s="65" t="s">
        <v>167</v>
      </c>
      <c r="B22" s="64"/>
      <c r="C22" s="54">
        <f>COUNTIF(Comments!$T$2:$T$9, CONCATENATE($A22,C$15))</f>
        <v>0</v>
      </c>
      <c r="D22" s="54">
        <f>COUNTIF(Comments!$T$2:$T$9, CONCATENATE($A22,D$15))</f>
        <v>0</v>
      </c>
      <c r="E22" s="55">
        <f>COUNTIF(Comments!$T$2:$T$9, CONCATENATE($A22,$A$6))+COUNTIF(Comments!$T$2:$T$9, CONCATENATE($A22,$A$7))+COUNTIF(Comments!$T$2:$T$9, CONCATENATE($A22,$A$8))</f>
        <v>0</v>
      </c>
      <c r="G22" s="53" t="s">
        <v>22</v>
      </c>
      <c r="H22" s="48">
        <f>COUNTIF(Comments!$S$2:$S$9, CONCATENATE($G22,H$15))</f>
        <v>0</v>
      </c>
      <c r="I22" s="48">
        <f>COUNTIF(Comments!$S$2:$S$9, CONCATENATE($G22,I$15))</f>
        <v>0</v>
      </c>
      <c r="J22" s="48">
        <f>COUNTIF(Comments!$S$2:$S$9, CONCATENATE($G22,J$15))</f>
        <v>0</v>
      </c>
      <c r="K22" s="48">
        <f>COUNTIF(Comments!$S$2:$S$9, CONCATENATE($G22,$A$6))+COUNTIF(Comments!$S$2:$S$9, CONCATENATE($G22,$A$7))+COUNTIF(Comments!$S$2:$S$9, CONCATENATE($G22,$A$8))</f>
        <v>0</v>
      </c>
      <c r="L22" s="51">
        <f t="shared" si="1"/>
        <v>0</v>
      </c>
    </row>
    <row r="23" spans="1:12">
      <c r="A23" s="65" t="s">
        <v>138</v>
      </c>
      <c r="B23" s="64"/>
      <c r="C23" s="54">
        <f>COUNTIF(Comments!$T$2:$T$9, CONCATENATE($A23,C$15))</f>
        <v>0</v>
      </c>
      <c r="D23" s="54">
        <f>COUNTIF(Comments!$T$2:$T$9, CONCATENATE($A23,D$15))</f>
        <v>0</v>
      </c>
      <c r="E23" s="55">
        <f>COUNTIF(Comments!$T$2:$T$9, CONCATENATE($A23,$A$6))+COUNTIF(Comments!$T$2:$T$9, CONCATENATE($A23,$A$7))+COUNTIF(Comments!$T$2:$T$9, CONCATENATE($A23,$A$8))</f>
        <v>0</v>
      </c>
      <c r="G23" s="52" t="s">
        <v>94</v>
      </c>
      <c r="H23" s="48">
        <f>COUNTIF(Comments!$S$2:$S$9, CONCATENATE($G23,H$15))</f>
        <v>0</v>
      </c>
      <c r="I23" s="48">
        <f>COUNTIF(Comments!$S$2:$S$9, CONCATENATE($G23,I$15))</f>
        <v>2</v>
      </c>
      <c r="J23" s="48">
        <f>COUNTIF(Comments!$S$2:$S$9, CONCATENATE($G23,J$15))</f>
        <v>0</v>
      </c>
      <c r="K23" s="48">
        <f>COUNTIF(Comments!$S$2:$S$9, CONCATENATE($G23,$A$6))+COUNTIF(Comments!$S$2:$S$9, CONCATENATE($G23,$A$7))+COUNTIF(Comments!$S$2:$S$9, CONCATENATE($G23,$A$8))</f>
        <v>0</v>
      </c>
      <c r="L23" s="51">
        <f t="shared" si="1"/>
        <v>2</v>
      </c>
    </row>
    <row r="24" spans="1:12">
      <c r="A24" s="65" t="s">
        <v>140</v>
      </c>
      <c r="B24" s="64"/>
      <c r="C24" s="54">
        <f>COUNTIF(Comments!$T$2:$T$9, CONCATENATE($A24,C$15))</f>
        <v>8</v>
      </c>
      <c r="D24" s="54">
        <f>COUNTIF(Comments!$T$2:$T$9, CONCATENATE($A24,D$15))</f>
        <v>0</v>
      </c>
      <c r="E24" s="55">
        <f>COUNTIF(Comments!$T$2:$T$9, CONCATENATE($A24,$A$6))+COUNTIF(Comments!$T$2:$T$9, CONCATENATE($A24,$A$7))+COUNTIF(Comments!$T$2:$T$9, CONCATENATE($A24,$A$8))</f>
        <v>0</v>
      </c>
      <c r="G24" s="52" t="s">
        <v>92</v>
      </c>
      <c r="H24" s="48">
        <f>COUNTIF(Comments!$S$2:$S$9, CONCATENATE($G24,H$15))</f>
        <v>0</v>
      </c>
      <c r="I24" s="48">
        <f>COUNTIF(Comments!$S$2:$S$9, CONCATENATE($G24,I$15))</f>
        <v>0</v>
      </c>
      <c r="J24" s="48">
        <f>COUNTIF(Comments!$S$2:$S$9, CONCATENATE($G24,J$15))</f>
        <v>0</v>
      </c>
      <c r="K24" s="48">
        <f>COUNTIF(Comments!$S$2:$S$9, CONCATENATE($G24,$A$6))+COUNTIF(Comments!$S$2:$S$9, CONCATENATE($G24,$A$7))+COUNTIF(Comments!$S$2:$S$9, CONCATENATE($G24,$A$8))</f>
        <v>0</v>
      </c>
      <c r="L24" s="51">
        <f t="shared" si="1"/>
        <v>0</v>
      </c>
    </row>
    <row r="25" spans="1:12">
      <c r="A25" s="65" t="s">
        <v>142</v>
      </c>
      <c r="B25" s="64"/>
      <c r="C25" s="54">
        <f>COUNTIF(Comments!$T$2:$T$9, CONCATENATE($A25,C$15))</f>
        <v>0</v>
      </c>
      <c r="D25" s="54">
        <f>COUNTIF(Comments!$T$2:$T$9, CONCATENATE($A25,D$15))</f>
        <v>0</v>
      </c>
      <c r="E25" s="55">
        <f>COUNTIF(Comments!$T$2:$T$9, CONCATENATE($A25,$A$6))+COUNTIF(Comments!$T$2:$T$9, CONCATENATE($A25,$A$7))+COUNTIF(Comments!$T$2:$T$9, CONCATENATE($A25,$A$8))</f>
        <v>0</v>
      </c>
      <c r="G25" s="52" t="s">
        <v>88</v>
      </c>
      <c r="H25" s="48">
        <f>COUNTIF(Comments!$S$2:$S$9, CONCATENATE($G25,H$15))</f>
        <v>0</v>
      </c>
      <c r="I25" s="48">
        <f>COUNTIF(Comments!$S$2:$S$9, CONCATENATE($G25,I$15))</f>
        <v>0</v>
      </c>
      <c r="J25" s="48">
        <f>COUNTIF(Comments!$S$2:$S$9, CONCATENATE($G25,J$15))</f>
        <v>0</v>
      </c>
      <c r="K25" s="48">
        <f>COUNTIF(Comments!$S$2:$S$9, CONCATENATE($G25,$A$6))+COUNTIF(Comments!$S$2:$S$9, CONCATENATE($G25,$A$7))+COUNTIF(Comments!$S$2:$S$9, CONCATENATE($G25,$A$8))</f>
        <v>0</v>
      </c>
      <c r="L25" s="51">
        <f t="shared" si="1"/>
        <v>0</v>
      </c>
    </row>
    <row r="26" spans="1:12">
      <c r="A26" s="65" t="s">
        <v>144</v>
      </c>
      <c r="B26" s="64"/>
      <c r="C26" s="54">
        <f>COUNTIF(Comments!$T$2:$T$9, CONCATENATE($A26,C$15))</f>
        <v>0</v>
      </c>
      <c r="D26" s="54">
        <f>COUNTIF(Comments!$T$2:$T$9, CONCATENATE($A26,D$15))</f>
        <v>0</v>
      </c>
      <c r="E26" s="55">
        <f>COUNTIF(Comments!$T$2:$T$9, CONCATENATE($A26,$A$6))+COUNTIF(Comments!$T$2:$T$9, CONCATENATE($A26,$A$7))+COUNTIF(Comments!$T$2:$T$9, CONCATENATE($A26,$A$8))</f>
        <v>0</v>
      </c>
      <c r="G26" s="52" t="s">
        <v>97</v>
      </c>
      <c r="H26" s="48">
        <f>COUNTIF(Comments!$S$2:$S$9, CONCATENATE($G26,H$15))</f>
        <v>0</v>
      </c>
      <c r="I26" s="48">
        <f>COUNTIF(Comments!$S$2:$S$9, CONCATENATE($G26,I$15))</f>
        <v>0</v>
      </c>
      <c r="J26" s="48">
        <f>COUNTIF(Comments!$S$2:$S$9, CONCATENATE($G26,J$15))</f>
        <v>0</v>
      </c>
      <c r="K26" s="48">
        <f>COUNTIF(Comments!$S$2:$S$9, CONCATENATE($G26,$A$6))+COUNTIF(Comments!$S$2:$S$9, CONCATENATE($G26,$A$7))+COUNTIF(Comments!$S$2:$S$9, CONCATENATE($G26,$A$8))</f>
        <v>0</v>
      </c>
      <c r="L26" s="51">
        <f t="shared" si="1"/>
        <v>0</v>
      </c>
    </row>
    <row r="27" spans="1:12">
      <c r="A27" s="65" t="s">
        <v>146</v>
      </c>
      <c r="B27" s="64"/>
      <c r="C27" s="54">
        <f>COUNTIF(Comments!$T$2:$T$9, CONCATENATE($A27,C$15))</f>
        <v>0</v>
      </c>
      <c r="D27" s="54">
        <f>COUNTIF(Comments!$T$2:$T$9, CONCATENATE($A27,D$15))</f>
        <v>0</v>
      </c>
      <c r="E27" s="55">
        <f>COUNTIF(Comments!$T$2:$T$9, CONCATENATE($A27,$A$6))+COUNTIF(Comments!$T$2:$T$9, CONCATENATE($A27,$A$7))+COUNTIF(Comments!$T$2:$T$9, CONCATENATE($A27,$A$8))</f>
        <v>0</v>
      </c>
      <c r="G27" s="52" t="s">
        <v>23</v>
      </c>
      <c r="H27" s="48">
        <f>COUNTIF(Comments!$S$2:$S$9, CONCATENATE($G27,H$15))</f>
        <v>0</v>
      </c>
      <c r="I27" s="48">
        <f>COUNTIF(Comments!$S$2:$S$9, CONCATENATE($G27,I$15))</f>
        <v>0</v>
      </c>
      <c r="J27" s="48">
        <f>COUNTIF(Comments!$S$2:$S$9, CONCATENATE($G27,J$15))</f>
        <v>0</v>
      </c>
      <c r="K27" s="48">
        <f>COUNTIF(Comments!$S$2:$S$9, CONCATENATE($G27,$A$6))+COUNTIF(Comments!$S$2:$S$9, CONCATENATE($G27,$A$7))+COUNTIF(Comments!$S$2:$S$9, CONCATENATE($G27,$A$8))</f>
        <v>0</v>
      </c>
      <c r="L27" s="51">
        <f t="shared" si="1"/>
        <v>0</v>
      </c>
    </row>
    <row r="28" spans="1:12">
      <c r="A28" s="65" t="s">
        <v>148</v>
      </c>
      <c r="B28" s="64"/>
      <c r="C28" s="54">
        <f>COUNTIF(Comments!$T$2:$T$9, CONCATENATE($A28,C$15))</f>
        <v>0</v>
      </c>
      <c r="D28" s="54">
        <f>COUNTIF(Comments!$T$2:$T$9, CONCATENATE($A28,D$15))</f>
        <v>0</v>
      </c>
      <c r="E28" s="55">
        <f>COUNTIF(Comments!$T$2:$T$9, CONCATENATE($A28,$A$6))+COUNTIF(Comments!$T$2:$T$9, CONCATENATE($A28,$A$7))+COUNTIF(Comments!$T$2:$T$9, CONCATENATE($A28,$A$8))</f>
        <v>0</v>
      </c>
      <c r="G28" s="52" t="s">
        <v>104</v>
      </c>
      <c r="H28" s="48">
        <f>COUNTIF(Comments!$S$2:$S$9, CONCATENATE($G28,H$15))</f>
        <v>0</v>
      </c>
      <c r="I28" s="48">
        <f>COUNTIF(Comments!$S$2:$S$9, CONCATENATE($G28,I$15))</f>
        <v>0</v>
      </c>
      <c r="J28" s="48">
        <f>COUNTIF(Comments!$S$2:$S$9, CONCATENATE($G28,J$15))</f>
        <v>0</v>
      </c>
      <c r="K28" s="48">
        <f>COUNTIF(Comments!$S$2:$S$9, CONCATENATE($G28,$A$6))+COUNTIF(Comments!$S$2:$S$9, CONCATENATE($G28,$A$7))+COUNTIF(Comments!$S$2:$S$9, CONCATENATE($G28,$A$8))</f>
        <v>0</v>
      </c>
      <c r="L28" s="51">
        <f t="shared" si="1"/>
        <v>0</v>
      </c>
    </row>
    <row r="29" spans="1:12">
      <c r="A29" s="65" t="s">
        <v>150</v>
      </c>
      <c r="B29" s="64"/>
      <c r="C29" s="54">
        <f>COUNTIF(Comments!$T$2:$T$9, CONCATENATE($A29,C$15))</f>
        <v>0</v>
      </c>
      <c r="D29" s="54">
        <f>COUNTIF(Comments!$T$2:$T$9, CONCATENATE($A29,D$15))</f>
        <v>0</v>
      </c>
      <c r="E29" s="55">
        <f>COUNTIF(Comments!$T$2:$T$9, CONCATENATE($A29,$A$6))+COUNTIF(Comments!$T$2:$T$9, CONCATENATE($A29,$A$7))+COUNTIF(Comments!$T$2:$T$9, CONCATENATE($A29,$A$8))</f>
        <v>0</v>
      </c>
      <c r="G29" s="50" t="s">
        <v>95</v>
      </c>
      <c r="H29" s="48">
        <f>COUNTIF(Comments!$S$2:$S$9, CONCATENATE($G29,H$15))</f>
        <v>0</v>
      </c>
      <c r="I29" s="48">
        <f>COUNTIF(Comments!$S$2:$S$9, CONCATENATE($G29,I$15))</f>
        <v>1</v>
      </c>
      <c r="J29" s="48">
        <f>COUNTIF(Comments!$S$2:$S$9, CONCATENATE($G29,J$15))</f>
        <v>0</v>
      </c>
      <c r="K29" s="48">
        <f>COUNTIF(Comments!$S$2:$S$9, CONCATENATE($G29,$A$6))+COUNTIF(Comments!$S$2:$S$9, CONCATENATE($G29,$A$7))+COUNTIF(Comments!$S$2:$S$9, CONCATENATE($G29,$A$8))</f>
        <v>0</v>
      </c>
      <c r="L29" s="51">
        <f t="shared" si="1"/>
        <v>1</v>
      </c>
    </row>
    <row r="30" spans="1:12">
      <c r="A30" s="65" t="s">
        <v>152</v>
      </c>
      <c r="B30" s="64"/>
      <c r="C30" s="54">
        <f>COUNTIF(Comments!$T$2:$T$9, CONCATENATE($A30,C$15))</f>
        <v>0</v>
      </c>
      <c r="D30" s="54">
        <f>COUNTIF(Comments!$T$2:$T$9, CONCATENATE($A30,D$15))</f>
        <v>0</v>
      </c>
      <c r="E30" s="55">
        <f>COUNTIF(Comments!$T$2:$T$9, CONCATENATE($A30,$A$6))+COUNTIF(Comments!$T$2:$T$9, CONCATENATE($A30,$A$7))+COUNTIF(Comments!$T$2:$T$9, CONCATENATE($A30,$A$8))</f>
        <v>0</v>
      </c>
      <c r="G30" s="52" t="s">
        <v>98</v>
      </c>
      <c r="H30" s="48">
        <f>COUNTIF(Comments!$S$2:$S$9, CONCATENATE($G30,H$15))</f>
        <v>0</v>
      </c>
      <c r="I30" s="48">
        <f>COUNTIF(Comments!$S$2:$S$9, CONCATENATE($G30,I$15))</f>
        <v>5</v>
      </c>
      <c r="J30" s="48">
        <f>COUNTIF(Comments!$S$2:$S$9, CONCATENATE($G30,J$15))</f>
        <v>0</v>
      </c>
      <c r="K30" s="48">
        <f>COUNTIF(Comments!$S$2:$S$9, CONCATENATE($G30,$A$6))+COUNTIF(Comments!$S$2:$S$9, CONCATENATE($G30,$A$7))+COUNTIF(Comments!$S$2:$S$9, CONCATENATE($G30,$A$8))</f>
        <v>0</v>
      </c>
      <c r="L30" s="51">
        <f t="shared" si="1"/>
        <v>5</v>
      </c>
    </row>
    <row r="31" spans="1:12">
      <c r="A31" s="65" t="s">
        <v>154</v>
      </c>
      <c r="B31" s="64"/>
      <c r="C31" s="54">
        <f>COUNTIF(Comments!$T$2:$T$9, CONCATENATE($A31,C$15))</f>
        <v>0</v>
      </c>
      <c r="D31" s="54">
        <f>COUNTIF(Comments!$T$2:$T$9, CONCATENATE($A31,D$15))</f>
        <v>0</v>
      </c>
      <c r="E31" s="55">
        <f>COUNTIF(Comments!$T$2:$T$9, CONCATENATE($A31,$A$6))+COUNTIF(Comments!$T$2:$T$9, CONCATENATE($A31,$A$7))+COUNTIF(Comments!$T$2:$T$9, CONCATENATE($A31,$A$8))</f>
        <v>0</v>
      </c>
      <c r="G31" s="52" t="s">
        <v>101</v>
      </c>
      <c r="H31" s="48">
        <f>COUNTIF(Comments!$S$2:$S$9, CONCATENATE($G31,H$15))</f>
        <v>0</v>
      </c>
      <c r="I31" s="48">
        <f>COUNTIF(Comments!$S$2:$S$9, CONCATENATE($G31,I$15))</f>
        <v>0</v>
      </c>
      <c r="J31" s="48">
        <f>COUNTIF(Comments!$S$2:$S$9, CONCATENATE($G31,J$15))</f>
        <v>0</v>
      </c>
      <c r="K31" s="48">
        <f>COUNTIF(Comments!$S$2:$S$9, CONCATENATE($G31,$A$6))+COUNTIF(Comments!$S$2:$S$9, CONCATENATE($G31,$A$7))+COUNTIF(Comments!$S$2:$S$9, CONCATENATE($G31,$A$8))</f>
        <v>0</v>
      </c>
      <c r="L31" s="51">
        <f t="shared" si="1"/>
        <v>0</v>
      </c>
    </row>
    <row r="32" spans="1:12">
      <c r="A32" s="65" t="s">
        <v>156</v>
      </c>
      <c r="B32" s="64"/>
      <c r="C32" s="54">
        <f>COUNTIF(Comments!$T$2:$T$9, CONCATENATE($A32,C$15))</f>
        <v>0</v>
      </c>
      <c r="D32" s="54">
        <f>COUNTIF(Comments!$T$2:$T$9, CONCATENATE($A32,D$15))</f>
        <v>0</v>
      </c>
      <c r="E32" s="55">
        <f>COUNTIF(Comments!$T$2:$T$9, CONCATENATE($A32,$A$6))+COUNTIF(Comments!$T$2:$T$9, CONCATENATE($A32,$A$7))+COUNTIF(Comments!$T$2:$T$9, CONCATENATE($A32,$A$8))</f>
        <v>0</v>
      </c>
      <c r="G32" s="52" t="s">
        <v>91</v>
      </c>
      <c r="H32" s="48">
        <f>COUNTIF(Comments!$S$2:$S$9, CONCATENATE($G32,H$15))</f>
        <v>0</v>
      </c>
      <c r="I32" s="48">
        <f>COUNTIF(Comments!$S$2:$S$9, CONCATENATE($G32,I$15))</f>
        <v>0</v>
      </c>
      <c r="J32" s="48">
        <f>COUNTIF(Comments!$S$2:$S$9, CONCATENATE($G32,J$15))</f>
        <v>0</v>
      </c>
      <c r="K32" s="48">
        <f>COUNTIF(Comments!$S$2:$S$9, CONCATENATE($G32,$A$6))+COUNTIF(Comments!$S$2:$S$9, CONCATENATE($G32,$A$7))+COUNTIF(Comments!$S$2:$S$9, CONCATENATE($G32,$A$8))</f>
        <v>0</v>
      </c>
      <c r="L32" s="51">
        <f t="shared" si="1"/>
        <v>0</v>
      </c>
    </row>
    <row r="33" spans="1:12">
      <c r="A33" s="65" t="s">
        <v>158</v>
      </c>
      <c r="B33" s="64"/>
      <c r="C33" s="54">
        <f>COUNTIF(Comments!$T$2:$T$9, CONCATENATE($A33,C$15))</f>
        <v>0</v>
      </c>
      <c r="D33" s="54">
        <f>COUNTIF(Comments!$T$2:$T$9, CONCATENATE($A33,D$15))</f>
        <v>0</v>
      </c>
      <c r="E33" s="55">
        <f>COUNTIF(Comments!$T$2:$T$9, CONCATENATE($A33,$A$6))+COUNTIF(Comments!$T$2:$T$9, CONCATENATE($A33,$A$7))+COUNTIF(Comments!$T$2:$T$9, CONCATENATE($A33,$A$8))</f>
        <v>0</v>
      </c>
      <c r="G33" s="52" t="s">
        <v>103</v>
      </c>
      <c r="H33" s="48">
        <f>COUNTIF(Comments!$S$2:$S$9, CONCATENATE($G33,H$15))</f>
        <v>0</v>
      </c>
      <c r="I33" s="48">
        <f>COUNTIF(Comments!$S$2:$S$9, CONCATENATE($G33,I$15))</f>
        <v>0</v>
      </c>
      <c r="J33" s="48">
        <f>COUNTIF(Comments!$S$2:$S$9, CONCATENATE($G33,J$15))</f>
        <v>0</v>
      </c>
      <c r="K33" s="48">
        <f>COUNTIF(Comments!$S$2:$S$9, CONCATENATE($G33,$A$6))+COUNTIF(Comments!$S$2:$S$9, CONCATENATE($G33,$A$7))+COUNTIF(Comments!$S$2:$S$9, CONCATENATE($G33,$A$8))</f>
        <v>0</v>
      </c>
      <c r="L33" s="51">
        <f t="shared" si="1"/>
        <v>0</v>
      </c>
    </row>
    <row r="34" spans="1:12">
      <c r="A34" s="65" t="s">
        <v>160</v>
      </c>
      <c r="B34" s="64"/>
      <c r="C34" s="54">
        <f>COUNTIF(Comments!$T$2:$T$9, CONCATENATE($A34,C$15))</f>
        <v>0</v>
      </c>
      <c r="D34" s="54">
        <f>COUNTIF(Comments!$T$2:$T$9, CONCATENATE($A34,D$15))</f>
        <v>0</v>
      </c>
      <c r="E34" s="55">
        <f>COUNTIF(Comments!$T$2:$T$9, CONCATENATE($A34,$A$6))+COUNTIF(Comments!$T$2:$T$9, CONCATENATE($A34,$A$7))+COUNTIF(Comments!$T$2:$T$9, CONCATENATE($A34,$A$8))</f>
        <v>0</v>
      </c>
      <c r="G34" s="52" t="s">
        <v>102</v>
      </c>
      <c r="H34" s="48">
        <f>COUNTIF(Comments!$S$2:$S$9, CONCATENATE($G34,H$15))</f>
        <v>0</v>
      </c>
      <c r="I34" s="48">
        <f>COUNTIF(Comments!$S$2:$S$9, CONCATENATE($G34,I$15))</f>
        <v>0</v>
      </c>
      <c r="J34" s="48">
        <f>COUNTIF(Comments!$S$2:$S$9, CONCATENATE($G34,J$15))</f>
        <v>0</v>
      </c>
      <c r="K34" s="48">
        <f>COUNTIF(Comments!$S$2:$S$9, CONCATENATE($G34,$A$6))+COUNTIF(Comments!$S$2:$S$9, CONCATENATE($G34,$A$7))+COUNTIF(Comments!$S$2:$S$9, CONCATENATE($G34,$A$8))</f>
        <v>0</v>
      </c>
      <c r="L34" s="51">
        <f t="shared" si="1"/>
        <v>0</v>
      </c>
    </row>
    <row r="35" spans="1:12">
      <c r="A35" s="65" t="s">
        <v>162</v>
      </c>
      <c r="B35" s="64"/>
      <c r="C35" s="54">
        <f>COUNTIF(Comments!$T$2:$T$9, CONCATENATE($A35,C$15))</f>
        <v>0</v>
      </c>
      <c r="D35" s="54">
        <f>COUNTIF(Comments!$T$2:$T$9, CONCATENATE($A35,D$15))</f>
        <v>0</v>
      </c>
      <c r="E35" s="55">
        <f>COUNTIF(Comments!$T$2:$T$9, CONCATENATE($A35,$A$6))+COUNTIF(Comments!$T$2:$T$9, CONCATENATE($A35,$A$7))+COUNTIF(Comments!$T$2:$T$9, CONCATENATE($A35,$A$8))</f>
        <v>0</v>
      </c>
      <c r="G35" s="52" t="s">
        <v>106</v>
      </c>
      <c r="H35" s="48">
        <f>COUNTIF(Comments!$S$2:$S$9, CONCATENATE($G35,H$15))</f>
        <v>0</v>
      </c>
      <c r="I35" s="48">
        <f>COUNTIF(Comments!$S$2:$S$9, CONCATENATE($G35,I$15))</f>
        <v>0</v>
      </c>
      <c r="J35" s="48">
        <f>COUNTIF(Comments!$S$2:$S$9, CONCATENATE($G35,J$15))</f>
        <v>0</v>
      </c>
      <c r="K35" s="48">
        <f>COUNTIF(Comments!$S$2:$S$9, CONCATENATE($G35,$A$6))+COUNTIF(Comments!$S$2:$S$9, CONCATENATE($G35,$A$7))+COUNTIF(Comments!$S$2:$S$9, CONCATENATE($G35,$A$8))</f>
        <v>0</v>
      </c>
      <c r="L35" s="51">
        <f t="shared" si="1"/>
        <v>0</v>
      </c>
    </row>
    <row r="36" spans="1:12">
      <c r="A36" s="65" t="s">
        <v>164</v>
      </c>
      <c r="B36" s="64"/>
      <c r="C36" s="54">
        <f>COUNTIF(Comments!$T$2:$T$9, CONCATENATE($A36,C$15))</f>
        <v>0</v>
      </c>
      <c r="D36" s="54">
        <f>COUNTIF(Comments!$T$2:$T$9, CONCATENATE($A36,D$15))</f>
        <v>0</v>
      </c>
      <c r="E36" s="55">
        <f>COUNTIF(Comments!$T$2:$T$9, CONCATENATE($A36,$A$6))+COUNTIF(Comments!$T$2:$T$9, CONCATENATE($A36,$A$7))+COUNTIF(Comments!$T$2:$T$9, CONCATENATE($A36,$A$8))</f>
        <v>0</v>
      </c>
      <c r="G36" s="52" t="s">
        <v>100</v>
      </c>
      <c r="H36" s="48">
        <f>COUNTIF(Comments!$S$2:$S$9, CONCATENATE($G36,H$15))</f>
        <v>0</v>
      </c>
      <c r="I36" s="48">
        <f>COUNTIF(Comments!$S$2:$S$9, CONCATENATE($G36,I$15))</f>
        <v>0</v>
      </c>
      <c r="J36" s="48">
        <f>COUNTIF(Comments!$S$2:$S$9, CONCATENATE($G36,J$15))</f>
        <v>0</v>
      </c>
      <c r="K36" s="48">
        <f>COUNTIF(Comments!$S$2:$S$9, CONCATENATE($G36,$A$6))+COUNTIF(Comments!$S$2:$S$9, CONCATENATE($G36,$A$7))+COUNTIF(Comments!$S$2:$S$9, CONCATENATE($G36,$A$8))</f>
        <v>0</v>
      </c>
      <c r="L36" s="51">
        <f t="shared" si="1"/>
        <v>0</v>
      </c>
    </row>
    <row r="37" spans="1:12">
      <c r="A37" s="65" t="s">
        <v>165</v>
      </c>
      <c r="B37" s="64"/>
      <c r="C37" s="54">
        <f>COUNTIF(Comments!$T$2:$T$9, CONCATENATE($A37,C$15))</f>
        <v>0</v>
      </c>
      <c r="D37" s="54">
        <f>COUNTIF(Comments!$T$2:$T$9, CONCATENATE($A37,D$15))</f>
        <v>0</v>
      </c>
      <c r="E37" s="55">
        <f>COUNTIF(Comments!$T$2:$T$9, CONCATENATE($A37,$A$6))+COUNTIF(Comments!$T$2:$T$9, CONCATENATE($A37,$A$7))+COUNTIF(Comments!$T$2:$T$9, CONCATENATE($A37,$A$8))</f>
        <v>0</v>
      </c>
      <c r="G37" s="52" t="s">
        <v>99</v>
      </c>
      <c r="H37" s="48">
        <f>COUNTIF(Comments!$S$2:$S$9, CONCATENATE($G37,H$15))</f>
        <v>0</v>
      </c>
      <c r="I37" s="48">
        <f>COUNTIF(Comments!$S$2:$S$9, CONCATENATE($G37,I$15))</f>
        <v>0</v>
      </c>
      <c r="J37" s="48">
        <f>COUNTIF(Comments!$S$2:$S$9, CONCATENATE($G37,J$15))</f>
        <v>0</v>
      </c>
      <c r="K37" s="48">
        <f>COUNTIF(Comments!$S$2:$S$9, CONCATENATE($G37,$A$6))+COUNTIF(Comments!$S$2:$S$9, CONCATENATE($G37,$A$7))+COUNTIF(Comments!$S$2:$S$9, CONCATENATE($G37,$A$8))</f>
        <v>0</v>
      </c>
      <c r="L37" s="51">
        <f t="shared" si="1"/>
        <v>0</v>
      </c>
    </row>
    <row r="38" spans="1:12">
      <c r="A38" s="66" t="s">
        <v>131</v>
      </c>
      <c r="B38" s="64"/>
      <c r="C38" s="54">
        <f>COUNTIF(Comments!$T$2:$T$9, CONCATENATE($A38,C$15))</f>
        <v>0</v>
      </c>
      <c r="D38" s="54">
        <f>COUNTIF(Comments!$T$2:$T$9, CONCATENATE($A38,D$15))</f>
        <v>0</v>
      </c>
      <c r="E38" s="55">
        <f>COUNTIF(Comments!$T$2:$T$9, CONCATENATE($A38,$A$6))+COUNTIF(Comments!$T$2:$T$9, CONCATENATE($A38,$A$7))+COUNTIF(Comments!$T$2:$T$9, CONCATENATE($A38,$A$8))</f>
        <v>0</v>
      </c>
      <c r="G38" s="52" t="s">
        <v>89</v>
      </c>
      <c r="H38" s="48">
        <f>COUNTIF(Comments!$S$2:$S$9, CONCATENATE($G38,H$15))</f>
        <v>0</v>
      </c>
      <c r="I38" s="48">
        <f>COUNTIF(Comments!$S$2:$S$9, CONCATENATE($G38,I$15))</f>
        <v>0</v>
      </c>
      <c r="J38" s="48">
        <f>COUNTIF(Comments!$S$2:$S$9, CONCATENATE($G38,J$15))</f>
        <v>0</v>
      </c>
      <c r="K38" s="48">
        <f>COUNTIF(Comments!$S$2:$S$9, CONCATENATE($G38,$A$6))+COUNTIF(Comments!$S$2:$S$9, CONCATENATE($G38,$A$7))+COUNTIF(Comments!$S$2:$S$9, CONCATENATE($G38,$A$8))</f>
        <v>0</v>
      </c>
      <c r="L38" s="51">
        <f t="shared" si="1"/>
        <v>0</v>
      </c>
    </row>
    <row r="39" spans="1:12">
      <c r="A39" s="66" t="s">
        <v>133</v>
      </c>
      <c r="B39" s="64"/>
      <c r="C39" s="54">
        <f>COUNTIF(Comments!$T$2:$T$9, CONCATENATE($A39,C$15))</f>
        <v>0</v>
      </c>
      <c r="D39" s="54">
        <f>COUNTIF(Comments!$T$2:$T$9, CONCATENATE($A39,D$15))</f>
        <v>0</v>
      </c>
      <c r="E39" s="55">
        <f>COUNTIF(Comments!$T$2:$T$9, CONCATENATE($A39,$A$6))+COUNTIF(Comments!$T$2:$T$9, CONCATENATE($A39,$A$7))+COUNTIF(Comments!$T$2:$T$9, CONCATENATE($A39,$A$8))</f>
        <v>0</v>
      </c>
      <c r="G39" s="52" t="s">
        <v>93</v>
      </c>
      <c r="H39" s="48">
        <f>COUNTIF(Comments!$S$2:$S$9, CONCATENATE($G39,H$15))</f>
        <v>0</v>
      </c>
      <c r="I39" s="48">
        <f>COUNTIF(Comments!$S$2:$S$9, CONCATENATE($G39,I$15))</f>
        <v>0</v>
      </c>
      <c r="J39" s="48">
        <f>COUNTIF(Comments!$S$2:$S$9, CONCATENATE($G39,J$15))</f>
        <v>0</v>
      </c>
      <c r="K39" s="48">
        <f>COUNTIF(Comments!$S$2:$S$9, CONCATENATE($G39,$A$6))+COUNTIF(Comments!$S$2:$S$9, CONCATENATE($G39,$A$7))+COUNTIF(Comments!$S$2:$S$9, CONCATENATE($G39,$A$8))</f>
        <v>0</v>
      </c>
      <c r="L39" s="51">
        <f t="shared" si="1"/>
        <v>0</v>
      </c>
    </row>
    <row r="40" spans="1:12">
      <c r="A40" s="66" t="s">
        <v>135</v>
      </c>
      <c r="B40" s="64"/>
      <c r="C40" s="54">
        <f>COUNTIF(Comments!$T$2:$T$9, CONCATENATE($A40,C$15))</f>
        <v>0</v>
      </c>
      <c r="D40" s="54">
        <f>COUNTIF(Comments!$T$2:$T$9, CONCATENATE($A40,D$15))</f>
        <v>0</v>
      </c>
      <c r="E40" s="55">
        <f>COUNTIF(Comments!$T$2:$T$9, CONCATENATE($A40,$A$6))+COUNTIF(Comments!$T$2:$T$9, CONCATENATE($A40,$A$7))+COUNTIF(Comments!$T$2:$T$9, CONCATENATE($A40,$A$8))</f>
        <v>0</v>
      </c>
      <c r="G40" s="47"/>
      <c r="H40" s="54"/>
      <c r="I40" s="54"/>
      <c r="J40" s="54"/>
      <c r="K40" s="54"/>
      <c r="L40" s="55"/>
    </row>
    <row r="41" spans="1:12">
      <c r="A41" s="66" t="s">
        <v>137</v>
      </c>
      <c r="B41" s="64"/>
      <c r="C41" s="54">
        <f>COUNTIF(Comments!$T$2:$T$9, CONCATENATE($A41,C$15))</f>
        <v>0</v>
      </c>
      <c r="D41" s="54">
        <f>COUNTIF(Comments!$T$2:$T$9, CONCATENATE($A41,D$15))</f>
        <v>0</v>
      </c>
      <c r="E41" s="55">
        <f>COUNTIF(Comments!$T$2:$T$9, CONCATENATE($A41,$A$6))+COUNTIF(Comments!$T$2:$T$9, CONCATENATE($A41,$A$7))+COUNTIF(Comments!$T$2:$T$9, CONCATENATE($A41,$A$8))</f>
        <v>0</v>
      </c>
      <c r="G41" s="77" t="s">
        <v>178</v>
      </c>
      <c r="H41" s="69">
        <f>SUM(H17:H39)</f>
        <v>0</v>
      </c>
      <c r="I41" s="69">
        <f>SUM(I17:I39)</f>
        <v>8</v>
      </c>
      <c r="J41" s="69">
        <f>SUM(J17:J39)</f>
        <v>0</v>
      </c>
      <c r="K41" s="69">
        <f>SUM(K17:K39)</f>
        <v>0</v>
      </c>
      <c r="L41" s="70" t="str">
        <f>IF(SUM(H41:K41)=SUM(L17:L39),CONCATENATE("OK = ",SUM(H41:K41)),CONCATENATE("ERROR, ",SUM(H41:K41)," != ",SUM(L17:L40)))</f>
        <v>OK = 8</v>
      </c>
    </row>
    <row r="42" spans="1:12">
      <c r="A42" s="66" t="s">
        <v>139</v>
      </c>
      <c r="B42" s="64"/>
      <c r="C42" s="54">
        <f>COUNTIF(Comments!$T$2:$T$9, CONCATENATE($A42,C$15))</f>
        <v>0</v>
      </c>
      <c r="D42" s="54">
        <f>COUNTIF(Comments!$T$2:$T$9, CONCATENATE($A42,D$15))</f>
        <v>0</v>
      </c>
      <c r="E42" s="55">
        <f>COUNTIF(Comments!$T$2:$T$9, CONCATENATE($A42,$A$6))+COUNTIF(Comments!$T$2:$T$9, CONCATENATE($A42,$A$7))+COUNTIF(Comments!$T$2:$T$9, CONCATENATE($A42,$A$8))</f>
        <v>0</v>
      </c>
      <c r="F42" s="23"/>
      <c r="G42" s="23"/>
      <c r="H42" s="23"/>
      <c r="I42" s="23"/>
      <c r="J42" s="23"/>
      <c r="K42" s="23"/>
    </row>
    <row r="43" spans="1:12">
      <c r="A43" s="66" t="s">
        <v>141</v>
      </c>
      <c r="B43" s="64"/>
      <c r="C43" s="54">
        <f>COUNTIF(Comments!$T$2:$T$9, CONCATENATE($A43,C$15))</f>
        <v>0</v>
      </c>
      <c r="D43" s="54">
        <f>COUNTIF(Comments!$T$2:$T$9, CONCATENATE($A43,D$15))</f>
        <v>0</v>
      </c>
      <c r="E43" s="55">
        <f>COUNTIF(Comments!$T$2:$T$9, CONCATENATE($A43,$A$6))+COUNTIF(Comments!$T$2:$T$9, CONCATENATE($A43,$A$7))+COUNTIF(Comments!$T$2:$T$9, CONCATENATE($A43,$A$8))</f>
        <v>0</v>
      </c>
      <c r="F43" s="23"/>
      <c r="G43" s="23"/>
      <c r="H43" s="23"/>
      <c r="I43" s="23"/>
      <c r="J43" s="23"/>
      <c r="K43" s="23"/>
    </row>
    <row r="44" spans="1:12">
      <c r="A44" s="66" t="s">
        <v>143</v>
      </c>
      <c r="B44" s="64"/>
      <c r="C44" s="54">
        <f>COUNTIF(Comments!$T$2:$T$9, CONCATENATE($A44,C$15))</f>
        <v>0</v>
      </c>
      <c r="D44" s="54">
        <f>COUNTIF(Comments!$T$2:$T$9, CONCATENATE($A44,D$15))</f>
        <v>0</v>
      </c>
      <c r="E44" s="55">
        <f>COUNTIF(Comments!$T$2:$T$9, CONCATENATE($A44,$A$6))+COUNTIF(Comments!$T$2:$T$9, CONCATENATE($A44,$A$7))+COUNTIF(Comments!$T$2:$T$9, CONCATENATE($A44,$A$8))</f>
        <v>0</v>
      </c>
      <c r="F44" s="23"/>
      <c r="G44" s="23"/>
      <c r="H44" s="23"/>
      <c r="I44" s="23"/>
      <c r="J44" s="23"/>
      <c r="K44" s="23"/>
    </row>
    <row r="45" spans="1:12">
      <c r="A45" s="66" t="s">
        <v>145</v>
      </c>
      <c r="B45" s="64"/>
      <c r="C45" s="54">
        <f>COUNTIF(Comments!$T$2:$T$9, CONCATENATE($A45,C$15))</f>
        <v>0</v>
      </c>
      <c r="D45" s="54">
        <f>COUNTIF(Comments!$T$2:$T$9, CONCATENATE($A45,D$15))</f>
        <v>0</v>
      </c>
      <c r="E45" s="55">
        <f>COUNTIF(Comments!$T$2:$T$9, CONCATENATE($A45,$A$6))+COUNTIF(Comments!$T$2:$T$9, CONCATENATE($A45,$A$7))+COUNTIF(Comments!$T$2:$T$9, CONCATENATE($A45,$A$8))</f>
        <v>0</v>
      </c>
      <c r="F45" s="23"/>
      <c r="G45" s="23"/>
      <c r="H45" s="23"/>
      <c r="I45" s="23"/>
      <c r="J45" s="23"/>
      <c r="K45" s="23"/>
    </row>
    <row r="46" spans="1:12">
      <c r="A46" s="66" t="s">
        <v>147</v>
      </c>
      <c r="B46" s="64"/>
      <c r="C46" s="54">
        <f>COUNTIF(Comments!$T$2:$T$9, CONCATENATE($A46,C$15))</f>
        <v>0</v>
      </c>
      <c r="D46" s="54">
        <f>COUNTIF(Comments!$T$2:$T$9, CONCATENATE($A46,D$15))</f>
        <v>0</v>
      </c>
      <c r="E46" s="55">
        <f>COUNTIF(Comments!$T$2:$T$9, CONCATENATE($A46,$A$6))+COUNTIF(Comments!$T$2:$T$9, CONCATENATE($A46,$A$7))+COUNTIF(Comments!$T$2:$T$9, CONCATENATE($A46,$A$8))</f>
        <v>0</v>
      </c>
      <c r="F46" s="23"/>
      <c r="G46" s="23"/>
      <c r="H46" s="23"/>
      <c r="I46" s="23"/>
      <c r="J46" s="23"/>
      <c r="K46" s="23"/>
    </row>
    <row r="47" spans="1:12">
      <c r="A47" s="66" t="s">
        <v>149</v>
      </c>
      <c r="B47" s="64"/>
      <c r="C47" s="54">
        <f>COUNTIF(Comments!$T$2:$T$9, CONCATENATE($A47,C$15))</f>
        <v>0</v>
      </c>
      <c r="D47" s="54">
        <f>COUNTIF(Comments!$T$2:$T$9, CONCATENATE($A47,D$15))</f>
        <v>0</v>
      </c>
      <c r="E47" s="55">
        <f>COUNTIF(Comments!$T$2:$T$9, CONCATENATE($A47,$A$6))+COUNTIF(Comments!$T$2:$T$9, CONCATENATE($A47,$A$7))+COUNTIF(Comments!$T$2:$T$9, CONCATENATE($A47,$A$8))</f>
        <v>0</v>
      </c>
      <c r="F47" s="23"/>
      <c r="G47" s="23"/>
      <c r="H47" s="23"/>
      <c r="I47" s="23"/>
      <c r="J47" s="23"/>
      <c r="K47" s="23"/>
    </row>
    <row r="48" spans="1:12">
      <c r="A48" s="66" t="s">
        <v>151</v>
      </c>
      <c r="B48" s="64"/>
      <c r="C48" s="54">
        <f>COUNTIF(Comments!$T$2:$T$9, CONCATENATE($A48,C$15))</f>
        <v>0</v>
      </c>
      <c r="D48" s="54">
        <f>COUNTIF(Comments!$T$2:$T$9, CONCATENATE($A48,D$15))</f>
        <v>0</v>
      </c>
      <c r="E48" s="55">
        <f>COUNTIF(Comments!$T$2:$T$9, CONCATENATE($A48,$A$6))+COUNTIF(Comments!$T$2:$T$9, CONCATENATE($A48,$A$7))+COUNTIF(Comments!$T$2:$T$9, CONCATENATE($A48,$A$8))</f>
        <v>0</v>
      </c>
      <c r="F48" s="23"/>
      <c r="G48" s="23"/>
      <c r="H48" s="23"/>
      <c r="I48" s="23"/>
      <c r="J48" s="23"/>
      <c r="K48" s="23"/>
    </row>
    <row r="49" spans="1:11">
      <c r="A49" s="66" t="s">
        <v>153</v>
      </c>
      <c r="B49" s="64"/>
      <c r="C49" s="54">
        <f>COUNTIF(Comments!$T$2:$T$9, CONCATENATE($A49,C$15))</f>
        <v>0</v>
      </c>
      <c r="D49" s="54">
        <f>COUNTIF(Comments!$T$2:$T$9, CONCATENATE($A49,D$15))</f>
        <v>0</v>
      </c>
      <c r="E49" s="55">
        <f>COUNTIF(Comments!$T$2:$T$9, CONCATENATE($A49,$A$6))+COUNTIF(Comments!$T$2:$T$9, CONCATENATE($A49,$A$7))+COUNTIF(Comments!$T$2:$T$9, CONCATENATE($A49,$A$8))</f>
        <v>0</v>
      </c>
      <c r="F49" s="23"/>
      <c r="G49" s="23"/>
      <c r="H49" s="23"/>
      <c r="I49" s="23"/>
      <c r="J49" s="23"/>
      <c r="K49" s="23"/>
    </row>
    <row r="50" spans="1:11">
      <c r="A50" s="66" t="s">
        <v>155</v>
      </c>
      <c r="B50" s="64"/>
      <c r="C50" s="54">
        <f>COUNTIF(Comments!$T$2:$T$9, CONCATENATE($A50,C$15))</f>
        <v>0</v>
      </c>
      <c r="D50" s="54">
        <f>COUNTIF(Comments!$T$2:$T$9, CONCATENATE($A50,D$15))</f>
        <v>0</v>
      </c>
      <c r="E50" s="55">
        <f>COUNTIF(Comments!$T$2:$T$9, CONCATENATE($A50,$A$6))+COUNTIF(Comments!$T$2:$T$9, CONCATENATE($A50,$A$7))+COUNTIF(Comments!$T$2:$T$9, CONCATENATE($A50,$A$8))</f>
        <v>0</v>
      </c>
      <c r="F50" s="23"/>
      <c r="G50" s="23"/>
      <c r="H50" s="23"/>
      <c r="I50" s="23"/>
      <c r="J50" s="23"/>
      <c r="K50" s="23"/>
    </row>
    <row r="51" spans="1:11">
      <c r="A51" s="66" t="s">
        <v>157</v>
      </c>
      <c r="B51" s="64"/>
      <c r="C51" s="54">
        <f>COUNTIF(Comments!$T$2:$T$9, CONCATENATE($A51,C$15))</f>
        <v>0</v>
      </c>
      <c r="D51" s="54">
        <f>COUNTIF(Comments!$T$2:$T$9, CONCATENATE($A51,D$15))</f>
        <v>0</v>
      </c>
      <c r="E51" s="55">
        <f>COUNTIF(Comments!$T$2:$T$9, CONCATENATE($A51,$A$6))+COUNTIF(Comments!$T$2:$T$9, CONCATENATE($A51,$A$7))+COUNTIF(Comments!$T$2:$T$9, CONCATENATE($A51,$A$8))</f>
        <v>0</v>
      </c>
      <c r="F51" s="23"/>
      <c r="G51" s="23"/>
      <c r="H51" s="23"/>
      <c r="I51" s="23"/>
      <c r="J51" s="23"/>
      <c r="K51" s="23"/>
    </row>
    <row r="52" spans="1:11">
      <c r="A52" s="66" t="s">
        <v>159</v>
      </c>
      <c r="B52" s="64"/>
      <c r="C52" s="54">
        <f>COUNTIF(Comments!$T$2:$T$9, CONCATENATE($A52,C$15))</f>
        <v>0</v>
      </c>
      <c r="D52" s="54">
        <f>COUNTIF(Comments!$T$2:$T$9, CONCATENATE($A52,D$15))</f>
        <v>0</v>
      </c>
      <c r="E52" s="55">
        <f>COUNTIF(Comments!$T$2:$T$9, CONCATENATE($A52,$A$6))+COUNTIF(Comments!$T$2:$T$9, CONCATENATE($A52,$A$7))+COUNTIF(Comments!$T$2:$T$9, CONCATENATE($A52,$A$8))</f>
        <v>0</v>
      </c>
      <c r="F52" s="23"/>
      <c r="G52" s="23"/>
      <c r="H52" s="23"/>
      <c r="I52" s="23"/>
      <c r="J52" s="23"/>
      <c r="K52" s="23"/>
    </row>
    <row r="53" spans="1:11">
      <c r="A53" s="66" t="s">
        <v>161</v>
      </c>
      <c r="B53" s="64"/>
      <c r="C53" s="54">
        <f>COUNTIF(Comments!$T$2:$T$9, CONCATENATE($A53,C$15))</f>
        <v>0</v>
      </c>
      <c r="D53" s="54">
        <f>COUNTIF(Comments!$T$2:$T$9, CONCATENATE($A53,D$15))</f>
        <v>0</v>
      </c>
      <c r="E53" s="55">
        <f>COUNTIF(Comments!$T$2:$T$9, CONCATENATE($A53,$A$6))+COUNTIF(Comments!$T$2:$T$9, CONCATENATE($A53,$A$7))+COUNTIF(Comments!$T$2:$T$9, CONCATENATE($A53,$A$8))</f>
        <v>0</v>
      </c>
      <c r="F53" s="23"/>
      <c r="G53" s="23"/>
      <c r="H53" s="23"/>
      <c r="I53" s="23"/>
      <c r="J53" s="23"/>
      <c r="K53" s="23"/>
    </row>
    <row r="54" spans="1:11">
      <c r="A54" s="66" t="s">
        <v>163</v>
      </c>
      <c r="B54" s="64"/>
      <c r="C54" s="54">
        <f>COUNTIF(Comments!$T$2:$T$9, CONCATENATE($A54,C$15))</f>
        <v>0</v>
      </c>
      <c r="D54" s="54">
        <f>COUNTIF(Comments!$T$2:$T$9, CONCATENATE($A54,D$15))</f>
        <v>0</v>
      </c>
      <c r="E54" s="55">
        <f>COUNTIF(Comments!$T$2:$T$9, CONCATENATE($A54,$A$6))+COUNTIF(Comments!$T$2:$T$9, CONCATENATE($A54,$A$7))+COUNTIF(Comments!$T$2:$T$9, CONCATENATE($A54,$A$8))</f>
        <v>0</v>
      </c>
      <c r="F54" s="23"/>
      <c r="G54" s="23"/>
      <c r="H54" s="23"/>
      <c r="I54" s="23"/>
      <c r="J54" s="23"/>
      <c r="K54" s="23"/>
    </row>
    <row r="55" spans="1:11">
      <c r="A55" s="66" t="s">
        <v>153</v>
      </c>
      <c r="B55" s="64"/>
      <c r="C55" s="54">
        <f>COUNTIF(Comments!$T$2:$T$9, CONCATENATE($A55,C$15))</f>
        <v>0</v>
      </c>
      <c r="D55" s="54">
        <f>COUNTIF(Comments!$T$2:$T$9, CONCATENATE($A55,D$15))</f>
        <v>0</v>
      </c>
      <c r="E55" s="55">
        <f>COUNTIF(Comments!$T$2:$T$9, CONCATENATE($A55,$A$6))+COUNTIF(Comments!$T$2:$T$9, CONCATENATE($A55,$A$7))+COUNTIF(Comments!$T$2:$T$9, CONCATENATE($A55,$A$8))</f>
        <v>0</v>
      </c>
      <c r="F55" s="23"/>
      <c r="G55" s="23"/>
      <c r="H55" s="23"/>
      <c r="I55" s="23"/>
      <c r="J55" s="23"/>
      <c r="K55" s="23"/>
    </row>
    <row r="56" spans="1:11">
      <c r="A56" s="66" t="s">
        <v>166</v>
      </c>
      <c r="B56" s="64"/>
      <c r="C56" s="54">
        <f>COUNTIF(Comments!$T$2:$T$9, CONCATENATE($A56,C$15))</f>
        <v>0</v>
      </c>
      <c r="D56" s="54">
        <f>COUNTIF(Comments!$T$2:$T$9, CONCATENATE($A56,D$15))</f>
        <v>0</v>
      </c>
      <c r="E56" s="55">
        <f>COUNTIF(Comments!$T$2:$T$9, CONCATENATE($A56,$A$6))+COUNTIF(Comments!$T$2:$T$9, CONCATENATE($A56,$A$7))+COUNTIF(Comments!$T$2:$T$9, CONCATENATE($A56,$A$8))</f>
        <v>0</v>
      </c>
      <c r="F56" s="23"/>
      <c r="G56" s="23"/>
      <c r="H56" s="23"/>
      <c r="I56" s="23"/>
      <c r="J56" s="23"/>
      <c r="K56" s="23"/>
    </row>
    <row r="57" spans="1:11">
      <c r="A57" s="67" t="s">
        <v>168</v>
      </c>
      <c r="B57" s="64">
        <f>COUNTIF(Comments!$T$2:$T$9,CONCATENATE($A57,$A$3))+COUNTIF(Comments!$T$2:$T$9,$A$3)</f>
        <v>0</v>
      </c>
      <c r="C57" s="54"/>
      <c r="D57" s="54"/>
      <c r="E57" s="55"/>
      <c r="F57" s="23"/>
      <c r="G57" s="23"/>
      <c r="H57" s="23"/>
      <c r="I57" s="23"/>
      <c r="J57" s="23"/>
      <c r="K57" s="23"/>
    </row>
    <row r="58" spans="1:11">
      <c r="A58" s="67"/>
      <c r="B58" s="64"/>
      <c r="C58" s="54"/>
      <c r="D58" s="54"/>
      <c r="E58" s="55"/>
      <c r="F58" s="23"/>
      <c r="G58" s="23"/>
      <c r="H58" s="23"/>
      <c r="I58" s="23"/>
      <c r="J58" s="23"/>
      <c r="K58" s="23"/>
    </row>
    <row r="59" spans="1:11">
      <c r="A59" s="78" t="s">
        <v>178</v>
      </c>
      <c r="B59" s="69">
        <f>SUM(B17:B57)</f>
        <v>0</v>
      </c>
      <c r="C59" s="69">
        <f t="shared" ref="C59:E59" si="2">SUM(C17:C57)</f>
        <v>8</v>
      </c>
      <c r="D59" s="69">
        <f t="shared" si="2"/>
        <v>0</v>
      </c>
      <c r="E59" s="79">
        <f t="shared" si="2"/>
        <v>0</v>
      </c>
      <c r="F59" s="23"/>
      <c r="G59" s="23"/>
      <c r="H59" s="23"/>
      <c r="I59" s="23"/>
      <c r="J59" s="23"/>
      <c r="K59" s="23"/>
    </row>
    <row r="60" spans="1:11">
      <c r="A60" s="41"/>
      <c r="B60" s="23"/>
      <c r="C60" s="23"/>
      <c r="D60" s="23"/>
      <c r="E60" s="23"/>
      <c r="F60" s="23"/>
      <c r="G60" s="23"/>
      <c r="H60" s="23"/>
      <c r="I60" s="23"/>
      <c r="J60" s="23"/>
      <c r="K60" s="23"/>
    </row>
    <row r="61" spans="1:11">
      <c r="A61" s="23"/>
      <c r="B61" s="23"/>
      <c r="C61" s="23"/>
      <c r="D61" s="23"/>
      <c r="E61" s="23"/>
      <c r="F61" s="23"/>
      <c r="G61" s="23"/>
      <c r="H61" s="23"/>
      <c r="I61" s="23"/>
      <c r="J61" s="23"/>
      <c r="K61" s="23"/>
    </row>
    <row r="62" spans="1:11">
      <c r="D62" s="27"/>
    </row>
    <row r="63" spans="1:11">
      <c r="D63" s="27"/>
    </row>
    <row r="64" spans="1:11">
      <c r="D64" s="27"/>
    </row>
    <row r="65" spans="4:4">
      <c r="D65" s="27"/>
    </row>
    <row r="66" spans="4:4">
      <c r="D66" s="27"/>
    </row>
    <row r="67" spans="4:4">
      <c r="D67" s="27"/>
    </row>
    <row r="68" spans="4:4">
      <c r="D68" s="27"/>
    </row>
    <row r="69" spans="4:4">
      <c r="D69" s="27"/>
    </row>
    <row r="70" spans="4:4">
      <c r="D70" s="27"/>
    </row>
    <row r="71" spans="4:4">
      <c r="D71" s="27"/>
    </row>
    <row r="72" spans="4:4">
      <c r="D72" s="27"/>
    </row>
    <row r="73" spans="4:4">
      <c r="D73" s="27"/>
    </row>
    <row r="74" spans="4:4">
      <c r="D74" s="29"/>
    </row>
    <row r="75" spans="4:4">
      <c r="D75" s="27"/>
    </row>
    <row r="76" spans="4:4">
      <c r="D76" s="27"/>
    </row>
    <row r="77" spans="4:4">
      <c r="D77" s="27"/>
    </row>
    <row r="78" spans="4:4">
      <c r="D78" s="27"/>
    </row>
    <row r="79" spans="4:4">
      <c r="D79" s="27"/>
    </row>
    <row r="80" spans="4:4">
      <c r="D80" s="27"/>
    </row>
    <row r="81" spans="1:4">
      <c r="D81" s="27"/>
    </row>
    <row r="82" spans="1:4">
      <c r="D82" s="27"/>
    </row>
    <row r="83" spans="1:4">
      <c r="D83" s="27"/>
    </row>
    <row r="84" spans="1:4">
      <c r="D84" s="27"/>
    </row>
    <row r="85" spans="1:4">
      <c r="A85" s="38"/>
      <c r="D85" s="27"/>
    </row>
    <row r="86" spans="1:4">
      <c r="A86" s="38"/>
      <c r="D86" s="27"/>
    </row>
    <row r="87" spans="1:4">
      <c r="D87" s="27"/>
    </row>
    <row r="88" spans="1:4">
      <c r="D88" s="27"/>
    </row>
    <row r="89" spans="1:4">
      <c r="D89" s="27"/>
    </row>
    <row r="90" spans="1:4">
      <c r="D90" s="27"/>
    </row>
    <row r="91" spans="1:4">
      <c r="D91" s="27"/>
    </row>
    <row r="92" spans="1:4">
      <c r="D92" s="27"/>
    </row>
    <row r="93" spans="1:4">
      <c r="D93" s="29"/>
    </row>
    <row r="94" spans="1:4">
      <c r="D94" s="27"/>
    </row>
    <row r="95" spans="1:4">
      <c r="D95" s="27"/>
    </row>
    <row r="96" spans="1:4">
      <c r="D96" s="27"/>
    </row>
    <row r="122" spans="1:1">
      <c r="A122" s="38"/>
    </row>
    <row r="123" spans="1:1">
      <c r="A123" s="38"/>
    </row>
    <row r="124" spans="1:1">
      <c r="A124" s="38"/>
    </row>
    <row r="125" spans="1:1">
      <c r="A125" s="38"/>
    </row>
    <row r="126" spans="1:1">
      <c r="A126" s="38"/>
    </row>
    <row r="127" spans="1:1">
      <c r="A127" s="38"/>
    </row>
    <row r="128" spans="1:1">
      <c r="A128" s="38"/>
    </row>
    <row r="129" spans="1:1">
      <c r="A129" s="38"/>
    </row>
    <row r="130" spans="1:1">
      <c r="A130" s="38"/>
    </row>
    <row r="131" spans="1:1">
      <c r="A131" s="38"/>
    </row>
    <row r="132" spans="1:1">
      <c r="A132" s="38"/>
    </row>
    <row r="133" spans="1:1">
      <c r="A133" s="38"/>
    </row>
    <row r="134" spans="1:1">
      <c r="A134" s="38"/>
    </row>
    <row r="135" spans="1:1">
      <c r="A135" s="38"/>
    </row>
    <row r="136" spans="1:1">
      <c r="A136" s="38"/>
    </row>
    <row r="137" spans="1:1">
      <c r="A137" s="38"/>
    </row>
    <row r="138" spans="1:1">
      <c r="A138" s="38"/>
    </row>
    <row r="139" spans="1:1">
      <c r="A139" s="38"/>
    </row>
    <row r="140" spans="1:1">
      <c r="A140" s="3"/>
    </row>
    <row r="142" spans="1:1">
      <c r="A142" s="38"/>
    </row>
    <row r="143" spans="1:1">
      <c r="A143" s="38"/>
    </row>
    <row r="144" spans="1:1">
      <c r="A144" s="38"/>
    </row>
    <row r="145" spans="1:1">
      <c r="A145" s="38"/>
    </row>
    <row r="146" spans="1:1">
      <c r="A146" s="38"/>
    </row>
    <row r="147" spans="1:1">
      <c r="A147" s="38"/>
    </row>
    <row r="148" spans="1:1">
      <c r="A148" s="38"/>
    </row>
    <row r="149" spans="1:1">
      <c r="A149" s="38"/>
    </row>
    <row r="150" spans="1:1">
      <c r="A150" s="38"/>
    </row>
    <row r="152" spans="1:1">
      <c r="A152" s="37"/>
    </row>
    <row r="153" spans="1:1">
      <c r="A153" s="37"/>
    </row>
    <row r="154" spans="1:1">
      <c r="A154" s="37"/>
    </row>
    <row r="155" spans="1:1">
      <c r="A155" s="37"/>
    </row>
    <row r="156" spans="1:1">
      <c r="A156" s="37"/>
    </row>
    <row r="157" spans="1:1">
      <c r="A157" s="37"/>
    </row>
    <row r="158" spans="1:1">
      <c r="A158" s="37"/>
    </row>
    <row r="159" spans="1:1">
      <c r="A159" s="37"/>
    </row>
    <row r="160" spans="1:1">
      <c r="A160" s="37"/>
    </row>
    <row r="161" spans="1:1">
      <c r="A161" s="37"/>
    </row>
    <row r="162" spans="1:1">
      <c r="A162" s="37"/>
    </row>
    <row r="163" spans="1:1">
      <c r="A163" s="37"/>
    </row>
    <row r="164" spans="1:1">
      <c r="A164" s="37"/>
    </row>
    <row r="165" spans="1:1">
      <c r="A165" s="38"/>
    </row>
    <row r="167" spans="1:1">
      <c r="A167" s="38"/>
    </row>
    <row r="168" spans="1:1">
      <c r="A168" s="39"/>
    </row>
    <row r="169" spans="1:1">
      <c r="A169" s="39"/>
    </row>
    <row r="170" spans="1:1">
      <c r="A170" s="39"/>
    </row>
    <row r="171" spans="1:1">
      <c r="A171" s="39"/>
    </row>
    <row r="172" spans="1:1">
      <c r="A172" s="39"/>
    </row>
    <row r="173" spans="1:1">
      <c r="A173" s="39"/>
    </row>
    <row r="174" spans="1:1">
      <c r="A174" s="39"/>
    </row>
    <row r="175" spans="1:1">
      <c r="A175" s="39"/>
    </row>
    <row r="176" spans="1:1">
      <c r="A176" s="39"/>
    </row>
  </sheetData>
  <sortState ref="A61:A256">
    <sortCondition ref="A61"/>
  </sortState>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H15"/>
  <sheetViews>
    <sheetView workbookViewId="0">
      <selection activeCell="J4" sqref="J4"/>
    </sheetView>
  </sheetViews>
  <sheetFormatPr defaultColWidth="11" defaultRowHeight="15.75"/>
  <sheetData>
    <row r="1" spans="1:8" ht="18.75">
      <c r="A1" s="33" t="s">
        <v>127</v>
      </c>
    </row>
    <row r="2" spans="1:8">
      <c r="A2" s="32"/>
    </row>
    <row r="3" spans="1:8">
      <c r="B3" s="16" t="s">
        <v>70</v>
      </c>
    </row>
    <row r="4" spans="1:8">
      <c r="B4" s="16"/>
    </row>
    <row r="5" spans="1:8" ht="16.5" thickBot="1">
      <c r="B5" s="17" t="s">
        <v>71</v>
      </c>
    </row>
    <row r="6" spans="1:8" ht="16.5" thickBot="1">
      <c r="B6" s="91" t="s">
        <v>72</v>
      </c>
      <c r="C6" s="91" t="s">
        <v>73</v>
      </c>
      <c r="D6" s="91" t="s">
        <v>74</v>
      </c>
      <c r="E6" s="91" t="s">
        <v>75</v>
      </c>
      <c r="F6" s="93" t="s">
        <v>76</v>
      </c>
      <c r="G6" s="94"/>
      <c r="H6" s="95"/>
    </row>
    <row r="7" spans="1:8" ht="16.5" thickBot="1">
      <c r="B7" s="92"/>
      <c r="C7" s="92"/>
      <c r="D7" s="92"/>
      <c r="E7" s="92"/>
      <c r="F7" s="18" t="s">
        <v>77</v>
      </c>
      <c r="G7" s="18" t="s">
        <v>20</v>
      </c>
      <c r="H7" s="18" t="s">
        <v>18</v>
      </c>
    </row>
    <row r="8" spans="1:8" ht="27">
      <c r="B8" s="88" t="s">
        <v>78</v>
      </c>
      <c r="C8" s="19" t="s">
        <v>79</v>
      </c>
      <c r="D8" s="88">
        <v>16.100000000000001</v>
      </c>
      <c r="E8" s="88" t="s">
        <v>83</v>
      </c>
      <c r="F8" s="88"/>
      <c r="G8" s="88"/>
      <c r="H8" s="88"/>
    </row>
    <row r="9" spans="1:8" ht="27">
      <c r="B9" s="89"/>
      <c r="C9" s="19" t="s">
        <v>80</v>
      </c>
      <c r="D9" s="89"/>
      <c r="E9" s="89"/>
      <c r="F9" s="89"/>
      <c r="G9" s="89"/>
      <c r="H9" s="89"/>
    </row>
    <row r="10" spans="1:8">
      <c r="B10" s="89"/>
      <c r="C10" s="19" t="s">
        <v>81</v>
      </c>
      <c r="D10" s="89"/>
      <c r="E10" s="89"/>
      <c r="F10" s="89"/>
      <c r="G10" s="89"/>
      <c r="H10" s="89"/>
    </row>
    <row r="11" spans="1:8" ht="27.75" thickBot="1">
      <c r="B11" s="90"/>
      <c r="C11" s="20" t="s">
        <v>82</v>
      </c>
      <c r="D11" s="90"/>
      <c r="E11" s="90"/>
      <c r="F11" s="90"/>
      <c r="G11" s="90"/>
      <c r="H11" s="90"/>
    </row>
    <row r="12" spans="1:8" ht="27">
      <c r="B12" s="88" t="s">
        <v>84</v>
      </c>
      <c r="C12" s="19" t="s">
        <v>79</v>
      </c>
      <c r="D12" s="88">
        <v>16.100000000000001</v>
      </c>
      <c r="E12" s="88" t="s">
        <v>86</v>
      </c>
      <c r="F12" s="88"/>
      <c r="G12" s="88"/>
      <c r="H12" s="88"/>
    </row>
    <row r="13" spans="1:8">
      <c r="B13" s="89"/>
      <c r="C13" s="19" t="s">
        <v>85</v>
      </c>
      <c r="D13" s="89"/>
      <c r="E13" s="89"/>
      <c r="F13" s="89"/>
      <c r="G13" s="89"/>
      <c r="H13" s="89"/>
    </row>
    <row r="14" spans="1:8" ht="27.75" thickBot="1">
      <c r="B14" s="90"/>
      <c r="C14" s="20" t="s">
        <v>82</v>
      </c>
      <c r="D14" s="90"/>
      <c r="E14" s="90"/>
      <c r="F14" s="90"/>
      <c r="G14" s="90"/>
      <c r="H14" s="90"/>
    </row>
    <row r="15" spans="1:8" ht="18.75">
      <c r="B15" s="21"/>
    </row>
  </sheetData>
  <mergeCells count="17">
    <mergeCell ref="B6:B7"/>
    <mergeCell ref="C6:C7"/>
    <mergeCell ref="D6:D7"/>
    <mergeCell ref="E6:E7"/>
    <mergeCell ref="F6:H6"/>
    <mergeCell ref="H8:H11"/>
    <mergeCell ref="B12:B14"/>
    <mergeCell ref="D12:D14"/>
    <mergeCell ref="E12:E14"/>
    <mergeCell ref="F12:F14"/>
    <mergeCell ref="G12:G14"/>
    <mergeCell ref="H12:H14"/>
    <mergeCell ref="B8:B11"/>
    <mergeCell ref="D8:D11"/>
    <mergeCell ref="E8:E11"/>
    <mergeCell ref="F8:F11"/>
    <mergeCell ref="G8:G11"/>
  </mergeCell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A22"/>
  <sheetViews>
    <sheetView workbookViewId="0">
      <selection activeCell="A10" sqref="A10"/>
    </sheetView>
  </sheetViews>
  <sheetFormatPr defaultColWidth="11" defaultRowHeight="15.75"/>
  <cols>
    <col min="1" max="1" width="123" customWidth="1"/>
  </cols>
  <sheetData>
    <row r="1" spans="1:1">
      <c r="A1" s="2" t="s">
        <v>111</v>
      </c>
    </row>
    <row r="2" spans="1:1">
      <c r="A2" s="1"/>
    </row>
    <row r="3" spans="1:1">
      <c r="A3" s="1"/>
    </row>
    <row r="4" spans="1:1" ht="31.5">
      <c r="A4" s="1" t="s">
        <v>112</v>
      </c>
    </row>
    <row r="5" spans="1:1">
      <c r="A5" s="1"/>
    </row>
    <row r="6" spans="1:1">
      <c r="A6" s="1" t="s">
        <v>118</v>
      </c>
    </row>
    <row r="7" spans="1:1">
      <c r="A7" s="1"/>
    </row>
    <row r="8" spans="1:1" ht="47.25">
      <c r="A8" s="1" t="s">
        <v>119</v>
      </c>
    </row>
    <row r="9" spans="1:1">
      <c r="A9" s="1"/>
    </row>
    <row r="10" spans="1:1" ht="31.5">
      <c r="A10" s="1" t="s">
        <v>120</v>
      </c>
    </row>
    <row r="11" spans="1:1">
      <c r="A11" s="1"/>
    </row>
    <row r="12" spans="1:1" ht="47.25">
      <c r="A12" s="1" t="s">
        <v>113</v>
      </c>
    </row>
    <row r="13" spans="1:1">
      <c r="A13" s="1"/>
    </row>
    <row r="14" spans="1:1" ht="31.5">
      <c r="A14" s="1" t="s">
        <v>114</v>
      </c>
    </row>
    <row r="15" spans="1:1">
      <c r="A15" s="1"/>
    </row>
    <row r="16" spans="1:1">
      <c r="A16" s="1" t="s">
        <v>115</v>
      </c>
    </row>
    <row r="17" spans="1:1">
      <c r="A17" s="1"/>
    </row>
    <row r="18" spans="1:1" ht="31.5">
      <c r="A18" s="1" t="s">
        <v>116</v>
      </c>
    </row>
    <row r="19" spans="1:1">
      <c r="A19" s="1"/>
    </row>
    <row r="20" spans="1:1" ht="31.5">
      <c r="A20" s="1" t="s">
        <v>117</v>
      </c>
    </row>
    <row r="21" spans="1:1">
      <c r="A21" s="1"/>
    </row>
    <row r="22" spans="1:1">
      <c r="A22" s="1"/>
    </row>
  </sheetData>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
  <sheetViews>
    <sheetView workbookViewId="0">
      <selection activeCell="B1" sqref="B1"/>
    </sheetView>
  </sheetViews>
  <sheetFormatPr defaultColWidth="11" defaultRowHeight="15.75"/>
  <sheetData/>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Cover</vt:lpstr>
      <vt:lpstr>Comments</vt:lpstr>
      <vt:lpstr>Summary</vt:lpstr>
      <vt:lpstr>CID76</vt:lpstr>
      <vt:lpstr>Notes</vt:lpstr>
      <vt:lpstr>Charts</vt:lpstr>
      <vt:lpstr>'CID76'!_GoBack</vt:lpstr>
    </vt:vector>
  </TitlesOfParts>
  <Company>Beecher Communications Consultants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Beecher</dc:creator>
  <cp:lastModifiedBy>Jorjeta Jetcheva</cp:lastModifiedBy>
  <dcterms:created xsi:type="dcterms:W3CDTF">2011-09-02T18:28:43Z</dcterms:created>
  <dcterms:modified xsi:type="dcterms:W3CDTF">2011-09-21T04:40:10Z</dcterms:modified>
</cp:coreProperties>
</file>