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1580" windowHeight="5640" tabRatio="500" activeTab="1"/>
  </bookViews>
  <sheets>
    <sheet name="Cover" sheetId="1" r:id="rId1"/>
    <sheet name="Comments" sheetId="2" r:id="rId2"/>
    <sheet name="Summary" sheetId="3" r:id="rId3"/>
    <sheet name="CID76" sheetId="4" r:id="rId4"/>
    <sheet name="Notes" sheetId="5" r:id="rId5"/>
    <sheet name="Charts" sheetId="6" r:id="rId6"/>
  </sheets>
  <definedNames>
    <definedName name="_GoBack" localSheetId="3">'CID76'!$B$8</definedName>
  </definedNames>
  <calcPr fullCalcOnLoad="1"/>
</workbook>
</file>

<file path=xl/sharedStrings.xml><?xml version="1.0" encoding="utf-8"?>
<sst xmlns="http://schemas.openxmlformats.org/spreadsheetml/2006/main" count="280" uniqueCount="201">
  <si>
    <t>The text &lt;&lt;If either validation fails&gt;&gt; isn't clear to me. Does this include only error detection, or also after having perforemed single error correction, as mentioned on the previous page?</t>
  </si>
  <si>
    <t>Clarify the validation procedure more accurately. If the intention is to perform single bit error correction before failing, then this must be specified. If the intention is not to perform single bit error correction, only error detection, then the reference to error correction on the previous page should be removed.</t>
  </si>
  <si>
    <t>Total</t>
  </si>
  <si>
    <t>IEEE P802.15</t>
  </si>
  <si>
    <t>Wireless Personal Area Networks</t>
  </si>
  <si>
    <t>Project</t>
  </si>
  <si>
    <t>IEEE P802.15 Working Group for Wireless Personal Area Networks (WPANs)</t>
  </si>
  <si>
    <t>Title</t>
  </si>
  <si>
    <t>Date Submitted</t>
  </si>
  <si>
    <t>Source</t>
  </si>
  <si>
    <t>Re:</t>
  </si>
  <si>
    <t>Abstract</t>
  </si>
  <si>
    <t>802.15 Comments &amp; resolutions for Sponsor Ballot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</si>
  <si>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</si>
  <si>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</si>
  <si>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</si>
  <si>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</si>
  <si>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</si>
  <si>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September 2011</t>
  </si>
  <si>
    <t>802.15.4g Sponsor Ballot Comments and Resolutions</t>
  </si>
  <si>
    <t>Phil Beecher</t>
  </si>
  <si>
    <t>BCC</t>
  </si>
  <si>
    <t>Voice: +44 1273 422275</t>
  </si>
  <si>
    <t>16 Saxon Road, Hove, BN3 4LE</t>
  </si>
  <si>
    <t>email: phil@beecher.co.uk</t>
  </si>
  <si>
    <t>d5P802-15-4g_Draft_Standard</t>
  </si>
  <si>
    <t>[This document contains the Sponsor Ballot comments and resolutions for TG4g draft amendment]</t>
  </si>
  <si>
    <t>Table D.3 additional entries</t>
  </si>
  <si>
    <t>Existing RF11.4 and RF11.5 to be assigned as RF11.6 and RF11.7, respectively</t>
  </si>
  <si>
    <t>Item number</t>
  </si>
  <si>
    <t>Item description</t>
  </si>
  <si>
    <t>Reference</t>
  </si>
  <si>
    <t>Status</t>
  </si>
  <si>
    <t>Support</t>
  </si>
  <si>
    <t>N/A</t>
  </si>
  <si>
    <t>RF11.4</t>
  </si>
  <si>
    <t>Operating mode</t>
  </si>
  <si>
    <t>#1 and #2 when</t>
  </si>
  <si>
    <t>operated in</t>
  </si>
  <si>
    <t>920 MHz band</t>
  </si>
  <si>
    <t>FD6:M</t>
  </si>
  <si>
    <t>RF11.5</t>
  </si>
  <si>
    <t>#3 and #4 in</t>
  </si>
  <si>
    <t>O</t>
  </si>
  <si>
    <t>Group</t>
  </si>
  <si>
    <t>Frame Size</t>
  </si>
  <si>
    <t>Radio Spec</t>
  </si>
  <si>
    <t>Channel Page</t>
  </si>
  <si>
    <t>MPM</t>
  </si>
  <si>
    <t>FEC</t>
  </si>
  <si>
    <t>SFD</t>
  </si>
  <si>
    <t>FCS</t>
  </si>
  <si>
    <t>IE</t>
  </si>
  <si>
    <t>Bit Order</t>
  </si>
  <si>
    <t>Frequency Band</t>
  </si>
  <si>
    <t>MAC</t>
  </si>
  <si>
    <t>PICS</t>
  </si>
  <si>
    <t>PIB</t>
  </si>
  <si>
    <t>Mode Switch</t>
  </si>
  <si>
    <t>MR-O-QPSK</t>
  </si>
  <si>
    <t>MR-FSK</t>
  </si>
  <si>
    <t>Generic PHY</t>
  </si>
  <si>
    <t>Data Whitening</t>
  </si>
  <si>
    <t>MR-OFDM</t>
  </si>
  <si>
    <t>CSM</t>
  </si>
  <si>
    <t>Coexistence</t>
  </si>
  <si>
    <t>Technical &amp; General</t>
  </si>
  <si>
    <t>Overall</t>
  </si>
  <si>
    <t>Comment Resolution Status Options Revised</t>
  </si>
  <si>
    <t>The comment resolution status options offered by myBallot and provided on the comment resolution spreadsheet, have been revised from Agree, Disagree, Out of Scope, Principle and Unresolvable and replaced with the following options:</t>
  </si>
  <si>
    <t>The comment resolution statuses 'Out of Scope' and 'Unresolvable' have been removed, without equivalents provided, as these are effectively 'Rejected' and are marked as such. The ballot resolution committee will explain why such comments are 'Out of Scope" or 'Unresolvable' with a remark in the Resolution Detail field.</t>
  </si>
  <si>
    <t>The Resolution Status fields for both single comment and bulk comment response have been modified to reflect these changes. Appropriate help pages have also been revised.</t>
  </si>
  <si>
    <t>Rollout of these changes will be effective 1-June-2011; 12:00 P.M. (noon) eastern time.</t>
  </si>
  <si>
    <t>For initial and recirculation ballots in process at the time of the rollout, the "OLD" Resolution Status options, including 'Unresolvable' and 'Out of Scope', should be used.</t>
  </si>
  <si>
    <t>For initial and recirculation ballots that start after the rollout, only the "NEW" Resolution Status options, excluding "Unresolvable' and 'Out of Scope', should be used.</t>
  </si>
  <si>
    <r>
      <rPr>
        <b/>
        <sz val="12"/>
        <color indexed="8"/>
        <rFont val="Calibri"/>
        <family val="2"/>
      </rPr>
      <t>Accepted</t>
    </r>
    <r>
      <rPr>
        <sz val="12"/>
        <color theme="1"/>
        <rFont val="Calibri"/>
        <family val="2"/>
      </rPr>
      <t xml:space="preserve"> --The ballot resolution committee accepts the suggested remedy verbatim.</t>
    </r>
  </si>
  <si>
    <r>
      <rPr>
        <b/>
        <sz val="12"/>
        <color indexed="8"/>
        <rFont val="Calibri"/>
        <family val="2"/>
      </rPr>
      <t>Revised</t>
    </r>
    <r>
      <rPr>
        <sz val="12"/>
        <color theme="1"/>
        <rFont val="Calibri"/>
        <family val="2"/>
      </rPr>
      <t xml:space="preserve"> --The ballot resolution committee accepts the suggested remedy in principle. This means that the ballot resolution committee will make a change to the draft based on a revision of the suggested remedy. The Resolution Detail field shall provide sufficient detail for ballot group members to understand the revision of the suggested remedy provided by the commenter.</t>
    </r>
  </si>
  <si>
    <r>
      <rPr>
        <b/>
        <sz val="12"/>
        <color indexed="8"/>
        <rFont val="Calibri"/>
        <family val="2"/>
      </rPr>
      <t>Rejected</t>
    </r>
    <r>
      <rPr>
        <sz val="12"/>
        <color theme="1"/>
        <rFont val="Calibri"/>
        <family val="2"/>
      </rPr>
      <t xml:space="preserve"> --The ballot resolution committee does not accept the suggested remedy. The Resolution Detail field shall provide sufficient detail for ballot group members to understand the rationale for this rejection.</t>
    </r>
  </si>
  <si>
    <t>Accepted</t>
  </si>
  <si>
    <t>Revised</t>
  </si>
  <si>
    <t>Rejected</t>
  </si>
  <si>
    <t>Open</t>
  </si>
  <si>
    <t>rdy 2 vote</t>
  </si>
  <si>
    <t>WIP</t>
  </si>
  <si>
    <t>Proposed Resolution for CID 76</t>
  </si>
  <si>
    <t>Category +Status</t>
  </si>
  <si>
    <t>Assignee</t>
  </si>
  <si>
    <t>Matt Boytim</t>
  </si>
  <si>
    <t>Steve Shearer</t>
  </si>
  <si>
    <t>Monique Brown</t>
  </si>
  <si>
    <t>Kunal Shah</t>
  </si>
  <si>
    <t>Ed Callaway</t>
  </si>
  <si>
    <t>Paul Gorday </t>
  </si>
  <si>
    <t>Kuor-Hsin Chang </t>
  </si>
  <si>
    <t>Jeff King</t>
  </si>
  <si>
    <t>Hiroshi Harada</t>
  </si>
  <si>
    <t>Fumihide Kojima </t>
  </si>
  <si>
    <t>Jorjeta Jetcheva</t>
  </si>
  <si>
    <t>John Buffington</t>
  </si>
  <si>
    <t>Jeritt Kent</t>
  </si>
  <si>
    <t>Chuck Millet</t>
  </si>
  <si>
    <t>Khanh Tuan Le</t>
  </si>
  <si>
    <t>Jin-Meng Ho</t>
  </si>
  <si>
    <t>Bob Mason</t>
  </si>
  <si>
    <t>Scott Weikel</t>
  </si>
  <si>
    <t>Daniel Popa</t>
  </si>
  <si>
    <t>Hartman Van Wyk</t>
  </si>
  <si>
    <t>Clint Powell</t>
  </si>
  <si>
    <t>John Lampe</t>
  </si>
  <si>
    <t>Ben Rolfe</t>
  </si>
  <si>
    <t>Will San Filippo</t>
  </si>
  <si>
    <t>Ruben Salazar</t>
  </si>
  <si>
    <t>Chris Calvert</t>
  </si>
  <si>
    <t>Tim Schmidl</t>
  </si>
  <si>
    <t>Anuj Batra</t>
  </si>
  <si>
    <t>Michael Schmidt</t>
  </si>
  <si>
    <t>Frank Poegel</t>
  </si>
  <si>
    <t>Cristina Seibert</t>
  </si>
  <si>
    <t>Jay Ramasastry</t>
  </si>
  <si>
    <t>Chin Sean Sum</t>
  </si>
  <si>
    <t>Alina Liru Lu</t>
  </si>
  <si>
    <t>Larry Taylor</t>
  </si>
  <si>
    <t>Kazu Yasukawa</t>
  </si>
  <si>
    <t>Kentaro Sakamoto</t>
  </si>
  <si>
    <t>James Gilb</t>
  </si>
  <si>
    <t>unassigned</t>
  </si>
  <si>
    <t>Closed</t>
  </si>
  <si>
    <t>Group+Status</t>
  </si>
  <si>
    <t>Assignee+Status</t>
  </si>
  <si>
    <t>Total resolved</t>
  </si>
  <si>
    <t xml:space="preserve">% resolved </t>
  </si>
  <si>
    <t>Total resolved T and G</t>
  </si>
  <si>
    <t>% resolved T and G</t>
  </si>
  <si>
    <t>Total resolved E</t>
  </si>
  <si>
    <t>% resolved E</t>
  </si>
  <si>
    <t>Totals</t>
  </si>
  <si>
    <t>Change History</t>
  </si>
  <si>
    <t>r0</t>
  </si>
  <si>
    <t>Initial Version</t>
  </si>
  <si>
    <t>r1</t>
  </si>
  <si>
    <t>Added comment grouping and summaries</t>
  </si>
  <si>
    <t>Phil Beecher, 14 sept 2011</t>
  </si>
  <si>
    <t>September 14, 2011</t>
  </si>
  <si>
    <t>15-11-0584-02-004g-tg4g-sponsor-ballot-comments</t>
  </si>
  <si>
    <t>r2</t>
  </si>
  <si>
    <t>Started assignment of comments</t>
  </si>
  <si>
    <t>Accept</t>
  </si>
  <si>
    <t>Generic MR-FSK: The filtering requirements in MR-FSK are specified as a) limits on the tolerances in the eye-diagram for frequency deviation, namely   the frequency deviation at the maximum eye-opening and the excursions in the zero-crossing and b) Tx spectral mask.  There is no specific requirement to implement a particularly shaped filter, except for GFSK filtering with BT=0.5 for the 950 MHz band. With that requirement, the generic nature of MR-FSK implies a choice of unspecified modulation index, frequency-deviation, and channel spacing.  The generic MR-FSK is intended for two reasons: to be backward compatible and to allow flexibility for future designs.  If all the existing devices are enumerated (when Clause 10 is added), it will obviate the need for the generic MR-FSK on the account of the first reason. The second reason leaves open a possibility for a high-modulation and a highly-filtered FSK system that can transmit at high power without breaking the transmit-power mask requirement. The optimum receiver for such system will be quite complex due to the inherent memory in the system.  Besides, such system will limit interoperability: both receiver and transmitter will need the same generic MR-FSK, especially in a peer-to-peer configuration.  Such system can extend the communication range in a point- to -point topology.   Communication range can also be extended without using a complex physical layer by allowing multiple hops in a network.</t>
  </si>
  <si>
    <t>Remove the generic MR-FSK PHY from the draft. Or, restrict the parameters that will be generic and include their ranges and the specific justification for keeping them generic.</t>
  </si>
  <si>
    <t>Amihood, Patrick</t>
  </si>
  <si>
    <t>It seems that the MR-FSK Generic PHY mechanism in Section 4.2a is introduced to "interface to previously deployed devices". Does this mean that devices that comply to this specification only need to support their own Generic PHY? Section 16.1.2 states: "A SUN device may operate in a PHY mode either defined in this specification or via the MR-FSK Generic PHY mechanism." It is not clear how this is consistent with MR-FSK PHY being mandatory and how this might affect the multi-PHY management scheme that allows interoperability between the mandatory PHY and the two optional PHYs.</t>
  </si>
  <si>
    <t>Remove the MR-FSK Generic PHY mechanism.</t>
  </si>
  <si>
    <t>Brown, Monique</t>
  </si>
  <si>
    <t>5.2.4.4</t>
  </si>
  <si>
    <t>The description of Mode Switch Parameter Entry Index field reads: "...contains an unsigned integer whose value is the index into the
ModeSwitchParameterEntries PIB Attribute array for the Mode Switch Parameter Entry."
When I searched on "ModeSwitchParameterEntries," I found a primitive parameter (not a PIB attribute) called ModeSwitchParameterEntry (not "Entries"). There is, however, an array in the PIB called "phyModeSwitchParameterEntries."</t>
  </si>
  <si>
    <t>I believe the description on page 55 should read: "...contains an unsigned integer whose value is the index into the phyModeSwitchParameterEntries PIB Attribute array..." Also, make "Attribute" lower case and change wording from "PIB Attribute array for the Mode Switch Parameter Entry" to "PIB attribute array _containing_ the Mode Switch Parameter Entry."</t>
  </si>
  <si>
    <t>The term "mandatory mode" is not used elsewhere. Other places in the draft use the term "shall" to describe when something is mandatory.</t>
  </si>
  <si>
    <t>Re-write this paragraph to remove the term "mandatory." Consider inserting a cross-reference to the place where the "mandatory" mode is defined.</t>
  </si>
  <si>
    <t>Janbu, Oyvind</t>
  </si>
  <si>
    <t>Comment #</t>
  </si>
  <si>
    <t>Name</t>
  </si>
  <si>
    <t>Category</t>
  </si>
  <si>
    <t>Page</t>
  </si>
  <si>
    <t>Subclause</t>
  </si>
  <si>
    <t>Line</t>
  </si>
  <si>
    <t>Comment</t>
  </si>
  <si>
    <t>File</t>
  </si>
  <si>
    <t>Must Be Satisfied</t>
  </si>
  <si>
    <t>Proposed Change</t>
  </si>
  <si>
    <t>Resolution Status</t>
  </si>
  <si>
    <t>Resolution Detail</t>
  </si>
  <si>
    <t>Other1</t>
  </si>
  <si>
    <t>Other2</t>
  </si>
  <si>
    <t>Other3</t>
  </si>
  <si>
    <t>Waheed, Khurram</t>
  </si>
  <si>
    <t>Technical</t>
  </si>
  <si>
    <t>No</t>
  </si>
  <si>
    <t>16.1.4</t>
  </si>
  <si>
    <t>The mode switch mechansim and the settling times have been described for a non-FH environment only.</t>
  </si>
  <si>
    <t>Is the mode switch mechansim defined in a band with FH?
If so, How will FH impact the settling time specification?
It is proposed that a few lines clarifying the operation in this context are added to section 16.1.4</t>
  </si>
  <si>
    <t>This assumption should be added included in the first paragraph on line 48 (p. 65) as follows:
"The mode switch mechanism is optional. For a non-FH band, such as 915Mhz, the mode switch operation has been described below."</t>
  </si>
  <si>
    <t>Yes</t>
  </si>
  <si>
    <t>Hansen, Christopher</t>
  </si>
  <si>
    <t>The mode switch feature looks dangerous.  Packets can get lost over the air. How do two PHYs maintain an understanding of their operating mode?  CRC checks and ACKs are typically done at the MAC layer.  Isn't this type of functionality needed to make this feature robust?</t>
  </si>
  <si>
    <t>Fix or remove</t>
  </si>
  <si>
    <t>Editorial</t>
  </si>
  <si>
    <t>General</t>
  </si>
  <si>
    <t>Schmidt, Michael</t>
  </si>
  <si>
    <t>16.1.1.4</t>
  </si>
  <si>
    <t>Specification of the check sum field B3-B0 is incomplete and questionable. To which information bits of the PHR field they are to be applied and how exactly? Since k=11, it appears they are to be applied over the first 11 entries of the PHR field. This would include  the mode switch bit itself. Is this useful if the mode switch bit is otherwise unprotected?</t>
  </si>
  <si>
    <t>Revise the specification of the mode switch PPDU.</t>
  </si>
  <si>
    <t>Shamain, Durgaprasad</t>
  </si>
  <si>
    <t>Reject. Resolution is the same as CID 177.</t>
  </si>
  <si>
    <t>Revised. The mode switch mechanism is an optional feature that can be used for both FH and non-FH systems. As stated in 16.1.4, both the mode switch PPDU and the PPDU containing the PSDU are transmitted on channels that correspond to the same center frequency, i.e. there is not a channel change between the two PPDUs. To further clarify the coordination of settling delays between the transmitting and receiving devices, modify the paragraph in 4.2b from:
"To take advantage of this mechanism, the system implementer would typically configure devices with identical mode switch parameters. However, a source device wishing to use the mode switch mechanism would typically request SUN PHY capability information (including the mode switch parameter entries) from the destination device(s) to ensure that the mode switch mechanism, with the identical parameters, is supported by the destination device(s)."
to:
"To take advantage of this mechanism, the system implementer would typically configure devices with identical mode switch parameters. However, a source device wishing to use the mode switch mechanism would typically request SUN PHY capability information (including the mode switch parameter entries) from the destination device to ensure that the particular mode switch is supported by the destination device. The transmitting device would then use a settling delay that is the larger of the transmitter's settling delay and the receiver's settling delay."</t>
  </si>
  <si>
    <t>Revised. Resolved by CID 251.</t>
  </si>
  <si>
    <t xml:space="preserve">Revised. Change the sentence that describes the process used by the receiving device to validate the mode switch PPDU from:
"The receiving device validates the BCH(15,11) codeword and then the PC field. If either validation fails, the receiver terminates the receive procedure; otherwise the receiver continues processing received symbols to decode the subsequent PPDU."
to:
"If the receiving device receives a PHR with MS set to one, it first performs the BCH calculation over the first 11 bits of the PHR. If the checksum is valid, and MS is still set to one after error correction, the PC bit is validated. If PC is valid, the receiving device processes the mode switch and decodes the subsequent PPDU. If the checksum is invalid, or if MS is set to zero after the error correction, or if PC is invalid, the receiver terminates the receive procedure." 
Since the mode switch bit is protected by BCH code, this is useful.
</t>
  </si>
  <si>
    <t>Revised. Change the text on page 9 from 
"For the MR-FSK PHY, the symbol duration used for MAC and PHY timing parameters shall be the symbol
duration of the mandatory mode having the lowest data rate for that particular frequency band. For the MROFDM PHY, the symbol duration used for MAC timing parameters shall be the symbol duration of the MRFSK mandatory mode having the lowest data rate for that particular frequency band"
to 
"For the MR-FSK PHY, the symbol duration used for MAC and PHY timing parameters shall be the symbol
duration of operating mode #1 specified in Table 116 and Table 117. For the MROFDM PHY, the symbol duration used for MAC timing parameters shall be the symbol duration of the MRFSK operating mode #1 specified in Table 116 and Table 117 for the  particular frequency band"
Also, change the text on page 7 line 43 from 
"For example, the mode switch mechanism can be invoked by a device that is configured to operate at the mandatory MR-FSK mode (e.g., 50 kb/s) to enable higher data rate communications when needed."
to 
"For example, the mode switch mechanism can be invoked by a device that is configured to operate at a lower MR-FSK mode (e.g., 50 kb/s) to enable higher data rate communications when needed."</t>
  </si>
  <si>
    <t xml:space="preserve">Reject. The ranges and restrictions for generic MR-FSK PHY parameters are specified in Table 71a-Elements of GenericPHYDescriptor. As shown in Table 71a, the parameters that can be specified for a generic PHY MR-FSK mode are limited to the channel spacing, modulation scheme, modulation order, modulation index, and BT (if the modulation scheme is GFSK). The allowed values for each of these parameters are restricted as follows:
ModulationScheme is either FSK or GFSK.
FSKModulationOrder is either 2-FSK or 4-FSK.
FSKModulationIndex is restricted to values between 0.5 and 2.5. 
FSKBT is only used if ModulationScheme is FSK or GFSK and is limited to BT values of 0.5 and 1.0.
All other aspects of generic PHY specified modes are per the definitions of the standard defined MR-FSK modes.
The justification for the Generic PHY is contained in Section 4.2a of the document. </t>
  </si>
  <si>
    <t>Reject. The mode switch is done on a packet by packet basis, the mode switch only occurs in the subsequent packet following the mode switch packet. Once the subsequent packet is received or the receiving device times out without receiving the subsequent packet, the operating mode returns to the mode specified by phyCurrentSUNPageEntry. In addition, the BCH code and parity check bit have been added to protect the header of the mode switch PPDU.</t>
  </si>
  <si>
    <t>Revised. As stated on page 56 lines 44-47, the MR-FSK Generic PHY mechanism is optional and enables the use of a broader set of data rates and PHY parameters to specify PHY operating modes, but these modes specified by the generic PHY mechanism are in addition to the standard-defined PHY operating modes. A SUN compliant device must minimally support operating mode #1 in Table 116 or Table 117 in addition to modes defined by the Generic PHY mechanism. Remove the following text on page 56 lines 47-48 as this may have contributed to the confusion about the Generic PHY mechanism 
"A SUN device may operate in a PHY mode either defined in this specification or via the MR-FSK Generic PHY mechanism".</t>
  </si>
  <si>
    <t>Revised. Resolved by CID 210.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</si>
</sst>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s>
  <fonts count="56">
    <font>
      <sz val="12"/>
      <color theme="1"/>
      <name val="Calibri"/>
      <family val="2"/>
    </font>
    <font>
      <sz val="11"/>
      <color indexed="8"/>
      <name val="Calibri"/>
      <family val="2"/>
    </font>
    <font>
      <b/>
      <sz val="12"/>
      <color indexed="8"/>
      <name val="Calibri"/>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0"/>
    </font>
    <font>
      <sz val="12"/>
      <color indexed="8"/>
      <name val="Times New Roman"/>
      <family val="0"/>
    </font>
    <font>
      <b/>
      <sz val="12"/>
      <color indexed="8"/>
      <name val="Times New Roman"/>
      <family val="0"/>
    </font>
    <font>
      <i/>
      <sz val="10.5"/>
      <color indexed="8"/>
      <name val="Times New Roman"/>
      <family val="0"/>
    </font>
    <font>
      <b/>
      <sz val="10.5"/>
      <color indexed="8"/>
      <name val="Times New Roman"/>
      <family val="0"/>
    </font>
    <font>
      <sz val="10.5"/>
      <color indexed="8"/>
      <name val="Times New Roman"/>
      <family val="0"/>
    </font>
    <font>
      <sz val="14"/>
      <color indexed="8"/>
      <name val="Calibri"/>
      <family val="0"/>
    </font>
    <font>
      <b/>
      <sz val="12"/>
      <name val="Arial"/>
      <family val="2"/>
    </font>
    <font>
      <sz val="12"/>
      <name val="Arial"/>
      <family val="2"/>
    </font>
    <font>
      <b/>
      <sz val="10"/>
      <name val="Arial"/>
      <family val="2"/>
    </font>
    <font>
      <b/>
      <sz val="14"/>
      <color indexed="8"/>
      <name val="Calibri"/>
      <family val="0"/>
    </font>
    <font>
      <b/>
      <sz val="12"/>
      <name val="Calibri"/>
      <family val="0"/>
    </font>
    <font>
      <i/>
      <sz val="12"/>
      <name val="Calibri"/>
      <family val="0"/>
    </font>
    <font>
      <sz val="12"/>
      <color indexed="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bottom style="thin">
        <color indexed="8"/>
      </bottom>
    </border>
    <border>
      <left/>
      <right/>
      <top style="thin">
        <color indexed="8"/>
      </top>
      <bottom style="thin">
        <color indexed="8"/>
      </bottom>
    </border>
    <border>
      <left/>
      <right style="medium"/>
      <top/>
      <bottom style="medium"/>
    </border>
    <border>
      <left/>
      <right style="medium"/>
      <top/>
      <bottom/>
    </border>
    <border>
      <left/>
      <right/>
      <top style="thin"/>
      <bottom/>
    </border>
    <border>
      <left/>
      <right/>
      <top/>
      <bottom style="thin"/>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0" fillId="32" borderId="7" applyNumberFormat="0" applyFont="0" applyAlignment="0" applyProtection="0"/>
    <xf numFmtId="0" fontId="52" fillId="27" borderId="8" applyNumberFormat="0" applyAlignment="0" applyProtection="0"/>
    <xf numFmtId="9" fontId="2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4">
    <xf numFmtId="0" fontId="0" fillId="0" borderId="0" xfId="0" applyFont="1" applyAlignment="1">
      <alignment/>
    </xf>
    <xf numFmtId="0" fontId="0" fillId="0" borderId="0" xfId="0" applyAlignment="1">
      <alignment vertical="top" wrapText="1"/>
    </xf>
    <xf numFmtId="0" fontId="2" fillId="0" borderId="0" xfId="0" applyFont="1" applyAlignment="1">
      <alignment vertical="top" wrapText="1"/>
    </xf>
    <xf numFmtId="0" fontId="0" fillId="0" borderId="0" xfId="0" applyAlignment="1">
      <alignment vertical="top"/>
    </xf>
    <xf numFmtId="0" fontId="3" fillId="0" borderId="0" xfId="0" applyFont="1" applyAlignment="1">
      <alignment/>
    </xf>
    <xf numFmtId="49" fontId="4" fillId="0" borderId="0" xfId="0" applyNumberFormat="1" applyFont="1" applyAlignment="1">
      <alignment horizontal="left"/>
    </xf>
    <xf numFmtId="0" fontId="5" fillId="0" borderId="0" xfId="0" applyFont="1" applyAlignment="1">
      <alignment/>
    </xf>
    <xf numFmtId="0" fontId="4" fillId="0" borderId="0" xfId="0" applyFont="1" applyAlignment="1">
      <alignment/>
    </xf>
    <xf numFmtId="0" fontId="6" fillId="0" borderId="0" xfId="0" applyFont="1" applyAlignment="1">
      <alignment horizontal="center"/>
    </xf>
    <xf numFmtId="0" fontId="7" fillId="0" borderId="10" xfId="0" applyFont="1" applyBorder="1" applyAlignment="1">
      <alignment vertical="top" wrapText="1"/>
    </xf>
    <xf numFmtId="0" fontId="7" fillId="0" borderId="0" xfId="0" applyFont="1" applyAlignment="1">
      <alignment vertical="top" wrapText="1"/>
    </xf>
    <xf numFmtId="0" fontId="7" fillId="0" borderId="11" xfId="0" applyFont="1" applyBorder="1" applyAlignment="1">
      <alignment vertical="top" wrapText="1"/>
    </xf>
    <xf numFmtId="0" fontId="3" fillId="0" borderId="11" xfId="0" applyFont="1" applyBorder="1" applyAlignment="1">
      <alignment vertical="top" wrapText="1"/>
    </xf>
    <xf numFmtId="0" fontId="7" fillId="0" borderId="0" xfId="0" applyFont="1" applyAlignment="1">
      <alignment/>
    </xf>
    <xf numFmtId="0" fontId="3" fillId="0" borderId="0" xfId="0" applyFont="1" applyAlignment="1">
      <alignment wrapText="1"/>
    </xf>
    <xf numFmtId="0" fontId="7" fillId="0" borderId="12" xfId="0" applyFont="1" applyBorder="1" applyAlignment="1">
      <alignment vertical="top" wrapText="1"/>
    </xf>
    <xf numFmtId="0" fontId="9" fillId="0" borderId="0" xfId="0" applyFont="1" applyAlignment="1">
      <alignment vertical="center"/>
    </xf>
    <xf numFmtId="0" fontId="10" fillId="0" borderId="0" xfId="0" applyFont="1" applyAlignment="1">
      <alignment vertical="center"/>
    </xf>
    <xf numFmtId="0" fontId="12" fillId="0" borderId="13" xfId="0" applyFont="1" applyBorder="1" applyAlignment="1">
      <alignment horizontal="center" vertical="center" wrapText="1"/>
    </xf>
    <xf numFmtId="0" fontId="12" fillId="0" borderId="14" xfId="0" applyFont="1" applyBorder="1" applyAlignment="1">
      <alignment vertical="center" wrapText="1"/>
    </xf>
    <xf numFmtId="0" fontId="12" fillId="0" borderId="13" xfId="0" applyFont="1" applyBorder="1" applyAlignment="1">
      <alignment vertical="center" wrapText="1"/>
    </xf>
    <xf numFmtId="0" fontId="13" fillId="0" borderId="0" xfId="0" applyFont="1" applyAlignment="1">
      <alignment vertical="center"/>
    </xf>
    <xf numFmtId="0" fontId="14" fillId="0" borderId="0" xfId="0" applyFont="1" applyAlignment="1">
      <alignment/>
    </xf>
    <xf numFmtId="0" fontId="0" fillId="0" borderId="0" xfId="0" applyFont="1" applyAlignment="1">
      <alignment/>
    </xf>
    <xf numFmtId="0" fontId="0" fillId="0" borderId="0" xfId="0" applyNumberFormat="1" applyFont="1" applyAlignment="1">
      <alignment/>
    </xf>
    <xf numFmtId="9" fontId="0" fillId="0" borderId="0" xfId="0" applyNumberFormat="1" applyFont="1" applyAlignment="1">
      <alignment/>
    </xf>
    <xf numFmtId="0" fontId="16" fillId="0" borderId="0" xfId="0" applyFont="1" applyAlignment="1">
      <alignment horizontal="center"/>
    </xf>
    <xf numFmtId="0" fontId="0" fillId="0" borderId="0" xfId="0" applyFill="1" applyAlignment="1">
      <alignment/>
    </xf>
    <xf numFmtId="0" fontId="0" fillId="0" borderId="0" xfId="0" applyNumberFormat="1" applyAlignment="1">
      <alignment/>
    </xf>
    <xf numFmtId="0" fontId="0" fillId="0" borderId="0" xfId="0" applyFont="1" applyFill="1" applyAlignment="1">
      <alignment/>
    </xf>
    <xf numFmtId="0" fontId="15" fillId="0" borderId="0" xfId="0" applyNumberFormat="1" applyFont="1" applyBorder="1" applyAlignment="1">
      <alignment/>
    </xf>
    <xf numFmtId="0" fontId="0" fillId="0" borderId="0" xfId="0" applyNumberFormat="1" applyFont="1" applyFill="1" applyAlignment="1">
      <alignment/>
    </xf>
    <xf numFmtId="0" fontId="2" fillId="0" borderId="0" xfId="0" applyFont="1" applyAlignment="1">
      <alignment/>
    </xf>
    <xf numFmtId="0" fontId="17" fillId="0" borderId="0" xfId="0" applyFont="1" applyAlignment="1">
      <alignment/>
    </xf>
    <xf numFmtId="0" fontId="2" fillId="0" borderId="0" xfId="0" applyNumberFormat="1" applyFont="1" applyFill="1" applyAlignment="1">
      <alignment/>
    </xf>
    <xf numFmtId="0" fontId="2"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vertical="top"/>
    </xf>
    <xf numFmtId="0" fontId="0" fillId="0" borderId="0" xfId="0" applyFont="1" applyFill="1" applyBorder="1" applyAlignment="1">
      <alignment vertical="center"/>
    </xf>
    <xf numFmtId="0" fontId="18" fillId="0" borderId="0" xfId="0" applyNumberFormat="1" applyFont="1" applyBorder="1" applyAlignment="1">
      <alignment/>
    </xf>
    <xf numFmtId="0" fontId="7" fillId="0" borderId="15" xfId="0" applyFont="1" applyBorder="1" applyAlignment="1">
      <alignment/>
    </xf>
    <xf numFmtId="0" fontId="7" fillId="0" borderId="0" xfId="0" applyFont="1" applyBorder="1" applyAlignment="1">
      <alignment/>
    </xf>
    <xf numFmtId="0" fontId="8" fillId="0" borderId="0" xfId="0" applyFont="1" applyBorder="1" applyAlignment="1">
      <alignment/>
    </xf>
    <xf numFmtId="0" fontId="8" fillId="0" borderId="16" xfId="0" applyFont="1" applyBorder="1" applyAlignment="1">
      <alignment/>
    </xf>
    <xf numFmtId="0" fontId="0" fillId="0" borderId="17" xfId="0" applyFont="1" applyBorder="1" applyAlignment="1">
      <alignment/>
    </xf>
    <xf numFmtId="0" fontId="0" fillId="0" borderId="0" xfId="0" applyFont="1" applyBorder="1" applyAlignment="1">
      <alignment horizontal="right"/>
    </xf>
    <xf numFmtId="0" fontId="0" fillId="0" borderId="18" xfId="0" applyFont="1" applyBorder="1" applyAlignment="1">
      <alignment horizontal="right"/>
    </xf>
    <xf numFmtId="0" fontId="0" fillId="0" borderId="17" xfId="0" applyFont="1" applyBorder="1" applyAlignment="1">
      <alignment vertical="top" wrapText="1"/>
    </xf>
    <xf numFmtId="0" fontId="2" fillId="0" borderId="18" xfId="0" applyFont="1" applyBorder="1" applyAlignment="1">
      <alignment horizontal="right"/>
    </xf>
    <xf numFmtId="0" fontId="0" fillId="0" borderId="17" xfId="0" applyFont="1" applyBorder="1" applyAlignment="1">
      <alignment horizontal="left" vertical="top" wrapText="1"/>
    </xf>
    <xf numFmtId="0" fontId="0" fillId="0" borderId="17" xfId="0" applyFont="1" applyBorder="1" applyAlignment="1">
      <alignment horizontal="left" vertical="top"/>
    </xf>
    <xf numFmtId="0" fontId="0" fillId="0" borderId="0" xfId="0" applyFont="1" applyBorder="1" applyAlignment="1">
      <alignment/>
    </xf>
    <xf numFmtId="0" fontId="0" fillId="0" borderId="18" xfId="0" applyFont="1" applyBorder="1" applyAlignment="1">
      <alignment/>
    </xf>
    <xf numFmtId="0" fontId="0" fillId="0" borderId="19" xfId="0" applyFont="1" applyBorder="1" applyAlignment="1">
      <alignment/>
    </xf>
    <xf numFmtId="0" fontId="19" fillId="0" borderId="17" xfId="0" applyFont="1" applyBorder="1" applyAlignment="1">
      <alignment/>
    </xf>
    <xf numFmtId="0" fontId="0" fillId="0" borderId="18" xfId="0" applyNumberFormat="1" applyFont="1" applyFill="1" applyBorder="1" applyAlignment="1">
      <alignment/>
    </xf>
    <xf numFmtId="0" fontId="0" fillId="0" borderId="18" xfId="0" applyNumberFormat="1" applyFont="1" applyBorder="1" applyAlignment="1">
      <alignment/>
    </xf>
    <xf numFmtId="0" fontId="2" fillId="0" borderId="17" xfId="0" applyFont="1" applyFill="1" applyBorder="1" applyAlignment="1">
      <alignment/>
    </xf>
    <xf numFmtId="0" fontId="2" fillId="0" borderId="18" xfId="0" applyNumberFormat="1" applyFont="1" applyFill="1" applyBorder="1" applyAlignment="1">
      <alignment/>
    </xf>
    <xf numFmtId="9" fontId="0" fillId="0" borderId="20" xfId="0" applyNumberFormat="1" applyFont="1" applyBorder="1" applyAlignment="1">
      <alignment/>
    </xf>
    <xf numFmtId="0" fontId="2" fillId="0" borderId="17" xfId="0" applyFont="1" applyBorder="1" applyAlignment="1">
      <alignment/>
    </xf>
    <xf numFmtId="0" fontId="0" fillId="0" borderId="0" xfId="0" applyBorder="1" applyAlignment="1">
      <alignment/>
    </xf>
    <xf numFmtId="0" fontId="0" fillId="0" borderId="17" xfId="0" applyFont="1" applyBorder="1" applyAlignment="1">
      <alignment vertical="center" wrapText="1"/>
    </xf>
    <xf numFmtId="0" fontId="0" fillId="0" borderId="17" xfId="0" applyFont="1" applyBorder="1" applyAlignment="1">
      <alignment vertical="center"/>
    </xf>
    <xf numFmtId="0" fontId="0" fillId="0" borderId="17" xfId="0" applyFont="1" applyFill="1" applyBorder="1" applyAlignment="1">
      <alignment vertical="center"/>
    </xf>
    <xf numFmtId="0" fontId="18" fillId="33" borderId="21" xfId="0" applyNumberFormat="1" applyFont="1" applyFill="1" applyBorder="1" applyAlignment="1">
      <alignment/>
    </xf>
    <xf numFmtId="0" fontId="2" fillId="33" borderId="16" xfId="0" applyFont="1" applyFill="1" applyBorder="1" applyAlignment="1">
      <alignment/>
    </xf>
    <xf numFmtId="0" fontId="2" fillId="33" borderId="20" xfId="0" applyFont="1" applyFill="1" applyBorder="1" applyAlignment="1">
      <alignment horizontal="right" vertical="center"/>
    </xf>
    <xf numFmtId="0" fontId="2" fillId="33" borderId="22" xfId="0" applyFont="1" applyFill="1" applyBorder="1" applyAlignment="1">
      <alignment vertical="center"/>
    </xf>
    <xf numFmtId="0" fontId="2" fillId="33" borderId="23" xfId="0" applyFont="1" applyFill="1" applyBorder="1" applyAlignment="1">
      <alignment horizontal="right"/>
    </xf>
    <xf numFmtId="0" fontId="2" fillId="33" borderId="23" xfId="0" applyNumberFormat="1" applyFont="1" applyFill="1" applyBorder="1" applyAlignment="1">
      <alignment horizontal="right"/>
    </xf>
    <xf numFmtId="0" fontId="2" fillId="33" borderId="24" xfId="0" applyNumberFormat="1" applyFont="1" applyFill="1" applyBorder="1" applyAlignment="1">
      <alignment horizontal="right"/>
    </xf>
    <xf numFmtId="0" fontId="2" fillId="33" borderId="22" xfId="0" applyFont="1" applyFill="1" applyBorder="1" applyAlignment="1">
      <alignment/>
    </xf>
    <xf numFmtId="0" fontId="18" fillId="33" borderId="22" xfId="0" applyFont="1" applyFill="1" applyBorder="1" applyAlignment="1">
      <alignment/>
    </xf>
    <xf numFmtId="0" fontId="2" fillId="33" borderId="19" xfId="0" applyFont="1" applyFill="1" applyBorder="1" applyAlignment="1">
      <alignment/>
    </xf>
    <xf numFmtId="0" fontId="2" fillId="33" borderId="19" xfId="0" applyFont="1" applyFill="1" applyBorder="1" applyAlignment="1">
      <alignment vertical="center"/>
    </xf>
    <xf numFmtId="0" fontId="2" fillId="33" borderId="20" xfId="0" applyFont="1" applyFill="1" applyBorder="1" applyAlignment="1">
      <alignment/>
    </xf>
    <xf numFmtId="0" fontId="0" fillId="0" borderId="0" xfId="0" applyFill="1" applyAlignment="1">
      <alignment vertical="top"/>
    </xf>
    <xf numFmtId="0" fontId="0" fillId="0" borderId="0" xfId="0" applyFill="1" applyAlignment="1">
      <alignment vertical="top" wrapText="1"/>
    </xf>
    <xf numFmtId="0" fontId="0" fillId="0" borderId="0" xfId="0" applyFill="1" applyAlignment="1">
      <alignment horizontal="center" vertical="top" wrapText="1"/>
    </xf>
    <xf numFmtId="0" fontId="0" fillId="0" borderId="0" xfId="0" applyFill="1" applyAlignment="1">
      <alignment horizontal="center" vertical="top"/>
    </xf>
    <xf numFmtId="0" fontId="7" fillId="0" borderId="10" xfId="0" applyFont="1" applyBorder="1" applyAlignment="1">
      <alignment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7" fillId="0" borderId="0" xfId="0" applyFont="1" applyAlignment="1">
      <alignment vertical="top" wrapText="1"/>
    </xf>
    <xf numFmtId="0" fontId="8" fillId="0" borderId="11" xfId="0" applyFont="1" applyBorder="1" applyAlignment="1">
      <alignment vertical="top" wrapText="1"/>
    </xf>
    <xf numFmtId="0" fontId="7" fillId="0" borderId="12" xfId="0" applyFont="1" applyBorder="1" applyAlignment="1">
      <alignment vertical="top" wrapText="1"/>
    </xf>
    <xf numFmtId="0" fontId="6" fillId="0" borderId="12" xfId="0" applyFont="1" applyBorder="1" applyAlignment="1">
      <alignment vertical="top" wrapText="1"/>
    </xf>
    <xf numFmtId="164" fontId="7" fillId="0" borderId="12" xfId="0" applyNumberFormat="1" applyFont="1" applyBorder="1" applyAlignment="1">
      <alignment horizontal="left" vertical="top"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30" xfId="0" applyFont="1" applyBorder="1" applyAlignment="1">
      <alignment vertical="center" wrapText="1"/>
    </xf>
    <xf numFmtId="0" fontId="11" fillId="0" borderId="28" xfId="0" applyFont="1" applyBorder="1" applyAlignment="1">
      <alignment horizontal="center" vertical="center" wrapText="1"/>
    </xf>
    <xf numFmtId="0" fontId="11" fillId="0" borderId="30" xfId="0" applyFont="1" applyBorder="1" applyAlignment="1">
      <alignment horizontal="center" vertical="center" wrapText="1"/>
    </xf>
    <xf numFmtId="0" fontId="0" fillId="0" borderId="0" xfId="0" applyFont="1" applyFill="1" applyAlignment="1">
      <alignment vertical="top" wrapText="1"/>
    </xf>
    <xf numFmtId="0" fontId="20" fillId="0" borderId="0" xfId="0" applyFont="1" applyFill="1" applyAlignment="1">
      <alignment vertical="top" wrapText="1"/>
    </xf>
    <xf numFmtId="0" fontId="0" fillId="0" borderId="0" xfId="0" applyFont="1" applyFill="1" applyAlignment="1">
      <alignment vertical="top"/>
    </xf>
    <xf numFmtId="0" fontId="0" fillId="0" borderId="0" xfId="0" applyFont="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Comments by group</a:t>
            </a:r>
          </a:p>
        </c:rich>
      </c:tx>
      <c:layout>
        <c:manualLayout>
          <c:xMode val="factor"/>
          <c:yMode val="factor"/>
          <c:x val="-0.00125"/>
          <c:y val="-0.0135"/>
        </c:manualLayout>
      </c:layout>
      <c:spPr>
        <a:noFill/>
        <a:ln>
          <a:noFill/>
        </a:ln>
      </c:spPr>
    </c:title>
    <c:view3D>
      <c:rotX val="15"/>
      <c:rotY val="20"/>
      <c:depthPercent val="100"/>
      <c:rAngAx val="0"/>
      <c:perspective val="30"/>
    </c:view3D>
    <c:plotArea>
      <c:layout>
        <c:manualLayout>
          <c:xMode val="edge"/>
          <c:yMode val="edge"/>
          <c:x val="0.0105"/>
          <c:y val="0.01775"/>
          <c:w val="0.89875"/>
          <c:h val="0.9875"/>
        </c:manualLayout>
      </c:layout>
      <c:bar3DChart>
        <c:barDir val="col"/>
        <c:grouping val="standard"/>
        <c:varyColors val="0"/>
        <c:ser>
          <c:idx val="0"/>
          <c:order val="0"/>
          <c:tx>
            <c:strRef>
              <c:f>Summary!$H$15</c:f>
              <c:strCache>
                <c:ptCount val="1"/>
                <c:pt idx="0">
                  <c:v>Open</c:v>
                </c:pt>
              </c:strCache>
            </c:strRef>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Summary!$H$16:$H$39</c:f>
              <c:numCache>
                <c:ptCount val="24"/>
                <c:pt idx="1">
                  <c:v>0</c:v>
                </c:pt>
                <c:pt idx="2">
                  <c:v>0</c:v>
                </c:pt>
                <c:pt idx="3">
                  <c:v>0</c:v>
                </c:pt>
                <c:pt idx="4">
                  <c:v>0</c:v>
                </c:pt>
                <c:pt idx="5">
                  <c:v>0</c:v>
                </c:pt>
                <c:pt idx="6">
                  <c:v>0</c:v>
                </c:pt>
                <c:pt idx="7">
                  <c:v>0</c:v>
                </c:pt>
                <c:pt idx="8">
                  <c:v>0</c:v>
                </c:pt>
                <c:pt idx="9">
                  <c:v>0</c:v>
                </c:pt>
                <c:pt idx="10">
                  <c:v>0</c:v>
                </c:pt>
                <c:pt idx="11">
                  <c:v>0</c:v>
                </c:pt>
                <c:pt idx="12">
                  <c:v>2</c:v>
                </c:pt>
                <c:pt idx="13">
                  <c:v>0</c:v>
                </c:pt>
                <c:pt idx="14">
                  <c:v>0</c:v>
                </c:pt>
                <c:pt idx="15">
                  <c:v>4</c:v>
                </c:pt>
                <c:pt idx="16">
                  <c:v>0</c:v>
                </c:pt>
                <c:pt idx="17">
                  <c:v>0</c:v>
                </c:pt>
                <c:pt idx="18">
                  <c:v>0</c:v>
                </c:pt>
                <c:pt idx="19">
                  <c:v>0</c:v>
                </c:pt>
                <c:pt idx="20">
                  <c:v>0</c:v>
                </c:pt>
                <c:pt idx="21">
                  <c:v>0</c:v>
                </c:pt>
                <c:pt idx="22">
                  <c:v>0</c:v>
                </c:pt>
                <c:pt idx="23">
                  <c:v>0</c:v>
                </c:pt>
              </c:numCache>
            </c:numRef>
          </c:val>
          <c:shape val="box"/>
        </c:ser>
        <c:ser>
          <c:idx val="1"/>
          <c:order val="1"/>
          <c:tx>
            <c:strRef>
              <c:f>Summary!$I$15</c:f>
              <c:strCache>
                <c:ptCount val="1"/>
                <c:pt idx="0">
                  <c:v>WIP</c:v>
                </c:pt>
              </c:strCache>
            </c:strRef>
          </c:tx>
          <c:spPr>
            <a:solidFill>
              <a:srgbClr val="3366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Summary!$I$16:$I$39</c:f>
              <c:numCache>
                <c:ptCount val="24"/>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3</c:v>
                </c:pt>
                <c:pt idx="16">
                  <c:v>0</c:v>
                </c:pt>
                <c:pt idx="17">
                  <c:v>0</c:v>
                </c:pt>
                <c:pt idx="18">
                  <c:v>0</c:v>
                </c:pt>
                <c:pt idx="19">
                  <c:v>0</c:v>
                </c:pt>
                <c:pt idx="20">
                  <c:v>0</c:v>
                </c:pt>
                <c:pt idx="21">
                  <c:v>0</c:v>
                </c:pt>
                <c:pt idx="22">
                  <c:v>0</c:v>
                </c:pt>
                <c:pt idx="23">
                  <c:v>0</c:v>
                </c:pt>
              </c:numCache>
            </c:numRef>
          </c:val>
          <c:shape val="box"/>
        </c:ser>
        <c:ser>
          <c:idx val="2"/>
          <c:order val="2"/>
          <c:tx>
            <c:strRef>
              <c:f>Summary!$J$15</c:f>
              <c:strCache>
                <c:ptCount val="1"/>
                <c:pt idx="0">
                  <c:v>rdy 2 vote</c:v>
                </c:pt>
              </c:strCache>
            </c:strRef>
          </c:tx>
          <c:spPr>
            <a:solidFill>
              <a:srgbClr val="FFFF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Summary!$J$16:$J$39</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hape val="box"/>
        </c:ser>
        <c:ser>
          <c:idx val="3"/>
          <c:order val="3"/>
          <c:tx>
            <c:strRef>
              <c:f>Summary!$K$15</c:f>
              <c:strCache>
                <c:ptCount val="1"/>
                <c:pt idx="0">
                  <c:v>Closed</c:v>
                </c:pt>
              </c:strCache>
            </c:strRef>
          </c:tx>
          <c:spPr>
            <a:solidFill>
              <a:srgbClr val="008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Summary!$K$16:$K$39</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hape val="box"/>
        </c:ser>
        <c:shape val="box"/>
        <c:axId val="15590274"/>
        <c:axId val="6094739"/>
        <c:axId val="54852652"/>
      </c:bar3DChart>
      <c:catAx>
        <c:axId val="1559027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094739"/>
        <c:crosses val="autoZero"/>
        <c:auto val="1"/>
        <c:lblOffset val="100"/>
        <c:tickLblSkip val="1"/>
        <c:noMultiLvlLbl val="0"/>
      </c:catAx>
      <c:valAx>
        <c:axId val="60947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590274"/>
        <c:crossesAt val="1"/>
        <c:crossBetween val="between"/>
        <c:dispUnits/>
      </c:valAx>
      <c:serAx>
        <c:axId val="54852652"/>
        <c:scaling>
          <c:orientation val="minMax"/>
        </c:scaling>
        <c:axPos val="b"/>
        <c:delete val="0"/>
        <c:numFmt formatCode="General" sourceLinked="1"/>
        <c:majorTickMark val="out"/>
        <c:minorTickMark val="none"/>
        <c:tickLblPos val="nextTo"/>
        <c:spPr>
          <a:ln w="3175">
            <a:solidFill>
              <a:srgbClr val="808080"/>
            </a:solidFill>
          </a:ln>
        </c:spPr>
        <c:crossAx val="6094739"/>
        <c:crosses val="autoZero"/>
        <c:tickLblSkip val="4"/>
        <c:tickMarkSkip val="1"/>
      </c:serAx>
      <c:spPr>
        <a:noFill/>
        <a:ln>
          <a:noFill/>
        </a:ln>
      </c:spPr>
    </c:plotArea>
    <c:legend>
      <c:legendPos val="r"/>
      <c:layout>
        <c:manualLayout>
          <c:xMode val="edge"/>
          <c:yMode val="edge"/>
          <c:x val="0.89675"/>
          <c:y val="0.4455"/>
          <c:w val="0.09675"/>
          <c:h val="0.181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Comment Assignments</a:t>
            </a:r>
          </a:p>
        </c:rich>
      </c:tx>
      <c:layout>
        <c:manualLayout>
          <c:xMode val="factor"/>
          <c:yMode val="factor"/>
          <c:x val="-0.00075"/>
          <c:y val="-0.01325"/>
        </c:manualLayout>
      </c:layout>
      <c:spPr>
        <a:noFill/>
        <a:ln>
          <a:noFill/>
        </a:ln>
      </c:spPr>
    </c:title>
    <c:view3D>
      <c:rotX val="15"/>
      <c:rotY val="20"/>
      <c:depthPercent val="100"/>
      <c:rAngAx val="0"/>
      <c:perspective val="30"/>
    </c:view3D>
    <c:plotArea>
      <c:layout>
        <c:manualLayout>
          <c:xMode val="edge"/>
          <c:yMode val="edge"/>
          <c:x val="0.021"/>
          <c:y val="0.10975"/>
          <c:w val="0.88025"/>
          <c:h val="0.831"/>
        </c:manualLayout>
      </c:layout>
      <c:bar3DChart>
        <c:barDir val="col"/>
        <c:grouping val="standard"/>
        <c:varyColors val="0"/>
        <c:ser>
          <c:idx val="0"/>
          <c:order val="0"/>
          <c:tx>
            <c:strRef>
              <c:f>Summary!$B$15</c:f>
              <c:strCache>
                <c:ptCount val="1"/>
                <c:pt idx="0">
                  <c:v>Open</c:v>
                </c:pt>
              </c:strCache>
            </c:strRef>
          </c:tx>
          <c:spPr>
            <a:solidFill>
              <a:srgbClr val="F2DCD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Summary!$B$16:$B$57</c:f>
              <c:numCache>
                <c:ptCount val="42"/>
                <c:pt idx="41">
                  <c:v>6</c:v>
                </c:pt>
              </c:numCache>
            </c:numRef>
          </c:val>
          <c:shape val="box"/>
        </c:ser>
        <c:ser>
          <c:idx val="1"/>
          <c:order val="1"/>
          <c:tx>
            <c:strRef>
              <c:f>Summary!$C$15</c:f>
              <c:strCache>
                <c:ptCount val="1"/>
                <c:pt idx="0">
                  <c:v>WIP</c:v>
                </c:pt>
              </c:strCache>
            </c:strRef>
          </c:tx>
          <c:spPr>
            <a:solidFill>
              <a:srgbClr val="3366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Summary!$C$16:$C$57</c:f>
              <c:numCache>
                <c:ptCount val="42"/>
                <c:pt idx="1">
                  <c:v>0</c:v>
                </c:pt>
                <c:pt idx="2">
                  <c:v>0</c:v>
                </c:pt>
                <c:pt idx="3">
                  <c:v>0</c:v>
                </c:pt>
                <c:pt idx="4">
                  <c:v>0</c:v>
                </c:pt>
                <c:pt idx="5">
                  <c:v>4</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hape val="box"/>
        </c:ser>
        <c:ser>
          <c:idx val="2"/>
          <c:order val="2"/>
          <c:tx>
            <c:strRef>
              <c:f>Summary!$D$15</c:f>
              <c:strCache>
                <c:ptCount val="1"/>
                <c:pt idx="0">
                  <c:v>rdy 2 vote</c:v>
                </c:pt>
              </c:strCache>
            </c:strRef>
          </c:tx>
          <c:spPr>
            <a:solidFill>
              <a:srgbClr val="FFFF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Summary!$D$16:$D$57</c:f>
              <c:numCache>
                <c:ptCount val="4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hape val="box"/>
        </c:ser>
        <c:ser>
          <c:idx val="3"/>
          <c:order val="3"/>
          <c:tx>
            <c:strRef>
              <c:f>Summary!$E$15</c:f>
              <c:strCache>
                <c:ptCount val="1"/>
                <c:pt idx="0">
                  <c:v>Closed</c:v>
                </c:pt>
              </c:strCache>
            </c:strRef>
          </c:tx>
          <c:spPr>
            <a:solidFill>
              <a:srgbClr val="008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Summary!$E$16:$E$57</c:f>
              <c:numCache>
                <c:ptCount val="4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hape val="box"/>
        </c:ser>
        <c:shape val="box"/>
        <c:axId val="23911821"/>
        <c:axId val="13879798"/>
        <c:axId val="57809319"/>
      </c:bar3DChart>
      <c:catAx>
        <c:axId val="2391182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3879798"/>
        <c:crosses val="autoZero"/>
        <c:auto val="1"/>
        <c:lblOffset val="100"/>
        <c:tickLblSkip val="1"/>
        <c:noMultiLvlLbl val="0"/>
      </c:catAx>
      <c:valAx>
        <c:axId val="138797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911821"/>
        <c:crossesAt val="1"/>
        <c:crossBetween val="between"/>
        <c:dispUnits/>
      </c:valAx>
      <c:serAx>
        <c:axId val="57809319"/>
        <c:scaling>
          <c:orientation val="minMax"/>
        </c:scaling>
        <c:axPos val="b"/>
        <c:delete val="0"/>
        <c:numFmt formatCode="General" sourceLinked="1"/>
        <c:majorTickMark val="out"/>
        <c:minorTickMark val="none"/>
        <c:tickLblPos val="nextTo"/>
        <c:spPr>
          <a:ln w="3175">
            <a:solidFill>
              <a:srgbClr val="808080"/>
            </a:solidFill>
          </a:ln>
        </c:spPr>
        <c:crossAx val="13879798"/>
        <c:crosses val="autoZero"/>
        <c:tickLblSkip val="3"/>
        <c:tickMarkSkip val="1"/>
      </c:serAx>
      <c:spPr>
        <a:noFill/>
        <a:ln>
          <a:noFill/>
        </a:ln>
      </c:spPr>
    </c:plotArea>
    <c:legend>
      <c:legendPos val="r"/>
      <c:layout>
        <c:manualLayout>
          <c:xMode val="edge"/>
          <c:yMode val="edge"/>
          <c:x val="0.9415"/>
          <c:y val="0.43675"/>
          <c:w val="0.055"/>
          <c:h val="0.210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2</xdr:row>
      <xdr:rowOff>142875</xdr:rowOff>
    </xdr:from>
    <xdr:to>
      <xdr:col>10</xdr:col>
      <xdr:colOff>85725</xdr:colOff>
      <xdr:row>28</xdr:row>
      <xdr:rowOff>9525</xdr:rowOff>
    </xdr:to>
    <xdr:graphicFrame>
      <xdr:nvGraphicFramePr>
        <xdr:cNvPr id="1" name="Chart 1"/>
        <xdr:cNvGraphicFramePr/>
      </xdr:nvGraphicFramePr>
      <xdr:xfrm>
        <a:off x="809625" y="542925"/>
        <a:ext cx="7658100" cy="50673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30</xdr:row>
      <xdr:rowOff>0</xdr:rowOff>
    </xdr:from>
    <xdr:to>
      <xdr:col>17</xdr:col>
      <xdr:colOff>47625</xdr:colOff>
      <xdr:row>51</xdr:row>
      <xdr:rowOff>180975</xdr:rowOff>
    </xdr:to>
    <xdr:graphicFrame>
      <xdr:nvGraphicFramePr>
        <xdr:cNvPr id="2" name="Chart 4"/>
        <xdr:cNvGraphicFramePr/>
      </xdr:nvGraphicFramePr>
      <xdr:xfrm>
        <a:off x="847725" y="6000750"/>
        <a:ext cx="13449300" cy="43815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E25"/>
  <sheetViews>
    <sheetView zoomScalePageLayoutView="0" workbookViewId="0" topLeftCell="A4">
      <selection activeCell="D26" sqref="D26"/>
    </sheetView>
  </sheetViews>
  <sheetFormatPr defaultColWidth="11.00390625" defaultRowHeight="15.75"/>
  <cols>
    <col min="1" max="3" width="11.00390625" style="0" customWidth="1"/>
    <col min="4" max="4" width="40.875" style="0" customWidth="1"/>
    <col min="5" max="5" width="78.375" style="0" customWidth="1"/>
  </cols>
  <sheetData>
    <row r="2" spans="2:5" ht="26.25">
      <c r="B2" s="4"/>
      <c r="C2" s="5" t="s">
        <v>18</v>
      </c>
      <c r="D2" s="6"/>
      <c r="E2" s="7" t="s">
        <v>143</v>
      </c>
    </row>
    <row r="3" spans="2:5" ht="15.75">
      <c r="B3" s="4"/>
      <c r="C3" s="4"/>
      <c r="D3" s="4"/>
      <c r="E3" s="4"/>
    </row>
    <row r="4" spans="2:5" ht="18.75">
      <c r="B4" s="4"/>
      <c r="C4" s="4"/>
      <c r="D4" s="8" t="s">
        <v>3</v>
      </c>
      <c r="E4" s="4"/>
    </row>
    <row r="5" spans="2:5" ht="18.75">
      <c r="B5" s="4"/>
      <c r="C5" s="4"/>
      <c r="D5" s="8" t="s">
        <v>4</v>
      </c>
      <c r="E5" s="4"/>
    </row>
    <row r="6" spans="2:5" ht="18.75">
      <c r="B6" s="4"/>
      <c r="C6" s="8"/>
      <c r="D6" s="4"/>
      <c r="E6" s="4"/>
    </row>
    <row r="7" spans="2:5" ht="22.5" customHeight="1">
      <c r="B7" s="4"/>
      <c r="C7" s="9" t="s">
        <v>5</v>
      </c>
      <c r="D7" s="89" t="s">
        <v>6</v>
      </c>
      <c r="E7" s="89"/>
    </row>
    <row r="8" spans="2:5" ht="25.5" customHeight="1">
      <c r="B8" s="4"/>
      <c r="C8" s="9" t="s">
        <v>7</v>
      </c>
      <c r="D8" s="90" t="s">
        <v>19</v>
      </c>
      <c r="E8" s="90"/>
    </row>
    <row r="9" spans="2:5" ht="31.5">
      <c r="B9" s="4"/>
      <c r="C9" s="9" t="s">
        <v>8</v>
      </c>
      <c r="D9" s="91" t="s">
        <v>142</v>
      </c>
      <c r="E9" s="91"/>
    </row>
    <row r="10" spans="2:5" ht="15.75">
      <c r="B10" s="4"/>
      <c r="C10" s="84" t="s">
        <v>9</v>
      </c>
      <c r="D10" s="10" t="s">
        <v>20</v>
      </c>
      <c r="E10" s="10" t="s">
        <v>22</v>
      </c>
    </row>
    <row r="11" spans="2:5" ht="15.75">
      <c r="B11" s="4"/>
      <c r="C11" s="85"/>
      <c r="D11" s="10" t="s">
        <v>21</v>
      </c>
      <c r="E11" s="10"/>
    </row>
    <row r="12" spans="2:5" ht="15.75">
      <c r="B12" s="4"/>
      <c r="C12" s="85"/>
      <c r="D12" s="10" t="s">
        <v>23</v>
      </c>
      <c r="E12" s="10" t="s">
        <v>24</v>
      </c>
    </row>
    <row r="13" spans="2:5" ht="15.75">
      <c r="B13" s="4"/>
      <c r="C13" s="86"/>
      <c r="D13" s="11"/>
      <c r="E13" s="12"/>
    </row>
    <row r="14" spans="2:5" ht="15.75">
      <c r="B14" s="4"/>
      <c r="C14" s="84" t="s">
        <v>10</v>
      </c>
      <c r="D14" s="13" t="s">
        <v>25</v>
      </c>
      <c r="E14" s="10"/>
    </row>
    <row r="15" spans="2:5" ht="15.75">
      <c r="B15" s="4"/>
      <c r="C15" s="87"/>
      <c r="D15" s="88"/>
      <c r="E15" s="88"/>
    </row>
    <row r="16" spans="2:5" ht="27.75" customHeight="1">
      <c r="B16" s="4"/>
      <c r="C16" s="10" t="s">
        <v>11</v>
      </c>
      <c r="D16" s="89" t="s">
        <v>12</v>
      </c>
      <c r="E16" s="89"/>
    </row>
    <row r="17" spans="2:5" ht="27.75" customHeight="1">
      <c r="B17" s="14"/>
      <c r="C17" s="9" t="s">
        <v>13</v>
      </c>
      <c r="D17" s="89" t="s">
        <v>26</v>
      </c>
      <c r="E17" s="89"/>
    </row>
    <row r="18" spans="2:5" ht="51.75" customHeight="1">
      <c r="B18" s="14"/>
      <c r="C18" s="15" t="s">
        <v>14</v>
      </c>
      <c r="D18" s="89" t="s">
        <v>15</v>
      </c>
      <c r="E18" s="89"/>
    </row>
    <row r="19" spans="2:5" ht="24" customHeight="1">
      <c r="B19" s="14"/>
      <c r="C19" s="11" t="s">
        <v>16</v>
      </c>
      <c r="D19" s="89" t="s">
        <v>17</v>
      </c>
      <c r="E19" s="89"/>
    </row>
    <row r="20" spans="2:5" ht="15.75">
      <c r="B20" s="4"/>
      <c r="C20" s="4"/>
      <c r="D20" s="4"/>
      <c r="E20" s="4"/>
    </row>
    <row r="21" spans="2:5" ht="15.75">
      <c r="B21" s="4"/>
      <c r="C21" s="43" t="s">
        <v>136</v>
      </c>
      <c r="D21" s="43"/>
      <c r="E21" s="43"/>
    </row>
    <row r="22" spans="2:5" ht="15.75">
      <c r="B22" s="4"/>
      <c r="C22" s="44"/>
      <c r="D22" s="44"/>
      <c r="E22" s="44"/>
    </row>
    <row r="23" spans="2:5" ht="15.75">
      <c r="B23" s="4"/>
      <c r="C23" s="44" t="s">
        <v>137</v>
      </c>
      <c r="D23" s="44" t="s">
        <v>138</v>
      </c>
      <c r="E23" s="44"/>
    </row>
    <row r="24" spans="3:5" ht="15.75">
      <c r="C24" s="44" t="s">
        <v>139</v>
      </c>
      <c r="D24" s="45" t="s">
        <v>140</v>
      </c>
      <c r="E24" s="45" t="s">
        <v>141</v>
      </c>
    </row>
    <row r="25" spans="3:5" ht="15.75">
      <c r="C25" s="46" t="s">
        <v>144</v>
      </c>
      <c r="D25" s="46" t="s">
        <v>145</v>
      </c>
      <c r="E25" s="45" t="s">
        <v>141</v>
      </c>
    </row>
  </sheetData>
  <sheetProtection/>
  <mergeCells count="10">
    <mergeCell ref="C10:C13"/>
    <mergeCell ref="C14:C15"/>
    <mergeCell ref="D15:E15"/>
    <mergeCell ref="D16:E16"/>
    <mergeCell ref="D19:E19"/>
    <mergeCell ref="D7:E7"/>
    <mergeCell ref="D8:E8"/>
    <mergeCell ref="D9:E9"/>
    <mergeCell ref="D17:E17"/>
    <mergeCell ref="D18:E18"/>
  </mergeCells>
  <printOptions/>
  <pageMargins left="0.75" right="0.75" top="1" bottom="1" header="0.5" footer="0.5"/>
  <pageSetup orientation="portrait"/>
  <headerFooter>
    <oddFooter>&amp;CPrepared by Pat Kinney &amp;D&amp;RPage &amp;P</oddFooter>
  </headerFooter>
</worksheet>
</file>

<file path=xl/worksheets/sheet2.xml><?xml version="1.0" encoding="utf-8"?>
<worksheet xmlns="http://schemas.openxmlformats.org/spreadsheetml/2006/main" xmlns:r="http://schemas.openxmlformats.org/officeDocument/2006/relationships">
  <dimension ref="A1:T11"/>
  <sheetViews>
    <sheetView tabSelected="1" zoomScalePageLayoutView="0" workbookViewId="0" topLeftCell="G1">
      <pane ySplit="1" topLeftCell="A2" activePane="bottomLeft" state="frozen"/>
      <selection pane="topLeft" activeCell="A1" sqref="A1"/>
      <selection pane="bottomLeft" activeCell="G3" sqref="G3"/>
    </sheetView>
  </sheetViews>
  <sheetFormatPr defaultColWidth="10.875" defaultRowHeight="15.75"/>
  <cols>
    <col min="1" max="1" width="10.50390625" style="3" customWidth="1"/>
    <col min="2" max="2" width="19.50390625" style="3" bestFit="1" customWidth="1"/>
    <col min="3" max="3" width="11.375" style="3" bestFit="1" customWidth="1"/>
    <col min="4" max="4" width="6.625" style="3" customWidth="1"/>
    <col min="5" max="5" width="12.125" style="3" bestFit="1" customWidth="1"/>
    <col min="6" max="6" width="6.625" style="3" customWidth="1"/>
    <col min="7" max="7" width="36.00390625" style="1" customWidth="1"/>
    <col min="8" max="8" width="10.875" style="3" customWidth="1"/>
    <col min="9" max="9" width="11.00390625" style="3" hidden="1" customWidth="1"/>
    <col min="10" max="10" width="36.00390625" style="1" customWidth="1"/>
    <col min="11" max="11" width="10.875" style="3" customWidth="1"/>
    <col min="12" max="12" width="43.375" style="103" customWidth="1"/>
    <col min="13" max="15" width="10.875" style="3" hidden="1" customWidth="1"/>
    <col min="16" max="16" width="10.875" style="36" customWidth="1"/>
    <col min="17" max="17" width="15.125" style="40" bestFit="1" customWidth="1"/>
    <col min="18" max="18" width="16.50390625" style="3" hidden="1" customWidth="1"/>
    <col min="19" max="20" width="14.50390625" style="3" hidden="1" customWidth="1"/>
    <col min="21" max="16384" width="10.875" style="3" customWidth="1"/>
  </cols>
  <sheetData>
    <row r="1" spans="1:20" s="2" customFormat="1" ht="31.5">
      <c r="A1" s="2" t="s">
        <v>159</v>
      </c>
      <c r="B1" s="2" t="s">
        <v>160</v>
      </c>
      <c r="C1" s="2" t="s">
        <v>161</v>
      </c>
      <c r="D1" s="2" t="s">
        <v>162</v>
      </c>
      <c r="E1" s="2" t="s">
        <v>163</v>
      </c>
      <c r="F1" s="2" t="s">
        <v>164</v>
      </c>
      <c r="G1" s="2" t="s">
        <v>165</v>
      </c>
      <c r="H1" s="2" t="s">
        <v>166</v>
      </c>
      <c r="I1" s="2" t="s">
        <v>167</v>
      </c>
      <c r="J1" s="2" t="s">
        <v>168</v>
      </c>
      <c r="K1" s="2" t="s">
        <v>169</v>
      </c>
      <c r="L1" s="2" t="s">
        <v>170</v>
      </c>
      <c r="M1" s="2" t="s">
        <v>171</v>
      </c>
      <c r="N1" s="2" t="s">
        <v>172</v>
      </c>
      <c r="O1" s="2" t="s">
        <v>173</v>
      </c>
      <c r="P1" s="35" t="s">
        <v>44</v>
      </c>
      <c r="Q1" s="35" t="s">
        <v>86</v>
      </c>
      <c r="R1" s="2" t="s">
        <v>85</v>
      </c>
      <c r="S1" s="2" t="s">
        <v>127</v>
      </c>
      <c r="T1" s="2" t="s">
        <v>128</v>
      </c>
    </row>
    <row r="2" spans="1:20" s="80" customFormat="1" ht="126">
      <c r="A2" s="80">
        <v>41</v>
      </c>
      <c r="B2" s="80" t="s">
        <v>158</v>
      </c>
      <c r="C2" s="80" t="s">
        <v>175</v>
      </c>
      <c r="D2" s="80">
        <v>55</v>
      </c>
      <c r="E2" s="80" t="s">
        <v>188</v>
      </c>
      <c r="F2" s="80">
        <v>1</v>
      </c>
      <c r="G2" s="81" t="s">
        <v>0</v>
      </c>
      <c r="I2" s="80" t="s">
        <v>181</v>
      </c>
      <c r="J2" s="81" t="s">
        <v>1</v>
      </c>
      <c r="K2" s="80" t="s">
        <v>81</v>
      </c>
      <c r="L2" s="100" t="s">
        <v>200</v>
      </c>
      <c r="P2" s="82" t="s">
        <v>58</v>
      </c>
      <c r="Q2" s="83" t="s">
        <v>125</v>
      </c>
      <c r="R2" s="80" t="str">
        <f aca="true" t="shared" si="0" ref="R2:R11">CONCATENATE(C2,K2)</f>
        <v>TechnicalOpen</v>
      </c>
      <c r="S2" s="80" t="str">
        <f aca="true" t="shared" si="1" ref="S2:S11">CONCATENATE(P2,K2)</f>
        <v>Mode SwitchOpen</v>
      </c>
      <c r="T2" s="80" t="str">
        <f aca="true" t="shared" si="2" ref="T2:T11">CONCATENATE(Q2,K2)</f>
        <v>unassignedOpen</v>
      </c>
    </row>
    <row r="3" spans="1:20" s="80" customFormat="1" ht="409.5">
      <c r="A3" s="80">
        <v>109</v>
      </c>
      <c r="B3" s="80" t="s">
        <v>152</v>
      </c>
      <c r="C3" s="80" t="s">
        <v>175</v>
      </c>
      <c r="D3" s="80">
        <v>9</v>
      </c>
      <c r="E3" s="80">
        <v>5.1</v>
      </c>
      <c r="F3" s="80">
        <v>9</v>
      </c>
      <c r="G3" s="81" t="s">
        <v>156</v>
      </c>
      <c r="I3" s="80" t="s">
        <v>176</v>
      </c>
      <c r="J3" s="81" t="s">
        <v>157</v>
      </c>
      <c r="K3" s="80" t="s">
        <v>81</v>
      </c>
      <c r="L3" s="101" t="s">
        <v>196</v>
      </c>
      <c r="P3" s="82" t="s">
        <v>58</v>
      </c>
      <c r="Q3" s="83" t="s">
        <v>125</v>
      </c>
      <c r="R3" s="80" t="str">
        <f t="shared" si="0"/>
        <v>TechnicalOpen</v>
      </c>
      <c r="S3" s="80" t="str">
        <f t="shared" si="1"/>
        <v>Mode SwitchOpen</v>
      </c>
      <c r="T3" s="80" t="str">
        <f t="shared" si="2"/>
        <v>unassignedOpen</v>
      </c>
    </row>
    <row r="4" spans="1:20" s="80" customFormat="1" ht="236.25">
      <c r="A4" s="80">
        <v>141</v>
      </c>
      <c r="B4" s="80" t="s">
        <v>152</v>
      </c>
      <c r="C4" s="80" t="s">
        <v>175</v>
      </c>
      <c r="D4" s="80">
        <v>22</v>
      </c>
      <c r="E4" s="80" t="s">
        <v>153</v>
      </c>
      <c r="F4" s="80">
        <v>54</v>
      </c>
      <c r="G4" s="81" t="s">
        <v>154</v>
      </c>
      <c r="I4" s="80" t="s">
        <v>176</v>
      </c>
      <c r="J4" s="81" t="s">
        <v>155</v>
      </c>
      <c r="K4" s="80" t="s">
        <v>81</v>
      </c>
      <c r="L4" s="100" t="s">
        <v>146</v>
      </c>
      <c r="P4" s="82" t="s">
        <v>58</v>
      </c>
      <c r="Q4" s="83" t="s">
        <v>125</v>
      </c>
      <c r="R4" s="80" t="str">
        <f t="shared" si="0"/>
        <v>TechnicalOpen</v>
      </c>
      <c r="S4" s="80" t="str">
        <f t="shared" si="1"/>
        <v>Mode SwitchOpen</v>
      </c>
      <c r="T4" s="80" t="str">
        <f t="shared" si="2"/>
        <v>unassignedOpen</v>
      </c>
    </row>
    <row r="5" spans="1:20" s="80" customFormat="1" ht="252">
      <c r="A5" s="80">
        <v>175</v>
      </c>
      <c r="B5" s="80" t="s">
        <v>149</v>
      </c>
      <c r="C5" s="80" t="s">
        <v>175</v>
      </c>
      <c r="G5" s="81" t="s">
        <v>150</v>
      </c>
      <c r="I5" s="80" t="s">
        <v>181</v>
      </c>
      <c r="J5" s="81" t="s">
        <v>151</v>
      </c>
      <c r="K5" s="80" t="s">
        <v>83</v>
      </c>
      <c r="L5" s="100" t="s">
        <v>199</v>
      </c>
      <c r="P5" s="82" t="s">
        <v>61</v>
      </c>
      <c r="Q5" s="83" t="s">
        <v>93</v>
      </c>
      <c r="R5" s="80" t="str">
        <f t="shared" si="0"/>
        <v>TechnicalWIP</v>
      </c>
      <c r="S5" s="80" t="str">
        <f t="shared" si="1"/>
        <v>Generic PHYWIP</v>
      </c>
      <c r="T5" s="80" t="str">
        <f t="shared" si="2"/>
        <v>Kuor-Hsin Chang WIP</v>
      </c>
    </row>
    <row r="6" spans="1:20" s="80" customFormat="1" ht="409.5">
      <c r="A6" s="80">
        <v>177</v>
      </c>
      <c r="B6" s="80" t="s">
        <v>191</v>
      </c>
      <c r="C6" s="80" t="s">
        <v>186</v>
      </c>
      <c r="G6" s="81" t="s">
        <v>147</v>
      </c>
      <c r="I6" s="80" t="s">
        <v>176</v>
      </c>
      <c r="J6" s="81" t="s">
        <v>148</v>
      </c>
      <c r="K6" s="80" t="s">
        <v>81</v>
      </c>
      <c r="L6" s="100" t="s">
        <v>197</v>
      </c>
      <c r="P6" s="82" t="s">
        <v>61</v>
      </c>
      <c r="Q6" s="83" t="s">
        <v>125</v>
      </c>
      <c r="R6" s="80" t="str">
        <f t="shared" si="0"/>
        <v>GeneralOpen</v>
      </c>
      <c r="S6" s="80" t="str">
        <f t="shared" si="1"/>
        <v>Generic PHYOpen</v>
      </c>
      <c r="T6" s="80" t="str">
        <f t="shared" si="2"/>
        <v>unassignedOpen</v>
      </c>
    </row>
    <row r="7" spans="1:20" s="80" customFormat="1" ht="409.5">
      <c r="A7" s="80">
        <v>178</v>
      </c>
      <c r="B7" s="80" t="s">
        <v>191</v>
      </c>
      <c r="C7" s="80" t="s">
        <v>175</v>
      </c>
      <c r="G7" s="81" t="s">
        <v>147</v>
      </c>
      <c r="I7" s="80" t="s">
        <v>176</v>
      </c>
      <c r="J7" s="81" t="s">
        <v>148</v>
      </c>
      <c r="K7" s="80" t="s">
        <v>81</v>
      </c>
      <c r="L7" s="102" t="s">
        <v>192</v>
      </c>
      <c r="P7" s="82" t="s">
        <v>61</v>
      </c>
      <c r="Q7" s="83" t="s">
        <v>125</v>
      </c>
      <c r="R7" s="80" t="str">
        <f t="shared" si="0"/>
        <v>TechnicalOpen</v>
      </c>
      <c r="S7" s="80" t="str">
        <f t="shared" si="1"/>
        <v>Generic PHYOpen</v>
      </c>
      <c r="T7" s="80" t="str">
        <f t="shared" si="2"/>
        <v>unassignedOpen</v>
      </c>
    </row>
    <row r="8" spans="1:20" s="80" customFormat="1" ht="409.5">
      <c r="A8" s="80">
        <v>210</v>
      </c>
      <c r="B8" s="80" t="s">
        <v>187</v>
      </c>
      <c r="C8" s="80" t="s">
        <v>175</v>
      </c>
      <c r="D8" s="80">
        <v>54</v>
      </c>
      <c r="E8" s="80" t="s">
        <v>188</v>
      </c>
      <c r="G8" s="81" t="s">
        <v>189</v>
      </c>
      <c r="I8" s="80" t="s">
        <v>176</v>
      </c>
      <c r="J8" s="81" t="s">
        <v>190</v>
      </c>
      <c r="K8" s="80" t="s">
        <v>83</v>
      </c>
      <c r="L8" s="100" t="s">
        <v>195</v>
      </c>
      <c r="P8" s="82" t="s">
        <v>58</v>
      </c>
      <c r="Q8" s="83" t="s">
        <v>93</v>
      </c>
      <c r="R8" s="80" t="str">
        <f t="shared" si="0"/>
        <v>TechnicalWIP</v>
      </c>
      <c r="S8" s="80" t="str">
        <f t="shared" si="1"/>
        <v>Mode SwitchWIP</v>
      </c>
      <c r="T8" s="80" t="str">
        <f t="shared" si="2"/>
        <v>Kuor-Hsin Chang WIP</v>
      </c>
    </row>
    <row r="9" spans="1:20" s="80" customFormat="1" ht="157.5">
      <c r="A9" s="80">
        <v>229</v>
      </c>
      <c r="B9" s="80" t="s">
        <v>182</v>
      </c>
      <c r="C9" s="80" t="s">
        <v>175</v>
      </c>
      <c r="D9" s="80">
        <v>7</v>
      </c>
      <c r="E9" s="80">
        <v>2</v>
      </c>
      <c r="F9" s="80">
        <v>35</v>
      </c>
      <c r="G9" s="81" t="s">
        <v>183</v>
      </c>
      <c r="I9" s="80" t="s">
        <v>181</v>
      </c>
      <c r="J9" s="81" t="s">
        <v>184</v>
      </c>
      <c r="K9" s="80" t="s">
        <v>81</v>
      </c>
      <c r="L9" s="100" t="s">
        <v>198</v>
      </c>
      <c r="P9" s="82" t="s">
        <v>58</v>
      </c>
      <c r="Q9" s="83" t="s">
        <v>125</v>
      </c>
      <c r="R9" s="80" t="str">
        <f t="shared" si="0"/>
        <v>TechnicalOpen</v>
      </c>
      <c r="S9" s="80" t="str">
        <f t="shared" si="1"/>
        <v>Mode SwitchOpen</v>
      </c>
      <c r="T9" s="80" t="str">
        <f t="shared" si="2"/>
        <v>unassignedOpen</v>
      </c>
    </row>
    <row r="10" spans="1:20" s="80" customFormat="1" ht="409.5">
      <c r="A10" s="80">
        <v>251</v>
      </c>
      <c r="B10" s="80" t="s">
        <v>174</v>
      </c>
      <c r="C10" s="80" t="s">
        <v>175</v>
      </c>
      <c r="D10" s="80">
        <v>65</v>
      </c>
      <c r="E10" s="80" t="s">
        <v>177</v>
      </c>
      <c r="F10" s="80">
        <v>48</v>
      </c>
      <c r="G10" s="81" t="s">
        <v>178</v>
      </c>
      <c r="I10" s="80" t="s">
        <v>176</v>
      </c>
      <c r="J10" s="81" t="s">
        <v>180</v>
      </c>
      <c r="K10" s="80" t="s">
        <v>83</v>
      </c>
      <c r="L10" s="100" t="s">
        <v>193</v>
      </c>
      <c r="P10" s="82" t="s">
        <v>58</v>
      </c>
      <c r="Q10" s="83" t="s">
        <v>93</v>
      </c>
      <c r="R10" s="80" t="str">
        <f t="shared" si="0"/>
        <v>TechnicalWIP</v>
      </c>
      <c r="S10" s="80" t="str">
        <f t="shared" si="1"/>
        <v>Mode SwitchWIP</v>
      </c>
      <c r="T10" s="80" t="str">
        <f t="shared" si="2"/>
        <v>Kuor-Hsin Chang WIP</v>
      </c>
    </row>
    <row r="11" spans="1:20" s="80" customFormat="1" ht="110.25">
      <c r="A11" s="80">
        <v>252</v>
      </c>
      <c r="B11" s="80" t="s">
        <v>174</v>
      </c>
      <c r="C11" s="80" t="s">
        <v>175</v>
      </c>
      <c r="D11" s="80">
        <v>65</v>
      </c>
      <c r="E11" s="80" t="s">
        <v>177</v>
      </c>
      <c r="F11" s="80">
        <v>40</v>
      </c>
      <c r="G11" s="81" t="s">
        <v>178</v>
      </c>
      <c r="I11" s="80" t="s">
        <v>176</v>
      </c>
      <c r="J11" s="81" t="s">
        <v>179</v>
      </c>
      <c r="K11" s="80" t="s">
        <v>83</v>
      </c>
      <c r="L11" s="102" t="s">
        <v>194</v>
      </c>
      <c r="P11" s="82" t="s">
        <v>58</v>
      </c>
      <c r="Q11" s="83" t="s">
        <v>93</v>
      </c>
      <c r="R11" s="80" t="str">
        <f t="shared" si="0"/>
        <v>TechnicalWIP</v>
      </c>
      <c r="S11" s="80" t="str">
        <f t="shared" si="1"/>
        <v>Mode SwitchWIP</v>
      </c>
      <c r="T11" s="80" t="str">
        <f t="shared" si="2"/>
        <v>Kuor-Hsin Chang WIP</v>
      </c>
    </row>
  </sheetData>
  <sheetProtection sort="0" autoFilter="0"/>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2:L176"/>
  <sheetViews>
    <sheetView zoomScalePageLayoutView="0" workbookViewId="0" topLeftCell="A1">
      <selection activeCell="K10" sqref="K10"/>
    </sheetView>
  </sheetViews>
  <sheetFormatPr defaultColWidth="11.00390625" defaultRowHeight="15.75"/>
  <cols>
    <col min="1" max="1" width="20.375" style="0" bestFit="1" customWidth="1"/>
    <col min="2" max="3" width="11.00390625" style="0" customWidth="1"/>
    <col min="4" max="4" width="14.50390625" style="0" bestFit="1" customWidth="1"/>
    <col min="5" max="5" width="11.00390625" style="0" customWidth="1"/>
    <col min="6" max="6" width="10.125" style="0" customWidth="1"/>
    <col min="7" max="7" width="15.00390625" style="0" customWidth="1"/>
    <col min="8" max="8" width="13.00390625" style="0" bestFit="1" customWidth="1"/>
  </cols>
  <sheetData>
    <row r="2" spans="1:10" ht="15.75">
      <c r="A2" s="76" t="s">
        <v>66</v>
      </c>
      <c r="B2" s="68">
        <f>COUNTIF(Comments!C2:C11,"Technical")+COUNTIF(Comments!C2:C11,"General")</f>
        <v>10</v>
      </c>
      <c r="C2" s="42"/>
      <c r="D2" s="76" t="s">
        <v>185</v>
      </c>
      <c r="E2" s="68">
        <f>COUNTIF(Comments!C2:C11,"Editorial")</f>
        <v>0</v>
      </c>
      <c r="F2" s="42"/>
      <c r="G2" s="76" t="s">
        <v>67</v>
      </c>
      <c r="H2" s="68">
        <f aca="true" t="shared" si="0" ref="H2:H8">B2+E2</f>
        <v>10</v>
      </c>
      <c r="J2" s="23"/>
    </row>
    <row r="3" spans="1:10" ht="15.75">
      <c r="A3" s="57" t="s">
        <v>81</v>
      </c>
      <c r="B3" s="58">
        <f>COUNTIF(Comments!R2:R11,CONCATENATE("Technical",Summary!A3))+COUNTIF(Comments!R2:R11,CONCATENATE("General",Summary!A3))</f>
        <v>6</v>
      </c>
      <c r="C3" s="31"/>
      <c r="D3" s="57" t="s">
        <v>81</v>
      </c>
      <c r="E3" s="58">
        <f>COUNTIF(Comments!R2:R11,CONCATENATE("Editorial",Summary!A3))</f>
        <v>0</v>
      </c>
      <c r="F3" s="31"/>
      <c r="G3" s="57" t="s">
        <v>81</v>
      </c>
      <c r="H3" s="58">
        <f t="shared" si="0"/>
        <v>6</v>
      </c>
      <c r="J3" s="23"/>
    </row>
    <row r="4" spans="1:10" ht="15.75">
      <c r="A4" s="57" t="s">
        <v>83</v>
      </c>
      <c r="B4" s="58">
        <f>COUNTIF(Comments!R2:R11,CONCATENATE("Technical",Summary!A4))+COUNTIF(Comments!R2:R11,CONCATENATE("General",Summary!A4))</f>
        <v>4</v>
      </c>
      <c r="C4" s="31"/>
      <c r="D4" s="57" t="s">
        <v>83</v>
      </c>
      <c r="E4" s="58">
        <f>COUNTIF(Comments!R2:R11,CONCATENATE("Editorial",Summary!A4))</f>
        <v>0</v>
      </c>
      <c r="F4" s="31"/>
      <c r="G4" s="57" t="s">
        <v>83</v>
      </c>
      <c r="H4" s="58">
        <f t="shared" si="0"/>
        <v>4</v>
      </c>
      <c r="J4" s="23"/>
    </row>
    <row r="5" spans="1:10" ht="15.75">
      <c r="A5" s="57" t="s">
        <v>82</v>
      </c>
      <c r="B5" s="58">
        <f>COUNTIF(Comments!R2:R11,CONCATENATE("Technical",Summary!A5))+COUNTIF(Comments!R2:R11,CONCATENATE("General",Summary!A5))</f>
        <v>0</v>
      </c>
      <c r="C5" s="31"/>
      <c r="D5" s="57" t="s">
        <v>82</v>
      </c>
      <c r="E5" s="58">
        <f>COUNTIF(Comments!R2:R11,CONCATENATE("Editorial",Summary!A5))</f>
        <v>0</v>
      </c>
      <c r="F5" s="31"/>
      <c r="G5" s="57" t="s">
        <v>82</v>
      </c>
      <c r="H5" s="58">
        <f t="shared" si="0"/>
        <v>0</v>
      </c>
      <c r="J5" s="23"/>
    </row>
    <row r="6" spans="1:10" ht="15.75">
      <c r="A6" s="47" t="s">
        <v>78</v>
      </c>
      <c r="B6" s="59">
        <f>COUNTIF(Comments!R2:R11,CONCATENATE("Technical",Summary!A6))+COUNTIF(Comments!R2:R11,CONCATENATE("General",Summary!A6))</f>
        <v>0</v>
      </c>
      <c r="C6" s="24"/>
      <c r="D6" s="47" t="s">
        <v>78</v>
      </c>
      <c r="E6" s="59">
        <f>COUNTIF(Comments!R2:R11,CONCATENATE("Editorial",Summary!A6))</f>
        <v>0</v>
      </c>
      <c r="F6" s="24"/>
      <c r="G6" s="47" t="s">
        <v>78</v>
      </c>
      <c r="H6" s="58">
        <f t="shared" si="0"/>
        <v>0</v>
      </c>
      <c r="J6" s="23"/>
    </row>
    <row r="7" spans="1:10" ht="15.75">
      <c r="A7" s="47" t="s">
        <v>79</v>
      </c>
      <c r="B7" s="59">
        <f>COUNTIF(Comments!R2:R11,CONCATENATE("Technical",Summary!A7))+COUNTIF(Comments!R2:R11,CONCATENATE("General",Summary!A7))</f>
        <v>0</v>
      </c>
      <c r="C7" s="24"/>
      <c r="D7" s="47" t="s">
        <v>79</v>
      </c>
      <c r="E7" s="59">
        <f>COUNTIF(Comments!R2:R11,CONCATENATE("Editorial",Summary!A7))</f>
        <v>0</v>
      </c>
      <c r="F7" s="24"/>
      <c r="G7" s="47" t="s">
        <v>79</v>
      </c>
      <c r="H7" s="58">
        <f t="shared" si="0"/>
        <v>0</v>
      </c>
      <c r="J7" s="23"/>
    </row>
    <row r="8" spans="1:10" ht="15.75">
      <c r="A8" s="47" t="s">
        <v>80</v>
      </c>
      <c r="B8" s="59">
        <f>COUNTIF(Comments!R2:R11,CONCATENATE("Technical",Summary!A8))+COUNTIF(Comments!R2:R11,CONCATENATE("General",Summary!A8))</f>
        <v>0</v>
      </c>
      <c r="C8" s="24"/>
      <c r="D8" s="47" t="s">
        <v>80</v>
      </c>
      <c r="E8" s="59">
        <f>COUNTIF(Comments!R2:R11,CONCATENATE("Editorial",Summary!A8))</f>
        <v>0</v>
      </c>
      <c r="F8" s="24"/>
      <c r="G8" s="47" t="s">
        <v>80</v>
      </c>
      <c r="H8" s="58">
        <f t="shared" si="0"/>
        <v>0</v>
      </c>
      <c r="J8" s="23"/>
    </row>
    <row r="9" spans="1:10" ht="15.75">
      <c r="A9" s="47"/>
      <c r="B9" s="59"/>
      <c r="C9" s="24"/>
      <c r="D9" s="47"/>
      <c r="E9" s="59"/>
      <c r="F9" s="24"/>
      <c r="G9" s="47"/>
      <c r="H9" s="59"/>
      <c r="J9" s="23"/>
    </row>
    <row r="10" spans="1:10" ht="15.75">
      <c r="A10" s="63" t="s">
        <v>131</v>
      </c>
      <c r="B10" s="61">
        <f>SUM(B6:B8)</f>
        <v>0</v>
      </c>
      <c r="C10" s="34"/>
      <c r="D10" s="60" t="s">
        <v>133</v>
      </c>
      <c r="E10" s="61">
        <f>SUM(E6:E8)</f>
        <v>0</v>
      </c>
      <c r="F10" s="34"/>
      <c r="G10" s="60" t="s">
        <v>129</v>
      </c>
      <c r="H10" s="61">
        <f>SUM(H6:H8)</f>
        <v>0</v>
      </c>
      <c r="J10" s="29"/>
    </row>
    <row r="11" spans="1:10" ht="15.75">
      <c r="A11" s="56" t="s">
        <v>132</v>
      </c>
      <c r="B11" s="62">
        <f>B10/B2</f>
        <v>0</v>
      </c>
      <c r="C11" s="25"/>
      <c r="D11" s="56" t="s">
        <v>134</v>
      </c>
      <c r="E11" s="62" t="e">
        <f>E10/E2</f>
        <v>#DIV/0!</v>
      </c>
      <c r="F11" s="25"/>
      <c r="G11" s="56" t="s">
        <v>130</v>
      </c>
      <c r="H11" s="62">
        <f>H10/H2</f>
        <v>0</v>
      </c>
      <c r="J11" s="23"/>
    </row>
    <row r="12" spans="1:9" ht="15.75">
      <c r="A12" s="23"/>
      <c r="B12" s="24"/>
      <c r="C12" s="24"/>
      <c r="D12" s="24"/>
      <c r="E12" s="24"/>
      <c r="F12" s="24"/>
      <c r="G12" s="23"/>
      <c r="H12" s="23"/>
      <c r="I12" s="23"/>
    </row>
    <row r="13" spans="3:9" ht="15.75">
      <c r="C13" s="30"/>
      <c r="D13" s="30"/>
      <c r="E13" s="30"/>
      <c r="F13" s="30"/>
      <c r="H13" s="22"/>
      <c r="I13" s="26"/>
    </row>
    <row r="14" spans="3:9" ht="15.75">
      <c r="C14" s="25"/>
      <c r="D14" s="25"/>
      <c r="E14" s="25"/>
      <c r="F14" s="25"/>
      <c r="G14" s="29"/>
      <c r="H14" s="27"/>
      <c r="I14" s="28"/>
    </row>
    <row r="15" spans="1:12" ht="15.75">
      <c r="A15" s="75" t="s">
        <v>86</v>
      </c>
      <c r="B15" s="72" t="str">
        <f>A3</f>
        <v>Open</v>
      </c>
      <c r="C15" s="73" t="str">
        <f>A4</f>
        <v>WIP</v>
      </c>
      <c r="D15" s="73" t="str">
        <f>A5</f>
        <v>rdy 2 vote</v>
      </c>
      <c r="E15" s="74" t="s">
        <v>126</v>
      </c>
      <c r="G15" s="71" t="s">
        <v>44</v>
      </c>
      <c r="H15" s="72" t="str">
        <f>$A$3</f>
        <v>Open</v>
      </c>
      <c r="I15" s="72" t="str">
        <f>$A$4</f>
        <v>WIP</v>
      </c>
      <c r="J15" s="73" t="str">
        <f>A5</f>
        <v>rdy 2 vote</v>
      </c>
      <c r="K15" s="73" t="s">
        <v>126</v>
      </c>
      <c r="L15" s="74" t="s">
        <v>2</v>
      </c>
    </row>
    <row r="16" spans="1:12" ht="15.75">
      <c r="A16" s="47"/>
      <c r="B16" s="64"/>
      <c r="C16" s="54"/>
      <c r="D16" s="54"/>
      <c r="E16" s="55"/>
      <c r="G16" s="47"/>
      <c r="H16" s="48"/>
      <c r="I16" s="48"/>
      <c r="J16" s="48"/>
      <c r="K16" s="48"/>
      <c r="L16" s="49"/>
    </row>
    <row r="17" spans="1:12" ht="15.75">
      <c r="A17" s="47" t="s">
        <v>20</v>
      </c>
      <c r="B17" s="64"/>
      <c r="C17" s="54">
        <f>COUNTIF(Comments!$T$2:$T$11,CONCATENATE($A17,C$15))</f>
        <v>0</v>
      </c>
      <c r="D17" s="54">
        <f>COUNTIF(Comments!$T$2:$T$11,CONCATENATE($A17,D$15))</f>
        <v>0</v>
      </c>
      <c r="E17" s="55">
        <f>COUNTIF(Comments!$T$2:$T$11,CONCATENATE($A17,$A$6))+COUNTIF(Comments!$T$2:$T$11,CONCATENATE($A17,$A$7))+COUNTIF(Comments!$T$2:$T$11,CONCATENATE($A17,$A$8))</f>
        <v>0</v>
      </c>
      <c r="G17" s="50" t="s">
        <v>53</v>
      </c>
      <c r="H17" s="48">
        <f>COUNTIF(Comments!$S$2:$S$11,CONCATENATE($G17,H$15))</f>
        <v>0</v>
      </c>
      <c r="I17" s="48">
        <f>COUNTIF(Comments!$S$2:$S$11,CONCATENATE($G17,I$15))</f>
        <v>0</v>
      </c>
      <c r="J17" s="48">
        <f>COUNTIF(Comments!$S$2:$S$11,CONCATENATE($G17,J$15))</f>
        <v>0</v>
      </c>
      <c r="K17" s="48">
        <f>COUNTIF(Comments!$S$2:$S$11,CONCATENATE($G17,$A$6))+COUNTIF(Comments!$S$2:$S$11,CONCATENATE($G17,$A$7))+COUNTIF(Comments!$S$2:$S$11,CONCATENATE($G17,$A$8))</f>
        <v>0</v>
      </c>
      <c r="L17" s="51">
        <f>SUM(H17:K17)</f>
        <v>0</v>
      </c>
    </row>
    <row r="18" spans="1:12" ht="15.75">
      <c r="A18" s="65" t="s">
        <v>87</v>
      </c>
      <c r="B18" s="64"/>
      <c r="C18" s="54">
        <f>COUNTIF(Comments!$T$2:$T$11,CONCATENATE($A18,C$15))</f>
        <v>0</v>
      </c>
      <c r="D18" s="54">
        <f>COUNTIF(Comments!$T$2:$T$11,CONCATENATE($A18,D$15))</f>
        <v>0</v>
      </c>
      <c r="E18" s="55">
        <f>COUNTIF(Comments!$T$2:$T$11,CONCATENATE($A18,$A$6))+COUNTIF(Comments!$T$2:$T$11,CONCATENATE($A18,$A$7))+COUNTIF(Comments!$T$2:$T$11,CONCATENATE($A18,$A$8))</f>
        <v>0</v>
      </c>
      <c r="G18" s="52" t="s">
        <v>47</v>
      </c>
      <c r="H18" s="48">
        <f>COUNTIF(Comments!$S$2:$S$11,CONCATENATE($G18,H$15))</f>
        <v>0</v>
      </c>
      <c r="I18" s="48">
        <f>COUNTIF(Comments!$S$2:$S$11,CONCATENATE($G18,I$15))</f>
        <v>0</v>
      </c>
      <c r="J18" s="48">
        <f>COUNTIF(Comments!$S$2:$S$11,CONCATENATE($G18,J$15))</f>
        <v>0</v>
      </c>
      <c r="K18" s="48">
        <f>COUNTIF(Comments!$S$2:$S$11,CONCATENATE($G18,$A$6))+COUNTIF(Comments!$S$2:$S$11,CONCATENATE($G18,$A$7))+COUNTIF(Comments!$S$2:$S$11,CONCATENATE($G18,$A$8))</f>
        <v>0</v>
      </c>
      <c r="L18" s="51">
        <f aca="true" t="shared" si="1" ref="L18:L39">SUM(H18:K18)</f>
        <v>0</v>
      </c>
    </row>
    <row r="19" spans="1:12" ht="15.75">
      <c r="A19" s="65" t="s">
        <v>89</v>
      </c>
      <c r="B19" s="64"/>
      <c r="C19" s="54">
        <f>COUNTIF(Comments!$T$2:$T$11,CONCATENATE($A19,C$15))</f>
        <v>0</v>
      </c>
      <c r="D19" s="54">
        <f>COUNTIF(Comments!$T$2:$T$11,CONCATENATE($A19,D$15))</f>
        <v>0</v>
      </c>
      <c r="E19" s="55">
        <f>COUNTIF(Comments!$T$2:$T$11,CONCATENATE($A19,$A$6))+COUNTIF(Comments!$T$2:$T$11,CONCATENATE($A19,$A$7))+COUNTIF(Comments!$T$2:$T$11,CONCATENATE($A19,$A$8))</f>
        <v>0</v>
      </c>
      <c r="G19" s="52" t="s">
        <v>65</v>
      </c>
      <c r="H19" s="48">
        <f>COUNTIF(Comments!$S$2:$S$11,CONCATENATE($G19,H$15))</f>
        <v>0</v>
      </c>
      <c r="I19" s="48">
        <f>COUNTIF(Comments!$S$2:$S$11,CONCATENATE($G19,I$15))</f>
        <v>0</v>
      </c>
      <c r="J19" s="48">
        <f>COUNTIF(Comments!$S$2:$S$11,CONCATENATE($G19,J$15))</f>
        <v>0</v>
      </c>
      <c r="K19" s="48">
        <f>COUNTIF(Comments!$S$2:$S$11,CONCATENATE($G19,$A$6))+COUNTIF(Comments!$S$2:$S$11,CONCATENATE($G19,$A$7))+COUNTIF(Comments!$S$2:$S$11,CONCATENATE($G19,$A$8))</f>
        <v>0</v>
      </c>
      <c r="L19" s="51">
        <f t="shared" si="1"/>
        <v>0</v>
      </c>
    </row>
    <row r="20" spans="1:12" ht="15.75">
      <c r="A20" s="65" t="s">
        <v>91</v>
      </c>
      <c r="B20" s="64"/>
      <c r="C20" s="54">
        <f>COUNTIF(Comments!$T$2:$T$11,CONCATENATE($A20,C$15))</f>
        <v>0</v>
      </c>
      <c r="D20" s="54">
        <f>COUNTIF(Comments!$T$2:$T$11,CONCATENATE($A20,D$15))</f>
        <v>0</v>
      </c>
      <c r="E20" s="55">
        <f>COUNTIF(Comments!$T$2:$T$11,CONCATENATE($A20,$A$6))+COUNTIF(Comments!$T$2:$T$11,CONCATENATE($A20,$A$7))+COUNTIF(Comments!$T$2:$T$11,CONCATENATE($A20,$A$8))</f>
        <v>0</v>
      </c>
      <c r="G20" s="52" t="s">
        <v>64</v>
      </c>
      <c r="H20" s="48">
        <f>COUNTIF(Comments!$S$2:$S$11,CONCATENATE($G20,H$15))</f>
        <v>0</v>
      </c>
      <c r="I20" s="48">
        <f>COUNTIF(Comments!$S$2:$S$11,CONCATENATE($G20,I$15))</f>
        <v>0</v>
      </c>
      <c r="J20" s="48">
        <f>COUNTIF(Comments!$S$2:$S$11,CONCATENATE($G20,J$15))</f>
        <v>0</v>
      </c>
      <c r="K20" s="48">
        <f>COUNTIF(Comments!$S$2:$S$11,CONCATENATE($G20,$A$6))+COUNTIF(Comments!$S$2:$S$11,CONCATENATE($G20,$A$7))+COUNTIF(Comments!$S$2:$S$11,CONCATENATE($G20,$A$8))</f>
        <v>0</v>
      </c>
      <c r="L20" s="51">
        <f t="shared" si="1"/>
        <v>0</v>
      </c>
    </row>
    <row r="21" spans="1:12" ht="15.75">
      <c r="A21" s="65" t="s">
        <v>93</v>
      </c>
      <c r="B21" s="64"/>
      <c r="C21" s="54">
        <f>COUNTIF(Comments!$T$2:$T$11,CONCATENATE($A21,C$15))</f>
        <v>4</v>
      </c>
      <c r="D21" s="54">
        <f>COUNTIF(Comments!$T$2:$T$11,CONCATENATE($A21,D$15))</f>
        <v>0</v>
      </c>
      <c r="E21" s="55">
        <f>COUNTIF(Comments!$T$2:$T$11,CONCATENATE($A21,$A$6))+COUNTIF(Comments!$T$2:$T$11,CONCATENATE($A21,$A$7))+COUNTIF(Comments!$T$2:$T$11,CONCATENATE($A21,$A$8))</f>
        <v>0</v>
      </c>
      <c r="G21" s="52" t="s">
        <v>62</v>
      </c>
      <c r="H21" s="48">
        <f>COUNTIF(Comments!$S$2:$S$11,CONCATENATE($G21,H$15))</f>
        <v>0</v>
      </c>
      <c r="I21" s="48">
        <f>COUNTIF(Comments!$S$2:$S$11,CONCATENATE($G21,I$15))</f>
        <v>0</v>
      </c>
      <c r="J21" s="48">
        <f>COUNTIF(Comments!$S$2:$S$11,CONCATENATE($G21,J$15))</f>
        <v>0</v>
      </c>
      <c r="K21" s="48">
        <f>COUNTIF(Comments!$S$2:$S$11,CONCATENATE($G21,$A$6))+COUNTIF(Comments!$S$2:$S$11,CONCATENATE($G21,$A$7))+COUNTIF(Comments!$S$2:$S$11,CONCATENATE($G21,$A$8))</f>
        <v>0</v>
      </c>
      <c r="L21" s="51">
        <f t="shared" si="1"/>
        <v>0</v>
      </c>
    </row>
    <row r="22" spans="1:12" ht="15.75">
      <c r="A22" s="65" t="s">
        <v>124</v>
      </c>
      <c r="B22" s="64"/>
      <c r="C22" s="54">
        <f>COUNTIF(Comments!$T$2:$T$11,CONCATENATE($A22,C$15))</f>
        <v>0</v>
      </c>
      <c r="D22" s="54">
        <f>COUNTIF(Comments!$T$2:$T$11,CONCATENATE($A22,D$15))</f>
        <v>0</v>
      </c>
      <c r="E22" s="55">
        <f>COUNTIF(Comments!$T$2:$T$11,CONCATENATE($A22,$A$6))+COUNTIF(Comments!$T$2:$T$11,CONCATENATE($A22,$A$7))+COUNTIF(Comments!$T$2:$T$11,CONCATENATE($A22,$A$8))</f>
        <v>0</v>
      </c>
      <c r="G22" s="53" t="s">
        <v>185</v>
      </c>
      <c r="H22" s="48">
        <f>COUNTIF(Comments!$S$2:$S$11,CONCATENATE($G22,H$15))</f>
        <v>0</v>
      </c>
      <c r="I22" s="48">
        <f>COUNTIF(Comments!$S$2:$S$11,CONCATENATE($G22,I$15))</f>
        <v>0</v>
      </c>
      <c r="J22" s="48">
        <f>COUNTIF(Comments!$S$2:$S$11,CONCATENATE($G22,J$15))</f>
        <v>0</v>
      </c>
      <c r="K22" s="48">
        <f>COUNTIF(Comments!$S$2:$S$11,CONCATENATE($G22,$A$6))+COUNTIF(Comments!$S$2:$S$11,CONCATENATE($G22,$A$7))+COUNTIF(Comments!$S$2:$S$11,CONCATENATE($G22,$A$8))</f>
        <v>0</v>
      </c>
      <c r="L22" s="51">
        <f t="shared" si="1"/>
        <v>0</v>
      </c>
    </row>
    <row r="23" spans="1:12" ht="15.75">
      <c r="A23" s="65" t="s">
        <v>95</v>
      </c>
      <c r="B23" s="64"/>
      <c r="C23" s="54">
        <f>COUNTIF(Comments!$T$2:$T$11,CONCATENATE($A23,C$15))</f>
        <v>0</v>
      </c>
      <c r="D23" s="54">
        <f>COUNTIF(Comments!$T$2:$T$11,CONCATENATE($A23,D$15))</f>
        <v>0</v>
      </c>
      <c r="E23" s="55">
        <f>COUNTIF(Comments!$T$2:$T$11,CONCATENATE($A23,$A$6))+COUNTIF(Comments!$T$2:$T$11,CONCATENATE($A23,$A$7))+COUNTIF(Comments!$T$2:$T$11,CONCATENATE($A23,$A$8))</f>
        <v>0</v>
      </c>
      <c r="G23" s="52" t="s">
        <v>51</v>
      </c>
      <c r="H23" s="48">
        <f>COUNTIF(Comments!$S$2:$S$11,CONCATENATE($G23,H$15))</f>
        <v>0</v>
      </c>
      <c r="I23" s="48">
        <f>COUNTIF(Comments!$S$2:$S$11,CONCATENATE($G23,I$15))</f>
        <v>0</v>
      </c>
      <c r="J23" s="48">
        <f>COUNTIF(Comments!$S$2:$S$11,CONCATENATE($G23,J$15))</f>
        <v>0</v>
      </c>
      <c r="K23" s="48">
        <f>COUNTIF(Comments!$S$2:$S$11,CONCATENATE($G23,$A$6))+COUNTIF(Comments!$S$2:$S$11,CONCATENATE($G23,$A$7))+COUNTIF(Comments!$S$2:$S$11,CONCATENATE($G23,$A$8))</f>
        <v>0</v>
      </c>
      <c r="L23" s="51">
        <f t="shared" si="1"/>
        <v>0</v>
      </c>
    </row>
    <row r="24" spans="1:12" ht="15.75">
      <c r="A24" s="65" t="s">
        <v>97</v>
      </c>
      <c r="B24" s="64"/>
      <c r="C24" s="54">
        <f>COUNTIF(Comments!$T$2:$T$11,CONCATENATE($A24,C$15))</f>
        <v>0</v>
      </c>
      <c r="D24" s="54">
        <f>COUNTIF(Comments!$T$2:$T$11,CONCATENATE($A24,D$15))</f>
        <v>0</v>
      </c>
      <c r="E24" s="55">
        <f>COUNTIF(Comments!$T$2:$T$11,CONCATENATE($A24,$A$6))+COUNTIF(Comments!$T$2:$T$11,CONCATENATE($A24,$A$7))+COUNTIF(Comments!$T$2:$T$11,CONCATENATE($A24,$A$8))</f>
        <v>0</v>
      </c>
      <c r="G24" s="52" t="s">
        <v>49</v>
      </c>
      <c r="H24" s="48">
        <f>COUNTIF(Comments!$S$2:$S$11,CONCATENATE($G24,H$15))</f>
        <v>0</v>
      </c>
      <c r="I24" s="48">
        <f>COUNTIF(Comments!$S$2:$S$11,CONCATENATE($G24,I$15))</f>
        <v>0</v>
      </c>
      <c r="J24" s="48">
        <f>COUNTIF(Comments!$S$2:$S$11,CONCATENATE($G24,J$15))</f>
        <v>0</v>
      </c>
      <c r="K24" s="48">
        <f>COUNTIF(Comments!$S$2:$S$11,CONCATENATE($G24,$A$6))+COUNTIF(Comments!$S$2:$S$11,CONCATENATE($G24,$A$7))+COUNTIF(Comments!$S$2:$S$11,CONCATENATE($G24,$A$8))</f>
        <v>0</v>
      </c>
      <c r="L24" s="51">
        <f t="shared" si="1"/>
        <v>0</v>
      </c>
    </row>
    <row r="25" spans="1:12" ht="15.75">
      <c r="A25" s="65" t="s">
        <v>99</v>
      </c>
      <c r="B25" s="64"/>
      <c r="C25" s="54">
        <f>COUNTIF(Comments!$T$2:$T$11,CONCATENATE($A25,C$15))</f>
        <v>0</v>
      </c>
      <c r="D25" s="54">
        <f>COUNTIF(Comments!$T$2:$T$11,CONCATENATE($A25,D$15))</f>
        <v>0</v>
      </c>
      <c r="E25" s="55">
        <f>COUNTIF(Comments!$T$2:$T$11,CONCATENATE($A25,$A$6))+COUNTIF(Comments!$T$2:$T$11,CONCATENATE($A25,$A$7))+COUNTIF(Comments!$T$2:$T$11,CONCATENATE($A25,$A$8))</f>
        <v>0</v>
      </c>
      <c r="G25" s="52" t="s">
        <v>45</v>
      </c>
      <c r="H25" s="48">
        <f>COUNTIF(Comments!$S$2:$S$11,CONCATENATE($G25,H$15))</f>
        <v>0</v>
      </c>
      <c r="I25" s="48">
        <f>COUNTIF(Comments!$S$2:$S$11,CONCATENATE($G25,I$15))</f>
        <v>0</v>
      </c>
      <c r="J25" s="48">
        <f>COUNTIF(Comments!$S$2:$S$11,CONCATENATE($G25,J$15))</f>
        <v>0</v>
      </c>
      <c r="K25" s="48">
        <f>COUNTIF(Comments!$S$2:$S$11,CONCATENATE($G25,$A$6))+COUNTIF(Comments!$S$2:$S$11,CONCATENATE($G25,$A$7))+COUNTIF(Comments!$S$2:$S$11,CONCATENATE($G25,$A$8))</f>
        <v>0</v>
      </c>
      <c r="L25" s="51">
        <f t="shared" si="1"/>
        <v>0</v>
      </c>
    </row>
    <row r="26" spans="1:12" ht="15.75">
      <c r="A26" s="65" t="s">
        <v>101</v>
      </c>
      <c r="B26" s="64"/>
      <c r="C26" s="54">
        <f>COUNTIF(Comments!$T$2:$T$11,CONCATENATE($A26,C$15))</f>
        <v>0</v>
      </c>
      <c r="D26" s="54">
        <f>COUNTIF(Comments!$T$2:$T$11,CONCATENATE($A26,D$15))</f>
        <v>0</v>
      </c>
      <c r="E26" s="55">
        <f>COUNTIF(Comments!$T$2:$T$11,CONCATENATE($A26,$A$6))+COUNTIF(Comments!$T$2:$T$11,CONCATENATE($A26,$A$7))+COUNTIF(Comments!$T$2:$T$11,CONCATENATE($A26,$A$8))</f>
        <v>0</v>
      </c>
      <c r="G26" s="52" t="s">
        <v>54</v>
      </c>
      <c r="H26" s="48">
        <f>COUNTIF(Comments!$S$2:$S$11,CONCATENATE($G26,H$15))</f>
        <v>0</v>
      </c>
      <c r="I26" s="48">
        <f>COUNTIF(Comments!$S$2:$S$11,CONCATENATE($G26,I$15))</f>
        <v>0</v>
      </c>
      <c r="J26" s="48">
        <f>COUNTIF(Comments!$S$2:$S$11,CONCATENATE($G26,J$15))</f>
        <v>0</v>
      </c>
      <c r="K26" s="48">
        <f>COUNTIF(Comments!$S$2:$S$11,CONCATENATE($G26,$A$6))+COUNTIF(Comments!$S$2:$S$11,CONCATENATE($G26,$A$7))+COUNTIF(Comments!$S$2:$S$11,CONCATENATE($G26,$A$8))</f>
        <v>0</v>
      </c>
      <c r="L26" s="51">
        <f t="shared" si="1"/>
        <v>0</v>
      </c>
    </row>
    <row r="27" spans="1:12" ht="15.75">
      <c r="A27" s="65" t="s">
        <v>103</v>
      </c>
      <c r="B27" s="64"/>
      <c r="C27" s="54">
        <f>COUNTIF(Comments!$T$2:$T$11,CONCATENATE($A27,C$15))</f>
        <v>0</v>
      </c>
      <c r="D27" s="54">
        <f>COUNTIF(Comments!$T$2:$T$11,CONCATENATE($A27,D$15))</f>
        <v>0</v>
      </c>
      <c r="E27" s="55">
        <f>COUNTIF(Comments!$T$2:$T$11,CONCATENATE($A27,$A$6))+COUNTIF(Comments!$T$2:$T$11,CONCATENATE($A27,$A$7))+COUNTIF(Comments!$T$2:$T$11,CONCATENATE($A27,$A$8))</f>
        <v>0</v>
      </c>
      <c r="G27" s="52" t="s">
        <v>186</v>
      </c>
      <c r="H27" s="48">
        <f>COUNTIF(Comments!$S$2:$S$11,CONCATENATE($G27,H$15))</f>
        <v>0</v>
      </c>
      <c r="I27" s="48">
        <f>COUNTIF(Comments!$S$2:$S$11,CONCATENATE($G27,I$15))</f>
        <v>0</v>
      </c>
      <c r="J27" s="48">
        <f>COUNTIF(Comments!$S$2:$S$11,CONCATENATE($G27,J$15))</f>
        <v>0</v>
      </c>
      <c r="K27" s="48">
        <f>COUNTIF(Comments!$S$2:$S$11,CONCATENATE($G27,$A$6))+COUNTIF(Comments!$S$2:$S$11,CONCATENATE($G27,$A$7))+COUNTIF(Comments!$S$2:$S$11,CONCATENATE($G27,$A$8))</f>
        <v>0</v>
      </c>
      <c r="L27" s="51">
        <f t="shared" si="1"/>
        <v>0</v>
      </c>
    </row>
    <row r="28" spans="1:12" ht="15.75">
      <c r="A28" s="65" t="s">
        <v>105</v>
      </c>
      <c r="B28" s="64"/>
      <c r="C28" s="54">
        <f>COUNTIF(Comments!$T$2:$T$11,CONCATENATE($A28,C$15))</f>
        <v>0</v>
      </c>
      <c r="D28" s="54">
        <f>COUNTIF(Comments!$T$2:$T$11,CONCATENATE($A28,D$15))</f>
        <v>0</v>
      </c>
      <c r="E28" s="55">
        <f>COUNTIF(Comments!$T$2:$T$11,CONCATENATE($A28,$A$6))+COUNTIF(Comments!$T$2:$T$11,CONCATENATE($A28,$A$7))+COUNTIF(Comments!$T$2:$T$11,CONCATENATE($A28,$A$8))</f>
        <v>0</v>
      </c>
      <c r="G28" s="52" t="s">
        <v>61</v>
      </c>
      <c r="H28" s="48">
        <f>COUNTIF(Comments!$S$2:$S$11,CONCATENATE($G28,H$15))</f>
        <v>2</v>
      </c>
      <c r="I28" s="48">
        <f>COUNTIF(Comments!$S$2:$S$11,CONCATENATE($G28,I$15))</f>
        <v>1</v>
      </c>
      <c r="J28" s="48">
        <f>COUNTIF(Comments!$S$2:$S$11,CONCATENATE($G28,J$15))</f>
        <v>0</v>
      </c>
      <c r="K28" s="48">
        <f>COUNTIF(Comments!$S$2:$S$11,CONCATENATE($G28,$A$6))+COUNTIF(Comments!$S$2:$S$11,CONCATENATE($G28,$A$7))+COUNTIF(Comments!$S$2:$S$11,CONCATENATE($G28,$A$8))</f>
        <v>0</v>
      </c>
      <c r="L28" s="51">
        <f t="shared" si="1"/>
        <v>3</v>
      </c>
    </row>
    <row r="29" spans="1:12" ht="15.75">
      <c r="A29" s="65" t="s">
        <v>107</v>
      </c>
      <c r="B29" s="64"/>
      <c r="C29" s="54">
        <f>COUNTIF(Comments!$T$2:$T$11,CONCATENATE($A29,C$15))</f>
        <v>0</v>
      </c>
      <c r="D29" s="54">
        <f>COUNTIF(Comments!$T$2:$T$11,CONCATENATE($A29,D$15))</f>
        <v>0</v>
      </c>
      <c r="E29" s="55">
        <f>COUNTIF(Comments!$T$2:$T$11,CONCATENATE($A29,$A$6))+COUNTIF(Comments!$T$2:$T$11,CONCATENATE($A29,$A$7))+COUNTIF(Comments!$T$2:$T$11,CONCATENATE($A29,$A$8))</f>
        <v>0</v>
      </c>
      <c r="G29" s="50" t="s">
        <v>52</v>
      </c>
      <c r="H29" s="48">
        <f>COUNTIF(Comments!$S$2:$S$11,CONCATENATE($G29,H$15))</f>
        <v>0</v>
      </c>
      <c r="I29" s="48">
        <f>COUNTIF(Comments!$S$2:$S$11,CONCATENATE($G29,I$15))</f>
        <v>0</v>
      </c>
      <c r="J29" s="48">
        <f>COUNTIF(Comments!$S$2:$S$11,CONCATENATE($G29,J$15))</f>
        <v>0</v>
      </c>
      <c r="K29" s="48">
        <f>COUNTIF(Comments!$S$2:$S$11,CONCATENATE($G29,$A$6))+COUNTIF(Comments!$S$2:$S$11,CONCATENATE($G29,$A$7))+COUNTIF(Comments!$S$2:$S$11,CONCATENATE($G29,$A$8))</f>
        <v>0</v>
      </c>
      <c r="L29" s="51">
        <f t="shared" si="1"/>
        <v>0</v>
      </c>
    </row>
    <row r="30" spans="1:12" ht="15.75">
      <c r="A30" s="65" t="s">
        <v>109</v>
      </c>
      <c r="B30" s="64"/>
      <c r="C30" s="54">
        <f>COUNTIF(Comments!$T$2:$T$11,CONCATENATE($A30,C$15))</f>
        <v>0</v>
      </c>
      <c r="D30" s="54">
        <f>COUNTIF(Comments!$T$2:$T$11,CONCATENATE($A30,D$15))</f>
        <v>0</v>
      </c>
      <c r="E30" s="55">
        <f>COUNTIF(Comments!$T$2:$T$11,CONCATENATE($A30,$A$6))+COUNTIF(Comments!$T$2:$T$11,CONCATENATE($A30,$A$7))+COUNTIF(Comments!$T$2:$T$11,CONCATENATE($A30,$A$8))</f>
        <v>0</v>
      </c>
      <c r="G30" s="52" t="s">
        <v>55</v>
      </c>
      <c r="H30" s="48">
        <f>COUNTIF(Comments!$S$2:$S$11,CONCATENATE($G30,H$15))</f>
        <v>0</v>
      </c>
      <c r="I30" s="48">
        <f>COUNTIF(Comments!$S$2:$S$11,CONCATENATE($G30,I$15))</f>
        <v>0</v>
      </c>
      <c r="J30" s="48">
        <f>COUNTIF(Comments!$S$2:$S$11,CONCATENATE($G30,J$15))</f>
        <v>0</v>
      </c>
      <c r="K30" s="48">
        <f>COUNTIF(Comments!$S$2:$S$11,CONCATENATE($G30,$A$6))+COUNTIF(Comments!$S$2:$S$11,CONCATENATE($G30,$A$7))+COUNTIF(Comments!$S$2:$S$11,CONCATENATE($G30,$A$8))</f>
        <v>0</v>
      </c>
      <c r="L30" s="51">
        <f t="shared" si="1"/>
        <v>0</v>
      </c>
    </row>
    <row r="31" spans="1:12" ht="15.75">
      <c r="A31" s="65" t="s">
        <v>111</v>
      </c>
      <c r="B31" s="64"/>
      <c r="C31" s="54">
        <f>COUNTIF(Comments!$T$2:$T$11,CONCATENATE($A31,C$15))</f>
        <v>0</v>
      </c>
      <c r="D31" s="54">
        <f>COUNTIF(Comments!$T$2:$T$11,CONCATENATE($A31,D$15))</f>
        <v>0</v>
      </c>
      <c r="E31" s="55">
        <f>COUNTIF(Comments!$T$2:$T$11,CONCATENATE($A31,$A$6))+COUNTIF(Comments!$T$2:$T$11,CONCATENATE($A31,$A$7))+COUNTIF(Comments!$T$2:$T$11,CONCATENATE($A31,$A$8))</f>
        <v>0</v>
      </c>
      <c r="G31" s="52" t="s">
        <v>58</v>
      </c>
      <c r="H31" s="48">
        <f>COUNTIF(Comments!$S$2:$S$11,CONCATENATE($G31,H$15))</f>
        <v>4</v>
      </c>
      <c r="I31" s="48">
        <f>COUNTIF(Comments!$S$2:$S$11,CONCATENATE($G31,I$15))</f>
        <v>3</v>
      </c>
      <c r="J31" s="48">
        <f>COUNTIF(Comments!$S$2:$S$11,CONCATENATE($G31,J$15))</f>
        <v>0</v>
      </c>
      <c r="K31" s="48">
        <f>COUNTIF(Comments!$S$2:$S$11,CONCATENATE($G31,$A$6))+COUNTIF(Comments!$S$2:$S$11,CONCATENATE($G31,$A$7))+COUNTIF(Comments!$S$2:$S$11,CONCATENATE($G31,$A$8))</f>
        <v>0</v>
      </c>
      <c r="L31" s="51">
        <f t="shared" si="1"/>
        <v>7</v>
      </c>
    </row>
    <row r="32" spans="1:12" ht="15.75">
      <c r="A32" s="65" t="s">
        <v>113</v>
      </c>
      <c r="B32" s="64"/>
      <c r="C32" s="54">
        <f>COUNTIF(Comments!$T$2:$T$11,CONCATENATE($A32,C$15))</f>
        <v>0</v>
      </c>
      <c r="D32" s="54">
        <f>COUNTIF(Comments!$T$2:$T$11,CONCATENATE($A32,D$15))</f>
        <v>0</v>
      </c>
      <c r="E32" s="55">
        <f>COUNTIF(Comments!$T$2:$T$11,CONCATENATE($A32,$A$6))+COUNTIF(Comments!$T$2:$T$11,CONCATENATE($A32,$A$7))+COUNTIF(Comments!$T$2:$T$11,CONCATENATE($A32,$A$8))</f>
        <v>0</v>
      </c>
      <c r="G32" s="52" t="s">
        <v>48</v>
      </c>
      <c r="H32" s="48">
        <f>COUNTIF(Comments!$S$2:$S$11,CONCATENATE($G32,H$15))</f>
        <v>0</v>
      </c>
      <c r="I32" s="48">
        <f>COUNTIF(Comments!$S$2:$S$11,CONCATENATE($G32,I$15))</f>
        <v>0</v>
      </c>
      <c r="J32" s="48">
        <f>COUNTIF(Comments!$S$2:$S$11,CONCATENATE($G32,J$15))</f>
        <v>0</v>
      </c>
      <c r="K32" s="48">
        <f>COUNTIF(Comments!$S$2:$S$11,CONCATENATE($G32,$A$6))+COUNTIF(Comments!$S$2:$S$11,CONCATENATE($G32,$A$7))+COUNTIF(Comments!$S$2:$S$11,CONCATENATE($G32,$A$8))</f>
        <v>0</v>
      </c>
      <c r="L32" s="51">
        <f t="shared" si="1"/>
        <v>0</v>
      </c>
    </row>
    <row r="33" spans="1:12" ht="15.75">
      <c r="A33" s="65" t="s">
        <v>115</v>
      </c>
      <c r="B33" s="64"/>
      <c r="C33" s="54">
        <f>COUNTIF(Comments!$T$2:$T$11,CONCATENATE($A33,C$15))</f>
        <v>0</v>
      </c>
      <c r="D33" s="54">
        <f>COUNTIF(Comments!$T$2:$T$11,CONCATENATE($A33,D$15))</f>
        <v>0</v>
      </c>
      <c r="E33" s="55">
        <f>COUNTIF(Comments!$T$2:$T$11,CONCATENATE($A33,$A$6))+COUNTIF(Comments!$T$2:$T$11,CONCATENATE($A33,$A$7))+COUNTIF(Comments!$T$2:$T$11,CONCATENATE($A33,$A$8))</f>
        <v>0</v>
      </c>
      <c r="G33" s="52" t="s">
        <v>60</v>
      </c>
      <c r="H33" s="48">
        <f>COUNTIF(Comments!$S$2:$S$11,CONCATENATE($G33,H$15))</f>
        <v>0</v>
      </c>
      <c r="I33" s="48">
        <f>COUNTIF(Comments!$S$2:$S$11,CONCATENATE($G33,I$15))</f>
        <v>0</v>
      </c>
      <c r="J33" s="48">
        <f>COUNTIF(Comments!$S$2:$S$11,CONCATENATE($G33,J$15))</f>
        <v>0</v>
      </c>
      <c r="K33" s="48">
        <f>COUNTIF(Comments!$S$2:$S$11,CONCATENATE($G33,$A$6))+COUNTIF(Comments!$S$2:$S$11,CONCATENATE($G33,$A$7))+COUNTIF(Comments!$S$2:$S$11,CONCATENATE($G33,$A$8))</f>
        <v>0</v>
      </c>
      <c r="L33" s="51">
        <f t="shared" si="1"/>
        <v>0</v>
      </c>
    </row>
    <row r="34" spans="1:12" ht="15.75">
      <c r="A34" s="65" t="s">
        <v>117</v>
      </c>
      <c r="B34" s="64"/>
      <c r="C34" s="54">
        <f>COUNTIF(Comments!$T$2:$T$11,CONCATENATE($A34,C$15))</f>
        <v>0</v>
      </c>
      <c r="D34" s="54">
        <f>COUNTIF(Comments!$T$2:$T$11,CONCATENATE($A34,D$15))</f>
        <v>0</v>
      </c>
      <c r="E34" s="55">
        <f>COUNTIF(Comments!$T$2:$T$11,CONCATENATE($A34,$A$6))+COUNTIF(Comments!$T$2:$T$11,CONCATENATE($A34,$A$7))+COUNTIF(Comments!$T$2:$T$11,CONCATENATE($A34,$A$8))</f>
        <v>0</v>
      </c>
      <c r="G34" s="52" t="s">
        <v>59</v>
      </c>
      <c r="H34" s="48">
        <f>COUNTIF(Comments!$S$2:$S$11,CONCATENATE($G34,H$15))</f>
        <v>0</v>
      </c>
      <c r="I34" s="48">
        <f>COUNTIF(Comments!$S$2:$S$11,CONCATENATE($G34,I$15))</f>
        <v>0</v>
      </c>
      <c r="J34" s="48">
        <f>COUNTIF(Comments!$S$2:$S$11,CONCATENATE($G34,J$15))</f>
        <v>0</v>
      </c>
      <c r="K34" s="48">
        <f>COUNTIF(Comments!$S$2:$S$11,CONCATENATE($G34,$A$6))+COUNTIF(Comments!$S$2:$S$11,CONCATENATE($G34,$A$7))+COUNTIF(Comments!$S$2:$S$11,CONCATENATE($G34,$A$8))</f>
        <v>0</v>
      </c>
      <c r="L34" s="51">
        <f t="shared" si="1"/>
        <v>0</v>
      </c>
    </row>
    <row r="35" spans="1:12" ht="15.75">
      <c r="A35" s="65" t="s">
        <v>119</v>
      </c>
      <c r="B35" s="64"/>
      <c r="C35" s="54">
        <f>COUNTIF(Comments!$T$2:$T$11,CONCATENATE($A35,C$15))</f>
        <v>0</v>
      </c>
      <c r="D35" s="54">
        <f>COUNTIF(Comments!$T$2:$T$11,CONCATENATE($A35,D$15))</f>
        <v>0</v>
      </c>
      <c r="E35" s="55">
        <f>COUNTIF(Comments!$T$2:$T$11,CONCATENATE($A35,$A$6))+COUNTIF(Comments!$T$2:$T$11,CONCATENATE($A35,$A$7))+COUNTIF(Comments!$T$2:$T$11,CONCATENATE($A35,$A$8))</f>
        <v>0</v>
      </c>
      <c r="G35" s="52" t="s">
        <v>63</v>
      </c>
      <c r="H35" s="48">
        <f>COUNTIF(Comments!$S$2:$S$11,CONCATENATE($G35,H$15))</f>
        <v>0</v>
      </c>
      <c r="I35" s="48">
        <f>COUNTIF(Comments!$S$2:$S$11,CONCATENATE($G35,I$15))</f>
        <v>0</v>
      </c>
      <c r="J35" s="48">
        <f>COUNTIF(Comments!$S$2:$S$11,CONCATENATE($G35,J$15))</f>
        <v>0</v>
      </c>
      <c r="K35" s="48">
        <f>COUNTIF(Comments!$S$2:$S$11,CONCATENATE($G35,$A$6))+COUNTIF(Comments!$S$2:$S$11,CONCATENATE($G35,$A$7))+COUNTIF(Comments!$S$2:$S$11,CONCATENATE($G35,$A$8))</f>
        <v>0</v>
      </c>
      <c r="L35" s="51">
        <f t="shared" si="1"/>
        <v>0</v>
      </c>
    </row>
    <row r="36" spans="1:12" ht="15.75">
      <c r="A36" s="65" t="s">
        <v>121</v>
      </c>
      <c r="B36" s="64"/>
      <c r="C36" s="54">
        <f>COUNTIF(Comments!$T$2:$T$11,CONCATENATE($A36,C$15))</f>
        <v>0</v>
      </c>
      <c r="D36" s="54">
        <f>COUNTIF(Comments!$T$2:$T$11,CONCATENATE($A36,D$15))</f>
        <v>0</v>
      </c>
      <c r="E36" s="55">
        <f>COUNTIF(Comments!$T$2:$T$11,CONCATENATE($A36,$A$6))+COUNTIF(Comments!$T$2:$T$11,CONCATENATE($A36,$A$7))+COUNTIF(Comments!$T$2:$T$11,CONCATENATE($A36,$A$8))</f>
        <v>0</v>
      </c>
      <c r="G36" s="52" t="s">
        <v>57</v>
      </c>
      <c r="H36" s="48">
        <f>COUNTIF(Comments!$S$2:$S$11,CONCATENATE($G36,H$15))</f>
        <v>0</v>
      </c>
      <c r="I36" s="48">
        <f>COUNTIF(Comments!$S$2:$S$11,CONCATENATE($G36,I$15))</f>
        <v>0</v>
      </c>
      <c r="J36" s="48">
        <f>COUNTIF(Comments!$S$2:$S$11,CONCATENATE($G36,J$15))</f>
        <v>0</v>
      </c>
      <c r="K36" s="48">
        <f>COUNTIF(Comments!$S$2:$S$11,CONCATENATE($G36,$A$6))+COUNTIF(Comments!$S$2:$S$11,CONCATENATE($G36,$A$7))+COUNTIF(Comments!$S$2:$S$11,CONCATENATE($G36,$A$8))</f>
        <v>0</v>
      </c>
      <c r="L36" s="51">
        <f t="shared" si="1"/>
        <v>0</v>
      </c>
    </row>
    <row r="37" spans="1:12" ht="15.75">
      <c r="A37" s="65" t="s">
        <v>122</v>
      </c>
      <c r="B37" s="64"/>
      <c r="C37" s="54">
        <f>COUNTIF(Comments!$T$2:$T$11,CONCATENATE($A37,C$15))</f>
        <v>0</v>
      </c>
      <c r="D37" s="54">
        <f>COUNTIF(Comments!$T$2:$T$11,CONCATENATE($A37,D$15))</f>
        <v>0</v>
      </c>
      <c r="E37" s="55">
        <f>COUNTIF(Comments!$T$2:$T$11,CONCATENATE($A37,$A$6))+COUNTIF(Comments!$T$2:$T$11,CONCATENATE($A37,$A$7))+COUNTIF(Comments!$T$2:$T$11,CONCATENATE($A37,$A$8))</f>
        <v>0</v>
      </c>
      <c r="G37" s="52" t="s">
        <v>56</v>
      </c>
      <c r="H37" s="48">
        <f>COUNTIF(Comments!$S$2:$S$11,CONCATENATE($G37,H$15))</f>
        <v>0</v>
      </c>
      <c r="I37" s="48">
        <f>COUNTIF(Comments!$S$2:$S$11,CONCATENATE($G37,I$15))</f>
        <v>0</v>
      </c>
      <c r="J37" s="48">
        <f>COUNTIF(Comments!$S$2:$S$11,CONCATENATE($G37,J$15))</f>
        <v>0</v>
      </c>
      <c r="K37" s="48">
        <f>COUNTIF(Comments!$S$2:$S$11,CONCATENATE($G37,$A$6))+COUNTIF(Comments!$S$2:$S$11,CONCATENATE($G37,$A$7))+COUNTIF(Comments!$S$2:$S$11,CONCATENATE($G37,$A$8))</f>
        <v>0</v>
      </c>
      <c r="L37" s="51">
        <f t="shared" si="1"/>
        <v>0</v>
      </c>
    </row>
    <row r="38" spans="1:12" ht="15.75">
      <c r="A38" s="66" t="s">
        <v>88</v>
      </c>
      <c r="B38" s="64"/>
      <c r="C38" s="54">
        <f>COUNTIF(Comments!$T$2:$T$11,CONCATENATE($A38,C$15))</f>
        <v>0</v>
      </c>
      <c r="D38" s="54">
        <f>COUNTIF(Comments!$T$2:$T$11,CONCATENATE($A38,D$15))</f>
        <v>0</v>
      </c>
      <c r="E38" s="55">
        <f>COUNTIF(Comments!$T$2:$T$11,CONCATENATE($A38,$A$6))+COUNTIF(Comments!$T$2:$T$11,CONCATENATE($A38,$A$7))+COUNTIF(Comments!$T$2:$T$11,CONCATENATE($A38,$A$8))</f>
        <v>0</v>
      </c>
      <c r="G38" s="52" t="s">
        <v>46</v>
      </c>
      <c r="H38" s="48">
        <f>COUNTIF(Comments!$S$2:$S$11,CONCATENATE($G38,H$15))</f>
        <v>0</v>
      </c>
      <c r="I38" s="48">
        <f>COUNTIF(Comments!$S$2:$S$11,CONCATENATE($G38,I$15))</f>
        <v>0</v>
      </c>
      <c r="J38" s="48">
        <f>COUNTIF(Comments!$S$2:$S$11,CONCATENATE($G38,J$15))</f>
        <v>0</v>
      </c>
      <c r="K38" s="48">
        <f>COUNTIF(Comments!$S$2:$S$11,CONCATENATE($G38,$A$6))+COUNTIF(Comments!$S$2:$S$11,CONCATENATE($G38,$A$7))+COUNTIF(Comments!$S$2:$S$11,CONCATENATE($G38,$A$8))</f>
        <v>0</v>
      </c>
      <c r="L38" s="51">
        <f t="shared" si="1"/>
        <v>0</v>
      </c>
    </row>
    <row r="39" spans="1:12" ht="15.75">
      <c r="A39" s="66" t="s">
        <v>90</v>
      </c>
      <c r="B39" s="64"/>
      <c r="C39" s="54">
        <f>COUNTIF(Comments!$T$2:$T$11,CONCATENATE($A39,C$15))</f>
        <v>0</v>
      </c>
      <c r="D39" s="54">
        <f>COUNTIF(Comments!$T$2:$T$11,CONCATENATE($A39,D$15))</f>
        <v>0</v>
      </c>
      <c r="E39" s="55">
        <f>COUNTIF(Comments!$T$2:$T$11,CONCATENATE($A39,$A$6))+COUNTIF(Comments!$T$2:$T$11,CONCATENATE($A39,$A$7))+COUNTIF(Comments!$T$2:$T$11,CONCATENATE($A39,$A$8))</f>
        <v>0</v>
      </c>
      <c r="G39" s="52" t="s">
        <v>50</v>
      </c>
      <c r="H39" s="48">
        <f>COUNTIF(Comments!$S$2:$S$11,CONCATENATE($G39,H$15))</f>
        <v>0</v>
      </c>
      <c r="I39" s="48">
        <f>COUNTIF(Comments!$S$2:$S$11,CONCATENATE($G39,I$15))</f>
        <v>0</v>
      </c>
      <c r="J39" s="48">
        <f>COUNTIF(Comments!$S$2:$S$11,CONCATENATE($G39,J$15))</f>
        <v>0</v>
      </c>
      <c r="K39" s="48">
        <f>COUNTIF(Comments!$S$2:$S$11,CONCATENATE($G39,$A$6))+COUNTIF(Comments!$S$2:$S$11,CONCATENATE($G39,$A$7))+COUNTIF(Comments!$S$2:$S$11,CONCATENATE($G39,$A$8))</f>
        <v>0</v>
      </c>
      <c r="L39" s="51">
        <f t="shared" si="1"/>
        <v>0</v>
      </c>
    </row>
    <row r="40" spans="1:12" ht="15.75">
      <c r="A40" s="66" t="s">
        <v>92</v>
      </c>
      <c r="B40" s="64"/>
      <c r="C40" s="54">
        <f>COUNTIF(Comments!$T$2:$T$11,CONCATENATE($A40,C$15))</f>
        <v>0</v>
      </c>
      <c r="D40" s="54">
        <f>COUNTIF(Comments!$T$2:$T$11,CONCATENATE($A40,D$15))</f>
        <v>0</v>
      </c>
      <c r="E40" s="55">
        <f>COUNTIF(Comments!$T$2:$T$11,CONCATENATE($A40,$A$6))+COUNTIF(Comments!$T$2:$T$11,CONCATENATE($A40,$A$7))+COUNTIF(Comments!$T$2:$T$11,CONCATENATE($A40,$A$8))</f>
        <v>0</v>
      </c>
      <c r="G40" s="47"/>
      <c r="H40" s="54"/>
      <c r="I40" s="54"/>
      <c r="J40" s="54"/>
      <c r="K40" s="54"/>
      <c r="L40" s="55"/>
    </row>
    <row r="41" spans="1:12" ht="15.75">
      <c r="A41" s="66" t="s">
        <v>94</v>
      </c>
      <c r="B41" s="64"/>
      <c r="C41" s="54">
        <f>COUNTIF(Comments!$T$2:$T$11,CONCATENATE($A41,C$15))</f>
        <v>0</v>
      </c>
      <c r="D41" s="54">
        <f>COUNTIF(Comments!$T$2:$T$11,CONCATENATE($A41,D$15))</f>
        <v>0</v>
      </c>
      <c r="E41" s="55">
        <f>COUNTIF(Comments!$T$2:$T$11,CONCATENATE($A41,$A$6))+COUNTIF(Comments!$T$2:$T$11,CONCATENATE($A41,$A$7))+COUNTIF(Comments!$T$2:$T$11,CONCATENATE($A41,$A$8))</f>
        <v>0</v>
      </c>
      <c r="G41" s="77" t="s">
        <v>135</v>
      </c>
      <c r="H41" s="69">
        <f>SUM(H17:H39)</f>
        <v>6</v>
      </c>
      <c r="I41" s="69">
        <f>SUM(I17:I39)</f>
        <v>4</v>
      </c>
      <c r="J41" s="69">
        <f>SUM(J17:J39)</f>
        <v>0</v>
      </c>
      <c r="K41" s="69">
        <f>SUM(K17:K39)</f>
        <v>0</v>
      </c>
      <c r="L41" s="70" t="str">
        <f>IF(SUM(H41:K41)=SUM(L17:L39),CONCATENATE("OK = ",SUM(H41:K41)),CONCATENATE("ERROR, ",SUM(H41:K41)," != ",SUM(L17:L40)))</f>
        <v>OK = 10</v>
      </c>
    </row>
    <row r="42" spans="1:11" ht="15.75">
      <c r="A42" s="66" t="s">
        <v>96</v>
      </c>
      <c r="B42" s="64"/>
      <c r="C42" s="54">
        <f>COUNTIF(Comments!$T$2:$T$11,CONCATENATE($A42,C$15))</f>
        <v>0</v>
      </c>
      <c r="D42" s="54">
        <f>COUNTIF(Comments!$T$2:$T$11,CONCATENATE($A42,D$15))</f>
        <v>0</v>
      </c>
      <c r="E42" s="55">
        <f>COUNTIF(Comments!$T$2:$T$11,CONCATENATE($A42,$A$6))+COUNTIF(Comments!$T$2:$T$11,CONCATENATE($A42,$A$7))+COUNTIF(Comments!$T$2:$T$11,CONCATENATE($A42,$A$8))</f>
        <v>0</v>
      </c>
      <c r="F42" s="23"/>
      <c r="G42" s="23"/>
      <c r="H42" s="23"/>
      <c r="I42" s="23"/>
      <c r="J42" s="23"/>
      <c r="K42" s="23"/>
    </row>
    <row r="43" spans="1:11" ht="15.75">
      <c r="A43" s="66" t="s">
        <v>98</v>
      </c>
      <c r="B43" s="64"/>
      <c r="C43" s="54">
        <f>COUNTIF(Comments!$T$2:$T$11,CONCATENATE($A43,C$15))</f>
        <v>0</v>
      </c>
      <c r="D43" s="54">
        <f>COUNTIF(Comments!$T$2:$T$11,CONCATENATE($A43,D$15))</f>
        <v>0</v>
      </c>
      <c r="E43" s="55">
        <f>COUNTIF(Comments!$T$2:$T$11,CONCATENATE($A43,$A$6))+COUNTIF(Comments!$T$2:$T$11,CONCATENATE($A43,$A$7))+COUNTIF(Comments!$T$2:$T$11,CONCATENATE($A43,$A$8))</f>
        <v>0</v>
      </c>
      <c r="F43" s="23"/>
      <c r="G43" s="23"/>
      <c r="H43" s="23"/>
      <c r="I43" s="23"/>
      <c r="J43" s="23"/>
      <c r="K43" s="23"/>
    </row>
    <row r="44" spans="1:11" ht="15.75">
      <c r="A44" s="66" t="s">
        <v>100</v>
      </c>
      <c r="B44" s="64"/>
      <c r="C44" s="54">
        <f>COUNTIF(Comments!$T$2:$T$11,CONCATENATE($A44,C$15))</f>
        <v>0</v>
      </c>
      <c r="D44" s="54">
        <f>COUNTIF(Comments!$T$2:$T$11,CONCATENATE($A44,D$15))</f>
        <v>0</v>
      </c>
      <c r="E44" s="55">
        <f>COUNTIF(Comments!$T$2:$T$11,CONCATENATE($A44,$A$6))+COUNTIF(Comments!$T$2:$T$11,CONCATENATE($A44,$A$7))+COUNTIF(Comments!$T$2:$T$11,CONCATENATE($A44,$A$8))</f>
        <v>0</v>
      </c>
      <c r="F44" s="23"/>
      <c r="G44" s="23"/>
      <c r="H44" s="23"/>
      <c r="I44" s="23"/>
      <c r="J44" s="23"/>
      <c r="K44" s="23"/>
    </row>
    <row r="45" spans="1:11" ht="15.75">
      <c r="A45" s="66" t="s">
        <v>102</v>
      </c>
      <c r="B45" s="64"/>
      <c r="C45" s="54">
        <f>COUNTIF(Comments!$T$2:$T$11,CONCATENATE($A45,C$15))</f>
        <v>0</v>
      </c>
      <c r="D45" s="54">
        <f>COUNTIF(Comments!$T$2:$T$11,CONCATENATE($A45,D$15))</f>
        <v>0</v>
      </c>
      <c r="E45" s="55">
        <f>COUNTIF(Comments!$T$2:$T$11,CONCATENATE($A45,$A$6))+COUNTIF(Comments!$T$2:$T$11,CONCATENATE($A45,$A$7))+COUNTIF(Comments!$T$2:$T$11,CONCATENATE($A45,$A$8))</f>
        <v>0</v>
      </c>
      <c r="F45" s="23"/>
      <c r="G45" s="23"/>
      <c r="H45" s="23"/>
      <c r="I45" s="23"/>
      <c r="J45" s="23"/>
      <c r="K45" s="23"/>
    </row>
    <row r="46" spans="1:11" ht="15.75">
      <c r="A46" s="66" t="s">
        <v>104</v>
      </c>
      <c r="B46" s="64"/>
      <c r="C46" s="54">
        <f>COUNTIF(Comments!$T$2:$T$11,CONCATENATE($A46,C$15))</f>
        <v>0</v>
      </c>
      <c r="D46" s="54">
        <f>COUNTIF(Comments!$T$2:$T$11,CONCATENATE($A46,D$15))</f>
        <v>0</v>
      </c>
      <c r="E46" s="55">
        <f>COUNTIF(Comments!$T$2:$T$11,CONCATENATE($A46,$A$6))+COUNTIF(Comments!$T$2:$T$11,CONCATENATE($A46,$A$7))+COUNTIF(Comments!$T$2:$T$11,CONCATENATE($A46,$A$8))</f>
        <v>0</v>
      </c>
      <c r="F46" s="23"/>
      <c r="G46" s="23"/>
      <c r="H46" s="23"/>
      <c r="I46" s="23"/>
      <c r="J46" s="23"/>
      <c r="K46" s="23"/>
    </row>
    <row r="47" spans="1:11" ht="15.75">
      <c r="A47" s="66" t="s">
        <v>106</v>
      </c>
      <c r="B47" s="64"/>
      <c r="C47" s="54">
        <f>COUNTIF(Comments!$T$2:$T$11,CONCATENATE($A47,C$15))</f>
        <v>0</v>
      </c>
      <c r="D47" s="54">
        <f>COUNTIF(Comments!$T$2:$T$11,CONCATENATE($A47,D$15))</f>
        <v>0</v>
      </c>
      <c r="E47" s="55">
        <f>COUNTIF(Comments!$T$2:$T$11,CONCATENATE($A47,$A$6))+COUNTIF(Comments!$T$2:$T$11,CONCATENATE($A47,$A$7))+COUNTIF(Comments!$T$2:$T$11,CONCATENATE($A47,$A$8))</f>
        <v>0</v>
      </c>
      <c r="F47" s="23"/>
      <c r="G47" s="23"/>
      <c r="H47" s="23"/>
      <c r="I47" s="23"/>
      <c r="J47" s="23"/>
      <c r="K47" s="23"/>
    </row>
    <row r="48" spans="1:11" ht="15.75">
      <c r="A48" s="66" t="s">
        <v>108</v>
      </c>
      <c r="B48" s="64"/>
      <c r="C48" s="54">
        <f>COUNTIF(Comments!$T$2:$T$11,CONCATENATE($A48,C$15))</f>
        <v>0</v>
      </c>
      <c r="D48" s="54">
        <f>COUNTIF(Comments!$T$2:$T$11,CONCATENATE($A48,D$15))</f>
        <v>0</v>
      </c>
      <c r="E48" s="55">
        <f>COUNTIF(Comments!$T$2:$T$11,CONCATENATE($A48,$A$6))+COUNTIF(Comments!$T$2:$T$11,CONCATENATE($A48,$A$7))+COUNTIF(Comments!$T$2:$T$11,CONCATENATE($A48,$A$8))</f>
        <v>0</v>
      </c>
      <c r="F48" s="23"/>
      <c r="G48" s="23"/>
      <c r="H48" s="23"/>
      <c r="I48" s="23"/>
      <c r="J48" s="23"/>
      <c r="K48" s="23"/>
    </row>
    <row r="49" spans="1:11" ht="15.75">
      <c r="A49" s="66" t="s">
        <v>110</v>
      </c>
      <c r="B49" s="64"/>
      <c r="C49" s="54">
        <f>COUNTIF(Comments!$T$2:$T$11,CONCATENATE($A49,C$15))</f>
        <v>0</v>
      </c>
      <c r="D49" s="54">
        <f>COUNTIF(Comments!$T$2:$T$11,CONCATENATE($A49,D$15))</f>
        <v>0</v>
      </c>
      <c r="E49" s="55">
        <f>COUNTIF(Comments!$T$2:$T$11,CONCATENATE($A49,$A$6))+COUNTIF(Comments!$T$2:$T$11,CONCATENATE($A49,$A$7))+COUNTIF(Comments!$T$2:$T$11,CONCATENATE($A49,$A$8))</f>
        <v>0</v>
      </c>
      <c r="F49" s="23"/>
      <c r="G49" s="23"/>
      <c r="H49" s="23"/>
      <c r="I49" s="23"/>
      <c r="J49" s="23"/>
      <c r="K49" s="23"/>
    </row>
    <row r="50" spans="1:11" ht="15.75">
      <c r="A50" s="66" t="s">
        <v>112</v>
      </c>
      <c r="B50" s="64"/>
      <c r="C50" s="54">
        <f>COUNTIF(Comments!$T$2:$T$11,CONCATENATE($A50,C$15))</f>
        <v>0</v>
      </c>
      <c r="D50" s="54">
        <f>COUNTIF(Comments!$T$2:$T$11,CONCATENATE($A50,D$15))</f>
        <v>0</v>
      </c>
      <c r="E50" s="55">
        <f>COUNTIF(Comments!$T$2:$T$11,CONCATENATE($A50,$A$6))+COUNTIF(Comments!$T$2:$T$11,CONCATENATE($A50,$A$7))+COUNTIF(Comments!$T$2:$T$11,CONCATENATE($A50,$A$8))</f>
        <v>0</v>
      </c>
      <c r="F50" s="23"/>
      <c r="G50" s="23"/>
      <c r="H50" s="23"/>
      <c r="I50" s="23"/>
      <c r="J50" s="23"/>
      <c r="K50" s="23"/>
    </row>
    <row r="51" spans="1:11" ht="15.75">
      <c r="A51" s="66" t="s">
        <v>114</v>
      </c>
      <c r="B51" s="64"/>
      <c r="C51" s="54">
        <f>COUNTIF(Comments!$T$2:$T$11,CONCATENATE($A51,C$15))</f>
        <v>0</v>
      </c>
      <c r="D51" s="54">
        <f>COUNTIF(Comments!$T$2:$T$11,CONCATENATE($A51,D$15))</f>
        <v>0</v>
      </c>
      <c r="E51" s="55">
        <f>COUNTIF(Comments!$T$2:$T$11,CONCATENATE($A51,$A$6))+COUNTIF(Comments!$T$2:$T$11,CONCATENATE($A51,$A$7))+COUNTIF(Comments!$T$2:$T$11,CONCATENATE($A51,$A$8))</f>
        <v>0</v>
      </c>
      <c r="F51" s="23"/>
      <c r="G51" s="23"/>
      <c r="H51" s="23"/>
      <c r="I51" s="23"/>
      <c r="J51" s="23"/>
      <c r="K51" s="23"/>
    </row>
    <row r="52" spans="1:11" ht="15.75">
      <c r="A52" s="66" t="s">
        <v>116</v>
      </c>
      <c r="B52" s="64"/>
      <c r="C52" s="54">
        <f>COUNTIF(Comments!$T$2:$T$11,CONCATENATE($A52,C$15))</f>
        <v>0</v>
      </c>
      <c r="D52" s="54">
        <f>COUNTIF(Comments!$T$2:$T$11,CONCATENATE($A52,D$15))</f>
        <v>0</v>
      </c>
      <c r="E52" s="55">
        <f>COUNTIF(Comments!$T$2:$T$11,CONCATENATE($A52,$A$6))+COUNTIF(Comments!$T$2:$T$11,CONCATENATE($A52,$A$7))+COUNTIF(Comments!$T$2:$T$11,CONCATENATE($A52,$A$8))</f>
        <v>0</v>
      </c>
      <c r="F52" s="23"/>
      <c r="G52" s="23"/>
      <c r="H52" s="23"/>
      <c r="I52" s="23"/>
      <c r="J52" s="23"/>
      <c r="K52" s="23"/>
    </row>
    <row r="53" spans="1:11" ht="15.75">
      <c r="A53" s="66" t="s">
        <v>118</v>
      </c>
      <c r="B53" s="64"/>
      <c r="C53" s="54">
        <f>COUNTIF(Comments!$T$2:$T$11,CONCATENATE($A53,C$15))</f>
        <v>0</v>
      </c>
      <c r="D53" s="54">
        <f>COUNTIF(Comments!$T$2:$T$11,CONCATENATE($A53,D$15))</f>
        <v>0</v>
      </c>
      <c r="E53" s="55">
        <f>COUNTIF(Comments!$T$2:$T$11,CONCATENATE($A53,$A$6))+COUNTIF(Comments!$T$2:$T$11,CONCATENATE($A53,$A$7))+COUNTIF(Comments!$T$2:$T$11,CONCATENATE($A53,$A$8))</f>
        <v>0</v>
      </c>
      <c r="F53" s="23"/>
      <c r="G53" s="23"/>
      <c r="H53" s="23"/>
      <c r="I53" s="23"/>
      <c r="J53" s="23"/>
      <c r="K53" s="23"/>
    </row>
    <row r="54" spans="1:11" ht="15.75">
      <c r="A54" s="66" t="s">
        <v>120</v>
      </c>
      <c r="B54" s="64"/>
      <c r="C54" s="54">
        <f>COUNTIF(Comments!$T$2:$T$11,CONCATENATE($A54,C$15))</f>
        <v>0</v>
      </c>
      <c r="D54" s="54">
        <f>COUNTIF(Comments!$T$2:$T$11,CONCATENATE($A54,D$15))</f>
        <v>0</v>
      </c>
      <c r="E54" s="55">
        <f>COUNTIF(Comments!$T$2:$T$11,CONCATENATE($A54,$A$6))+COUNTIF(Comments!$T$2:$T$11,CONCATENATE($A54,$A$7))+COUNTIF(Comments!$T$2:$T$11,CONCATENATE($A54,$A$8))</f>
        <v>0</v>
      </c>
      <c r="F54" s="23"/>
      <c r="G54" s="23"/>
      <c r="H54" s="23"/>
      <c r="I54" s="23"/>
      <c r="J54" s="23"/>
      <c r="K54" s="23"/>
    </row>
    <row r="55" spans="1:11" ht="15.75">
      <c r="A55" s="66" t="s">
        <v>110</v>
      </c>
      <c r="B55" s="64"/>
      <c r="C55" s="54">
        <f>COUNTIF(Comments!$T$2:$T$11,CONCATENATE($A55,C$15))</f>
        <v>0</v>
      </c>
      <c r="D55" s="54">
        <f>COUNTIF(Comments!$T$2:$T$11,CONCATENATE($A55,D$15))</f>
        <v>0</v>
      </c>
      <c r="E55" s="55">
        <f>COUNTIF(Comments!$T$2:$T$11,CONCATENATE($A55,$A$6))+COUNTIF(Comments!$T$2:$T$11,CONCATENATE($A55,$A$7))+COUNTIF(Comments!$T$2:$T$11,CONCATENATE($A55,$A$8))</f>
        <v>0</v>
      </c>
      <c r="F55" s="23"/>
      <c r="G55" s="23"/>
      <c r="H55" s="23"/>
      <c r="I55" s="23"/>
      <c r="J55" s="23"/>
      <c r="K55" s="23"/>
    </row>
    <row r="56" spans="1:11" ht="15.75">
      <c r="A56" s="66" t="s">
        <v>123</v>
      </c>
      <c r="B56" s="64"/>
      <c r="C56" s="54">
        <f>COUNTIF(Comments!$T$2:$T$11,CONCATENATE($A56,C$15))</f>
        <v>0</v>
      </c>
      <c r="D56" s="54">
        <f>COUNTIF(Comments!$T$2:$T$11,CONCATENATE($A56,D$15))</f>
        <v>0</v>
      </c>
      <c r="E56" s="55">
        <f>COUNTIF(Comments!$T$2:$T$11,CONCATENATE($A56,$A$6))+COUNTIF(Comments!$T$2:$T$11,CONCATENATE($A56,$A$7))+COUNTIF(Comments!$T$2:$T$11,CONCATENATE($A56,$A$8))</f>
        <v>0</v>
      </c>
      <c r="F56" s="23"/>
      <c r="G56" s="23"/>
      <c r="H56" s="23"/>
      <c r="I56" s="23"/>
      <c r="J56" s="23"/>
      <c r="K56" s="23"/>
    </row>
    <row r="57" spans="1:11" ht="15.75">
      <c r="A57" s="67" t="s">
        <v>125</v>
      </c>
      <c r="B57" s="64">
        <f>COUNTIF(Comments!$T$2:$T$11,CONCATENATE($A57,$A$3))+COUNTIF(Comments!$T$2:$T$11,$A$3)</f>
        <v>6</v>
      </c>
      <c r="C57" s="54"/>
      <c r="D57" s="54"/>
      <c r="E57" s="55"/>
      <c r="F57" s="23"/>
      <c r="G57" s="23"/>
      <c r="H57" s="23"/>
      <c r="I57" s="23"/>
      <c r="J57" s="23"/>
      <c r="K57" s="23"/>
    </row>
    <row r="58" spans="1:11" ht="15.75">
      <c r="A58" s="67"/>
      <c r="B58" s="64"/>
      <c r="C58" s="54"/>
      <c r="D58" s="54"/>
      <c r="E58" s="55"/>
      <c r="F58" s="23"/>
      <c r="G58" s="23"/>
      <c r="H58" s="23"/>
      <c r="I58" s="23"/>
      <c r="J58" s="23"/>
      <c r="K58" s="23"/>
    </row>
    <row r="59" spans="1:11" ht="15.75">
      <c r="A59" s="78" t="s">
        <v>135</v>
      </c>
      <c r="B59" s="69">
        <f>SUM(B17:B57)</f>
        <v>6</v>
      </c>
      <c r="C59" s="69">
        <f>SUM(C17:C57)</f>
        <v>4</v>
      </c>
      <c r="D59" s="69">
        <f>SUM(D17:D57)</f>
        <v>0</v>
      </c>
      <c r="E59" s="79">
        <f>SUM(E17:E57)</f>
        <v>0</v>
      </c>
      <c r="F59" s="23"/>
      <c r="G59" s="23"/>
      <c r="H59" s="23"/>
      <c r="I59" s="23"/>
      <c r="J59" s="23"/>
      <c r="K59" s="23"/>
    </row>
    <row r="60" spans="1:11" ht="15.75">
      <c r="A60" s="41"/>
      <c r="B60" s="23"/>
      <c r="C60" s="23"/>
      <c r="D60" s="23"/>
      <c r="E60" s="23"/>
      <c r="F60" s="23"/>
      <c r="G60" s="23"/>
      <c r="H60" s="23"/>
      <c r="I60" s="23"/>
      <c r="J60" s="23"/>
      <c r="K60" s="23"/>
    </row>
    <row r="61" spans="1:11" ht="15.75">
      <c r="A61" s="23"/>
      <c r="B61" s="23"/>
      <c r="C61" s="23"/>
      <c r="D61" s="23"/>
      <c r="E61" s="23"/>
      <c r="F61" s="23"/>
      <c r="G61" s="23"/>
      <c r="H61" s="23"/>
      <c r="I61" s="23"/>
      <c r="J61" s="23"/>
      <c r="K61" s="23"/>
    </row>
    <row r="62" ht="15.75">
      <c r="D62" s="27"/>
    </row>
    <row r="63" ht="15.75">
      <c r="D63" s="27"/>
    </row>
    <row r="64" ht="15.75">
      <c r="D64" s="27"/>
    </row>
    <row r="65" ht="15.75">
      <c r="D65" s="27"/>
    </row>
    <row r="66" ht="15.75">
      <c r="D66" s="27"/>
    </row>
    <row r="67" ht="15.75">
      <c r="D67" s="27"/>
    </row>
    <row r="68" ht="15.75">
      <c r="D68" s="27"/>
    </row>
    <row r="69" ht="15.75">
      <c r="D69" s="27"/>
    </row>
    <row r="70" ht="15.75">
      <c r="D70" s="27"/>
    </row>
    <row r="71" ht="15.75">
      <c r="D71" s="27"/>
    </row>
    <row r="72" ht="15.75">
      <c r="D72" s="27"/>
    </row>
    <row r="73" ht="15.75">
      <c r="D73" s="27"/>
    </row>
    <row r="74" ht="15.75">
      <c r="D74" s="29"/>
    </row>
    <row r="75" ht="15.75">
      <c r="D75" s="27"/>
    </row>
    <row r="76" ht="15.75">
      <c r="D76" s="27"/>
    </row>
    <row r="77" ht="15.75">
      <c r="D77" s="27"/>
    </row>
    <row r="78" ht="15.75">
      <c r="D78" s="27"/>
    </row>
    <row r="79" ht="15.75">
      <c r="D79" s="27"/>
    </row>
    <row r="80" ht="15.75">
      <c r="D80" s="27"/>
    </row>
    <row r="81" ht="15.75">
      <c r="D81" s="27"/>
    </row>
    <row r="82" ht="15.75">
      <c r="D82" s="27"/>
    </row>
    <row r="83" ht="15.75">
      <c r="D83" s="27"/>
    </row>
    <row r="84" ht="15.75">
      <c r="D84" s="27"/>
    </row>
    <row r="85" spans="1:4" ht="15.75">
      <c r="A85" s="38"/>
      <c r="D85" s="27"/>
    </row>
    <row r="86" spans="1:4" ht="15.75">
      <c r="A86" s="38"/>
      <c r="D86" s="27"/>
    </row>
    <row r="87" ht="15.75">
      <c r="D87" s="27"/>
    </row>
    <row r="88" ht="15.75">
      <c r="D88" s="27"/>
    </row>
    <row r="89" ht="15.75">
      <c r="D89" s="27"/>
    </row>
    <row r="90" ht="15.75">
      <c r="D90" s="27"/>
    </row>
    <row r="91" ht="15.75">
      <c r="D91" s="27"/>
    </row>
    <row r="92" ht="15.75">
      <c r="D92" s="27"/>
    </row>
    <row r="93" ht="15.75">
      <c r="D93" s="29"/>
    </row>
    <row r="94" ht="15.75">
      <c r="D94" s="27"/>
    </row>
    <row r="95" ht="15.75">
      <c r="D95" s="27"/>
    </row>
    <row r="96" ht="15.75">
      <c r="D96" s="27"/>
    </row>
    <row r="122" ht="15.75">
      <c r="A122" s="38"/>
    </row>
    <row r="123" ht="15.75">
      <c r="A123" s="38"/>
    </row>
    <row r="124" ht="15.75">
      <c r="A124" s="38"/>
    </row>
    <row r="125" ht="15.75">
      <c r="A125" s="38"/>
    </row>
    <row r="126" ht="15.75">
      <c r="A126" s="38"/>
    </row>
    <row r="127" ht="15.75">
      <c r="A127" s="38"/>
    </row>
    <row r="128" ht="15.75">
      <c r="A128" s="38"/>
    </row>
    <row r="129" ht="15.75">
      <c r="A129" s="38"/>
    </row>
    <row r="130" ht="15.75">
      <c r="A130" s="38"/>
    </row>
    <row r="131" ht="15.75">
      <c r="A131" s="38"/>
    </row>
    <row r="132" ht="15.75">
      <c r="A132" s="38"/>
    </row>
    <row r="133" ht="15.75">
      <c r="A133" s="38"/>
    </row>
    <row r="134" ht="15.75">
      <c r="A134" s="38"/>
    </row>
    <row r="135" ht="15.75">
      <c r="A135" s="38"/>
    </row>
    <row r="136" ht="15.75">
      <c r="A136" s="38"/>
    </row>
    <row r="137" ht="15.75">
      <c r="A137" s="38"/>
    </row>
    <row r="138" ht="15.75">
      <c r="A138" s="38"/>
    </row>
    <row r="139" ht="15.75">
      <c r="A139" s="38"/>
    </row>
    <row r="140" ht="15.75">
      <c r="A140" s="3"/>
    </row>
    <row r="142" ht="15.75">
      <c r="A142" s="38"/>
    </row>
    <row r="143" ht="15.75">
      <c r="A143" s="38"/>
    </row>
    <row r="144" ht="15.75">
      <c r="A144" s="38"/>
    </row>
    <row r="145" ht="15.75">
      <c r="A145" s="38"/>
    </row>
    <row r="146" ht="15.75">
      <c r="A146" s="38"/>
    </row>
    <row r="147" ht="15.75">
      <c r="A147" s="38"/>
    </row>
    <row r="148" ht="15.75">
      <c r="A148" s="38"/>
    </row>
    <row r="149" ht="15.75">
      <c r="A149" s="38"/>
    </row>
    <row r="150" ht="15.75">
      <c r="A150" s="38"/>
    </row>
    <row r="152" ht="15.75">
      <c r="A152" s="37"/>
    </row>
    <row r="153" ht="15.75">
      <c r="A153" s="37"/>
    </row>
    <row r="154" ht="15.75">
      <c r="A154" s="37"/>
    </row>
    <row r="155" ht="15.75">
      <c r="A155" s="37"/>
    </row>
    <row r="156" ht="15.75">
      <c r="A156" s="37"/>
    </row>
    <row r="157" ht="15.75">
      <c r="A157" s="37"/>
    </row>
    <row r="158" ht="15.75">
      <c r="A158" s="37"/>
    </row>
    <row r="159" ht="15.75">
      <c r="A159" s="37"/>
    </row>
    <row r="160" ht="15.75">
      <c r="A160" s="37"/>
    </row>
    <row r="161" ht="15.75">
      <c r="A161" s="37"/>
    </row>
    <row r="162" ht="15.75">
      <c r="A162" s="37"/>
    </row>
    <row r="163" ht="15.75">
      <c r="A163" s="37"/>
    </row>
    <row r="164" ht="15.75">
      <c r="A164" s="37"/>
    </row>
    <row r="165" ht="15.75">
      <c r="A165" s="38"/>
    </row>
    <row r="167" ht="15.75">
      <c r="A167" s="38"/>
    </row>
    <row r="168" ht="15.75">
      <c r="A168" s="39"/>
    </row>
    <row r="169" ht="15.75">
      <c r="A169" s="39"/>
    </row>
    <row r="170" ht="15.75">
      <c r="A170" s="39"/>
    </row>
    <row r="171" ht="15.75">
      <c r="A171" s="39"/>
    </row>
    <row r="172" ht="15.75">
      <c r="A172" s="39"/>
    </row>
    <row r="173" ht="15.75">
      <c r="A173" s="39"/>
    </row>
    <row r="174" ht="15.75">
      <c r="A174" s="39"/>
    </row>
    <row r="175" ht="15.75">
      <c r="A175" s="39"/>
    </row>
    <row r="176" ht="15.75">
      <c r="A176" s="39"/>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15"/>
  <sheetViews>
    <sheetView zoomScalePageLayoutView="0" workbookViewId="0" topLeftCell="A1">
      <selection activeCell="J4" sqref="J4"/>
    </sheetView>
  </sheetViews>
  <sheetFormatPr defaultColWidth="11.00390625" defaultRowHeight="15.75"/>
  <sheetData>
    <row r="1" ht="18.75">
      <c r="A1" s="33" t="s">
        <v>84</v>
      </c>
    </row>
    <row r="2" ht="15.75">
      <c r="A2" s="32"/>
    </row>
    <row r="3" ht="15.75">
      <c r="B3" s="16" t="s">
        <v>27</v>
      </c>
    </row>
    <row r="4" ht="15.75">
      <c r="B4" s="16"/>
    </row>
    <row r="5" ht="16.5" thickBot="1">
      <c r="B5" s="17" t="s">
        <v>28</v>
      </c>
    </row>
    <row r="6" spans="2:8" ht="16.5" thickBot="1">
      <c r="B6" s="98" t="s">
        <v>29</v>
      </c>
      <c r="C6" s="98" t="s">
        <v>30</v>
      </c>
      <c r="D6" s="98" t="s">
        <v>31</v>
      </c>
      <c r="E6" s="98" t="s">
        <v>32</v>
      </c>
      <c r="F6" s="92" t="s">
        <v>33</v>
      </c>
      <c r="G6" s="93"/>
      <c r="H6" s="94"/>
    </row>
    <row r="7" spans="2:8" ht="16.5" thickBot="1">
      <c r="B7" s="99"/>
      <c r="C7" s="99"/>
      <c r="D7" s="99"/>
      <c r="E7" s="99"/>
      <c r="F7" s="18" t="s">
        <v>34</v>
      </c>
      <c r="G7" s="18" t="s">
        <v>181</v>
      </c>
      <c r="H7" s="18" t="s">
        <v>176</v>
      </c>
    </row>
    <row r="8" spans="2:8" ht="27">
      <c r="B8" s="95" t="s">
        <v>35</v>
      </c>
      <c r="C8" s="19" t="s">
        <v>36</v>
      </c>
      <c r="D8" s="95">
        <v>16.1</v>
      </c>
      <c r="E8" s="95" t="s">
        <v>40</v>
      </c>
      <c r="F8" s="95"/>
      <c r="G8" s="95"/>
      <c r="H8" s="95"/>
    </row>
    <row r="9" spans="2:8" ht="27">
      <c r="B9" s="96"/>
      <c r="C9" s="19" t="s">
        <v>37</v>
      </c>
      <c r="D9" s="96"/>
      <c r="E9" s="96"/>
      <c r="F9" s="96"/>
      <c r="G9" s="96"/>
      <c r="H9" s="96"/>
    </row>
    <row r="10" spans="2:8" ht="15.75">
      <c r="B10" s="96"/>
      <c r="C10" s="19" t="s">
        <v>38</v>
      </c>
      <c r="D10" s="96"/>
      <c r="E10" s="96"/>
      <c r="F10" s="96"/>
      <c r="G10" s="96"/>
      <c r="H10" s="96"/>
    </row>
    <row r="11" spans="2:8" ht="27.75" thickBot="1">
      <c r="B11" s="97"/>
      <c r="C11" s="20" t="s">
        <v>39</v>
      </c>
      <c r="D11" s="97"/>
      <c r="E11" s="97"/>
      <c r="F11" s="97"/>
      <c r="G11" s="97"/>
      <c r="H11" s="97"/>
    </row>
    <row r="12" spans="2:8" ht="27">
      <c r="B12" s="95" t="s">
        <v>41</v>
      </c>
      <c r="C12" s="19" t="s">
        <v>36</v>
      </c>
      <c r="D12" s="95">
        <v>16.1</v>
      </c>
      <c r="E12" s="95" t="s">
        <v>43</v>
      </c>
      <c r="F12" s="95"/>
      <c r="G12" s="95"/>
      <c r="H12" s="95"/>
    </row>
    <row r="13" spans="2:8" ht="15.75">
      <c r="B13" s="96"/>
      <c r="C13" s="19" t="s">
        <v>42</v>
      </c>
      <c r="D13" s="96"/>
      <c r="E13" s="96"/>
      <c r="F13" s="96"/>
      <c r="G13" s="96"/>
      <c r="H13" s="96"/>
    </row>
    <row r="14" spans="2:8" ht="27.75" thickBot="1">
      <c r="B14" s="97"/>
      <c r="C14" s="20" t="s">
        <v>39</v>
      </c>
      <c r="D14" s="97"/>
      <c r="E14" s="97"/>
      <c r="F14" s="97"/>
      <c r="G14" s="97"/>
      <c r="H14" s="97"/>
    </row>
    <row r="15" ht="18.75">
      <c r="B15" s="21"/>
    </row>
  </sheetData>
  <sheetProtection/>
  <mergeCells count="17">
    <mergeCell ref="B12:B14"/>
    <mergeCell ref="D12:D14"/>
    <mergeCell ref="E12:E14"/>
    <mergeCell ref="B6:B7"/>
    <mergeCell ref="C6:C7"/>
    <mergeCell ref="D6:D7"/>
    <mergeCell ref="E6:E7"/>
    <mergeCell ref="B8:B11"/>
    <mergeCell ref="D8:D11"/>
    <mergeCell ref="E8:E11"/>
    <mergeCell ref="F6:H6"/>
    <mergeCell ref="F12:F14"/>
    <mergeCell ref="G12:G14"/>
    <mergeCell ref="H12:H14"/>
    <mergeCell ref="F8:F11"/>
    <mergeCell ref="G8:G11"/>
    <mergeCell ref="H8:H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22"/>
  <sheetViews>
    <sheetView zoomScalePageLayoutView="0" workbookViewId="0" topLeftCell="A1">
      <selection activeCell="A10" sqref="A10"/>
    </sheetView>
  </sheetViews>
  <sheetFormatPr defaultColWidth="11.00390625" defaultRowHeight="15.75"/>
  <cols>
    <col min="1" max="1" width="123.00390625" style="0" customWidth="1"/>
  </cols>
  <sheetData>
    <row r="1" ht="15.75">
      <c r="A1" s="2" t="s">
        <v>68</v>
      </c>
    </row>
    <row r="2" ht="15.75">
      <c r="A2" s="1"/>
    </row>
    <row r="3" ht="15.75">
      <c r="A3" s="1"/>
    </row>
    <row r="4" ht="31.5">
      <c r="A4" s="1" t="s">
        <v>69</v>
      </c>
    </row>
    <row r="5" ht="15.75">
      <c r="A5" s="1"/>
    </row>
    <row r="6" ht="15.75">
      <c r="A6" s="1" t="s">
        <v>75</v>
      </c>
    </row>
    <row r="7" ht="15.75">
      <c r="A7" s="1"/>
    </row>
    <row r="8" ht="47.25">
      <c r="A8" s="1" t="s">
        <v>76</v>
      </c>
    </row>
    <row r="9" ht="15.75">
      <c r="A9" s="1"/>
    </row>
    <row r="10" ht="31.5">
      <c r="A10" s="1" t="s">
        <v>77</v>
      </c>
    </row>
    <row r="11" ht="15.75">
      <c r="A11" s="1"/>
    </row>
    <row r="12" ht="47.25">
      <c r="A12" s="1" t="s">
        <v>70</v>
      </c>
    </row>
    <row r="13" ht="15.75">
      <c r="A13" s="1"/>
    </row>
    <row r="14" ht="31.5">
      <c r="A14" s="1" t="s">
        <v>71</v>
      </c>
    </row>
    <row r="15" ht="15.75">
      <c r="A15" s="1"/>
    </row>
    <row r="16" ht="15.75">
      <c r="A16" s="1" t="s">
        <v>72</v>
      </c>
    </row>
    <row r="17" ht="15.75">
      <c r="A17" s="1"/>
    </row>
    <row r="18" ht="31.5">
      <c r="A18" s="1" t="s">
        <v>73</v>
      </c>
    </row>
    <row r="19" ht="15.75">
      <c r="A19" s="1"/>
    </row>
    <row r="20" ht="31.5">
      <c r="A20" s="1" t="s">
        <v>74</v>
      </c>
    </row>
    <row r="21" ht="15.75">
      <c r="A21" s="1"/>
    </row>
    <row r="22" ht="15.75">
      <c r="A22" s="1"/>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B1" sqref="B1"/>
    </sheetView>
  </sheetViews>
  <sheetFormatPr defaultColWidth="11.00390625" defaultRowHeight="15.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Beecher Communications Consultants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Beecher</dc:creator>
  <cp:keywords/>
  <dc:description/>
  <cp:lastModifiedBy>Chang, Kuor-Hsin</cp:lastModifiedBy>
  <dcterms:created xsi:type="dcterms:W3CDTF">2011-09-02T18:28:43Z</dcterms:created>
  <dcterms:modified xsi:type="dcterms:W3CDTF">2011-09-20T07:28:53Z</dcterms:modified>
  <cp:category/>
  <cp:version/>
  <cp:contentType/>
  <cp:contentStatus/>
</cp:coreProperties>
</file>