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050" tabRatio="480" activeTab="0"/>
  </bookViews>
  <sheets>
    <sheet name="IEEE_Cover" sheetId="1" r:id="rId1"/>
    <sheet name="Comments" sheetId="2" r:id="rId2"/>
    <sheet name="Summary" sheetId="3" r:id="rId3"/>
  </sheets>
  <definedNames>
    <definedName name="_xlnm._FilterDatabase" localSheetId="1" hidden="1">'Comments'!$A$1:$AC$65536</definedName>
  </definedNames>
  <calcPr fullCalcOnLoad="1"/>
</workbook>
</file>

<file path=xl/sharedStrings.xml><?xml version="1.0" encoding="utf-8"?>
<sst xmlns="http://schemas.openxmlformats.org/spreadsheetml/2006/main" count="2269" uniqueCount="749">
  <si>
    <t>IEEE P802.15</t>
  </si>
  <si>
    <t>Wireless Personal Area Networks</t>
  </si>
  <si>
    <t>Project</t>
  </si>
  <si>
    <t>IEEE P802.15 Working Group for Wireless Personal Area Networks (WPANs)</t>
  </si>
  <si>
    <t>Title</t>
  </si>
  <si>
    <t>Date Submitted</t>
  </si>
  <si>
    <t>Source</t>
  </si>
  <si>
    <t>Re:</t>
  </si>
  <si>
    <t>Abstract</t>
  </si>
  <si>
    <t>802.15 TG4g Comments for Letter Ballot</t>
  </si>
  <si>
    <t>Purpose</t>
  </si>
  <si>
    <t>[This document is used to submit comments for TG4g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</si>
  <si>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</si>
  <si>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</si>
  <si>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</si>
  <si>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</si>
  <si>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</si>
  <si>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</si>
  <si>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</si>
  <si>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</si>
  <si>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</si>
  <si>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</si>
  <si>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</si>
  <si>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</si>
  <si>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</si>
  <si>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</si>
  <si>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Group</t>
  </si>
  <si>
    <t>Channelization</t>
  </si>
  <si>
    <t>Data Rate</t>
  </si>
  <si>
    <t>Easy</t>
  </si>
  <si>
    <t>Editorial</t>
  </si>
  <si>
    <t>FCS</t>
  </si>
  <si>
    <t>FEC</t>
  </si>
  <si>
    <t>Frame Format</t>
  </si>
  <si>
    <t>Frequency Band</t>
  </si>
  <si>
    <t>General</t>
  </si>
  <si>
    <t>IE</t>
  </si>
  <si>
    <t>MAC</t>
  </si>
  <si>
    <t>Mode Switch</t>
  </si>
  <si>
    <t>MPM</t>
  </si>
  <si>
    <t>PIB</t>
  </si>
  <si>
    <t>PICS</t>
  </si>
  <si>
    <t>Radio Spec</t>
  </si>
  <si>
    <t>Time</t>
  </si>
  <si>
    <t>"given in following equation"</t>
  </si>
  <si>
    <t>"given in the following equation"</t>
  </si>
  <si>
    <t>Yes</t>
  </si>
  <si>
    <t>16.3.2.10</t>
  </si>
  <si>
    <t>Clint Chaplin</t>
  </si>
  <si>
    <t>Samsung Electronics</t>
  </si>
  <si>
    <t>5.2.1.9</t>
  </si>
  <si>
    <t>"to the most significant bits" This additional qualifier is not present for the instructions upon transmit.  Should it be added there, or deleted here?  Specifying bit position when we are talking ablout octets really doesn'y make much sense to me.</t>
  </si>
  <si>
    <t>In the comment</t>
  </si>
  <si>
    <t>CheolHo Shin</t>
  </si>
  <si>
    <t>ETRI</t>
  </si>
  <si>
    <t>8.1.2.5a</t>
  </si>
  <si>
    <t>Modulation of Table 67a doesn't agree with that of Table 65.</t>
  </si>
  <si>
    <t xml:space="preserve">Change text for modulation      From "Filtered 2FSK/4FSK"   To "Filtered 2FSK"    </t>
  </si>
  <si>
    <t>Y</t>
  </si>
  <si>
    <t>The formula for phyMaxFrameDuration is not correct.</t>
  </si>
  <si>
    <t>Change text                       From
"phyMaxFrameDuration = phySHRDuration + phyPHRDuration + SF*ceiling[(aMaxPHYPacketsize+1) * (phySymbolsPerOctet)]"            To
"phyMaxFrameDuration = phySHRDuration + phyPHRDuration + SF*ceiling[(aMaxPHYPacketsize+1) * (phySymbolsPerOctet/SF)]"</t>
  </si>
  <si>
    <t>16.2.3.5</t>
  </si>
  <si>
    <t>The structure of the interleaver is not clear, the process of interleaving should be defined.</t>
  </si>
  <si>
    <t>Insert the corresponding process as defined in doc 15/11/340r0</t>
  </si>
  <si>
    <t>16.2.3.10</t>
  </si>
  <si>
    <t>9-10</t>
  </si>
  <si>
    <t>The description is ambiguous. Revise the description more clearly.</t>
  </si>
  <si>
    <t>Change text                       From
"the length of the message is extended so that it becomes a multiple of the SF times the number of data bits per symbol"                               To
"the length of the message is extended so that it becomes a multiple of Ndbps, the number of data bits per SF OFDM symbols"</t>
  </si>
  <si>
    <t>Annex J</t>
  </si>
  <si>
    <t>Insert an example for 'PIB attribute phyOFDMInterleaving = 1'</t>
  </si>
  <si>
    <t>This comment was accepted in LB67. But the comment resolution isn’t  reflected in the draft for LB70 because of some misunderstanding.
Insert the corresponding annex as defined in doc 15/11/213r2.</t>
  </si>
  <si>
    <t>Chin-Sean Sum</t>
  </si>
  <si>
    <t>NICT</t>
  </si>
  <si>
    <t>6.2.9.1</t>
  </si>
  <si>
    <t>Parameter "MPMScanChannels" is a duplication of parameter "ScanChannels"</t>
  </si>
  <si>
    <t>Delete parameter "MPMScanChannels" and its description in Table 30.</t>
  </si>
  <si>
    <t>Change the parameter name "ScanDurationNBPAN" to reflect its usage for MPM procedures</t>
  </si>
  <si>
    <t>Change from "ScanDurationNBPAN" to "MPMScanDurationNBPAN"</t>
  </si>
  <si>
    <t>There is a typo in the valid range for ScanDurationNBPAN</t>
  </si>
  <si>
    <t>Change from "0-1048576" to "0-16383"</t>
  </si>
  <si>
    <t>Change the parameter name from "ScanDurationBPAN" to reflect its usage for MPM procedures</t>
  </si>
  <si>
    <t>Change from "ScanDurationBPAN" to "MPMScanDurationBPAN"</t>
  </si>
  <si>
    <t>6.2.9</t>
  </si>
  <si>
    <t>According to 802.4i D7, sub-clause entitled "Primitives for Channel Scanning" is 6.2.10.</t>
  </si>
  <si>
    <t>Fix accordingly</t>
  </si>
  <si>
    <t>No</t>
  </si>
  <si>
    <t>6.2.11</t>
  </si>
  <si>
    <t>In Table 34, description of parameters "EnhancedBeaconOrder", "Offset TimeSlot", "NBPANEnhancedBeaconOrder" should also be deleted along with the deletion of these parameters in 6.2.11.</t>
  </si>
  <si>
    <t>As in comment</t>
  </si>
  <si>
    <t xml:space="preserve">Collaborative Wireless Strategies LLC </t>
  </si>
  <si>
    <t>T</t>
  </si>
  <si>
    <t xml:space="preserve">Text incorrectly states that the intended interferer is to be unmodulated. This is not a reasonable test, devices will never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</si>
  <si>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</si>
  <si>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</si>
  <si>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</si>
  <si>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yes</t>
  </si>
  <si>
    <t>Text States "The maximum PSDU size (in octets) the PHY shall be able to receive is 2047"</t>
  </si>
  <si>
    <t xml:space="preserve">Remove  text that states " the PHY shall be able to receive is 2047"this number is unnecessarily restrictive and could add significant cost to devices that may never use even 1/10 of this PSDU length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</si>
  <si>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</si>
  <si>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</si>
  <si>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states "†Operating mode #1 is allowed per FCC 90.203(j)(8). Operating mode #2 will be used when necessary to meet FCC 90.203(j)(3)"</t>
  </si>
  <si>
    <t>Remove Text it offers no value and is not accurate</t>
  </si>
  <si>
    <t>Defined Spectral mask does not comply with the FCC requirements for nearly all  of the bands listed in table 65</t>
  </si>
  <si>
    <t xml:space="preserve">Provide additional spectral mask definitions and reference individual bands as necessary to comply with individual band regulatory requirements </t>
  </si>
  <si>
    <t>Xiang Wang</t>
  </si>
  <si>
    <t>SIMIT</t>
  </si>
  <si>
    <t>8.1a</t>
  </si>
  <si>
    <t>There are no FSK modulation in 780MHz</t>
  </si>
  <si>
    <t>Delete 780MHz from this table</t>
  </si>
  <si>
    <t>Tim Schmidl</t>
  </si>
  <si>
    <t>Texas Instruments</t>
  </si>
  <si>
    <t>5.2.4.2.1</t>
  </si>
  <si>
    <t>The text calls it a "General PHY feature field", but the caption to 55c and the sentence below calls it an "Optional PHY feature field".  The word "General" is clearer.</t>
  </si>
  <si>
    <t>Replace "Optional" with "General" in the caption to Figure 55c and the sentence below and well as the first content octet of Figure 55b.</t>
  </si>
  <si>
    <t>E</t>
  </si>
  <si>
    <t>The bits are listed as 10-0, so the corresponding tables should be given in the same format starting with 10 and counting down to 0.</t>
  </si>
  <si>
    <t>Tables 4d through 4i should start with index 10 and count down to index 0.  For example, table 4d should have the first row as 10-5:   Reserved.</t>
  </si>
  <si>
    <t>Bits 0-6 should not be called out explicitly.</t>
  </si>
  <si>
    <t>The sentence should be changed to "For each OFDM option, the supported MCSs are defined in Table 4i."</t>
  </si>
  <si>
    <t>5.2.4.2.2</t>
  </si>
  <si>
    <t>The MR-FSK Generic PHY Descriptor ID is described in Table 70a, not Figure 71b</t>
  </si>
  <si>
    <t>Change the reference from Figure 71b to Table 70a.</t>
  </si>
  <si>
    <t>6.4.3</t>
  </si>
  <si>
    <t>The attribute macFCSType should only be valid for SUN PHYs.  As it is written it implies that non-SUN PHYs will use a 4-octet FCS.</t>
  </si>
  <si>
    <t>Change the last sentence of the description to, "This attribute is only valid for SUN PHYs." and remove (SUN PHYs) from the default field.</t>
  </si>
  <si>
    <t>The value of "K" is defined in this section, and then a reference is given to 16.3.2.14 where the variable "K" is not used.</t>
  </si>
  <si>
    <t>The variable "LENGTH" is used in 16.3.2.14, so the same variable "LENGTH" should be used to replace the 4 instances of "K" in this section.</t>
  </si>
  <si>
    <t>8.1.2.7.1</t>
  </si>
  <si>
    <t>The frequency band field is allocated 5 bits, so the table entries should contain 5 bits.</t>
  </si>
  <si>
    <t>The heading in the first column should contain bits from b26 to b22, and the elements in the first column should be extended to 5 bits by adding a preceding 0 to each entry.</t>
  </si>
  <si>
    <t>The bitmap is listed from bit 8:0, so the table should be given in the same order.</t>
  </si>
  <si>
    <t>Re-order the table to start with bit 8 and end with bit 0 to match the bitmap.</t>
  </si>
  <si>
    <t>The integer values should be given as 0 and 1 instead of 0x00 and 0x01.</t>
  </si>
  <si>
    <t>The figure looks awkward with the weird spaces within words.</t>
  </si>
  <si>
    <t>Please re-draw the figure to remove the weird spaces within words.</t>
  </si>
  <si>
    <t>Matt Boytim</t>
  </si>
  <si>
    <t>Sensus</t>
  </si>
  <si>
    <t>Zeros should be prepended before the data to get to a minimum length of 4 instead of appended after the data.  Prepending before is just equivalent to initializing the CRC to a length dependent value for lengths less than 4 (the contribution of the zeros) and then just computing the CRC over the data.  I am personally not aware of a similar simple modification to the CRC for appended zeros.</t>
  </si>
  <si>
    <t>N</t>
  </si>
  <si>
    <t>8.1.2.5a</t>
  </si>
  <si>
    <t>The information in the Modulation column of Table 67a is inadequate to differentiate between various channel assignment rows, especially for MR-FSK in licensed bands with a fixed channel spacing, e.g. 896-901, 901-902 bands, etc.</t>
  </si>
  <si>
    <t>Either the data rate or the FSK operating modes (as per Table 116) should be used to avoid confusion.</t>
  </si>
  <si>
    <t>Y</t>
  </si>
  <si>
    <t>16.1.5.8</t>
  </si>
  <si>
    <t>The definitions of adjacent and alternate channels do not seem adequate for the case of overlapping channels.</t>
  </si>
  <si>
    <t>Add text to clarify what is meant by adjacent and alternate channels w.r.t Receiver interference rejection for overlapping channels.</t>
  </si>
  <si>
    <t>Monique Brown</t>
  </si>
  <si>
    <t>Silver Spring Networks</t>
  </si>
  <si>
    <t>The title of the subclause does not match 4i.</t>
  </si>
  <si>
    <t xml:space="preserve">The title of the subclause should be "General," not "Introduction." </t>
  </si>
  <si>
    <t>Editing instruction is incorrect.</t>
  </si>
  <si>
    <t>Editing instruction should refer to the "first item in the dashed list."</t>
  </si>
  <si>
    <t>4.2c</t>
  </si>
  <si>
    <t>Redundant text: "SUN network." The "N" in SUN stands for network.</t>
  </si>
  <si>
    <t>Change to "SUNs."</t>
  </si>
  <si>
    <t>5.1.2.3.1</t>
  </si>
  <si>
    <t>Incorrect cross reference to MLME-RESET.request primitive.</t>
  </si>
  <si>
    <t>Change from 6.2.7.1 to 6.2.8.1.</t>
  </si>
  <si>
    <t>5.1.6.4.2</t>
  </si>
  <si>
    <t>Change from "indicates it supports" to "indicates that it supports."</t>
  </si>
  <si>
    <t>See comment.</t>
  </si>
  <si>
    <t>5.1.8a</t>
  </si>
  <si>
    <t>Subclause number should be 5.1.9, not 5.1.8a.</t>
  </si>
  <si>
    <t>Change subclause heading as suggested. Also change corresponding editing instruction to match.</t>
  </si>
  <si>
    <t>5.2.1</t>
  </si>
  <si>
    <t>Make sure all frame format figures fit between the page margins.</t>
  </si>
  <si>
    <t>Is it necessary to replace figure 44 when the only thing changing is the title?</t>
  </si>
  <si>
    <t>Check with WG TE.</t>
  </si>
  <si>
    <t>Match the changes made to the 2-octet FCS text. Change text to from "The FCS" to "The 4-octet FCS."</t>
  </si>
  <si>
    <t>5.2.2.4</t>
  </si>
  <si>
    <t>Remove the underline in the FCS octet cell, because this is a replacement figure.</t>
  </si>
  <si>
    <t>5.2.4.1</t>
  </si>
  <si>
    <t>Change to "(set to zero)."</t>
  </si>
  <si>
    <t>This "first bit (set to 0)" appears to be called the "Type" field in the figure.</t>
  </si>
  <si>
    <t>Make terminology match.</t>
  </si>
  <si>
    <t>Does this description of the "IE Descriptor field" apply to the "Outer IE Descriptor," the "Sub IE Descriptor," or both? Also the field names given in this line of text do not match the field names shown in the figure.</t>
  </si>
  <si>
    <t>Make sure each of the fields shown in the figure are described in the text. Be specific and make sure the field names given in the text description match those given in the figure.</t>
  </si>
  <si>
    <t>What is "802.15 ANA?"</t>
  </si>
  <si>
    <t>Make sure this is explained in the text.</t>
  </si>
  <si>
    <t>There appears to be some words missing.</t>
  </si>
  <si>
    <t>Change from "the IE corresponding requested PIB attribute" to "the IE corresponding to the requested PIB
attribute."</t>
  </si>
  <si>
    <t>Move the table anchor for table 4a such that the table follows the introductory text.</t>
  </si>
  <si>
    <t>5.2.2.3</t>
  </si>
  <si>
    <t>Figure 54 does not match what's in 802.15.4e's D3.</t>
  </si>
  <si>
    <t>Make sure all frame format figures match the most current 4e frame formats (plus include the addition of the 4-octet FCS).</t>
  </si>
  <si>
    <t>5.2.4.2</t>
  </si>
  <si>
    <t>The acronym "IE" was already defined.</t>
  </si>
  <si>
    <t>Remove the definition of the acronym "IE."</t>
  </si>
  <si>
    <t>The first octet in Figure 55b shows that bits 6-0 = 1. What does this mean? Are each of the seven bits = 1?</t>
  </si>
  <si>
    <t>Include the values of all seven bits in the figure.</t>
  </si>
  <si>
    <t>The paragraph talks about the "General PHY Feature field," and Figure 55b shows the "Optional PHY Feature" field.</t>
  </si>
  <si>
    <t>Decide which term is correct and make the text and figure match.</t>
  </si>
  <si>
    <t>Change from "(Content)" to "(IE Content)" to match the text.</t>
  </si>
  <si>
    <t>This is the first time the acronyms RSC, NRNSC, FEC and SFD appear.</t>
  </si>
  <si>
    <t xml:space="preserve">Spell out the acronyms. </t>
  </si>
  <si>
    <t>Incorrect sentence structure. Sentence starts with "Where…"</t>
  </si>
  <si>
    <t>Change to "The MR-FSK…, and BT is encoded as an unsigned integer, as defined in Table 4j." Also, these should probably be called fields throughout the subclause.</t>
  </si>
  <si>
    <t>There is no need to spell out the acronym a second time.</t>
  </si>
  <si>
    <t>Change to "The MI for…"</t>
  </si>
  <si>
    <t>Don't use "1st" this way. Use the actual word "first."</t>
  </si>
  <si>
    <t>Change to "whose value is the center frequency of the first channel in hertz."</t>
  </si>
  <si>
    <t>The choice of paragraph division in this subclause is odd.</t>
  </si>
  <si>
    <t>Regroup the sentences for better flow.</t>
  </si>
  <si>
    <t>Change text to "The Generic PHY Descriptor IE is…" Also, the Figure 55f title should include "IE." This same comment applies to 5.2.4.2.3.</t>
  </si>
  <si>
    <t>5.2.4.2.3</t>
  </si>
  <si>
    <t>Consider using the word "field" throughout this subclause to refer to the parts of the Mode Switch Parameters IE format.</t>
  </si>
  <si>
    <t>"...secondary SFD is present otherwise it is set…" is a run-on sentence.</t>
  </si>
  <si>
    <t>Use correct sentence structure.</t>
  </si>
  <si>
    <t>6.2.3</t>
  </si>
  <si>
    <t xml:space="preserve">The "Communications notification primitives" should be 6.2.4, not 6.2.3. Similarly, "Primitives for channel scanning" should be 6.2.10, not 6.2.9. </t>
  </si>
  <si>
    <t>Update subclause numbering throughout these two subclauses.</t>
  </si>
  <si>
    <t>The type, valid range and description of the ScanChannels parameter do not match what's given in 4i.</t>
  </si>
  <si>
    <t>Start with the information given in 4i for this parameter. Then, modify the corrected text to meet 4g's needs.</t>
  </si>
  <si>
    <t>Subclause numbering is incorrect.</t>
  </si>
  <si>
    <t>Change 6.2.11 to be 6.2.12.1. Add in 6.2.12 as "Primitives for updating the superframe configuration."</t>
  </si>
  <si>
    <t>There is only one new parameter shown to be added to the list. However, there are four parameters shown in Table 34.</t>
  </si>
  <si>
    <t>Add the missing parameters to the list on page 25.</t>
  </si>
  <si>
    <t>Change from "by the value of EnhancedBeaconOrder" to "by the value of the EnhancedBeaconOrder parameter."</t>
  </si>
  <si>
    <t>6.3.1</t>
  </si>
  <si>
    <t>Description of DataRate doesn't exactly match what's in 4i.</t>
  </si>
  <si>
    <t>Change the description to match what's in 4i (plus what 4g has added, of course).</t>
  </si>
  <si>
    <t>The notation used in the equation doesn't exactly match what's in 4i.</t>
  </si>
  <si>
    <t>Replace the ceiling symbol with "ceiling." Use the same notation for the new eqautions added by 4g.</t>
  </si>
  <si>
    <t>8.1.2.1</t>
  </si>
  <si>
    <t>The subclause numbering for 8.1.2.1, 8.1.2.4 and 8.1.2.5 do not match the numbering used in 4i.</t>
  </si>
  <si>
    <t>8.1.2.6</t>
  </si>
  <si>
    <t xml:space="preserve">The information in the "Channel pages" subclause was moved to the start of the 8.1.2 "Channel assignments" subclause in the 4i draft. </t>
  </si>
  <si>
    <t>Move this paragraph to an appropriate place in 8.1.2. Also, since there is no longer an 8.1.2.6 in 4i, change the subclause number for 8.1.2.5a to 8.1.2.6 (and re-write the editing instruction to match the change).</t>
  </si>
  <si>
    <t>8.1.2.7</t>
  </si>
  <si>
    <t>In Figure 71a, frequency band is shown occupying bits 26-22, and Table 67c shows the frequency band identifier occupying bits 25-22. Which is it? Also, the reserved values in Table 67c are five bits wide.</t>
  </si>
  <si>
    <t xml:space="preserve">1. Change either Figure 71a or Table 67c so that they agree. 2. Make sure all entires in Table 67c use the same number of bits. </t>
  </si>
  <si>
    <t>8.2.7</t>
  </si>
  <si>
    <t>The editing instruction is incorrect, because the paragraph being modified is no longer the "last paragraph."</t>
  </si>
  <si>
    <t>In step a), change '10 dB above" to "10 dB greater than" to match the 4i text.</t>
  </si>
  <si>
    <t>Since all three SUN PHYs are listed here, change "For the MR-FSK, MR-OFDM
and MR-OQPSK
PHYs," to "For the SUN PHYs."</t>
  </si>
  <si>
    <t>Missing ending punctuation in the descriptions of aTurnaroundTime and aCCATime.</t>
  </si>
  <si>
    <t>This paragraph is not aligned with 4i.</t>
  </si>
  <si>
    <t>Copy the paragraph from 4i.</t>
  </si>
  <si>
    <t>Change from "phyMaxFrameDuration is depended on" to "phyMaxFrameDuration is dependent on."</t>
  </si>
  <si>
    <t>"SF" hasn't been defined yet.</t>
  </si>
  <si>
    <t>Introduce the acronym in the description of phyOFDMInterleaving in Table 70.</t>
  </si>
  <si>
    <t>D.7.1</t>
  </si>
  <si>
    <t>Change editing instruction from "new rows" to "new row." Same comment for page 125, line 42.</t>
  </si>
  <si>
    <t>D.7.2.1a</t>
  </si>
  <si>
    <t>Item number should be "PLP1," since there is only one entry.</t>
  </si>
  <si>
    <t>Michael Bahr</t>
  </si>
  <si>
    <t>Siemens AG</t>
  </si>
  <si>
    <t>3.1</t>
  </si>
  <si>
    <t>In the context of a Wireless PAN, most readers will enlarge BT to Bluetooth. I think, this is not what BT stands for at this place. So, what is the non-abbreviated term for BT here?</t>
  </si>
  <si>
    <t xml:space="preserve">Spell out the abbreviation BT in clause 3: Bluetooth (BT): </t>
  </si>
  <si>
    <t>Some better term than BT should be defined by the given definition. You don't say "My car goes at high LT.", instead you say "My car goes at high speed.", So instead of BT the term that would correspond to speed has to be used for the definition.</t>
  </si>
  <si>
    <t>BT FSK Shaping Parameter: …</t>
  </si>
  <si>
    <t>The defintion of BT is strange, since it is indicated that B and T are actually symbols of a formula, but formulas are not defined in clause 3.</t>
  </si>
  <si>
    <t>BT FSK Shaping Parameter: BT: shaping parameter for filtered FSK modulation.</t>
  </si>
  <si>
    <t>Is it IEEE 802.15.4 MAC layer or sublayer?</t>
  </si>
  <si>
    <t>medium access control (MAC) layer</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</si>
  <si>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</si>
  <si>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</si>
  <si>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 I also suggest to talk to the commenter before adopting a different resolution</t>
  </si>
  <si>
    <t>The changed text is under the heading "Some of the capabilities provided by this standard are as follows", that is, the listed things are specified in this standard. Mesh is not specified in this standard. Therefore, it cannot be mentioned here.</t>
  </si>
  <si>
    <t>There is no definition of mesh provided in the base draft text. The standard mentions only that IEEE 802.15.4 can be used for setting up mesh topologies, but it provides no mesh functionality (routing, forwarding, etc.). The changed text, however,  is under the heading "Some of the capabilities provided by this standard are as follows", that is, the listed things are specified and provided in this standard. According to the first part of the content, this is not the case for mesh. Therefore, mesh must not be included here. q.e.d.</t>
  </si>
  <si>
    <t>Specifying the mesh architecture for TG4g has very well something to do with MAC or internet protocol. First of all, TG4g does not specify a mesh architecture, and second, it does not have the mandate to do it. Mesh is out of scope of TG4g. Mesh is either on the higher MAC layers or on the networking layer (Internet Protocol). It is not on the PHY layer.</t>
  </si>
  <si>
    <t>There exists no PHY support that is required for a mesh architecture. Between the PHY and the mesh is the MAC layer, and only the MAC layer might have some requirements for PHY support. The mesh will only have requirements for MAC support, but the MAC is outside the scope of TG4g. Again, there is no requirement of PHY support by a mesh that by the way is not even defined in IEEE 802.15.4.</t>
  </si>
  <si>
    <t>A mesh is the next higher layer to an IEEE 802.15.4 network. For being the next higher layer, it does not matter whether the next higher layer uses MAC addresses or IP addresses. Consequently and correctly, mesh is not specified in IEEE 802.15.4. Therefore, mesh must not and has not to be mentioned in the changed part of clause 4.1 because that part lists the concepts that are specified in IEEE 802.15.4, but mesh isn't since it is a next higher layer.</t>
  </si>
  <si>
    <t>A mesh is the next higher layer to an IEEE 802.15.4 network. For being the next higher layer, it does not matter whether the next higher layer uses MAC addresses or IP addresses. Consequently and correctly, mesh is not specified in IEEE 802.15.4. The next higher layer is even more out of scope of TG4g than the non-PHY related MAC layer. That means, TG4g is not allowed to do this insertion of "mesh" at all.</t>
  </si>
  <si>
    <t>BT can have the values of 0.5 and 1.0. Somewhere it is mentioned that the 3 dB bandwidth of the shaping filter and the FSK symbol period are involved. But it is nowhere given how the values of 0.5 and 1.0 relate to the 3 dB bandwidth of the shaping filter and the FSK symbol period.</t>
  </si>
  <si>
    <t>Provide relation between BT value and 3 dB bandwidth of the shaping filter and the FSK symbol period. If it is already in the standard, reference the corresponding clause in 16.1. (Clause 3 is not the right place.)</t>
  </si>
  <si>
    <t>9.4</t>
  </si>
  <si>
    <t>Ed Callaway</t>
  </si>
  <si>
    <t>Sunrise Micro Devices</t>
  </si>
  <si>
    <t>Upon further review, I think I like "continuous" better than "total".</t>
  </si>
  <si>
    <t>"the ratio of the sum of the durations of all transmissions in a given period of continuous operation, to the duration of the given period of continuous operation."</t>
  </si>
  <si>
    <t>What does "the content of the EB shall include the IE corresponding requested PIB attribute shown in Table 4a" mean?</t>
  </si>
  <si>
    <t>Should this be "the content of the EB shall include the IE corresponding to the requested PIB attribute shown in Table 4a"?  (I don't really know.)</t>
  </si>
  <si>
    <t>Table 30 descriptions:  What do the descriptions of ScanDurationBPAN and ScanDurationNBPAN have to do with the parameters?</t>
  </si>
  <si>
    <t>How about, e.g., "This parameter is the maximum time spent scanning for enhanced beacon in a beaconenabled PAN on the channel.  Its value is … "</t>
  </si>
  <si>
    <t>Table 67c:  The reserved bits should also have the MSB deleted.</t>
  </si>
  <si>
    <t>Make it so.</t>
  </si>
  <si>
    <t>8.1.7</t>
  </si>
  <si>
    <t>Table 68 Definition:  This really should say, "The lowest input signal power that yields a specified PER."  There are at least two signal powers that yield a specified PER, one at threshold sensitivity (the lower), the other at the blocking level (the higher).  (There can be others in a poorly-designed receiver, for example if the AGC is improperly designed.)  Note that with this change the Condition should be modified slightly, to go from "&lt;" to "=".</t>
  </si>
  <si>
    <t>Table 68 Condition:  The condition should be a precise PER value to avoid ambiguity.</t>
  </si>
  <si>
    <t>PER = 1% and PER = 10%</t>
  </si>
  <si>
    <r>
      <t xml:space="preserve">Table 69: </t>
    </r>
    <r>
      <rPr>
        <i/>
        <sz val="10"/>
        <rFont val="Arial"/>
        <family val="2"/>
      </rPr>
      <t>aTurnaroundTime</t>
    </r>
    <r>
      <rPr>
        <sz val="10"/>
        <rFont val="Arial"/>
        <family val="0"/>
      </rPr>
      <t xml:space="preserve"> value:  This is really awkward.  </t>
    </r>
  </si>
  <si>
    <t>How about, "the value is 1 ms expressed in symbol periods, rounded up to the next integer number of symbol periods using the ceiling() function"</t>
  </si>
  <si>
    <t>Table 70b:  Description of SecondaryFSKPreambleLength:  This says "The number of preamble repetitions".  Does it really mean "The number of preamble transmissions"?</t>
  </si>
  <si>
    <t>Just curious … change if necessary for meaning to coincide with writing.</t>
  </si>
  <si>
    <t>16.1.1.4</t>
  </si>
  <si>
    <t>"The Mode field (MD3–MD0) specify"</t>
  </si>
  <si>
    <t>"The Mode field (MD3–MD0) specifies"</t>
  </si>
  <si>
    <t>"are set to zero by the transmitter and ignored by the receiver"</t>
  </si>
  <si>
    <t>"shall be set to zero upon transmission and ignored upon reception"</t>
  </si>
  <si>
    <t>16.1.2.3.1</t>
  </si>
  <si>
    <r>
      <t>Figure 116: -12.5% T</t>
    </r>
    <r>
      <rPr>
        <vertAlign val="subscript"/>
        <sz val="10"/>
        <rFont val="Arial"/>
        <family val="2"/>
      </rPr>
      <t>s</t>
    </r>
    <r>
      <rPr>
        <sz val="10"/>
        <rFont val="Arial"/>
        <family val="0"/>
      </rPr>
      <t xml:space="preserve"> and 12.5% T</t>
    </r>
    <r>
      <rPr>
        <vertAlign val="subscript"/>
        <sz val="10"/>
        <rFont val="Arial"/>
        <family val="2"/>
      </rPr>
      <t>s</t>
    </r>
    <r>
      <rPr>
        <sz val="10"/>
        <rFont val="Arial"/>
        <family val="0"/>
      </rPr>
      <t xml:space="preserve"> seem to have been corrupted.  Similarly in Figure 121.</t>
    </r>
  </si>
  <si>
    <t>Correct.</t>
  </si>
  <si>
    <t>16.1.2.5</t>
  </si>
  <si>
    <t>"where N is a non-zero integer multiple of 8, which is greater than or equal to 16" should use "that", not "which."  Also, "non-zero" is superfluous if it's also greater than or equal to 16.</t>
  </si>
  <si>
    <t>"where N is an integer multiple of 8 that is greater than or equal to 16"</t>
  </si>
  <si>
    <t>16.2.1.3</t>
  </si>
  <si>
    <t>"right-most" should match "leftmost".</t>
  </si>
  <si>
    <t>"rightmost"</t>
  </si>
  <si>
    <t>16.2.3.10</t>
  </si>
  <si>
    <t>"the SF"</t>
  </si>
  <si>
    <t>"SF"</t>
  </si>
  <si>
    <t>16.3.2.8</t>
  </si>
  <si>
    <t>"enabled on PSDU"</t>
  </si>
  <si>
    <t>"enabled on the PSDU"</t>
  </si>
  <si>
    <t>"ratio of pilot spacing"</t>
  </si>
  <si>
    <t>"pilot spacing ratio"</t>
  </si>
  <si>
    <t>"TPC code"</t>
  </si>
  <si>
    <t>"the TPC" (it needs an article, and the C stands for code already.)</t>
  </si>
  <si>
    <t>"TPC"  (Also on the next line.)</t>
  </si>
  <si>
    <t>"the TPC" (it needs an article.)</t>
  </si>
  <si>
    <t>"TPC"</t>
  </si>
  <si>
    <t xml:space="preserve">Freescale Semiconductor, Inc. </t>
  </si>
  <si>
    <t>26-32</t>
  </si>
  <si>
    <t>A figure elaborating the alternative approach to Fig 41b outlined in the last para of section 5.1.8a should be added to clarify the difference</t>
  </si>
  <si>
    <t xml:space="preserve">Include a figure </t>
  </si>
  <si>
    <t>CA</t>
  </si>
  <si>
    <t>Table 67a</t>
  </si>
  <si>
    <t>The information in the Modulation column, i.e. 2FSk, 4FSK  is inadequate to differentiate between various channel assignment rows for MR-FSK PHY, especially in licensed bands with a fixed channel spacing, e.g.  See the table for 901-902, 928-960, 1427-1518 bands, etc.</t>
  </si>
  <si>
    <t>Either the data rate or the FSK operating modes (as per Table 116) should be used to avoid confusion</t>
  </si>
  <si>
    <t>26-43</t>
  </si>
  <si>
    <t>The section is incorrectly enumerated to be 8.2.7</t>
  </si>
  <si>
    <t>Correct section number to &amp; all references to 8.2.9 (matching draft 4 of 802.15.4i)</t>
  </si>
  <si>
    <t xml:space="preserve">50kb/s; 200 kHz CSM requirement in 2.4GHz band results in unnecessarily tight transceiver performance requirements </t>
  </si>
  <si>
    <t>As per PAR, SUN transceivers are low-cost; it is recommended that 2.4GHz CSM requirements are chosen independent of other bands  as either FSK operating mode 2 or 3 (specified for 2.4GHz band)</t>
  </si>
  <si>
    <t>CSM</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</si>
  <si>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</si>
  <si>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</si>
  <si>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16.1.2</t>
  </si>
  <si>
    <t>Table 116</t>
  </si>
  <si>
    <t>To unify all the data for MR-FSK and avoid any ambiguities, it is proposed that the MR-FSK channelization parameters in Table 67a should be included in Table 116</t>
  </si>
  <si>
    <r>
      <t xml:space="preserve">Combine MR-FSK related data into 1 table 
</t>
    </r>
    <r>
      <rPr>
        <b/>
        <sz val="10"/>
        <rFont val="Arial"/>
        <family val="2"/>
      </rPr>
      <t xml:space="preserve">Note: </t>
    </r>
    <r>
      <rPr>
        <sz val="10"/>
        <rFont val="Arial"/>
        <family val="0"/>
      </rPr>
      <t>if we choose Table 116, then MR-FSL channelization can be removed from Table 67a and an appropriate reference will need to be added.</t>
    </r>
  </si>
  <si>
    <t xml:space="preserve">The definition "The alternate channel is more than one removed from the desired channel in the operational
bandwidth." is confusing in it wording. All channels whether 2, 3 , or more satisfy this statement </t>
  </si>
  <si>
    <t>Replace with the definition or a reference to document d4/802.15.4i, section 11.3.5; Need to include a statement to clarify the applicability requirement for all SUN bands (unlike the 15.4i draft, which restricts it to 915 &amp; 950 Mhz bands)</t>
  </si>
  <si>
    <t xml:space="preserve">MR-FSK adjacent/alternate channel rejection is specified w.r.t. an unmodulated carrier as interferer. Although this is fine for very narrow band modulations, but MR-FSK specifies modulation BW of up to ~600kHz. Use of an unmodulated tone is not a useful test under such conditions. </t>
  </si>
  <si>
    <t>It is proposed that the receiver interference rejection is specified for a modulated interferer.</t>
  </si>
  <si>
    <t>27-28</t>
  </si>
  <si>
    <t>The ACR requirements result in tight performance requirements in a 2.4GHz radio. This is specifically quite stringent for the current definition of the 2.4GHz 50kbps CSM.</t>
  </si>
  <si>
    <t>The ACR requirements for sub-GHz and the 2.4GHz bands need to be separated to relax requirements on low cost SUN radios</t>
  </si>
  <si>
    <t>16.1.4</t>
  </si>
  <si>
    <t xml:space="preserve">The mode switch mechansim and the settling times have been described for a non-FH environment only. </t>
  </si>
  <si>
    <t>This assumption should be added included in the first paragraph on line 48 (p. 65) as follows:
"The mode switch mechanism is optional. For a non-FH band, such as 915Mhz, the mode switch operation has been described below."</t>
  </si>
  <si>
    <t>40-45</t>
  </si>
  <si>
    <t>Is the mode switch mechansim defined in a band with FH? 
If so, How will FH impact the settling time specification?
It is proposed that a few lines clarifying the operation in this context are added to section 16.1.4</t>
  </si>
  <si>
    <t>16.2.3.1</t>
  </si>
  <si>
    <t xml:space="preserve">Differenital encoding is widely used in smart grid applications to achieve improved BER performance under low SNR conditions. For SUN PHYs, while MR-OQPSK optionally supports such encoding, MR-OFDM does not.  </t>
  </si>
  <si>
    <r>
      <t xml:space="preserve">In Fig. 128, MR-OFDM PHY to consider an </t>
    </r>
    <r>
      <rPr>
        <b/>
        <sz val="10"/>
        <rFont val="Arial"/>
        <family val="2"/>
      </rPr>
      <t>optional</t>
    </r>
    <r>
      <rPr>
        <sz val="10"/>
        <rFont val="Arial"/>
        <family val="0"/>
      </rPr>
      <t xml:space="preserve"> differential encoder between the data bits from 802.15.4 MAC and the scrambler. </t>
    </r>
  </si>
  <si>
    <t>16.2.4.4</t>
  </si>
  <si>
    <t>Table 141</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</si>
  <si>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</si>
  <si>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r>
      <t xml:space="preserve">Table 141 needs to be carefully revised allowing for graceful use of spectrum by tightening the adjacent channel selectivity requirements. A table to be proposed
</t>
    </r>
  </si>
  <si>
    <t>Jeritt Kent</t>
  </si>
  <si>
    <t>Analog Devices, Inc.</t>
  </si>
  <si>
    <t>1-17</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</si>
  <si>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</si>
  <si>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</si>
  <si>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Frequency deviation tolerance is too tight to be a general specification for all bands.</t>
  </si>
  <si>
    <t>Change from 70%fdev &lt; |f| &lt; 130%fdev to 55%fdev &lt; |f| &lt; 145%fdev</t>
  </si>
  <si>
    <t>24-29</t>
  </si>
  <si>
    <t>We have reached resolution on subGHz ACR specifications.  The 2450MHz band is hugely different from the subGHz bands in terms of bandwidth, applications, and modulation options.</t>
  </si>
  <si>
    <t>Separate the ACR specifications for subGHz and 2.4GHz.</t>
  </si>
  <si>
    <t>The ACR numbers for the MR-FSK PHY are too stringent for the 2450MHz band which is hugely different from the others in terms of bandwidth, applications, and modulation options.</t>
  </si>
  <si>
    <t xml:space="preserve">Use 6 dB for the adjacent channel and 24 dB for the alternate for the 2450MHz band.  </t>
  </si>
  <si>
    <t>4.2b</t>
  </si>
  <si>
    <t>The comment regarding 50kbps is not necessary</t>
  </si>
  <si>
    <t>Remove the (e.g. 50kbps) comment.</t>
  </si>
  <si>
    <t>8.1.1</t>
  </si>
  <si>
    <t>7-8</t>
  </si>
  <si>
    <t>As the 2450MHz band is hugely different from the others in terms of bandwidth, applications, and modulation options it would be wise to reconsider the sensibility of a 50kbps datarate, especially as the sole mandatory rate.  Maintaining a requirement for MR-FSK at this low datarate in tandem with other modulation options in the 2450MHz band will add silicon and test cost.</t>
  </si>
  <si>
    <t>Remove the 50kbps operating mode from the 2450MHz band or adjust the table to move 50kbps to operating mode 2 or 3</t>
  </si>
  <si>
    <t>As there is no requirement for CSM to band switch, there are certainly better options for the CSM datarate in the 83.5MHz wide 2450MHz band.</t>
  </si>
  <si>
    <t>Add a row to Table 68a selecting either the current operating mode 2 or 3 from Table 116 as the CSM datarate for 2450MHz.</t>
  </si>
  <si>
    <t>30-35</t>
  </si>
  <si>
    <t>As the 2450MHz band is hugely different from the others in terms of bandwidth, applications, and modulation options it would be wise to reconsider the sensibility of a 50kbps datarate, especially as the sole mandatory rate.</t>
  </si>
  <si>
    <t>Remove the 50kbps operating mode from the 2450MHz band in Table 116 or adjust the table to exchange 50kbps for operating mode 2 or 3</t>
  </si>
  <si>
    <t>16.1.3</t>
  </si>
  <si>
    <t>21-46</t>
  </si>
  <si>
    <t>The thirty bit written sequence is shown w/o the first "1", therefore, it appears that the scrambler is enabled after clearing the seed value in the first register  . However, this is not stated clearly in the text and, thus, the shown output sequence is inconsistent with the shown LFSR and associated text.</t>
  </si>
  <si>
    <r>
      <t>Make the  text consistent so that the PN9 is the output of the 1</t>
    </r>
    <r>
      <rPr>
        <vertAlign val="superscript"/>
        <sz val="10"/>
        <rFont val="Arial"/>
        <family val="2"/>
      </rPr>
      <t>st</t>
    </r>
    <r>
      <rPr>
        <sz val="10"/>
        <rFont val="Arial"/>
        <family val="2"/>
      </rPr>
      <t xml:space="preserve"> stage, as shown in figure 124. </t>
    </r>
  </si>
  <si>
    <t>DW</t>
  </si>
  <si>
    <t>Bob Mason</t>
  </si>
  <si>
    <t>Elster Solutions</t>
  </si>
  <si>
    <t>In the sentence "The scanning of EBs and the transmission of EBRs should take place in all the channels defined for CSM (see Table 68a) that overlap with the channel of interest", why point to Table 68a? It does not define channels for CSM.</t>
  </si>
  <si>
    <t>Remove "see Table 68a"</t>
  </si>
  <si>
    <t>In the sentence "The scanning of EBs and the transmission of EBRs should take place in all the channels defined for CSM (see Table 68a) that overlap with the channel of interest", what are channels that overlap the channel of interest? This applies to to 4g PHY modes that use a single channel, but does not apply to modes that require frequency hopping.</t>
  </si>
  <si>
    <t>Either remove "that overlap with the channel of interest" or state that this applies to PHY modes that can use a single channel and state that for PHY modes that require frequency hopping, all channels defined for the CSM are to be used.</t>
  </si>
  <si>
    <t>The following comment was rejected in the previous letter ballot. It is simply asking for clarification of an ambiguous parameter.
The transmission and wait periods for coordinators and potential coordinators is not clearly defined for a network where CSM must use frequency hopping techniques.</t>
  </si>
  <si>
    <t>Add the following text after the paragraph that ends on line 39 of page 11: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10 line 13 (after the EBINBPAN equation: "In frequency bands where the CSM requires the use of frequency hopping, the EB interval is the time between transmissions of the EB on all channels used for CSM."</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</si>
  <si>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</si>
  <si>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</si>
  <si>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</si>
  <si>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Annex D</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</si>
  <si>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</si>
  <si>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</si>
  <si>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A PSDU size of 2047 should not be mandatory for all SUN devices. Minimally, change the required PSDU size to 1500 octets</t>
  </si>
  <si>
    <t>Change the required PSDU size to 1500 octets for full function devices</t>
  </si>
  <si>
    <t>A PSDU size of 2047 should not be mandatory for all SUN devices. Minimally, change so this is only required for full function devices</t>
  </si>
  <si>
    <t>Change so that a packet size requirement is only for a full function SUN device.</t>
  </si>
  <si>
    <t>Benjamin A. Rolfe</t>
  </si>
  <si>
    <t>Blind Creek Associates</t>
  </si>
  <si>
    <t xml:space="preserve">Delete "-2006" </t>
  </si>
  <si>
    <t>First sentence should not apply to OFDM as there is only one symbol rate given and thus one symbol duration only.</t>
  </si>
  <si>
    <t xml:space="preserve">Delete "and MR-OFDM PHYs" in first sentence. </t>
  </si>
  <si>
    <t>ID=&lt;802.15 ANA&gt; is ly a TBD - need ANA assigned ID value.</t>
  </si>
  <si>
    <t>Get ID rom ANA.  Recommend TG  provides the ANA beer in exchange for  ID assignments.</t>
  </si>
  <si>
    <t>Where "EM" is used in this sub-clause, "MPM EB" would be more clear that a particular form of the EB is intended.</t>
  </si>
  <si>
    <t>use "MPM EB" where "EB" used.</t>
  </si>
  <si>
    <t>5.1.1.2a</t>
  </si>
  <si>
    <t>"MPM ED" should be "MPM EB".</t>
  </si>
  <si>
    <t>fix</t>
  </si>
  <si>
    <t>Where "EB" is used, it s/b "MPM EB" to be clear that a particular form of the EB is intended.</t>
  </si>
  <si>
    <t>Figure 42 is not consistent with the base standard or D4 of TG4e.</t>
  </si>
  <si>
    <t>Make consistent.</t>
  </si>
  <si>
    <t>5.2.2</t>
  </si>
  <si>
    <t>Figures 45, 53, 54 and 55 are out of sync.</t>
  </si>
  <si>
    <t>Sync with 4e.</t>
  </si>
  <si>
    <t>Table 4a: &lt;802.15 ANA&gt; is a TBD</t>
  </si>
  <si>
    <t xml:space="preserve">Replace with ID assigned by the ANA. </t>
  </si>
  <si>
    <t>"AttributeID" should be "IE ID", also in Table 34.</t>
  </si>
  <si>
    <t>change to IEID.</t>
  </si>
  <si>
    <t>Description "Smart metering utility network (SUN) device: an entity containing an implementation of the IEEE Std 802.15.4-2006 medium access control (MAC) sublayer" is still wrong.</t>
  </si>
  <si>
    <t>Cristina Seibert</t>
  </si>
  <si>
    <t>Definition of SUN device has reference to an outdated MAC.</t>
  </si>
  <si>
    <t>Change to "an entity containing an implementation of the MAC sublayer specified in this standard and …"</t>
  </si>
  <si>
    <t xml:space="preserve">The frame formats are not aligned 100% with the latest 4e draft, for example the ACK frame is not consistent with either figure 54 or figure 54a.    </t>
  </si>
  <si>
    <t>Update per the latest 4e frames.</t>
  </si>
  <si>
    <t>The interleaver description is too complicated.</t>
  </si>
  <si>
    <t>Simplify to a concise description of a write-in-rown/read-in-column interleaver.</t>
  </si>
  <si>
    <t>16.1.5.5</t>
  </si>
  <si>
    <t>The jitter requirement should match what's in 16.1.5.3.</t>
  </si>
  <si>
    <t>Change as suggested.</t>
  </si>
  <si>
    <t>16.1.5.9, 16.1.5.10</t>
  </si>
  <si>
    <t>35, 39</t>
  </si>
  <si>
    <t>Text referenced in 8.2.1 of 4i uses "part/chip" in the turnaround definition. "Chip" is not relevant to the MR-FSK PHY and it is unclear what a "part" is.</t>
  </si>
  <si>
    <t>Put instructions in text to update baseline so that the turnaround definition, as pertaining to the MR-FSK (and MR-OFDM) PHY is expressed in terms of "symbol" only.</t>
  </si>
  <si>
    <t xml:space="preserve">It looks like the interleaver is using strides of 12 instead of 8 which is inconsistent with subclause 16.2.3.5. </t>
  </si>
  <si>
    <t>Correct, e.g. the first four bits out of the interleaver should be 1010</t>
  </si>
  <si>
    <t>Larry Taylor</t>
  </si>
  <si>
    <t>DTC (UK) &amp; SSN</t>
  </si>
  <si>
    <t>Typographical error - 'ED' is written instead of 'EB'</t>
  </si>
  <si>
    <t>Change 'Figure 16a shows MpM ED..' to 'Figure 16a shows MPM EB…'</t>
  </si>
  <si>
    <t>Typographical error - 'starts' should not be plural</t>
  </si>
  <si>
    <t>Change 'starts' to 'start'</t>
  </si>
  <si>
    <t>The scan for an EB is non-specific so the definitie article is incorrect</t>
  </si>
  <si>
    <t>Change 'a passive scan for the enhanced beacon…' to 'a passive scan for an enhanced beacon…'</t>
  </si>
  <si>
    <t>The scan is _for_ EBs not _of_ EBs - the semantics are quite different</t>
  </si>
  <si>
    <t>Change 'scanning of' to 'scanning for'</t>
  </si>
  <si>
    <t>The scan is not for a specific EB and so the definitie article is incorrect</t>
  </si>
  <si>
    <t>Change 'for the EB until' to 'for an EB until'</t>
  </si>
  <si>
    <t>26…</t>
  </si>
  <si>
    <t>Throught the paragraph definite articles used with EB or EBR should be replaced with indefinitie articles</t>
  </si>
  <si>
    <t>Change 'the EB' to 'an EB' and 'the EBR' to 'an EBR' throughout the paragraph</t>
  </si>
  <si>
    <t>The previous valid range for DataRate was 0-4. The edit appears to append 8 instead of replacing 4 with 8</t>
  </si>
  <si>
    <t>Ensure the new valid range is 0-8</t>
  </si>
  <si>
    <t>With the generalisation of the definition of phyChannelsSupported to a list of channel descriptions each consisting of channel page/list of channels, is the phySunChannelsSupported definition still needed? If not then neither is the phySUNMaxChannelSupported attribute</t>
  </si>
  <si>
    <t>Ensure PIB attibute definitions are consistent - delete unnecessary attribute definitions or amend definitions to use consistent structures</t>
  </si>
  <si>
    <t>10…</t>
  </si>
  <si>
    <t>The Generic PHY Descriptor entries for FirstChannelCentreFrequency, ChannelSpacing to not agree with the comment resolutions adopted in 802.15-10-0538-04-004g</t>
  </si>
  <si>
    <t>Please provide the audit trail of the overriding of the comment resolutions accepted in document 802.15-10-0538-04-004g and minuted in the relevant F2F meeting</t>
  </si>
  <si>
    <t>Joachim W. Walewski</t>
  </si>
  <si>
    <t xml:space="preserve">I disagree with the resolution of CIDs 372 and 373 in LB 67. Reason: Mesh is only mentioned once in the entirity of D4 (viz. here). So no defintion of the mesh concept is thus provided in this "extension" draft. Also, I fail to understand what PHY extensions provided in D4 are meant to facilitate mesh? What are the PHY capabilities mesh needs and that are not provided by the current version of 15.4? I can honestly not think of a single one.
</t>
  </si>
  <si>
    <t>remove insertion ", mesh,". That is, remove clause 4.1 so that there is no change to the existing clause 4.1 of 15.4i</t>
  </si>
  <si>
    <t>The definition of ScanChannels is ambiguous - the valid range should only be a phySUNMax…..-bit map when the Channel Page is 7 or 8 as specified in the valid range field. Also, channel descriptions have been generalised to a list - should the ScanChannels not also be described as a list??</t>
  </si>
  <si>
    <t>Amend the definition to specify the longer bit map is only used when phyCurrentPage = 7 or 8
Make the definition consistent with channel descriptions as a list</t>
  </si>
  <si>
    <t>Khanh Tuan Le</t>
  </si>
  <si>
    <t>37-39</t>
  </si>
  <si>
    <t>The second footnote below Table 116 related to the 450-470 MHz frequency band is redundant since the operating mode #1 complies with the general spectral efficiency requirement of the FCC Part 90.</t>
  </si>
  <si>
    <t>Please remove this footnote.</t>
  </si>
  <si>
    <t>Michael Schmidt</t>
  </si>
  <si>
    <t>Atmel</t>
  </si>
  <si>
    <t xml:space="preserve">aUnitBackoffPeriod is expressed as a function of aTurnaroundTime and aCCATime. However, aCCATime is not defined for the 950 MHz band. </t>
  </si>
  <si>
    <t xml:space="preserve">Clarify. </t>
  </si>
  <si>
    <t>What is meant by lowest mandatory symbol rate? Figure 71a does not show this. What is the purpose  of the footnote referencing to the definition of the PHY symbol duration for the MR-OFDM PHY?</t>
  </si>
  <si>
    <t>16.1.1.3</t>
  </si>
  <si>
    <t xml:space="preserve">The DW bit is part of the  PHR field. In case of FEC, this is awkward while Viterbi decoding the frame since PSDU code-bit data whitening is performed after FEC and the PHR field is not terminated. A Viterbi decoder may have to trace two hypothesis (DW is either 0 or 1) in order to exploit sufficient  trace back length (especially when decoding the length field). This doubles the number of trellis states. Future usage of the reserved bits is very limited. </t>
  </si>
  <si>
    <t xml:space="preserve">Ideally,  terminate the PHR in case FEC is enabled.  All PHR information bits (including reserved bits) can be be  decoded with high reliability and their decisions are not influenced by PSDU code-bits.  Alternatively, always enable data whitening. </t>
  </si>
  <si>
    <t xml:space="preserve">Place reference to example frame. </t>
  </si>
  <si>
    <t>Add text: An example of encoding a frame for the MR-O-QPSK PHY is given in Annex K.</t>
  </si>
  <si>
    <t>16.3.4.13</t>
  </si>
  <si>
    <t xml:space="preserve">shall use the one of the </t>
  </si>
  <si>
    <t xml:space="preserve">shall use one of the </t>
  </si>
  <si>
    <t>Dietmar Eggert</t>
  </si>
  <si>
    <t>There has been much debate that CSM based on filtered FSK with 200 kHz channel spacing appears to be inappropriate for the 2450 MHz band, since it unnecessarily complicates transceiver design without any benefit. What are the requirements of the CSM for  MPM? Would a PHY supporting  a 127 octet PSDU be sufficient?</t>
  </si>
  <si>
    <t>For the 2450 MHz band, the group should seriously consider an alternative CSM based on a wider bandwidth with a wider channel spacing. In fact, the O-QPSK PHY of the baseline standard may be a good candidate for CSM.</t>
  </si>
  <si>
    <t>Information on data whitening is in conflict with Viterbi decoding, since the PHR filed is not terminated.</t>
  </si>
  <si>
    <t xml:space="preserve">Ideally,  terminate the PHR in case FEC is enabled.   Alternatively, always enable data whitening. </t>
  </si>
  <si>
    <t>Figure 125 contains a black box.</t>
  </si>
  <si>
    <t>Correct figure.</t>
  </si>
  <si>
    <t>Itron</t>
  </si>
  <si>
    <t>Table 68a</t>
  </si>
  <si>
    <t xml:space="preserve">The use of 200 kHz channel spacing for the CSM makes inneficient the exchange of EBs/EBRs between a network operating at optional MR-FSK PHY modes and an unassociated device (coordinator or not) that uses the mandatory mode and tries to communicate and negotiate with the existing network. </t>
  </si>
  <si>
    <t>Change the channel spacing for the CSM from 200 kHz to 400 kHz.</t>
  </si>
  <si>
    <t>CSM Channelization</t>
  </si>
  <si>
    <t>9.2</t>
  </si>
  <si>
    <t>Table 69</t>
  </si>
  <si>
    <t>In Table 69, the maximum defined PSDU size (aMaxPHYPacketSize) a 4g PHY shall be able to receive is unreasonably high and does not reflect the smart utility applications space and constraints.</t>
  </si>
  <si>
    <t>Change the value of the maximum PSDU that a 4g PHY shall be able to receive from 2048 bytes to a reasonable value of 1500 bytes.</t>
  </si>
  <si>
    <t>Frame size</t>
  </si>
  <si>
    <t>Roberto Aiello</t>
  </si>
  <si>
    <t>12 and 13</t>
  </si>
  <si>
    <t>In Table D.2a, the size of the maximum PSDU a 4g PHY shall be able to receive  is unreasonably high and does not reflect the SUN applications space and constraints.</t>
  </si>
  <si>
    <t>Table 65</t>
  </si>
  <si>
    <t xml:space="preserve">The 169 MHz European band (i.e., 169.400 - 169.475 MHz, as described in CEPT REC70-03- February 2011), specifically allocated for smart metering applications, is missing from the Table 65.  </t>
  </si>
  <si>
    <t>Define low, medium and high data rate narrowband FSK modes for this Euopean band, and add it to Table 65.</t>
  </si>
  <si>
    <t>Data rate</t>
  </si>
  <si>
    <t xml:space="preserve">The 169 MHz European band (i.e., 169.400 - 169.475 MHz, as described in CEPT REC70-03- February 2011), specifically allocated for smart metering applications, is missing from the Table 67a.  </t>
  </si>
  <si>
    <t>Define channel numbering for this Euopean band, and add it to Table 67a.</t>
  </si>
  <si>
    <t>Channel numbering</t>
  </si>
  <si>
    <t>Table 67c</t>
  </si>
  <si>
    <t xml:space="preserve">The 169 MHz European band (CEPT REC70-03- February 2011), specifically allocated for smart metering applications, is missing from the Table 67c.  </t>
  </si>
  <si>
    <t>Define a frequency band identifier  for this Euopean band - by using one of the reserved values, and add it to Table 67c.</t>
  </si>
  <si>
    <t>Channel page</t>
  </si>
  <si>
    <t>Lines 15 to 18, and Table 116</t>
  </si>
  <si>
    <t>The 169 MHz European band (i.e., 169.400 - 169.475 MHz, as described in CEPT REC70-03- February 2011), specifically allocated for smart metering applications, is missing from the Figure 116.</t>
  </si>
  <si>
    <t>Define low, medium and high data rate narrowband FSK modes for this Euopean band, and add it to Figure 116.</t>
  </si>
  <si>
    <t>16.3.2.4</t>
  </si>
  <si>
    <t>Table 147</t>
  </si>
  <si>
    <t xml:space="preserve">MR-O-QPSK/DSSS should define uniform values for the lowest data rate supported in all frequency bands.  </t>
  </si>
  <si>
    <t>Use uniform values for the lowest bit rate MR-O-QPSK/DSSS modes for all frequency bands, by extending the  MR-O-QPSK mode with a bit rate of 6.25 kbps to 779–787 MHz, 902-928 MHz, 917–923.5 MHz, and 2400–2483.5 MHz  bands.</t>
  </si>
  <si>
    <r>
      <rPr>
        <u val="single"/>
        <sz val="10"/>
        <rFont val="Arial"/>
        <family val="2"/>
      </rPr>
      <t>MR-FSK defined for 896–901 MHz:</t>
    </r>
    <r>
      <rPr>
        <sz val="10"/>
        <rFont val="Arial"/>
        <family val="0"/>
      </rPr>
      <t xml:space="preserve">
The minimum bandwidth occupied by the FSK signal at 20 kbps and 40 kbps, with parameters defined in 4g - mod_index = 0.5, cannot fit into a channel spacing of 25 kHz. Is this overlapping intentionally defined?    Same comment for 901-902 MHz band, 928-960 MHz band, 928-960 MHz band, and 1427-1518 MHz band.   </t>
    </r>
  </si>
  <si>
    <t xml:space="preserve">Fix it. </t>
  </si>
  <si>
    <t>Kuor-Hsin Chang</t>
  </si>
  <si>
    <t>9</t>
  </si>
  <si>
    <t>49-54</t>
  </si>
  <si>
    <t>Enhanced beacon (EB) is another beacon type defined by 4e. In 4e, no additional timing parameters defined for EB assuming all the timing parameters for beacon can be used for EB.</t>
  </si>
  <si>
    <t>Define additional beacon order and beacon interval specifically for EB seems unnecessary. Jusitfy the nedd of EBI and macEnhancedBeaconOrder or delete them.</t>
  </si>
  <si>
    <t>1-6</t>
  </si>
  <si>
    <t>OTD is defined assuming an EB and another period beacon exist at the same time. Whether the assumption is valid or not, OTD is more of an apllication specific issue and is not necessary needed in the standard.</t>
  </si>
  <si>
    <t>Justify the need of OTD or delete it.</t>
  </si>
  <si>
    <t>Update Figure 55a to match the definition of Payload IE in 4e.</t>
  </si>
  <si>
    <t>See comment</t>
  </si>
  <si>
    <t xml:space="preserve">"the first bit (set to 0)" is incorrect. </t>
  </si>
  <si>
    <t>Change "set to 0" to "set to 1".</t>
  </si>
  <si>
    <t>29-41</t>
  </si>
  <si>
    <t>The description from line 29 to line 41 duplicates the contents in 5.2.2.1.2.</t>
  </si>
  <si>
    <t>Delete line 29 to line 41 and add reference to 5.2.2.1.2 under Beacon Order, Superframe Order, and Final CAP Slot in Figure 55a.</t>
  </si>
  <si>
    <t>Update Table 4a to match the definition of Payload IE in 4e.</t>
  </si>
  <si>
    <t>41-42</t>
  </si>
  <si>
    <t>Change "General PHY Feature" to "Optional PHY Feature".</t>
  </si>
  <si>
    <t>In Figure 55e, the bold line should be at the beginning of the second row not at the end of the second row.</t>
  </si>
  <si>
    <t>Move the bold line as commented.</t>
  </si>
  <si>
    <t>18-19</t>
  </si>
  <si>
    <t>Add line space between "Table 148)." and "For all other PHYs…".</t>
  </si>
  <si>
    <t>31-32</t>
  </si>
  <si>
    <t>Since FSK is mandatory for SUN PHYs, add FSK modulation schemes to every frequency band in Table 65 or take the frequency band that does not have FSK modulation scheme out of 4g draft</t>
  </si>
  <si>
    <t>Frequency band</t>
  </si>
  <si>
    <t>34-35</t>
  </si>
  <si>
    <t>Add footnote to 896-901, 901-902, 928-960 bands in Table 67a to indicate overlapping channels have been used so that it is clear that for the same chanel spacing there can be different number of channels and different first channel center frequency.</t>
  </si>
  <si>
    <t>Change the number bits to represent the frequency band in Table 67c from 4 back to 5 so that it is consistent with the channel page definition in Figure 71a.</t>
  </si>
  <si>
    <t>Change "Filtered FSK" in Table 68a to "Filtered 2FSK" so that it is consistent with the rest of the draft.</t>
  </si>
  <si>
    <t>13-14</t>
  </si>
  <si>
    <t>We allocate 11 bits for packet length because the par of 4g says "support PHY frame sizes up to a minimum of 1500 octets". Due to the fact that we allocate 11 bits for packet length, we eventually make the maximum packet length a device needs to support to be 2047 octets without justification hence add unnecessary burden to a device.</t>
  </si>
  <si>
    <r>
      <t xml:space="preserve">Change </t>
    </r>
    <r>
      <rPr>
        <i/>
        <sz val="10"/>
        <rFont val="Arial"/>
        <family val="2"/>
      </rPr>
      <t>aMaxPHYPacketSize</t>
    </r>
    <r>
      <rPr>
        <sz val="10"/>
        <rFont val="Arial"/>
        <family val="0"/>
      </rPr>
      <t xml:space="preserve"> from 2047 octets to 1500 octets for SUN PHYs.</t>
    </r>
  </si>
  <si>
    <t>16.2.3.8</t>
  </si>
  <si>
    <t>47-49</t>
  </si>
  <si>
    <t>Add a space between 24 and us.</t>
  </si>
  <si>
    <t>Change "24us" to "24 us".</t>
  </si>
  <si>
    <t>11-13</t>
  </si>
  <si>
    <t>Change "PSDU size up to 2047 octets" to "PSDU size up to 1500 octets".</t>
  </si>
  <si>
    <t>J.5.1</t>
  </si>
  <si>
    <t>46-54</t>
  </si>
  <si>
    <t>Change the angle of 0 and i from line 46 to 54 from italic to regular so that it is consistent with the rest of the table.</t>
  </si>
  <si>
    <t>Commentors</t>
  </si>
  <si>
    <t># Comments</t>
  </si>
  <si>
    <t>CheolHo Shin</t>
  </si>
  <si>
    <t>Clint Powell</t>
  </si>
  <si>
    <t>Mark Wilbur</t>
  </si>
  <si>
    <t>Change the padding to prepend zeros to a length of 4.  However, since prepending zeros is equivalent to computing the CRC over only the data but with a different initial condition this demonstrates that there is no need to pad the data at all and the padding can instead just be dropped altogether.
Update the example accordingly.</t>
  </si>
  <si>
    <t>4.2a</t>
  </si>
  <si>
    <t>The statement at the first dash is not true. The MR-FSK PHY mechanism for describing additional PHY modes can only be used if a devices implements it. This is not the case for previously-deployed IEEE 802.15.4-2006 devices.</t>
  </si>
  <si>
    <t>Change "the flexibility to use a standard-defined mechanism to interface to previously-deployed devices; and" to "the flexibility to use a standard-defined mechanism to interface to SUN devices using different PHY modes; and"</t>
  </si>
  <si>
    <t>The term "amending existing standards" implies that IEEE 802.15.4 SUN devices will also amend other existing standards. But this is not the case. SUN devices are solely bound to IEEE 802.15.4. This dashed item has to be bound to IEEE 802.15.4.</t>
  </si>
  <si>
    <t>Change "the ability to take advantage of technology advances or regulatory changes without frequently amending existing standards." to "the flexibility to extend the existing IEEE 802.15.4 standard in order to take advantage of technology advances or to react to regulatory changes."</t>
  </si>
  <si>
    <t>No matter how you design your standard, as soon as there is something new, be it a technology advance or a regulatory change, you have to amend the existing standard. The only thing what you can influence, is the impact of the amendment (to existing devices, backward compatibility, changes to existing implementations). So, without frequenty amending is not a property of 15.4g, its simply a decision of the standards body when and how frequently to amend the standard.</t>
  </si>
  <si>
    <t>Enhanced acknowledgment is a MAC mechanism that is not necessary for the PHY implementation, therefore out of scope. There exist actually 15.4 implementations that do enhanced acknowledgments as a higher layer mechanism. That would be the recommended implementation.</t>
  </si>
  <si>
    <t>remove clause 5.1.6.4.2 from 15.4g D04 draft standard
remove subfield Enhanced ACK from Figure 55c
remove line 19 on page 18 (Bit 0)</t>
  </si>
  <si>
    <t>Enhanced acknowledgment is a MAC mechanism, and it does not seem necessary for the SUN PHYs. It is nowhere used. Therefore, out of scope of TG4g. If you think not, please provide proof for this.</t>
  </si>
  <si>
    <t>The only acceptable change to Figure 42 by 15.4g is the addition of "4" to the length of the FCS field.</t>
  </si>
  <si>
    <t>Take Figure 42 from 15.4i and add "/4" to the octets of the FCS field.</t>
  </si>
  <si>
    <t>The only acceptable change to Figure 30 by 15.4g is the addition of "4" to the length of the FCS field. There is a more severe problem behind this: How does the reader know what the baseline of the 15.4g amendment is? Is it 15.4-2006, or 15.4i and what version? Are there other amendments used as baseline, for instance, 15.4e? This is nowhere mentioned and the reviewer is left to find this out by himself. This is not very much helpful.</t>
  </si>
  <si>
    <t>Clearly state what the baseline for the 15.4g amendment is. You can use the 802.11 amendments as a guideline. 
Concerning figure 42, you should cleary state on what amendments and baseline documents the new figure is based. Moreover, there are two options for the new figure. Take Figure 42 from 15.4i and add "/4" to the octets of the FCS field. Here, the original 15.4i figure is changed with the 15.4g amendments only. Since this change is not conflicting with the 15.4e changes, it is no problem for the 15.4 editor to combine the changes. The other option is to use the 15.4e text and mark the changes, but than it has to be clearly stated. Otherwise, 15.4g does the MAC changes and these are out of scope. If the baseline is not stated, Figure 42 has to be taken from 15.4i and only "/4" added to the octets of the FCS field.</t>
  </si>
  <si>
    <t>"Type=1" is not a field name.</t>
  </si>
  <si>
    <t>In figure 55a, use "Type" as field name. If 1 is the setting, describe it somewhere in the text.</t>
  </si>
  <si>
    <t>Some general comment on drawing figures for frame formats: The figure with the frame format gives the length in octets and the field name. Bits and field groupings are okay if appropriate. However, the figure with the frame format does not contain any settings of the fields!</t>
  </si>
  <si>
    <t>Change all figures for frame formats or IE formats according to comment. You can use the 802.11 standard for guidance.</t>
  </si>
  <si>
    <t>"ID=MLME" is not a field name</t>
  </si>
  <si>
    <t>In figure 55a, use "ID" as field name. If MLME is the setting, describe it somewhere in the text. Also the encoding to a 4-bit value is needed.</t>
  </si>
  <si>
    <t>"Length=12" is not a field name.</t>
  </si>
  <si>
    <t xml:space="preserve">In figure 55a, use "Length" as field name. If 12 is the setting, describe it somewhere in the text. </t>
  </si>
  <si>
    <t>"Sub-ID=&lt;802.15 ANA&gt;" is not a field name.</t>
  </si>
  <si>
    <t>In figure 55a, use "ID" as field name. If &lt;802.15 ANA&gt; is the setting, describe it somewhere in the text. Also the figure with the Sub-ID values has to be referenced.</t>
  </si>
  <si>
    <t>A frame format cannot be hyphenated inside an octet as done in figure 55a.</t>
  </si>
  <si>
    <t>Make the line break in the frame format after bit 39. Move bits 40-43 to next line and remove the fields called "…".</t>
  </si>
  <si>
    <t>The Enhanced ACK subfield is never used. Since it is a MAC mechanism which is not used, it is out of scope of TG4g and should be removed.</t>
  </si>
  <si>
    <t>SCE / PWC, LLC</t>
  </si>
  <si>
    <t>The "e" in the second instance of variable is dangling on a second line - it's very lonely.</t>
  </si>
  <si>
    <t>Move the "e" back up a line with its friends please.</t>
  </si>
  <si>
    <t>The same field name "Frequency Bands Supported" used twice for two different fields in Figure 55b and in Figure 55e. One is used for all PHY Type Descriptors and the other is used for each individual PHY Type Descriptor, the names should be slightly different.</t>
  </si>
  <si>
    <t>Use different field names.</t>
  </si>
  <si>
    <t>Sentence seems informative and refers to the 2 sub-sections immediately following.</t>
  </si>
  <si>
    <t>Remove sentence.</t>
  </si>
  <si>
    <t>8.1.2.7.2</t>
  </si>
  <si>
    <t>This sentence uses terms FSK or GFSK, but earlier only the term filtered FSK is used and later all are used. Is it all filtered, some Gaussian, some other or is it some Gaussian filtered and some not filtered?</t>
  </si>
  <si>
    <t>Align terminology.</t>
  </si>
  <si>
    <t>779-787 MHz FSK should have been removed from this table when it was removed from other portions of this draft.</t>
  </si>
  <si>
    <t>Remove 779-787 MHz FSK from this table and check entire draft for references to eithe 780 MHz and/or 779-787 MHz.</t>
  </si>
  <si>
    <t>CID</t>
  </si>
  <si>
    <t>LB70 Comment Spreadsheet</t>
  </si>
  <si>
    <t>Mike Dow</t>
  </si>
  <si>
    <t>Proposed Resolution</t>
  </si>
  <si>
    <t>A / AP / R / Z</t>
  </si>
  <si>
    <t>Resolution
Accept Date</t>
  </si>
  <si>
    <t>Resolution
Assignment</t>
  </si>
  <si>
    <t>Resolution sent to
commenter (date)</t>
  </si>
  <si>
    <t>Commenter agreed?
Y/N</t>
  </si>
  <si>
    <t>for
Editorial
Stats</t>
  </si>
  <si>
    <t>for
Tech/Gen
Stats</t>
  </si>
  <si>
    <t>for closed
T/G
Grp Stats</t>
  </si>
  <si>
    <t>for open
T/G
Grp Stats</t>
  </si>
  <si>
    <t>for wp
T/G
Grp Stats</t>
  </si>
  <si>
    <t>for rdy2vote
T/G
Grp Stats</t>
  </si>
  <si>
    <t>Resolution
Due Date</t>
  </si>
  <si>
    <t>Open Technical
Comment
Assignments</t>
  </si>
  <si>
    <t>special
sort 1</t>
  </si>
  <si>
    <t>special
sort 2</t>
  </si>
  <si>
    <t>Technical &amp; General</t>
  </si>
  <si>
    <t>Overall</t>
  </si>
  <si>
    <t>Ready to Vote On</t>
  </si>
  <si>
    <t>Work in Progress</t>
  </si>
  <si>
    <t>Open - Not assigned</t>
  </si>
  <si>
    <t>Accept</t>
  </si>
  <si>
    <t>Reject</t>
  </si>
  <si>
    <t>Principle</t>
  </si>
  <si>
    <t>Withdrawn</t>
  </si>
  <si>
    <t>Out of scope</t>
  </si>
  <si>
    <t>Unresolvable</t>
  </si>
  <si>
    <t>Total resolved T's and G's</t>
  </si>
  <si>
    <t>Total resolved T's, G's and E's</t>
  </si>
  <si>
    <t>Percent resolved T's and G's</t>
  </si>
  <si>
    <t>Percent resolved T's, G's and E's</t>
  </si>
  <si>
    <t>T &amp; G Sort by Group</t>
  </si>
  <si>
    <t>Total</t>
  </si>
  <si>
    <t>Closed</t>
  </si>
  <si>
    <t>WP</t>
  </si>
  <si>
    <t>Not Assigned</t>
  </si>
  <si>
    <t>Total resolved E's</t>
  </si>
  <si>
    <t>Percent resolved E's</t>
  </si>
  <si>
    <t>Assigned and Unclosed T's and G's</t>
  </si>
  <si>
    <t>assignee name</t>
  </si>
  <si>
    <t>Total of T &amp; G Groups</t>
  </si>
  <si>
    <t>Are Computed Tallys Correct</t>
  </si>
  <si>
    <t>Total assigned open T's</t>
  </si>
  <si>
    <t>Percent open T's assigned</t>
  </si>
  <si>
    <t>G</t>
  </si>
  <si>
    <t>d4P802-15-4g_Draft_Standard</t>
  </si>
  <si>
    <t>Frame Size</t>
  </si>
  <si>
    <t>Channel Page</t>
  </si>
  <si>
    <t>Channel Numbering</t>
  </si>
  <si>
    <t>x</t>
  </si>
  <si>
    <t>May 2011</t>
  </si>
  <si>
    <t>Bit Order</t>
  </si>
  <si>
    <t>Delayed ACK</t>
  </si>
  <si>
    <t>Generic PHY</t>
  </si>
  <si>
    <t>MCPS-Data</t>
  </si>
  <si>
    <t>MCS</t>
  </si>
  <si>
    <t>Modulation</t>
  </si>
  <si>
    <t>PD-DATA</t>
  </si>
  <si>
    <t>Preamble</t>
  </si>
  <si>
    <t>SFD</t>
  </si>
  <si>
    <t>MR-FSK</t>
  </si>
  <si>
    <t>MR-OFDM</t>
  </si>
  <si>
    <t>MR-OQPSK</t>
  </si>
  <si>
    <t>J.4.3</t>
  </si>
  <si>
    <t>J</t>
  </si>
  <si>
    <t>Out of
Scope</t>
  </si>
  <si>
    <t>X</t>
  </si>
  <si>
    <t>XB</t>
  </si>
  <si>
    <t>16.1.5.6</t>
  </si>
  <si>
    <t>Z</t>
  </si>
  <si>
    <t>98-99</t>
  </si>
  <si>
    <t>129-160</t>
  </si>
  <si>
    <t>Withdrawn.</t>
  </si>
  <si>
    <r>
      <rPr>
        <i/>
        <sz val="10"/>
        <rFont val="Arial"/>
        <family val="2"/>
      </rPr>
      <t>aCCATime</t>
    </r>
    <r>
      <rPr>
        <sz val="10"/>
        <rFont val="Arial"/>
        <family val="0"/>
      </rPr>
      <t xml:space="preserve"> is equal to </t>
    </r>
    <r>
      <rPr>
        <i/>
        <sz val="10"/>
        <rFont val="Arial"/>
        <family val="2"/>
      </rPr>
      <t>phyCCADuration</t>
    </r>
    <r>
      <rPr>
        <sz val="10"/>
        <rFont val="Arial"/>
        <family val="2"/>
      </rPr>
      <t xml:space="preserve"> for the 950 MHz band, and this needs to be stated for </t>
    </r>
    <r>
      <rPr>
        <i/>
        <sz val="10"/>
        <rFont val="Arial"/>
        <family val="2"/>
      </rPr>
      <t>aUnitBackoffPeriod</t>
    </r>
    <r>
      <rPr>
        <sz val="10"/>
        <rFont val="Arial"/>
        <family val="2"/>
      </rPr>
      <t xml:space="preserve"> in Table 51, more clearly stated in 8.2.7 item b), and needs to be added to the value of </t>
    </r>
    <r>
      <rPr>
        <i/>
        <sz val="10"/>
        <rFont val="Arial"/>
        <family val="2"/>
      </rPr>
      <t>aCCATime</t>
    </r>
    <r>
      <rPr>
        <sz val="10"/>
        <rFont val="Arial"/>
        <family val="2"/>
      </rPr>
      <t xml:space="preserve"> in Table 69</t>
    </r>
  </si>
  <si>
    <t>Phil Beecher, Clint Powell
Beecher Communications Consultants Ltd, SCE / Powell Wireless Commsulting, LLC</t>
  </si>
  <si>
    <t>E-mail: pbeecher@ieee.org, cpowell@ieee.org</t>
  </si>
  <si>
    <t>Kuor-Hsin Chang, Monique Brown
Elster Solutions, Silver Spring Networks</t>
  </si>
  <si>
    <t>E-mail: kuor-hsin.chang@us.elster.com, monique.brown@ieee.org</t>
  </si>
  <si>
    <t>A</t>
  </si>
  <si>
    <t>Accept.</t>
  </si>
  <si>
    <t>AP</t>
  </si>
  <si>
    <t>Accept in Principle.
Resolved as indicated in doc. # 351r0.</t>
  </si>
  <si>
    <t>Mason</t>
  </si>
  <si>
    <t>Kent</t>
  </si>
  <si>
    <t>Aiello</t>
  </si>
  <si>
    <t>Waheed</t>
  </si>
  <si>
    <t>?</t>
  </si>
  <si>
    <t>Rolfe</t>
  </si>
  <si>
    <t>Chang</t>
  </si>
  <si>
    <t>Sum</t>
  </si>
  <si>
    <t>Beecher</t>
  </si>
  <si>
    <t>Lu</t>
  </si>
  <si>
    <t>Boytim</t>
  </si>
  <si>
    <t>Powell</t>
  </si>
  <si>
    <t>Accept in Principle.
Insert editorial comment at begining of draft.</t>
  </si>
  <si>
    <t>Accept in Principle.
Change all instances of "Optiona PHY feature field" and "General PHY feature field" to "SUN features".</t>
  </si>
  <si>
    <t>Taylor</t>
  </si>
  <si>
    <t>Accept in Principle.
Remove ScanChannels.</t>
  </si>
  <si>
    <t>Gilb</t>
  </si>
  <si>
    <t>wp</t>
  </si>
  <si>
    <t>Schmidl</t>
  </si>
  <si>
    <t>Seibert</t>
  </si>
  <si>
    <t>Accept in Principle.
Change "less than or equal to ±40 ppm" to "less than or equal to ±T as defined in eqn. x".</t>
  </si>
  <si>
    <t>Jillings</t>
  </si>
  <si>
    <t>Poegel</t>
  </si>
  <si>
    <t>350r2</t>
  </si>
  <si>
    <t>Accept in Principle.
Resolved as indicated in doc. # 350r2.</t>
  </si>
  <si>
    <t>R</t>
  </si>
  <si>
    <t>Reject.
For the wide band (WB) DSSS modes, this would introduce considerable preamble overhead and a major revision on the
spreading scheme. Using narrow-band (NB) and wide band DSSS at the same band is in conflict with the mandatory legacy support of the O-QPSK PHY operating at the 780 MHz, 915 MHz, and 2450 MHz band (sub-clause 16.3.3). The receiver complexity will be increased due to the need for simultaneous receive of a NB and WB signal (higher ADC resolution required, two correlators operating at the same time).
This is the same reason given for rejecting the same comment submitted in the prior letter ballot - LB67.</t>
  </si>
  <si>
    <t>Accept in Principle.
Resolved by CID 37.</t>
  </si>
  <si>
    <t>Accept in Principle.
Change "For the MR-FSK and MR-OFDM PHYs, the symbol duration used for MAC and PHY timing parameters shall be the symbol duration of the mandatory mode having the lowest data rate for that particular frequency band. For the MR-OFDM PHY, the PHY symbol duration is defined in 16.2." to "For the MR-FSK PHY, the symbol duration used for MAC and PHY timing parameters shall be the symbol duration of the mandatory mode having the lowest data rate for that particular frequency band. For the MR-OFDM PHY, the symbol duration used for MAC timing parameters shall be the symbol duration of the MR-FSK mandatory mode having the lowest data rate for that particular frequency band, and the PHY symbol duration is defined in 16.2."</t>
  </si>
  <si>
    <t>Accept in Principle.
Resolved by CID 149.</t>
  </si>
  <si>
    <t>Accept in Principle.
Change "EB" to "MPM EB" and "Enhanced Beacon" to "MPM Enhanced Beacon" in the entire draft. Additionally, make sure the acronyms EB and EBI are used appropriately.</t>
  </si>
  <si>
    <t>Accept in Principle.
Update Figure 42 to match 4e.</t>
  </si>
  <si>
    <t>Accept.
Editor's note: the number was changed from D3 to D4 by accident.</t>
  </si>
  <si>
    <t>Accept in Principle.
Remove sentence "For more detail on channel page seven and channel page eight, see 8.1.2.7.1 and 8.1.2.7.2, respectively".</t>
  </si>
  <si>
    <t>Accept in Principle.
Resolved by CID 222.</t>
  </si>
  <si>
    <t>Accept.
Editor's note: the comment appears to apply to line 21, not 45.</t>
  </si>
  <si>
    <t>Accept in Principle.
Correct Figures 116 and 117.</t>
  </si>
  <si>
    <t>Reject.
(e.g. 50kbps) is needed to specify the CSM.</t>
  </si>
  <si>
    <t>Accept in Principle.
Resolved by CID 122.</t>
  </si>
  <si>
    <t>Reject.
The latest available draft (D8) shows that the subclause number is 8.2.7.</t>
  </si>
  <si>
    <t>Accept in Principle.
Delete the three paragraphs. Add a sentence that says "The Beacon Order, Superframe Order and Final CAP Slot are as specified in 5.2.2.1.2."</t>
  </si>
  <si>
    <t>Accept in Principle.
Resolved by CID 216.</t>
  </si>
  <si>
    <t>Reject.
Each EB frame has its own start. It would not be possible to have an interval if they were one in the same.</t>
  </si>
  <si>
    <t>Accept in Principle.
Resolved by CID 189.</t>
  </si>
  <si>
    <t>Accept in Principle.
The 4 is shown in the text as struckthrough. No change is necessary to the text.</t>
  </si>
  <si>
    <t>Accept in Principle.
The commenter is right that we approved the resolution for CID 1175 (the comment for LB51) which was documented in doc. 10-0538-04 and it was recorded in the meeting minutes of July 2010 meeting. However, in September 2010 meeting we approved doc. 10-0628-04 which has resolutions for CID 1179 and 1181 that are different from the resolution of CID 1175 documented in doc. 10-0538-04. This is the reason why the resolution for CID 1175 that was documented in doc. 10-0538-04 was not implemented in D2 and the following drafts. No change is needed.</t>
  </si>
  <si>
    <t>Accept in Principle.
Resolved by CID 100.</t>
  </si>
  <si>
    <t>Resolve CID 131 first.</t>
  </si>
  <si>
    <t>Accept in Principle.
Resolved by CID 93.</t>
  </si>
  <si>
    <t>Accept in Principle.
Add "field" to the name of every parameter while explaining it.</t>
  </si>
  <si>
    <t>Accept in Principle.
Change to the following: "Secondary FSK SFD is set to one if a secondary SFD is present; otherwise, it is set to zero (see Table 70b)."</t>
  </si>
  <si>
    <t>Accept in Principle.
Resolved by CID 29.</t>
  </si>
  <si>
    <t>Accept in Principle.
Update subclause numbering to match what's done in 4i.</t>
  </si>
  <si>
    <t>D</t>
  </si>
  <si>
    <t>Accept in Principle.
All MAC figures, including Figure 55e, should show bit 0 on the left side of the figure. Re-order all fields to match the convention set by 4i for the MAC. Change the text on page 18, line 43 from “Bits 10-0” to “Bits 0-10.”</t>
  </si>
  <si>
    <t>Reject.
The table does not need to be in the same order as the bitmap. Figure 71a unambiguously shows the bit order.</t>
  </si>
  <si>
    <t>15-11-0342-06-004g-lb70-comments-tg4g.xls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</si>
</sst>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dd&quot;, &quot;mmmm\ dd&quot;, &quot;yyyy"/>
    <numFmt numFmtId="173" formatCode="mm/dd/yy"/>
    <numFmt numFmtId="174" formatCode="m/d/yy;@"/>
    <numFmt numFmtId="175" formatCode="[$-409]dddd\,\ mmmm\ dd\,\ yyyy"/>
  </numFmts>
  <fonts count="55">
    <font>
      <sz val="10"/>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b/>
      <sz val="12"/>
      <name val="Arial"/>
      <family val="2"/>
    </font>
    <font>
      <u val="single"/>
      <sz val="10"/>
      <color indexed="12"/>
      <name val="Arial"/>
      <family val="2"/>
    </font>
    <font>
      <sz val="8"/>
      <name val="Arial"/>
      <family val="2"/>
    </font>
    <font>
      <i/>
      <sz val="10"/>
      <name val="Arial"/>
      <family val="2"/>
    </font>
    <font>
      <vertAlign val="subscript"/>
      <sz val="10"/>
      <name val="Arial"/>
      <family val="2"/>
    </font>
    <font>
      <vertAlign val="superscript"/>
      <sz val="10"/>
      <name val="Arial"/>
      <family val="2"/>
    </font>
    <font>
      <u val="single"/>
      <sz val="10"/>
      <name val="Arial"/>
      <family val="2"/>
    </font>
    <font>
      <sz val="12"/>
      <name val="Arial"/>
      <family val="2"/>
    </font>
    <font>
      <b/>
      <i/>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10"/>
      <name val="Arial"/>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theme="0"/>
        <bgColor indexed="64"/>
      </patternFill>
    </fill>
    <fill>
      <patternFill patternType="solid">
        <fgColor rgb="FFDBEEF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0">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wrapText="1"/>
    </xf>
    <xf numFmtId="0" fontId="7"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Alignment="1">
      <alignment vertical="top"/>
    </xf>
    <xf numFmtId="0" fontId="0" fillId="0" borderId="0" xfId="0" applyAlignment="1">
      <alignment vertical="top" wrapText="1"/>
    </xf>
    <xf numFmtId="0" fontId="0" fillId="0" borderId="0" xfId="0" applyFill="1" applyAlignment="1">
      <alignment wrapText="1"/>
    </xf>
    <xf numFmtId="0" fontId="0" fillId="0" borderId="0" xfId="0" applyFont="1" applyAlignment="1">
      <alignment vertical="top" wrapText="1"/>
    </xf>
    <xf numFmtId="0" fontId="0" fillId="0" borderId="0" xfId="0" applyFont="1" applyAlignment="1">
      <alignment vertical="top" wrapText="1"/>
    </xf>
    <xf numFmtId="0" fontId="0" fillId="0" borderId="0" xfId="0" applyFont="1" applyAlignment="1">
      <alignment/>
    </xf>
    <xf numFmtId="0" fontId="0" fillId="0" borderId="0" xfId="0" applyAlignment="1">
      <alignment horizontal="center"/>
    </xf>
    <xf numFmtId="0" fontId="0" fillId="0" borderId="0" xfId="0" applyNumberFormat="1" applyFont="1" applyAlignment="1">
      <alignment/>
    </xf>
    <xf numFmtId="0" fontId="6" fillId="0" borderId="0" xfId="0" applyFont="1" applyAlignment="1">
      <alignment/>
    </xf>
    <xf numFmtId="0" fontId="14" fillId="0" borderId="0" xfId="0" applyFont="1" applyAlignment="1">
      <alignment horizontal="right" vertical="center"/>
    </xf>
    <xf numFmtId="0" fontId="0" fillId="0" borderId="0" xfId="0" applyAlignment="1">
      <alignment/>
    </xf>
    <xf numFmtId="0" fontId="14" fillId="0" borderId="13" xfId="0" applyNumberFormat="1" applyFont="1" applyBorder="1" applyAlignment="1">
      <alignment/>
    </xf>
    <xf numFmtId="0" fontId="14" fillId="0" borderId="0" xfId="0" applyFont="1" applyAlignment="1">
      <alignment horizontal="left" vertical="center"/>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6" fillId="0" borderId="0" xfId="0" applyFont="1" applyAlignment="1">
      <alignment horizontal="center" vertical="center"/>
    </xf>
    <xf numFmtId="0" fontId="15" fillId="0" borderId="0" xfId="0" applyFont="1" applyAlignment="1">
      <alignment horizontal="center"/>
    </xf>
    <xf numFmtId="0" fontId="0" fillId="0" borderId="0" xfId="0" applyNumberFormat="1" applyAlignment="1">
      <alignment/>
    </xf>
    <xf numFmtId="0" fontId="0" fillId="0" borderId="0" xfId="0" applyAlignment="1">
      <alignment horizontal="left"/>
    </xf>
    <xf numFmtId="0" fontId="6" fillId="0" borderId="0" xfId="0" applyFont="1" applyFill="1" applyAlignment="1">
      <alignment/>
    </xf>
    <xf numFmtId="0" fontId="14" fillId="0" borderId="0" xfId="0" applyFont="1" applyAlignment="1">
      <alignment horizontal="center"/>
    </xf>
    <xf numFmtId="0" fontId="0" fillId="0" borderId="0" xfId="0" applyFont="1" applyAlignment="1">
      <alignment horizontal="left"/>
    </xf>
    <xf numFmtId="10" fontId="0" fillId="0" borderId="0" xfId="0" applyNumberFormat="1" applyAlignment="1">
      <alignment/>
    </xf>
    <xf numFmtId="0" fontId="7"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xf>
    <xf numFmtId="0" fontId="6" fillId="35" borderId="0" xfId="0" applyFont="1" applyFill="1" applyAlignment="1">
      <alignment horizontal="center" vertical="center"/>
    </xf>
    <xf numFmtId="0" fontId="6" fillId="35" borderId="0" xfId="0" applyFont="1" applyFill="1" applyAlignment="1">
      <alignment horizontal="center" vertical="center" wrapText="1"/>
    </xf>
    <xf numFmtId="0" fontId="6" fillId="35" borderId="0" xfId="0" applyNumberFormat="1" applyFont="1" applyFill="1" applyBorder="1" applyAlignment="1">
      <alignment horizontal="center" vertical="center" wrapText="1"/>
    </xf>
    <xf numFmtId="0" fontId="6" fillId="35" borderId="0" xfId="0" applyNumberFormat="1" applyFont="1" applyFill="1" applyAlignment="1">
      <alignment horizontal="center" vertical="center" wrapText="1"/>
    </xf>
    <xf numFmtId="49" fontId="6" fillId="35" borderId="0" xfId="0" applyNumberFormat="1" applyFont="1" applyFill="1" applyBorder="1" applyAlignment="1">
      <alignment horizontal="center" vertical="center" wrapText="1"/>
    </xf>
    <xf numFmtId="0" fontId="0" fillId="35" borderId="0" xfId="0" applyFill="1" applyAlignment="1">
      <alignment horizontal="center" vertical="center"/>
    </xf>
    <xf numFmtId="0" fontId="0" fillId="35" borderId="0" xfId="0" applyFill="1" applyAlignment="1">
      <alignment horizontal="center" vertical="top" wrapText="1"/>
    </xf>
    <xf numFmtId="0" fontId="0" fillId="35" borderId="0" xfId="0" applyFill="1" applyAlignment="1">
      <alignment horizontal="left" vertical="top" wrapText="1"/>
    </xf>
    <xf numFmtId="174" fontId="0" fillId="35" borderId="0" xfId="0" applyNumberFormat="1" applyFill="1" applyAlignment="1">
      <alignment horizontal="center" vertical="top" wrapText="1"/>
    </xf>
    <xf numFmtId="49" fontId="0" fillId="35" borderId="0" xfId="0" applyNumberFormat="1" applyFont="1" applyFill="1" applyBorder="1" applyAlignment="1">
      <alignment horizontal="center" vertical="top" wrapText="1"/>
    </xf>
    <xf numFmtId="0" fontId="0" fillId="35" borderId="0" xfId="0" applyFill="1" applyAlignment="1">
      <alignmen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49" fontId="0" fillId="35" borderId="0" xfId="0" applyNumberFormat="1" applyFill="1" applyAlignment="1">
      <alignment horizontal="center" vertical="top" wrapText="1"/>
    </xf>
    <xf numFmtId="0" fontId="0" fillId="35" borderId="0" xfId="0" applyFill="1" applyBorder="1" applyAlignment="1">
      <alignment horizontal="left" vertical="top" wrapText="1"/>
    </xf>
    <xf numFmtId="0" fontId="0" fillId="35" borderId="0" xfId="0" applyFill="1" applyAlignment="1" quotePrefix="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16" fontId="0" fillId="35" borderId="0" xfId="0" applyNumberFormat="1" applyFill="1" applyAlignment="1">
      <alignment horizontal="center" vertical="top" wrapText="1"/>
    </xf>
    <xf numFmtId="16" fontId="0" fillId="35" borderId="0" xfId="0" applyNumberFormat="1" applyFill="1" applyAlignment="1" quotePrefix="1">
      <alignment horizontal="center" vertical="top" wrapText="1"/>
    </xf>
    <xf numFmtId="0" fontId="0" fillId="35" borderId="0" xfId="0" applyNumberFormat="1" applyFill="1" applyAlignment="1">
      <alignment horizontal="left" vertical="top" wrapText="1"/>
    </xf>
    <xf numFmtId="49" fontId="0" fillId="35" borderId="0" xfId="0" applyNumberFormat="1" applyFill="1" applyAlignment="1">
      <alignment horizontal="left" vertical="top" wrapText="1"/>
    </xf>
    <xf numFmtId="173" fontId="0" fillId="35" borderId="0" xfId="0" applyNumberFormat="1" applyFont="1" applyFill="1" applyAlignment="1">
      <alignment horizontal="center" vertical="top" wrapText="1"/>
    </xf>
    <xf numFmtId="0" fontId="0" fillId="35" borderId="0" xfId="0" applyFill="1" applyAlignment="1">
      <alignment horizontal="center" vertical="top"/>
    </xf>
    <xf numFmtId="0" fontId="0" fillId="35" borderId="0" xfId="0" applyFill="1" applyAlignment="1">
      <alignment horizontal="left" vertical="top"/>
    </xf>
    <xf numFmtId="174" fontId="0" fillId="35" borderId="0" xfId="0" applyNumberFormat="1" applyFill="1" applyAlignment="1">
      <alignment horizontal="center" vertical="top"/>
    </xf>
    <xf numFmtId="0" fontId="0" fillId="35" borderId="0" xfId="0" applyFill="1" applyAlignment="1">
      <alignment vertical="top"/>
    </xf>
    <xf numFmtId="0" fontId="0" fillId="36" borderId="0" xfId="0" applyFill="1" applyAlignment="1">
      <alignment horizontal="left" vertical="top" wrapText="1"/>
    </xf>
    <xf numFmtId="0" fontId="0" fillId="36" borderId="0" xfId="0" applyFill="1" applyAlignment="1">
      <alignment horizontal="center" vertical="top" wrapText="1"/>
    </xf>
    <xf numFmtId="0" fontId="0" fillId="36" borderId="0" xfId="0" applyFont="1" applyFill="1" applyAlignment="1">
      <alignment horizontal="left" vertical="top" wrapText="1"/>
    </xf>
    <xf numFmtId="174" fontId="0" fillId="36" borderId="0" xfId="0" applyNumberFormat="1" applyFill="1" applyAlignment="1">
      <alignment horizontal="center" vertical="top" wrapText="1"/>
    </xf>
    <xf numFmtId="0" fontId="0" fillId="36" borderId="0" xfId="0" applyFont="1" applyFill="1" applyAlignment="1">
      <alignment horizontal="center" vertical="top" wrapText="1"/>
    </xf>
    <xf numFmtId="49" fontId="0" fillId="36" borderId="0" xfId="0" applyNumberFormat="1" applyFill="1" applyAlignment="1">
      <alignment horizontal="center" vertical="top" wrapText="1"/>
    </xf>
    <xf numFmtId="0" fontId="0" fillId="36" borderId="0" xfId="0" applyFont="1" applyFill="1" applyAlignment="1">
      <alignment horizontal="left" vertical="top" wrapText="1"/>
    </xf>
    <xf numFmtId="0" fontId="54" fillId="36" borderId="0" xfId="0" applyFont="1" applyFill="1" applyAlignment="1">
      <alignment horizontal="left" vertical="top" wrapText="1"/>
    </xf>
    <xf numFmtId="0" fontId="0" fillId="36" borderId="0" xfId="0" applyFont="1" applyFill="1" applyAlignment="1">
      <alignment horizontal="center" vertical="top" wrapText="1"/>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72" fontId="4"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660</v>
      </c>
      <c r="C1" s="3"/>
      <c r="D1" s="4" t="s">
        <v>748</v>
      </c>
    </row>
    <row r="2" ht="15.75">
      <c r="D2" s="4"/>
    </row>
    <row r="3" ht="18.75">
      <c r="C3" s="5" t="s">
        <v>0</v>
      </c>
    </row>
    <row r="4" ht="18.75">
      <c r="C4" s="5" t="s">
        <v>1</v>
      </c>
    </row>
    <row r="5" ht="18.75">
      <c r="B5" s="5"/>
    </row>
    <row r="6" spans="2:4" ht="15.75" customHeight="1">
      <c r="B6" s="6" t="s">
        <v>2</v>
      </c>
      <c r="C6" s="86" t="s">
        <v>3</v>
      </c>
      <c r="D6" s="86"/>
    </row>
    <row r="7" spans="2:4" ht="18.75" customHeight="1">
      <c r="B7" s="6" t="s">
        <v>4</v>
      </c>
      <c r="C7" s="88" t="s">
        <v>608</v>
      </c>
      <c r="D7" s="88"/>
    </row>
    <row r="8" spans="2:4" ht="15.75" customHeight="1">
      <c r="B8" s="6" t="s">
        <v>5</v>
      </c>
      <c r="C8" s="89">
        <v>40673</v>
      </c>
      <c r="D8" s="89"/>
    </row>
    <row r="9" spans="2:4" ht="14.25" customHeight="1">
      <c r="B9" s="86" t="s">
        <v>6</v>
      </c>
      <c r="C9" s="8" t="s">
        <v>684</v>
      </c>
      <c r="D9" s="8" t="s">
        <v>685</v>
      </c>
    </row>
    <row r="10" spans="2:4" ht="31.5">
      <c r="B10" s="86"/>
      <c r="C10" s="8" t="s">
        <v>686</v>
      </c>
      <c r="D10" s="8" t="s">
        <v>687</v>
      </c>
    </row>
    <row r="11" spans="2:4" ht="15.75">
      <c r="B11" s="86"/>
      <c r="C11" s="8"/>
      <c r="D11" s="8"/>
    </row>
    <row r="12" spans="2:4" ht="15.75">
      <c r="B12" s="86"/>
      <c r="C12" s="9"/>
      <c r="D12" s="10"/>
    </row>
    <row r="13" spans="2:4" ht="13.5" customHeight="1">
      <c r="B13" s="86" t="s">
        <v>7</v>
      </c>
      <c r="C13" s="11" t="s">
        <v>655</v>
      </c>
      <c r="D13" s="6"/>
    </row>
    <row r="14" spans="2:4" ht="15.75" customHeight="1">
      <c r="B14" s="86"/>
      <c r="C14" s="87"/>
      <c r="D14" s="87"/>
    </row>
    <row r="15" spans="2:3" ht="15.75">
      <c r="B15" s="86"/>
      <c r="C15" s="12"/>
    </row>
    <row r="16" spans="2:4" ht="15.75" customHeight="1">
      <c r="B16" s="6" t="s">
        <v>8</v>
      </c>
      <c r="C16" s="86" t="s">
        <v>9</v>
      </c>
      <c r="D16" s="86"/>
    </row>
    <row r="17" spans="2:4" s="13" customFormat="1" ht="20.25" customHeight="1">
      <c r="B17" s="6" t="s">
        <v>10</v>
      </c>
      <c r="C17" s="86" t="s">
        <v>11</v>
      </c>
      <c r="D17" s="86"/>
    </row>
    <row r="18" spans="2:4" s="13" customFormat="1" ht="84" customHeight="1">
      <c r="B18" s="7" t="s">
        <v>12</v>
      </c>
      <c r="C18" s="86" t="s">
        <v>13</v>
      </c>
      <c r="D18" s="86"/>
    </row>
    <row r="19" spans="2:4" s="13" customFormat="1" ht="36.75" customHeight="1">
      <c r="B19" s="9" t="s">
        <v>14</v>
      </c>
      <c r="C19" s="86" t="s">
        <v>15</v>
      </c>
      <c r="D19" s="86"/>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C6553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73" customWidth="1"/>
    <col min="2" max="2" width="19.7109375" style="74" bestFit="1" customWidth="1"/>
    <col min="3" max="3" width="20.7109375" style="74" customWidth="1"/>
    <col min="4" max="4" width="9.140625" style="73" customWidth="1"/>
    <col min="5" max="5" width="7.140625" style="73" customWidth="1"/>
    <col min="6" max="6" width="11.00390625" style="73" customWidth="1"/>
    <col min="7" max="7" width="5.7109375" style="73" customWidth="1"/>
    <col min="8" max="8" width="6.421875" style="73" customWidth="1"/>
    <col min="9" max="9" width="8.8515625" style="73" customWidth="1"/>
    <col min="10" max="10" width="12.7109375" style="73" customWidth="1"/>
    <col min="11" max="12" width="50.7109375" style="56" customWidth="1"/>
    <col min="13" max="13" width="50.7109375" style="74" customWidth="1"/>
    <col min="14" max="14" width="12.7109375" style="73" customWidth="1"/>
    <col min="15" max="15" width="12.7109375" style="75" customWidth="1"/>
    <col min="16" max="16" width="12.7109375" style="73" customWidth="1"/>
    <col min="17" max="17" width="18.7109375" style="73" customWidth="1"/>
    <col min="18" max="19" width="20.7109375" style="73" customWidth="1"/>
    <col min="20" max="25" width="10.7109375" style="73" customWidth="1"/>
    <col min="26" max="26" width="12.7109375" style="73" customWidth="1"/>
    <col min="27" max="27" width="15.7109375" style="73" customWidth="1"/>
    <col min="28" max="29" width="8.7109375" style="73" customWidth="1"/>
    <col min="30" max="16384" width="8.8515625" style="76" customWidth="1"/>
  </cols>
  <sheetData>
    <row r="1" spans="1:29" s="54" customFormat="1" ht="39" customHeight="1">
      <c r="A1" s="49" t="s">
        <v>607</v>
      </c>
      <c r="B1" s="49" t="s">
        <v>16</v>
      </c>
      <c r="C1" s="49" t="s">
        <v>17</v>
      </c>
      <c r="D1" s="49" t="s">
        <v>18</v>
      </c>
      <c r="E1" s="49" t="s">
        <v>19</v>
      </c>
      <c r="F1" s="49" t="s">
        <v>20</v>
      </c>
      <c r="G1" s="49" t="s">
        <v>21</v>
      </c>
      <c r="H1" s="49" t="s">
        <v>22</v>
      </c>
      <c r="I1" s="50" t="s">
        <v>675</v>
      </c>
      <c r="J1" s="51" t="s">
        <v>613</v>
      </c>
      <c r="K1" s="50" t="s">
        <v>23</v>
      </c>
      <c r="L1" s="50" t="s">
        <v>24</v>
      </c>
      <c r="M1" s="52" t="s">
        <v>610</v>
      </c>
      <c r="N1" s="53" t="s">
        <v>611</v>
      </c>
      <c r="O1" s="53" t="s">
        <v>612</v>
      </c>
      <c r="P1" s="49" t="s">
        <v>26</v>
      </c>
      <c r="Q1" s="50" t="s">
        <v>25</v>
      </c>
      <c r="R1" s="51" t="s">
        <v>614</v>
      </c>
      <c r="S1" s="51" t="s">
        <v>615</v>
      </c>
      <c r="T1" s="51" t="s">
        <v>616</v>
      </c>
      <c r="U1" s="51" t="s">
        <v>617</v>
      </c>
      <c r="V1" s="51" t="s">
        <v>618</v>
      </c>
      <c r="W1" s="51" t="s">
        <v>619</v>
      </c>
      <c r="X1" s="51" t="s">
        <v>620</v>
      </c>
      <c r="Y1" s="51" t="s">
        <v>621</v>
      </c>
      <c r="Z1" s="51" t="s">
        <v>622</v>
      </c>
      <c r="AA1" s="53" t="s">
        <v>623</v>
      </c>
      <c r="AB1" s="52" t="s">
        <v>624</v>
      </c>
      <c r="AC1" s="52" t="s">
        <v>625</v>
      </c>
    </row>
    <row r="2" spans="1:29" s="59" customFormat="1" ht="51">
      <c r="A2" s="55">
        <v>127</v>
      </c>
      <c r="B2" s="56" t="s">
        <v>245</v>
      </c>
      <c r="C2" s="56" t="s">
        <v>246</v>
      </c>
      <c r="D2" s="55" t="s">
        <v>90</v>
      </c>
      <c r="E2" s="55">
        <v>3</v>
      </c>
      <c r="F2" s="69" t="s">
        <v>247</v>
      </c>
      <c r="G2" s="55">
        <v>5</v>
      </c>
      <c r="H2" s="55">
        <v>8</v>
      </c>
      <c r="I2" s="60"/>
      <c r="J2" s="55" t="s">
        <v>700</v>
      </c>
      <c r="K2" s="56" t="s">
        <v>248</v>
      </c>
      <c r="L2" s="56" t="s">
        <v>249</v>
      </c>
      <c r="M2" s="56"/>
      <c r="N2" s="55" t="s">
        <v>709</v>
      </c>
      <c r="O2" s="57"/>
      <c r="P2" s="55" t="s">
        <v>670</v>
      </c>
      <c r="Q2" s="55" t="s">
        <v>85</v>
      </c>
      <c r="R2" s="55"/>
      <c r="S2" s="55"/>
      <c r="T2" s="55">
        <f aca="true" t="shared" si="0" ref="T2:T65">IF(D2="E",N2,"")</f>
      </c>
      <c r="U2" s="55" t="str">
        <f aca="true" t="shared" si="1" ref="U2:U65">IF(OR(D2="T",D2="G"),N2,"")</f>
        <v>wp</v>
      </c>
      <c r="V2" s="55">
        <f aca="true" t="shared" si="2" ref="V2:V65">IF(OR(U2="A",U2="AP",U2="R",U2="Z"),P2,"")</f>
      </c>
      <c r="W2" s="55">
        <f aca="true" t="shared" si="3" ref="W2:W65">IF(U2=0,P2,"")</f>
      </c>
      <c r="X2" s="55" t="str">
        <f aca="true" t="shared" si="4" ref="X2:X65">IF(U2="wp",P2,"")</f>
        <v>MR-FSK</v>
      </c>
      <c r="Y2" s="55">
        <f aca="true" t="shared" si="5" ref="Y2:Y65">IF(U2="rdy2vote",P2,IF(U2="rdy2vote2",P2,""))</f>
      </c>
      <c r="Z2" s="57"/>
      <c r="AA2" s="58" t="str">
        <f aca="true" t="shared" si="6" ref="AA2:AA65">IF(OR(U2="rdy2vote",U2="wp"),J2,"")</f>
        <v>Beecher</v>
      </c>
      <c r="AB2" s="55"/>
      <c r="AC2" s="55"/>
    </row>
    <row r="3" spans="1:29" s="59" customFormat="1" ht="63.75">
      <c r="A3" s="55">
        <v>128</v>
      </c>
      <c r="B3" s="56" t="s">
        <v>245</v>
      </c>
      <c r="C3" s="56" t="s">
        <v>246</v>
      </c>
      <c r="D3" s="55" t="s">
        <v>90</v>
      </c>
      <c r="E3" s="55">
        <v>3</v>
      </c>
      <c r="F3" s="69" t="s">
        <v>247</v>
      </c>
      <c r="G3" s="55">
        <v>5</v>
      </c>
      <c r="H3" s="55">
        <v>8</v>
      </c>
      <c r="I3" s="60"/>
      <c r="J3" s="55" t="s">
        <v>700</v>
      </c>
      <c r="K3" s="56" t="s">
        <v>250</v>
      </c>
      <c r="L3" s="56" t="s">
        <v>251</v>
      </c>
      <c r="M3" s="56"/>
      <c r="N3" s="55" t="s">
        <v>709</v>
      </c>
      <c r="O3" s="57"/>
      <c r="P3" s="55" t="s">
        <v>670</v>
      </c>
      <c r="Q3" s="55" t="s">
        <v>46</v>
      </c>
      <c r="R3" s="55"/>
      <c r="S3" s="55"/>
      <c r="T3" s="55">
        <f t="shared" si="0"/>
      </c>
      <c r="U3" s="55" t="str">
        <f t="shared" si="1"/>
        <v>wp</v>
      </c>
      <c r="V3" s="55">
        <f t="shared" si="2"/>
      </c>
      <c r="W3" s="55">
        <f t="shared" si="3"/>
      </c>
      <c r="X3" s="55" t="str">
        <f t="shared" si="4"/>
        <v>MR-FSK</v>
      </c>
      <c r="Y3" s="55">
        <f t="shared" si="5"/>
      </c>
      <c r="Z3" s="57"/>
      <c r="AA3" s="58" t="str">
        <f t="shared" si="6"/>
        <v>Beecher</v>
      </c>
      <c r="AB3" s="55"/>
      <c r="AC3" s="55"/>
    </row>
    <row r="4" spans="1:29" s="59" customFormat="1" ht="38.25">
      <c r="A4" s="55">
        <v>129</v>
      </c>
      <c r="B4" s="56" t="s">
        <v>245</v>
      </c>
      <c r="C4" s="56" t="s">
        <v>246</v>
      </c>
      <c r="D4" s="55" t="s">
        <v>90</v>
      </c>
      <c r="E4" s="55">
        <v>3</v>
      </c>
      <c r="F4" s="69" t="s">
        <v>247</v>
      </c>
      <c r="G4" s="55">
        <v>5</v>
      </c>
      <c r="H4" s="55">
        <v>8</v>
      </c>
      <c r="I4" s="60"/>
      <c r="J4" s="55" t="s">
        <v>700</v>
      </c>
      <c r="K4" s="56" t="s">
        <v>252</v>
      </c>
      <c r="L4" s="56" t="s">
        <v>253</v>
      </c>
      <c r="M4" s="56"/>
      <c r="N4" s="55" t="s">
        <v>709</v>
      </c>
      <c r="O4" s="57"/>
      <c r="P4" s="55" t="s">
        <v>670</v>
      </c>
      <c r="Q4" s="55" t="s">
        <v>46</v>
      </c>
      <c r="R4" s="55"/>
      <c r="S4" s="55"/>
      <c r="T4" s="55">
        <f t="shared" si="0"/>
      </c>
      <c r="U4" s="55" t="str">
        <f t="shared" si="1"/>
        <v>wp</v>
      </c>
      <c r="V4" s="55">
        <f t="shared" si="2"/>
      </c>
      <c r="W4" s="55">
        <f t="shared" si="3"/>
      </c>
      <c r="X4" s="55" t="str">
        <f t="shared" si="4"/>
        <v>MR-FSK</v>
      </c>
      <c r="Y4" s="55">
        <f t="shared" si="5"/>
      </c>
      <c r="Z4" s="57"/>
      <c r="AA4" s="58" t="str">
        <f t="shared" si="6"/>
        <v>Beecher</v>
      </c>
      <c r="AB4" s="55"/>
      <c r="AC4" s="55"/>
    </row>
    <row r="5" spans="1:29" s="59" customFormat="1" ht="38.25">
      <c r="A5" s="78">
        <v>46</v>
      </c>
      <c r="B5" s="77" t="s">
        <v>268</v>
      </c>
      <c r="C5" s="77" t="s">
        <v>269</v>
      </c>
      <c r="D5" s="78" t="s">
        <v>114</v>
      </c>
      <c r="E5" s="78">
        <v>3</v>
      </c>
      <c r="F5" s="78">
        <v>3.1</v>
      </c>
      <c r="G5" s="78">
        <v>5</v>
      </c>
      <c r="H5" s="78">
        <v>11</v>
      </c>
      <c r="I5" s="78"/>
      <c r="J5" s="78"/>
      <c r="K5" s="77" t="s">
        <v>270</v>
      </c>
      <c r="L5" s="77" t="s">
        <v>271</v>
      </c>
      <c r="M5" s="77" t="s">
        <v>689</v>
      </c>
      <c r="N5" s="78" t="s">
        <v>688</v>
      </c>
      <c r="O5" s="80">
        <v>40673</v>
      </c>
      <c r="P5" s="78"/>
      <c r="Q5" s="78" t="s">
        <v>85</v>
      </c>
      <c r="R5" s="55"/>
      <c r="S5" s="55"/>
      <c r="T5" s="55" t="str">
        <f t="shared" si="0"/>
        <v>A</v>
      </c>
      <c r="U5" s="55">
        <f t="shared" si="1"/>
      </c>
      <c r="V5" s="55">
        <f t="shared" si="2"/>
      </c>
      <c r="W5" s="55">
        <f t="shared" si="3"/>
      </c>
      <c r="X5" s="55">
        <f t="shared" si="4"/>
      </c>
      <c r="Y5" s="55">
        <f t="shared" si="5"/>
      </c>
      <c r="Z5" s="57"/>
      <c r="AA5" s="58">
        <f t="shared" si="6"/>
      </c>
      <c r="AB5" s="55"/>
      <c r="AC5" s="55"/>
    </row>
    <row r="6" spans="1:29" s="59" customFormat="1" ht="51">
      <c r="A6" s="78">
        <v>1</v>
      </c>
      <c r="B6" s="77" t="s">
        <v>399</v>
      </c>
      <c r="C6" s="77" t="s">
        <v>400</v>
      </c>
      <c r="D6" s="78" t="s">
        <v>114</v>
      </c>
      <c r="E6" s="78">
        <v>3</v>
      </c>
      <c r="F6" s="78">
        <v>3.1</v>
      </c>
      <c r="G6" s="78">
        <v>5</v>
      </c>
      <c r="H6" s="78">
        <v>20</v>
      </c>
      <c r="I6" s="78"/>
      <c r="J6" s="78"/>
      <c r="K6" s="77" t="s">
        <v>421</v>
      </c>
      <c r="L6" s="77" t="s">
        <v>401</v>
      </c>
      <c r="M6" s="79" t="s">
        <v>719</v>
      </c>
      <c r="N6" s="78" t="s">
        <v>690</v>
      </c>
      <c r="O6" s="80">
        <v>40673</v>
      </c>
      <c r="P6" s="78"/>
      <c r="Q6" s="78"/>
      <c r="R6" s="55"/>
      <c r="S6" s="55"/>
      <c r="T6" s="55" t="str">
        <f t="shared" si="0"/>
        <v>AP</v>
      </c>
      <c r="U6" s="55">
        <f t="shared" si="1"/>
      </c>
      <c r="V6" s="55">
        <f t="shared" si="2"/>
      </c>
      <c r="W6" s="55">
        <f t="shared" si="3"/>
      </c>
      <c r="X6" s="55">
        <f t="shared" si="4"/>
      </c>
      <c r="Y6" s="55">
        <f t="shared" si="5"/>
      </c>
      <c r="Z6" s="57"/>
      <c r="AA6" s="58">
        <f t="shared" si="6"/>
      </c>
      <c r="AB6" s="55"/>
      <c r="AC6" s="55"/>
    </row>
    <row r="7" spans="1:29" s="59" customFormat="1" ht="25.5">
      <c r="A7" s="78">
        <v>37</v>
      </c>
      <c r="B7" s="77" t="s">
        <v>422</v>
      </c>
      <c r="C7" s="77" t="s">
        <v>147</v>
      </c>
      <c r="D7" s="78" t="s">
        <v>114</v>
      </c>
      <c r="E7" s="78">
        <v>3</v>
      </c>
      <c r="F7" s="78">
        <v>3.1</v>
      </c>
      <c r="G7" s="78">
        <v>5</v>
      </c>
      <c r="H7" s="78">
        <v>20</v>
      </c>
      <c r="I7" s="78"/>
      <c r="J7" s="78"/>
      <c r="K7" s="77" t="s">
        <v>423</v>
      </c>
      <c r="L7" s="77" t="s">
        <v>424</v>
      </c>
      <c r="M7" s="79" t="s">
        <v>689</v>
      </c>
      <c r="N7" s="78" t="s">
        <v>688</v>
      </c>
      <c r="O7" s="80">
        <v>40673</v>
      </c>
      <c r="P7" s="78"/>
      <c r="Q7" s="78" t="s">
        <v>46</v>
      </c>
      <c r="R7" s="55"/>
      <c r="S7" s="55"/>
      <c r="T7" s="55" t="str">
        <f t="shared" si="0"/>
        <v>A</v>
      </c>
      <c r="U7" s="55">
        <f t="shared" si="1"/>
      </c>
      <c r="V7" s="55">
        <f t="shared" si="2"/>
      </c>
      <c r="W7" s="55">
        <f t="shared" si="3"/>
      </c>
      <c r="X7" s="55">
        <f t="shared" si="4"/>
      </c>
      <c r="Y7" s="55">
        <f t="shared" si="5"/>
      </c>
      <c r="Z7" s="57"/>
      <c r="AA7" s="58">
        <f t="shared" si="6"/>
      </c>
      <c r="AB7" s="55"/>
      <c r="AC7" s="55"/>
    </row>
    <row r="8" spans="1:29" s="59" customFormat="1" ht="12.75">
      <c r="A8" s="55">
        <v>130</v>
      </c>
      <c r="B8" s="56" t="s">
        <v>245</v>
      </c>
      <c r="C8" s="56" t="s">
        <v>246</v>
      </c>
      <c r="D8" s="55" t="s">
        <v>90</v>
      </c>
      <c r="E8" s="55">
        <v>3</v>
      </c>
      <c r="F8" s="69" t="s">
        <v>247</v>
      </c>
      <c r="G8" s="55">
        <v>5</v>
      </c>
      <c r="H8" s="55">
        <v>21</v>
      </c>
      <c r="I8" s="55"/>
      <c r="J8" s="55" t="s">
        <v>700</v>
      </c>
      <c r="K8" s="56" t="s">
        <v>254</v>
      </c>
      <c r="L8" s="56" t="s">
        <v>255</v>
      </c>
      <c r="M8" s="56"/>
      <c r="N8" s="55" t="s">
        <v>709</v>
      </c>
      <c r="O8" s="57"/>
      <c r="P8" s="55" t="s">
        <v>37</v>
      </c>
      <c r="Q8" s="55" t="s">
        <v>85</v>
      </c>
      <c r="R8" s="55"/>
      <c r="S8" s="55"/>
      <c r="T8" s="55">
        <f t="shared" si="0"/>
      </c>
      <c r="U8" s="55" t="str">
        <f t="shared" si="1"/>
        <v>wp</v>
      </c>
      <c r="V8" s="55">
        <f t="shared" si="2"/>
      </c>
      <c r="W8" s="55">
        <f t="shared" si="3"/>
      </c>
      <c r="X8" s="55" t="str">
        <f t="shared" si="4"/>
        <v>MAC</v>
      </c>
      <c r="Y8" s="55">
        <f t="shared" si="5"/>
      </c>
      <c r="Z8" s="57"/>
      <c r="AA8" s="58" t="str">
        <f t="shared" si="6"/>
        <v>Beecher</v>
      </c>
      <c r="AB8" s="55"/>
      <c r="AC8" s="55"/>
    </row>
    <row r="9" spans="1:29" s="59" customFormat="1" ht="25.5">
      <c r="A9" s="78">
        <v>159</v>
      </c>
      <c r="B9" s="77" t="s">
        <v>146</v>
      </c>
      <c r="C9" s="77" t="s">
        <v>147</v>
      </c>
      <c r="D9" s="78" t="s">
        <v>114</v>
      </c>
      <c r="E9" s="78">
        <v>4</v>
      </c>
      <c r="F9" s="78">
        <v>4.1</v>
      </c>
      <c r="G9" s="78">
        <v>7</v>
      </c>
      <c r="H9" s="78">
        <v>4</v>
      </c>
      <c r="I9" s="78"/>
      <c r="J9" s="78"/>
      <c r="K9" s="77" t="s">
        <v>148</v>
      </c>
      <c r="L9" s="77" t="s">
        <v>149</v>
      </c>
      <c r="M9" s="77" t="s">
        <v>689</v>
      </c>
      <c r="N9" s="78" t="s">
        <v>688</v>
      </c>
      <c r="O9" s="80">
        <v>40673</v>
      </c>
      <c r="P9" s="78"/>
      <c r="Q9" s="78" t="s">
        <v>46</v>
      </c>
      <c r="R9" s="55"/>
      <c r="S9" s="55"/>
      <c r="T9" s="55" t="str">
        <f t="shared" si="0"/>
        <v>A</v>
      </c>
      <c r="U9" s="55">
        <f t="shared" si="1"/>
      </c>
      <c r="V9" s="55">
        <f t="shared" si="2"/>
      </c>
      <c r="W9" s="55">
        <f t="shared" si="3"/>
      </c>
      <c r="X9" s="55">
        <f t="shared" si="4"/>
      </c>
      <c r="Y9" s="55">
        <f t="shared" si="5"/>
      </c>
      <c r="Z9" s="57"/>
      <c r="AA9" s="58">
        <f t="shared" si="6"/>
      </c>
      <c r="AB9" s="55"/>
      <c r="AC9" s="55"/>
    </row>
    <row r="10" spans="1:29" s="59" customFormat="1" ht="25.5">
      <c r="A10" s="78">
        <v>160</v>
      </c>
      <c r="B10" s="77" t="s">
        <v>146</v>
      </c>
      <c r="C10" s="77" t="s">
        <v>147</v>
      </c>
      <c r="D10" s="78" t="s">
        <v>114</v>
      </c>
      <c r="E10" s="78">
        <v>4</v>
      </c>
      <c r="F10" s="78">
        <v>4.1</v>
      </c>
      <c r="G10" s="78">
        <v>7</v>
      </c>
      <c r="H10" s="78">
        <v>7</v>
      </c>
      <c r="I10" s="78"/>
      <c r="J10" s="78"/>
      <c r="K10" s="77" t="s">
        <v>150</v>
      </c>
      <c r="L10" s="77" t="s">
        <v>151</v>
      </c>
      <c r="M10" s="77" t="s">
        <v>739</v>
      </c>
      <c r="N10" s="78"/>
      <c r="O10" s="78"/>
      <c r="P10" s="78"/>
      <c r="Q10" s="78" t="s">
        <v>46</v>
      </c>
      <c r="R10" s="55"/>
      <c r="S10" s="55"/>
      <c r="T10" s="55">
        <f t="shared" si="0"/>
        <v>0</v>
      </c>
      <c r="U10" s="55">
        <f t="shared" si="1"/>
      </c>
      <c r="V10" s="55">
        <f t="shared" si="2"/>
      </c>
      <c r="W10" s="55">
        <f t="shared" si="3"/>
      </c>
      <c r="X10" s="55">
        <f t="shared" si="4"/>
      </c>
      <c r="Y10" s="55">
        <f t="shared" si="5"/>
      </c>
      <c r="Z10" s="57"/>
      <c r="AA10" s="58">
        <f t="shared" si="6"/>
      </c>
      <c r="AB10" s="55"/>
      <c r="AC10" s="55"/>
    </row>
    <row r="11" spans="1:29" s="59" customFormat="1" ht="114.75">
      <c r="A11" s="55">
        <v>75</v>
      </c>
      <c r="B11" s="56" t="s">
        <v>460</v>
      </c>
      <c r="C11" s="56" t="s">
        <v>246</v>
      </c>
      <c r="D11" s="55" t="s">
        <v>90</v>
      </c>
      <c r="E11" s="55">
        <v>4</v>
      </c>
      <c r="F11" s="69" t="s">
        <v>256</v>
      </c>
      <c r="G11" s="55">
        <v>7</v>
      </c>
      <c r="H11" s="55">
        <v>7</v>
      </c>
      <c r="I11" s="55"/>
      <c r="J11" s="55" t="s">
        <v>700</v>
      </c>
      <c r="K11" s="56" t="s">
        <v>461</v>
      </c>
      <c r="L11" s="56" t="s">
        <v>462</v>
      </c>
      <c r="M11" s="56"/>
      <c r="N11" s="55" t="s">
        <v>709</v>
      </c>
      <c r="O11" s="57"/>
      <c r="P11" s="55" t="s">
        <v>35</v>
      </c>
      <c r="Q11" s="55" t="s">
        <v>46</v>
      </c>
      <c r="R11" s="55"/>
      <c r="S11" s="55"/>
      <c r="T11" s="55">
        <f t="shared" si="0"/>
      </c>
      <c r="U11" s="55" t="str">
        <f t="shared" si="1"/>
        <v>wp</v>
      </c>
      <c r="V11" s="55">
        <f t="shared" si="2"/>
      </c>
      <c r="W11" s="55">
        <f t="shared" si="3"/>
      </c>
      <c r="X11" s="55" t="str">
        <f t="shared" si="4"/>
        <v>General</v>
      </c>
      <c r="Y11" s="55">
        <f t="shared" si="5"/>
      </c>
      <c r="Z11" s="57"/>
      <c r="AA11" s="58" t="str">
        <f t="shared" si="6"/>
        <v>Beecher</v>
      </c>
      <c r="AB11" s="55"/>
      <c r="AC11" s="55"/>
    </row>
    <row r="12" spans="1:29" s="59" customFormat="1" ht="76.5">
      <c r="A12" s="55">
        <v>131</v>
      </c>
      <c r="B12" s="56" t="s">
        <v>245</v>
      </c>
      <c r="C12" s="56" t="s">
        <v>246</v>
      </c>
      <c r="D12" s="55" t="s">
        <v>90</v>
      </c>
      <c r="E12" s="55">
        <v>4</v>
      </c>
      <c r="F12" s="69" t="s">
        <v>256</v>
      </c>
      <c r="G12" s="55">
        <v>7</v>
      </c>
      <c r="H12" s="55">
        <v>7</v>
      </c>
      <c r="I12" s="60"/>
      <c r="J12" s="55" t="s">
        <v>700</v>
      </c>
      <c r="K12" s="56" t="s">
        <v>257</v>
      </c>
      <c r="L12" s="56" t="s">
        <v>258</v>
      </c>
      <c r="M12" s="56"/>
      <c r="N12" s="55" t="s">
        <v>709</v>
      </c>
      <c r="O12" s="57"/>
      <c r="P12" s="55" t="s">
        <v>35</v>
      </c>
      <c r="Q12" s="55" t="s">
        <v>46</v>
      </c>
      <c r="R12" s="55"/>
      <c r="S12" s="55"/>
      <c r="T12" s="55">
        <f t="shared" si="0"/>
      </c>
      <c r="U12" s="55" t="str">
        <f t="shared" si="1"/>
        <v>wp</v>
      </c>
      <c r="V12" s="55">
        <f t="shared" si="2"/>
      </c>
      <c r="W12" s="55">
        <f t="shared" si="3"/>
      </c>
      <c r="X12" s="55" t="str">
        <f t="shared" si="4"/>
        <v>General</v>
      </c>
      <c r="Y12" s="55">
        <f t="shared" si="5"/>
      </c>
      <c r="Z12" s="57"/>
      <c r="AA12" s="58" t="str">
        <f t="shared" si="6"/>
        <v>Beecher</v>
      </c>
      <c r="AB12" s="55"/>
      <c r="AC12" s="55"/>
    </row>
    <row r="13" spans="1:29" s="59" customFormat="1" ht="63.75">
      <c r="A13" s="55">
        <v>132</v>
      </c>
      <c r="B13" s="56" t="s">
        <v>245</v>
      </c>
      <c r="C13" s="56" t="s">
        <v>246</v>
      </c>
      <c r="D13" s="55" t="s">
        <v>90</v>
      </c>
      <c r="E13" s="55">
        <v>4</v>
      </c>
      <c r="F13" s="69" t="s">
        <v>256</v>
      </c>
      <c r="G13" s="55">
        <v>7</v>
      </c>
      <c r="H13" s="55">
        <v>7</v>
      </c>
      <c r="I13" s="60"/>
      <c r="J13" s="55" t="s">
        <v>700</v>
      </c>
      <c r="K13" s="56" t="s">
        <v>259</v>
      </c>
      <c r="L13" s="56" t="s">
        <v>258</v>
      </c>
      <c r="M13" s="56"/>
      <c r="N13" s="55" t="s">
        <v>709</v>
      </c>
      <c r="O13" s="57"/>
      <c r="P13" s="55" t="s">
        <v>35</v>
      </c>
      <c r="Q13" s="55" t="s">
        <v>46</v>
      </c>
      <c r="R13" s="55"/>
      <c r="S13" s="55"/>
      <c r="T13" s="55">
        <f t="shared" si="0"/>
      </c>
      <c r="U13" s="55" t="str">
        <f t="shared" si="1"/>
        <v>wp</v>
      </c>
      <c r="V13" s="55">
        <f t="shared" si="2"/>
      </c>
      <c r="W13" s="55">
        <f t="shared" si="3"/>
      </c>
      <c r="X13" s="55" t="str">
        <f t="shared" si="4"/>
        <v>General</v>
      </c>
      <c r="Y13" s="55">
        <f t="shared" si="5"/>
      </c>
      <c r="Z13" s="57"/>
      <c r="AA13" s="58" t="str">
        <f t="shared" si="6"/>
        <v>Beecher</v>
      </c>
      <c r="AB13" s="55"/>
      <c r="AC13" s="55"/>
    </row>
    <row r="14" spans="1:29" s="59" customFormat="1" ht="127.5">
      <c r="A14" s="55">
        <v>133</v>
      </c>
      <c r="B14" s="56" t="s">
        <v>245</v>
      </c>
      <c r="C14" s="56" t="s">
        <v>246</v>
      </c>
      <c r="D14" s="55" t="s">
        <v>90</v>
      </c>
      <c r="E14" s="55">
        <v>4</v>
      </c>
      <c r="F14" s="69" t="s">
        <v>256</v>
      </c>
      <c r="G14" s="55">
        <v>7</v>
      </c>
      <c r="H14" s="55">
        <v>7</v>
      </c>
      <c r="I14" s="60"/>
      <c r="J14" s="55" t="s">
        <v>700</v>
      </c>
      <c r="K14" s="56" t="s">
        <v>260</v>
      </c>
      <c r="L14" s="56" t="s">
        <v>258</v>
      </c>
      <c r="M14" s="56"/>
      <c r="N14" s="55" t="s">
        <v>709</v>
      </c>
      <c r="O14" s="57"/>
      <c r="P14" s="55" t="s">
        <v>35</v>
      </c>
      <c r="Q14" s="55" t="s">
        <v>46</v>
      </c>
      <c r="R14" s="55"/>
      <c r="S14" s="55"/>
      <c r="T14" s="55">
        <f t="shared" si="0"/>
      </c>
      <c r="U14" s="55" t="str">
        <f t="shared" si="1"/>
        <v>wp</v>
      </c>
      <c r="V14" s="55">
        <f t="shared" si="2"/>
      </c>
      <c r="W14" s="55">
        <f t="shared" si="3"/>
      </c>
      <c r="X14" s="55" t="str">
        <f t="shared" si="4"/>
        <v>General</v>
      </c>
      <c r="Y14" s="55">
        <f t="shared" si="5"/>
      </c>
      <c r="Z14" s="57"/>
      <c r="AA14" s="58" t="str">
        <f t="shared" si="6"/>
        <v>Beecher</v>
      </c>
      <c r="AB14" s="55"/>
      <c r="AC14" s="55"/>
    </row>
    <row r="15" spans="1:29" s="59" customFormat="1" ht="89.25">
      <c r="A15" s="55">
        <v>134</v>
      </c>
      <c r="B15" s="56" t="s">
        <v>245</v>
      </c>
      <c r="C15" s="56" t="s">
        <v>246</v>
      </c>
      <c r="D15" s="55" t="s">
        <v>90</v>
      </c>
      <c r="E15" s="55">
        <v>4</v>
      </c>
      <c r="F15" s="69" t="s">
        <v>256</v>
      </c>
      <c r="G15" s="55">
        <v>7</v>
      </c>
      <c r="H15" s="55">
        <v>7</v>
      </c>
      <c r="I15" s="60"/>
      <c r="J15" s="55" t="s">
        <v>700</v>
      </c>
      <c r="K15" s="56" t="s">
        <v>261</v>
      </c>
      <c r="L15" s="56" t="s">
        <v>258</v>
      </c>
      <c r="M15" s="56"/>
      <c r="N15" s="55" t="s">
        <v>709</v>
      </c>
      <c r="O15" s="57"/>
      <c r="P15" s="55" t="s">
        <v>35</v>
      </c>
      <c r="Q15" s="55" t="s">
        <v>46</v>
      </c>
      <c r="R15" s="55"/>
      <c r="S15" s="55"/>
      <c r="T15" s="55">
        <f t="shared" si="0"/>
      </c>
      <c r="U15" s="55" t="str">
        <f t="shared" si="1"/>
        <v>wp</v>
      </c>
      <c r="V15" s="55">
        <f t="shared" si="2"/>
      </c>
      <c r="W15" s="55">
        <f t="shared" si="3"/>
      </c>
      <c r="X15" s="55" t="str">
        <f t="shared" si="4"/>
        <v>General</v>
      </c>
      <c r="Y15" s="55">
        <f t="shared" si="5"/>
      </c>
      <c r="Z15" s="57"/>
      <c r="AA15" s="58" t="str">
        <f t="shared" si="6"/>
        <v>Beecher</v>
      </c>
      <c r="AB15" s="55"/>
      <c r="AC15" s="55"/>
    </row>
    <row r="16" spans="1:29" s="59" customFormat="1" ht="102">
      <c r="A16" s="55">
        <v>135</v>
      </c>
      <c r="B16" s="56" t="s">
        <v>245</v>
      </c>
      <c r="C16" s="56" t="s">
        <v>246</v>
      </c>
      <c r="D16" s="55" t="s">
        <v>90</v>
      </c>
      <c r="E16" s="55">
        <v>4</v>
      </c>
      <c r="F16" s="69" t="s">
        <v>256</v>
      </c>
      <c r="G16" s="55">
        <v>7</v>
      </c>
      <c r="H16" s="55">
        <v>7</v>
      </c>
      <c r="I16" s="60"/>
      <c r="J16" s="55" t="s">
        <v>700</v>
      </c>
      <c r="K16" s="56" t="s">
        <v>262</v>
      </c>
      <c r="L16" s="56" t="s">
        <v>258</v>
      </c>
      <c r="M16" s="56"/>
      <c r="N16" s="55" t="s">
        <v>709</v>
      </c>
      <c r="O16" s="57"/>
      <c r="P16" s="55" t="s">
        <v>35</v>
      </c>
      <c r="Q16" s="55" t="s">
        <v>46</v>
      </c>
      <c r="R16" s="55"/>
      <c r="S16" s="55"/>
      <c r="T16" s="55">
        <f t="shared" si="0"/>
      </c>
      <c r="U16" s="55" t="str">
        <f t="shared" si="1"/>
        <v>wp</v>
      </c>
      <c r="V16" s="55">
        <f t="shared" si="2"/>
      </c>
      <c r="W16" s="55">
        <f t="shared" si="3"/>
      </c>
      <c r="X16" s="55" t="str">
        <f t="shared" si="4"/>
        <v>General</v>
      </c>
      <c r="Y16" s="55">
        <f t="shared" si="5"/>
      </c>
      <c r="Z16" s="57"/>
      <c r="AA16" s="58" t="str">
        <f t="shared" si="6"/>
        <v>Beecher</v>
      </c>
      <c r="AB16" s="55"/>
      <c r="AC16" s="55"/>
    </row>
    <row r="17" spans="1:29" s="59" customFormat="1" ht="114.75">
      <c r="A17" s="55">
        <v>136</v>
      </c>
      <c r="B17" s="56" t="s">
        <v>245</v>
      </c>
      <c r="C17" s="56" t="s">
        <v>246</v>
      </c>
      <c r="D17" s="55" t="s">
        <v>90</v>
      </c>
      <c r="E17" s="55">
        <v>4</v>
      </c>
      <c r="F17" s="69" t="s">
        <v>256</v>
      </c>
      <c r="G17" s="55">
        <v>7</v>
      </c>
      <c r="H17" s="55">
        <v>7</v>
      </c>
      <c r="I17" s="60"/>
      <c r="J17" s="55" t="s">
        <v>700</v>
      </c>
      <c r="K17" s="56" t="s">
        <v>263</v>
      </c>
      <c r="L17" s="56" t="s">
        <v>258</v>
      </c>
      <c r="M17" s="56"/>
      <c r="N17" s="55" t="s">
        <v>709</v>
      </c>
      <c r="O17" s="57"/>
      <c r="P17" s="55" t="s">
        <v>35</v>
      </c>
      <c r="Q17" s="55" t="s">
        <v>46</v>
      </c>
      <c r="R17" s="55"/>
      <c r="S17" s="55"/>
      <c r="T17" s="55">
        <f t="shared" si="0"/>
      </c>
      <c r="U17" s="55" t="str">
        <f t="shared" si="1"/>
        <v>wp</v>
      </c>
      <c r="V17" s="55">
        <f t="shared" si="2"/>
      </c>
      <c r="W17" s="55">
        <f t="shared" si="3"/>
      </c>
      <c r="X17" s="55" t="str">
        <f t="shared" si="4"/>
        <v>General</v>
      </c>
      <c r="Y17" s="55">
        <f t="shared" si="5"/>
      </c>
      <c r="Z17" s="57"/>
      <c r="AA17" s="58" t="str">
        <f t="shared" si="6"/>
        <v>Beecher</v>
      </c>
      <c r="AB17" s="55"/>
      <c r="AC17" s="55"/>
    </row>
    <row r="18" spans="1:29" s="59" customFormat="1" ht="102">
      <c r="A18" s="55">
        <v>137</v>
      </c>
      <c r="B18" s="56" t="s">
        <v>245</v>
      </c>
      <c r="C18" s="56" t="s">
        <v>246</v>
      </c>
      <c r="D18" s="55" t="s">
        <v>90</v>
      </c>
      <c r="E18" s="55">
        <v>4</v>
      </c>
      <c r="F18" s="69" t="s">
        <v>256</v>
      </c>
      <c r="G18" s="55">
        <v>7</v>
      </c>
      <c r="H18" s="55">
        <v>7</v>
      </c>
      <c r="I18" s="60"/>
      <c r="J18" s="55" t="s">
        <v>700</v>
      </c>
      <c r="K18" s="56" t="s">
        <v>264</v>
      </c>
      <c r="L18" s="56" t="s">
        <v>258</v>
      </c>
      <c r="M18" s="56"/>
      <c r="N18" s="55" t="s">
        <v>709</v>
      </c>
      <c r="O18" s="57"/>
      <c r="P18" s="55" t="s">
        <v>35</v>
      </c>
      <c r="Q18" s="55" t="s">
        <v>46</v>
      </c>
      <c r="R18" s="55"/>
      <c r="S18" s="55"/>
      <c r="T18" s="55">
        <f t="shared" si="0"/>
      </c>
      <c r="U18" s="55" t="str">
        <f t="shared" si="1"/>
        <v>wp</v>
      </c>
      <c r="V18" s="55">
        <f t="shared" si="2"/>
      </c>
      <c r="W18" s="55">
        <f t="shared" si="3"/>
      </c>
      <c r="X18" s="55" t="str">
        <f t="shared" si="4"/>
        <v>General</v>
      </c>
      <c r="Y18" s="55">
        <f t="shared" si="5"/>
      </c>
      <c r="Z18" s="57"/>
      <c r="AA18" s="58" t="str">
        <f t="shared" si="6"/>
        <v>Beecher</v>
      </c>
      <c r="AB18" s="55"/>
      <c r="AC18" s="55"/>
    </row>
    <row r="19" spans="1:29" s="59" customFormat="1" ht="63.75">
      <c r="A19" s="55">
        <v>138</v>
      </c>
      <c r="B19" s="56" t="s">
        <v>245</v>
      </c>
      <c r="C19" s="56" t="s">
        <v>246</v>
      </c>
      <c r="D19" s="55" t="s">
        <v>90</v>
      </c>
      <c r="E19" s="55">
        <v>4</v>
      </c>
      <c r="F19" s="69" t="s">
        <v>569</v>
      </c>
      <c r="G19" s="55">
        <v>7</v>
      </c>
      <c r="H19" s="55">
        <v>36</v>
      </c>
      <c r="I19" s="60" t="s">
        <v>677</v>
      </c>
      <c r="J19" s="55" t="s">
        <v>700</v>
      </c>
      <c r="K19" s="56" t="s">
        <v>570</v>
      </c>
      <c r="L19" s="56" t="s">
        <v>571</v>
      </c>
      <c r="M19" s="66"/>
      <c r="N19" s="55"/>
      <c r="O19" s="57"/>
      <c r="P19" s="55" t="s">
        <v>663</v>
      </c>
      <c r="Q19" s="55" t="s">
        <v>46</v>
      </c>
      <c r="R19" s="55"/>
      <c r="S19" s="55"/>
      <c r="T19" s="55">
        <f t="shared" si="0"/>
      </c>
      <c r="U19" s="55">
        <f t="shared" si="1"/>
        <v>0</v>
      </c>
      <c r="V19" s="55">
        <f t="shared" si="2"/>
      </c>
      <c r="W19" s="55" t="str">
        <f t="shared" si="3"/>
        <v>Generic PHY</v>
      </c>
      <c r="X19" s="55">
        <f t="shared" si="4"/>
      </c>
      <c r="Y19" s="55">
        <f t="shared" si="5"/>
      </c>
      <c r="Z19" s="57"/>
      <c r="AA19" s="58">
        <f t="shared" si="6"/>
      </c>
      <c r="AB19" s="55"/>
      <c r="AC19" s="55"/>
    </row>
    <row r="20" spans="1:29" s="59" customFormat="1" ht="76.5">
      <c r="A20" s="55">
        <v>139</v>
      </c>
      <c r="B20" s="56" t="s">
        <v>245</v>
      </c>
      <c r="C20" s="56" t="s">
        <v>246</v>
      </c>
      <c r="D20" s="55" t="s">
        <v>90</v>
      </c>
      <c r="E20" s="55">
        <v>4</v>
      </c>
      <c r="F20" s="69" t="s">
        <v>569</v>
      </c>
      <c r="G20" s="55">
        <v>7</v>
      </c>
      <c r="H20" s="55">
        <v>37</v>
      </c>
      <c r="I20" s="60"/>
      <c r="J20" s="55"/>
      <c r="K20" s="56" t="s">
        <v>572</v>
      </c>
      <c r="L20" s="56" t="s">
        <v>573</v>
      </c>
      <c r="M20" s="56"/>
      <c r="N20" s="55" t="s">
        <v>688</v>
      </c>
      <c r="O20" s="57">
        <v>40672</v>
      </c>
      <c r="P20" s="55" t="s">
        <v>663</v>
      </c>
      <c r="Q20" s="55" t="s">
        <v>85</v>
      </c>
      <c r="R20" s="55"/>
      <c r="S20" s="55"/>
      <c r="T20" s="55">
        <f t="shared" si="0"/>
      </c>
      <c r="U20" s="55" t="str">
        <f t="shared" si="1"/>
        <v>A</v>
      </c>
      <c r="V20" s="55" t="str">
        <f t="shared" si="2"/>
        <v>Generic PHY</v>
      </c>
      <c r="W20" s="55">
        <f t="shared" si="3"/>
      </c>
      <c r="X20" s="55">
        <f t="shared" si="4"/>
      </c>
      <c r="Y20" s="55">
        <f t="shared" si="5"/>
      </c>
      <c r="Z20" s="57"/>
      <c r="AA20" s="58">
        <f t="shared" si="6"/>
      </c>
      <c r="AB20" s="55"/>
      <c r="AC20" s="55"/>
    </row>
    <row r="21" spans="1:29" s="59" customFormat="1" ht="114.75">
      <c r="A21" s="55">
        <v>140</v>
      </c>
      <c r="B21" s="56" t="s">
        <v>245</v>
      </c>
      <c r="C21" s="56" t="s">
        <v>246</v>
      </c>
      <c r="D21" s="55" t="s">
        <v>90</v>
      </c>
      <c r="E21" s="55">
        <v>4</v>
      </c>
      <c r="F21" s="69" t="s">
        <v>569</v>
      </c>
      <c r="G21" s="55">
        <v>7</v>
      </c>
      <c r="H21" s="55">
        <v>38</v>
      </c>
      <c r="I21" s="55"/>
      <c r="J21" s="55"/>
      <c r="K21" s="56" t="s">
        <v>574</v>
      </c>
      <c r="L21" s="56" t="s">
        <v>573</v>
      </c>
      <c r="M21" s="56"/>
      <c r="N21" s="55" t="s">
        <v>688</v>
      </c>
      <c r="O21" s="57">
        <v>40672</v>
      </c>
      <c r="P21" s="55" t="s">
        <v>663</v>
      </c>
      <c r="Q21" s="55" t="s">
        <v>85</v>
      </c>
      <c r="R21" s="55"/>
      <c r="S21" s="55"/>
      <c r="T21" s="55">
        <f t="shared" si="0"/>
      </c>
      <c r="U21" s="55" t="str">
        <f t="shared" si="1"/>
        <v>A</v>
      </c>
      <c r="V21" s="55" t="str">
        <f t="shared" si="2"/>
        <v>Generic PHY</v>
      </c>
      <c r="W21" s="55">
        <f t="shared" si="3"/>
      </c>
      <c r="X21" s="55">
        <f t="shared" si="4"/>
      </c>
      <c r="Y21" s="55">
        <f t="shared" si="5"/>
      </c>
      <c r="Z21" s="57"/>
      <c r="AA21" s="58">
        <f t="shared" si="6"/>
      </c>
      <c r="AB21" s="55"/>
      <c r="AC21" s="55"/>
    </row>
    <row r="22" spans="1:29" s="59" customFormat="1" ht="25.5">
      <c r="A22" s="81">
        <v>70</v>
      </c>
      <c r="B22" s="79" t="s">
        <v>352</v>
      </c>
      <c r="C22" s="79" t="s">
        <v>353</v>
      </c>
      <c r="D22" s="81" t="s">
        <v>114</v>
      </c>
      <c r="E22" s="81">
        <v>4</v>
      </c>
      <c r="F22" s="81" t="s">
        <v>364</v>
      </c>
      <c r="G22" s="81">
        <v>7</v>
      </c>
      <c r="H22" s="81">
        <v>50</v>
      </c>
      <c r="I22" s="81"/>
      <c r="J22" s="81"/>
      <c r="K22" s="79" t="s">
        <v>365</v>
      </c>
      <c r="L22" s="79" t="s">
        <v>366</v>
      </c>
      <c r="M22" s="79" t="s">
        <v>729</v>
      </c>
      <c r="N22" s="81" t="s">
        <v>717</v>
      </c>
      <c r="O22" s="80">
        <v>40673</v>
      </c>
      <c r="P22" s="81"/>
      <c r="Q22" s="81" t="s">
        <v>46</v>
      </c>
      <c r="R22" s="55"/>
      <c r="S22" s="55"/>
      <c r="T22" s="55" t="str">
        <f t="shared" si="0"/>
        <v>R</v>
      </c>
      <c r="U22" s="55">
        <f t="shared" si="1"/>
      </c>
      <c r="V22" s="55">
        <f t="shared" si="2"/>
      </c>
      <c r="W22" s="55">
        <f t="shared" si="3"/>
      </c>
      <c r="X22" s="55">
        <f t="shared" si="4"/>
      </c>
      <c r="Y22" s="55">
        <f t="shared" si="5"/>
      </c>
      <c r="Z22" s="57"/>
      <c r="AA22" s="58">
        <f t="shared" si="6"/>
      </c>
      <c r="AB22" s="55"/>
      <c r="AC22" s="55"/>
    </row>
    <row r="23" spans="1:29" s="59" customFormat="1" ht="25.5">
      <c r="A23" s="78">
        <v>161</v>
      </c>
      <c r="B23" s="77" t="s">
        <v>146</v>
      </c>
      <c r="C23" s="77" t="s">
        <v>147</v>
      </c>
      <c r="D23" s="78" t="s">
        <v>114</v>
      </c>
      <c r="E23" s="78">
        <v>4</v>
      </c>
      <c r="F23" s="78" t="s">
        <v>152</v>
      </c>
      <c r="G23" s="78">
        <v>8</v>
      </c>
      <c r="H23" s="78">
        <v>12</v>
      </c>
      <c r="I23" s="78"/>
      <c r="J23" s="78"/>
      <c r="K23" s="77" t="s">
        <v>153</v>
      </c>
      <c r="L23" s="77" t="s">
        <v>154</v>
      </c>
      <c r="M23" s="77" t="s">
        <v>689</v>
      </c>
      <c r="N23" s="78" t="s">
        <v>688</v>
      </c>
      <c r="O23" s="80">
        <v>40673</v>
      </c>
      <c r="P23" s="78"/>
      <c r="Q23" s="78" t="s">
        <v>46</v>
      </c>
      <c r="R23" s="55"/>
      <c r="S23" s="55"/>
      <c r="T23" s="55" t="str">
        <f t="shared" si="0"/>
        <v>A</v>
      </c>
      <c r="U23" s="55">
        <f t="shared" si="1"/>
      </c>
      <c r="V23" s="55">
        <f t="shared" si="2"/>
      </c>
      <c r="W23" s="55">
        <f t="shared" si="3"/>
      </c>
      <c r="X23" s="55">
        <f t="shared" si="4"/>
      </c>
      <c r="Y23" s="55">
        <f t="shared" si="5"/>
      </c>
      <c r="Z23" s="57"/>
      <c r="AA23" s="58">
        <f t="shared" si="6"/>
      </c>
      <c r="AB23" s="55"/>
      <c r="AC23" s="55"/>
    </row>
    <row r="24" spans="1:29" s="59" customFormat="1" ht="191.25">
      <c r="A24" s="78">
        <v>2</v>
      </c>
      <c r="B24" s="77" t="s">
        <v>399</v>
      </c>
      <c r="C24" s="77" t="s">
        <v>400</v>
      </c>
      <c r="D24" s="78" t="s">
        <v>114</v>
      </c>
      <c r="E24" s="78">
        <v>5</v>
      </c>
      <c r="F24" s="78">
        <v>5.1</v>
      </c>
      <c r="G24" s="78">
        <v>9</v>
      </c>
      <c r="H24" s="78">
        <v>9</v>
      </c>
      <c r="I24" s="78"/>
      <c r="J24" s="78"/>
      <c r="K24" s="77" t="s">
        <v>402</v>
      </c>
      <c r="L24" s="77" t="s">
        <v>403</v>
      </c>
      <c r="M24" s="79" t="s">
        <v>720</v>
      </c>
      <c r="N24" s="78" t="s">
        <v>690</v>
      </c>
      <c r="O24" s="78"/>
      <c r="P24" s="78"/>
      <c r="Q24" s="78"/>
      <c r="R24" s="55"/>
      <c r="S24" s="55"/>
      <c r="T24" s="55" t="str">
        <f t="shared" si="0"/>
        <v>AP</v>
      </c>
      <c r="U24" s="55">
        <f t="shared" si="1"/>
      </c>
      <c r="V24" s="55">
        <f t="shared" si="2"/>
      </c>
      <c r="W24" s="55">
        <f t="shared" si="3"/>
      </c>
      <c r="X24" s="55">
        <f t="shared" si="4"/>
      </c>
      <c r="Y24" s="55">
        <f t="shared" si="5"/>
      </c>
      <c r="Z24" s="57"/>
      <c r="AA24" s="58">
        <f t="shared" si="6"/>
      </c>
      <c r="AB24" s="55"/>
      <c r="AC24" s="55"/>
    </row>
    <row r="25" spans="1:29" s="59" customFormat="1" ht="12.75">
      <c r="A25" s="78">
        <v>5</v>
      </c>
      <c r="B25" s="77" t="s">
        <v>399</v>
      </c>
      <c r="C25" s="77" t="s">
        <v>400</v>
      </c>
      <c r="D25" s="78" t="s">
        <v>114</v>
      </c>
      <c r="E25" s="78">
        <v>5</v>
      </c>
      <c r="F25" s="78" t="s">
        <v>408</v>
      </c>
      <c r="G25" s="78">
        <v>9</v>
      </c>
      <c r="H25" s="78">
        <v>22</v>
      </c>
      <c r="I25" s="78"/>
      <c r="J25" s="78"/>
      <c r="K25" s="77" t="s">
        <v>409</v>
      </c>
      <c r="L25" s="77" t="s">
        <v>410</v>
      </c>
      <c r="M25" s="77" t="s">
        <v>689</v>
      </c>
      <c r="N25" s="78" t="s">
        <v>688</v>
      </c>
      <c r="O25" s="80">
        <v>40673</v>
      </c>
      <c r="P25" s="78"/>
      <c r="Q25" s="78"/>
      <c r="R25" s="55"/>
      <c r="S25" s="55"/>
      <c r="T25" s="55" t="str">
        <f t="shared" si="0"/>
        <v>A</v>
      </c>
      <c r="U25" s="55">
        <f t="shared" si="1"/>
      </c>
      <c r="V25" s="55">
        <f t="shared" si="2"/>
      </c>
      <c r="W25" s="55">
        <f t="shared" si="3"/>
      </c>
      <c r="X25" s="55">
        <f t="shared" si="4"/>
      </c>
      <c r="Y25" s="55">
        <f t="shared" si="5"/>
      </c>
      <c r="Z25" s="57"/>
      <c r="AA25" s="58">
        <f t="shared" si="6"/>
      </c>
      <c r="AB25" s="55"/>
      <c r="AC25" s="55"/>
    </row>
    <row r="26" spans="1:29" s="59" customFormat="1" ht="25.5">
      <c r="A26" s="78">
        <v>107</v>
      </c>
      <c r="B26" s="77" t="s">
        <v>438</v>
      </c>
      <c r="C26" s="77" t="s">
        <v>439</v>
      </c>
      <c r="D26" s="78" t="s">
        <v>114</v>
      </c>
      <c r="E26" s="78">
        <v>5</v>
      </c>
      <c r="F26" s="78" t="s">
        <v>408</v>
      </c>
      <c r="G26" s="78">
        <v>9</v>
      </c>
      <c r="H26" s="78">
        <v>22</v>
      </c>
      <c r="I26" s="78"/>
      <c r="J26" s="78"/>
      <c r="K26" s="77" t="s">
        <v>440</v>
      </c>
      <c r="L26" s="77" t="s">
        <v>441</v>
      </c>
      <c r="M26" s="77" t="s">
        <v>689</v>
      </c>
      <c r="N26" s="78" t="s">
        <v>688</v>
      </c>
      <c r="O26" s="80">
        <v>40673</v>
      </c>
      <c r="P26" s="78"/>
      <c r="Q26" s="78"/>
      <c r="R26" s="55"/>
      <c r="S26" s="55"/>
      <c r="T26" s="55" t="str">
        <f t="shared" si="0"/>
        <v>A</v>
      </c>
      <c r="U26" s="55">
        <f t="shared" si="1"/>
      </c>
      <c r="V26" s="55">
        <f t="shared" si="2"/>
      </c>
      <c r="W26" s="55">
        <f t="shared" si="3"/>
      </c>
      <c r="X26" s="55">
        <f t="shared" si="4"/>
      </c>
      <c r="Y26" s="55">
        <f t="shared" si="5"/>
      </c>
      <c r="Z26" s="57"/>
      <c r="AA26" s="58">
        <f t="shared" si="6"/>
      </c>
      <c r="AB26" s="55"/>
      <c r="AC26" s="55"/>
    </row>
    <row r="27" spans="1:29" s="59" customFormat="1" ht="25.5">
      <c r="A27" s="78">
        <v>6</v>
      </c>
      <c r="B27" s="77" t="s">
        <v>399</v>
      </c>
      <c r="C27" s="77" t="s">
        <v>400</v>
      </c>
      <c r="D27" s="78" t="s">
        <v>114</v>
      </c>
      <c r="E27" s="78">
        <v>5</v>
      </c>
      <c r="F27" s="78" t="s">
        <v>408</v>
      </c>
      <c r="G27" s="78">
        <v>9</v>
      </c>
      <c r="H27" s="78">
        <v>50</v>
      </c>
      <c r="I27" s="78"/>
      <c r="J27" s="78"/>
      <c r="K27" s="77" t="s">
        <v>411</v>
      </c>
      <c r="L27" s="77" t="s">
        <v>410</v>
      </c>
      <c r="M27" s="77" t="s">
        <v>689</v>
      </c>
      <c r="N27" s="78" t="s">
        <v>688</v>
      </c>
      <c r="O27" s="80">
        <v>40673</v>
      </c>
      <c r="P27" s="78"/>
      <c r="Q27" s="78"/>
      <c r="R27" s="55"/>
      <c r="S27" s="55"/>
      <c r="T27" s="55" t="str">
        <f t="shared" si="0"/>
        <v>A</v>
      </c>
      <c r="U27" s="55">
        <f t="shared" si="1"/>
      </c>
      <c r="V27" s="55">
        <f t="shared" si="2"/>
      </c>
      <c r="W27" s="55">
        <f t="shared" si="3"/>
      </c>
      <c r="X27" s="55">
        <f t="shared" si="4"/>
      </c>
      <c r="Y27" s="55">
        <f t="shared" si="5"/>
      </c>
      <c r="Z27" s="57"/>
      <c r="AA27" s="58">
        <f t="shared" si="6"/>
      </c>
      <c r="AB27" s="55"/>
      <c r="AC27" s="55"/>
    </row>
    <row r="28" spans="1:29" s="59" customFormat="1" ht="51">
      <c r="A28" s="55">
        <v>90</v>
      </c>
      <c r="B28" s="61" t="s">
        <v>522</v>
      </c>
      <c r="C28" s="61" t="s">
        <v>382</v>
      </c>
      <c r="D28" s="55" t="s">
        <v>90</v>
      </c>
      <c r="E28" s="62">
        <v>5</v>
      </c>
      <c r="F28" s="62" t="s">
        <v>408</v>
      </c>
      <c r="G28" s="63" t="s">
        <v>523</v>
      </c>
      <c r="H28" s="55" t="s">
        <v>524</v>
      </c>
      <c r="I28" s="55"/>
      <c r="J28" s="55" t="s">
        <v>699</v>
      </c>
      <c r="K28" s="56" t="s">
        <v>525</v>
      </c>
      <c r="L28" s="56" t="s">
        <v>526</v>
      </c>
      <c r="M28" s="56"/>
      <c r="N28" s="55" t="s">
        <v>709</v>
      </c>
      <c r="O28" s="57"/>
      <c r="P28" s="55" t="s">
        <v>39</v>
      </c>
      <c r="Q28" s="55"/>
      <c r="R28" s="55"/>
      <c r="S28" s="55"/>
      <c r="T28" s="55">
        <f t="shared" si="0"/>
      </c>
      <c r="U28" s="55" t="str">
        <f t="shared" si="1"/>
        <v>wp</v>
      </c>
      <c r="V28" s="55">
        <f t="shared" si="2"/>
      </c>
      <c r="W28" s="55">
        <f t="shared" si="3"/>
      </c>
      <c r="X28" s="55" t="str">
        <f t="shared" si="4"/>
        <v>MPM</v>
      </c>
      <c r="Y28" s="55">
        <f t="shared" si="5"/>
      </c>
      <c r="Z28" s="57"/>
      <c r="AA28" s="58" t="str">
        <f t="shared" si="6"/>
        <v>Sum</v>
      </c>
      <c r="AB28" s="55"/>
      <c r="AC28" s="55"/>
    </row>
    <row r="29" spans="1:29" s="59" customFormat="1" ht="38.25">
      <c r="A29" s="78">
        <v>108</v>
      </c>
      <c r="B29" s="77" t="s">
        <v>438</v>
      </c>
      <c r="C29" s="77" t="s">
        <v>439</v>
      </c>
      <c r="D29" s="78" t="s">
        <v>114</v>
      </c>
      <c r="E29" s="78">
        <v>5</v>
      </c>
      <c r="F29" s="78" t="s">
        <v>408</v>
      </c>
      <c r="G29" s="78">
        <v>10</v>
      </c>
      <c r="H29" s="78">
        <v>8</v>
      </c>
      <c r="I29" s="78"/>
      <c r="J29" s="78"/>
      <c r="K29" s="77" t="s">
        <v>442</v>
      </c>
      <c r="L29" s="77" t="s">
        <v>443</v>
      </c>
      <c r="M29" s="79" t="s">
        <v>734</v>
      </c>
      <c r="N29" s="78" t="s">
        <v>717</v>
      </c>
      <c r="O29" s="80">
        <v>40673</v>
      </c>
      <c r="P29" s="78"/>
      <c r="Q29" s="78"/>
      <c r="R29" s="55"/>
      <c r="S29" s="55"/>
      <c r="T29" s="55" t="str">
        <f t="shared" si="0"/>
        <v>R</v>
      </c>
      <c r="U29" s="55">
        <f t="shared" si="1"/>
      </c>
      <c r="V29" s="55">
        <f t="shared" si="2"/>
      </c>
      <c r="W29" s="55">
        <f t="shared" si="3"/>
      </c>
      <c r="X29" s="55">
        <f t="shared" si="4"/>
      </c>
      <c r="Y29" s="55">
        <f t="shared" si="5"/>
      </c>
      <c r="Z29" s="57"/>
      <c r="AA29" s="58">
        <f t="shared" si="6"/>
      </c>
      <c r="AB29" s="55"/>
      <c r="AC29" s="55"/>
    </row>
    <row r="30" spans="1:29" s="59" customFormat="1" ht="25.5">
      <c r="A30" s="78">
        <v>162</v>
      </c>
      <c r="B30" s="77" t="s">
        <v>146</v>
      </c>
      <c r="C30" s="77" t="s">
        <v>147</v>
      </c>
      <c r="D30" s="78" t="s">
        <v>114</v>
      </c>
      <c r="E30" s="78">
        <v>5</v>
      </c>
      <c r="F30" s="78" t="s">
        <v>155</v>
      </c>
      <c r="G30" s="78">
        <v>10</v>
      </c>
      <c r="H30" s="78">
        <v>24</v>
      </c>
      <c r="I30" s="78"/>
      <c r="J30" s="78"/>
      <c r="K30" s="77" t="s">
        <v>156</v>
      </c>
      <c r="L30" s="77" t="s">
        <v>157</v>
      </c>
      <c r="M30" s="77" t="s">
        <v>689</v>
      </c>
      <c r="N30" s="78" t="s">
        <v>688</v>
      </c>
      <c r="O30" s="80">
        <v>40673</v>
      </c>
      <c r="P30" s="78"/>
      <c r="Q30" s="78" t="s">
        <v>46</v>
      </c>
      <c r="R30" s="55"/>
      <c r="S30" s="55"/>
      <c r="T30" s="55" t="str">
        <f t="shared" si="0"/>
        <v>A</v>
      </c>
      <c r="U30" s="55">
        <f t="shared" si="1"/>
      </c>
      <c r="V30" s="55">
        <f t="shared" si="2"/>
      </c>
      <c r="W30" s="55">
        <f t="shared" si="3"/>
      </c>
      <c r="X30" s="55">
        <f t="shared" si="4"/>
      </c>
      <c r="Y30" s="55">
        <f t="shared" si="5"/>
      </c>
      <c r="Z30" s="57"/>
      <c r="AA30" s="58">
        <f t="shared" si="6"/>
      </c>
      <c r="AB30" s="55"/>
      <c r="AC30" s="55"/>
    </row>
    <row r="31" spans="1:29" s="59" customFormat="1" ht="25.5">
      <c r="A31" s="78">
        <v>109</v>
      </c>
      <c r="B31" s="77" t="s">
        <v>438</v>
      </c>
      <c r="C31" s="77" t="s">
        <v>439</v>
      </c>
      <c r="D31" s="78" t="s">
        <v>114</v>
      </c>
      <c r="E31" s="78">
        <v>5</v>
      </c>
      <c r="F31" s="78" t="s">
        <v>155</v>
      </c>
      <c r="G31" s="78">
        <v>10</v>
      </c>
      <c r="H31" s="78">
        <v>27</v>
      </c>
      <c r="I31" s="78"/>
      <c r="J31" s="78"/>
      <c r="K31" s="77" t="s">
        <v>444</v>
      </c>
      <c r="L31" s="77" t="s">
        <v>445</v>
      </c>
      <c r="M31" s="77" t="s">
        <v>689</v>
      </c>
      <c r="N31" s="78" t="s">
        <v>688</v>
      </c>
      <c r="O31" s="80">
        <v>40673</v>
      </c>
      <c r="P31" s="78"/>
      <c r="Q31" s="78"/>
      <c r="R31" s="55"/>
      <c r="S31" s="55"/>
      <c r="T31" s="55" t="str">
        <f t="shared" si="0"/>
        <v>A</v>
      </c>
      <c r="U31" s="55">
        <f t="shared" si="1"/>
      </c>
      <c r="V31" s="55">
        <f t="shared" si="2"/>
      </c>
      <c r="W31" s="55">
        <f t="shared" si="3"/>
      </c>
      <c r="X31" s="55">
        <f t="shared" si="4"/>
      </c>
      <c r="Y31" s="55">
        <f t="shared" si="5"/>
      </c>
      <c r="Z31" s="57"/>
      <c r="AA31" s="58">
        <f t="shared" si="6"/>
      </c>
      <c r="AB31" s="55"/>
      <c r="AC31" s="55"/>
    </row>
    <row r="32" spans="1:29" s="59" customFormat="1" ht="76.5">
      <c r="A32" s="55">
        <v>141</v>
      </c>
      <c r="B32" s="56" t="s">
        <v>245</v>
      </c>
      <c r="C32" s="56" t="s">
        <v>246</v>
      </c>
      <c r="D32" s="55" t="s">
        <v>90</v>
      </c>
      <c r="E32" s="55">
        <v>5</v>
      </c>
      <c r="F32" s="68" t="s">
        <v>158</v>
      </c>
      <c r="G32" s="55">
        <v>10</v>
      </c>
      <c r="H32" s="55">
        <v>37</v>
      </c>
      <c r="I32" s="55"/>
      <c r="J32" s="55" t="s">
        <v>697</v>
      </c>
      <c r="K32" s="56" t="s">
        <v>575</v>
      </c>
      <c r="L32" s="56" t="s">
        <v>576</v>
      </c>
      <c r="M32" s="56"/>
      <c r="N32" s="55" t="s">
        <v>709</v>
      </c>
      <c r="O32" s="57"/>
      <c r="P32" s="55" t="s">
        <v>37</v>
      </c>
      <c r="Q32" s="55" t="s">
        <v>46</v>
      </c>
      <c r="R32" s="55"/>
      <c r="S32" s="55"/>
      <c r="T32" s="55">
        <f t="shared" si="0"/>
      </c>
      <c r="U32" s="55" t="str">
        <f t="shared" si="1"/>
        <v>wp</v>
      </c>
      <c r="V32" s="55">
        <f t="shared" si="2"/>
      </c>
      <c r="W32" s="55">
        <f t="shared" si="3"/>
      </c>
      <c r="X32" s="55" t="str">
        <f t="shared" si="4"/>
        <v>MAC</v>
      </c>
      <c r="Y32" s="55">
        <f t="shared" si="5"/>
      </c>
      <c r="Z32" s="57"/>
      <c r="AA32" s="58" t="str">
        <f t="shared" si="6"/>
        <v>Rolfe</v>
      </c>
      <c r="AB32" s="55"/>
      <c r="AC32" s="55"/>
    </row>
    <row r="33" spans="1:29" s="59" customFormat="1" ht="39" customHeight="1">
      <c r="A33" s="55">
        <v>142</v>
      </c>
      <c r="B33" s="56" t="s">
        <v>245</v>
      </c>
      <c r="C33" s="56" t="s">
        <v>246</v>
      </c>
      <c r="D33" s="55" t="s">
        <v>90</v>
      </c>
      <c r="E33" s="55">
        <v>5</v>
      </c>
      <c r="F33" s="68" t="s">
        <v>158</v>
      </c>
      <c r="G33" s="55">
        <v>10</v>
      </c>
      <c r="H33" s="55">
        <v>37</v>
      </c>
      <c r="I33" s="55"/>
      <c r="J33" s="55" t="s">
        <v>697</v>
      </c>
      <c r="K33" s="56" t="s">
        <v>577</v>
      </c>
      <c r="L33" s="56" t="s">
        <v>576</v>
      </c>
      <c r="M33" s="56"/>
      <c r="N33" s="55" t="s">
        <v>709</v>
      </c>
      <c r="O33" s="57"/>
      <c r="P33" s="55" t="s">
        <v>37</v>
      </c>
      <c r="Q33" s="55" t="s">
        <v>46</v>
      </c>
      <c r="R33" s="55"/>
      <c r="S33" s="55"/>
      <c r="T33" s="55">
        <f t="shared" si="0"/>
      </c>
      <c r="U33" s="55" t="str">
        <f t="shared" si="1"/>
        <v>wp</v>
      </c>
      <c r="V33" s="55">
        <f t="shared" si="2"/>
      </c>
      <c r="W33" s="55">
        <f t="shared" si="3"/>
      </c>
      <c r="X33" s="55" t="str">
        <f t="shared" si="4"/>
        <v>MAC</v>
      </c>
      <c r="Y33" s="55">
        <f t="shared" si="5"/>
      </c>
      <c r="Z33" s="57"/>
      <c r="AA33" s="58" t="str">
        <f t="shared" si="6"/>
        <v>Rolfe</v>
      </c>
      <c r="AB33" s="55"/>
      <c r="AC33" s="55"/>
    </row>
    <row r="34" spans="1:29" s="59" customFormat="1" ht="25.5">
      <c r="A34" s="78">
        <v>163</v>
      </c>
      <c r="B34" s="77" t="s">
        <v>146</v>
      </c>
      <c r="C34" s="77" t="s">
        <v>147</v>
      </c>
      <c r="D34" s="78" t="s">
        <v>114</v>
      </c>
      <c r="E34" s="78">
        <v>5</v>
      </c>
      <c r="F34" s="78" t="s">
        <v>158</v>
      </c>
      <c r="G34" s="78">
        <v>10</v>
      </c>
      <c r="H34" s="78">
        <v>44</v>
      </c>
      <c r="I34" s="78"/>
      <c r="J34" s="78"/>
      <c r="K34" s="77" t="s">
        <v>159</v>
      </c>
      <c r="L34" s="77" t="s">
        <v>160</v>
      </c>
      <c r="M34" s="77" t="s">
        <v>689</v>
      </c>
      <c r="N34" s="78" t="s">
        <v>688</v>
      </c>
      <c r="O34" s="80">
        <v>40673</v>
      </c>
      <c r="P34" s="78"/>
      <c r="Q34" s="78" t="s">
        <v>46</v>
      </c>
      <c r="R34" s="55"/>
      <c r="S34" s="55"/>
      <c r="T34" s="55" t="str">
        <f t="shared" si="0"/>
        <v>A</v>
      </c>
      <c r="U34" s="55">
        <f t="shared" si="1"/>
      </c>
      <c r="V34" s="55">
        <f t="shared" si="2"/>
      </c>
      <c r="W34" s="55">
        <f t="shared" si="3"/>
      </c>
      <c r="X34" s="55">
        <f t="shared" si="4"/>
      </c>
      <c r="Y34" s="55">
        <f t="shared" si="5"/>
      </c>
      <c r="Z34" s="57"/>
      <c r="AA34" s="58">
        <f t="shared" si="6"/>
      </c>
      <c r="AB34" s="55"/>
      <c r="AC34" s="55"/>
    </row>
    <row r="35" spans="1:29" s="59" customFormat="1" ht="25.5">
      <c r="A35" s="78">
        <v>164</v>
      </c>
      <c r="B35" s="77" t="s">
        <v>146</v>
      </c>
      <c r="C35" s="77" t="s">
        <v>147</v>
      </c>
      <c r="D35" s="78" t="s">
        <v>114</v>
      </c>
      <c r="E35" s="78">
        <v>5</v>
      </c>
      <c r="F35" s="78" t="s">
        <v>161</v>
      </c>
      <c r="G35" s="78">
        <v>10</v>
      </c>
      <c r="H35" s="78">
        <v>50</v>
      </c>
      <c r="I35" s="78"/>
      <c r="J35" s="78"/>
      <c r="K35" s="77" t="s">
        <v>162</v>
      </c>
      <c r="L35" s="77" t="s">
        <v>163</v>
      </c>
      <c r="M35" s="77" t="s">
        <v>689</v>
      </c>
      <c r="N35" s="78" t="s">
        <v>688</v>
      </c>
      <c r="O35" s="80">
        <v>40673</v>
      </c>
      <c r="P35" s="78"/>
      <c r="Q35" s="78" t="s">
        <v>46</v>
      </c>
      <c r="R35" s="55"/>
      <c r="S35" s="55"/>
      <c r="T35" s="55" t="str">
        <f t="shared" si="0"/>
        <v>A</v>
      </c>
      <c r="U35" s="55">
        <f t="shared" si="1"/>
      </c>
      <c r="V35" s="55">
        <f t="shared" si="2"/>
      </c>
      <c r="W35" s="55">
        <f t="shared" si="3"/>
      </c>
      <c r="X35" s="55">
        <f t="shared" si="4"/>
      </c>
      <c r="Y35" s="55">
        <f t="shared" si="5"/>
      </c>
      <c r="Z35" s="57"/>
      <c r="AA35" s="58">
        <f t="shared" si="6"/>
      </c>
      <c r="AB35" s="55"/>
      <c r="AC35" s="55"/>
    </row>
    <row r="36" spans="1:29" s="59" customFormat="1" ht="63.75">
      <c r="A36" s="78">
        <v>4</v>
      </c>
      <c r="B36" s="77" t="s">
        <v>399</v>
      </c>
      <c r="C36" s="77" t="s">
        <v>400</v>
      </c>
      <c r="D36" s="78" t="s">
        <v>114</v>
      </c>
      <c r="E36" s="78">
        <v>5</v>
      </c>
      <c r="F36" s="78" t="s">
        <v>161</v>
      </c>
      <c r="G36" s="78">
        <v>10</v>
      </c>
      <c r="H36" s="78">
        <v>54</v>
      </c>
      <c r="I36" s="78"/>
      <c r="J36" s="78"/>
      <c r="K36" s="77" t="s">
        <v>406</v>
      </c>
      <c r="L36" s="77" t="s">
        <v>407</v>
      </c>
      <c r="M36" s="79" t="s">
        <v>722</v>
      </c>
      <c r="N36" s="78" t="s">
        <v>690</v>
      </c>
      <c r="O36" s="80">
        <v>40673</v>
      </c>
      <c r="P36" s="78"/>
      <c r="Q36" s="78"/>
      <c r="R36" s="55"/>
      <c r="S36" s="55"/>
      <c r="T36" s="55" t="str">
        <f t="shared" si="0"/>
        <v>AP</v>
      </c>
      <c r="U36" s="55">
        <f t="shared" si="1"/>
      </c>
      <c r="V36" s="55">
        <f t="shared" si="2"/>
      </c>
      <c r="W36" s="55">
        <f t="shared" si="3"/>
      </c>
      <c r="X36" s="55">
        <f t="shared" si="4"/>
      </c>
      <c r="Y36" s="55">
        <f t="shared" si="5"/>
      </c>
      <c r="Z36" s="57"/>
      <c r="AA36" s="58">
        <f t="shared" si="6"/>
      </c>
      <c r="AB36" s="55"/>
      <c r="AC36" s="55"/>
    </row>
    <row r="37" spans="1:29" s="59" customFormat="1" ht="267.75">
      <c r="A37" s="55">
        <v>13</v>
      </c>
      <c r="B37" s="56" t="s">
        <v>381</v>
      </c>
      <c r="C37" s="61" t="s">
        <v>382</v>
      </c>
      <c r="D37" s="55" t="s">
        <v>90</v>
      </c>
      <c r="E37" s="55">
        <v>5</v>
      </c>
      <c r="F37" s="55" t="s">
        <v>161</v>
      </c>
      <c r="G37" s="55">
        <v>10</v>
      </c>
      <c r="H37" s="55">
        <v>54</v>
      </c>
      <c r="I37" s="55"/>
      <c r="J37" s="55" t="s">
        <v>692</v>
      </c>
      <c r="K37" s="56" t="s">
        <v>387</v>
      </c>
      <c r="L37" s="56" t="s">
        <v>388</v>
      </c>
      <c r="M37" s="56"/>
      <c r="N37" s="55" t="s">
        <v>709</v>
      </c>
      <c r="O37" s="57"/>
      <c r="P37" s="55" t="s">
        <v>39</v>
      </c>
      <c r="Q37" s="55" t="s">
        <v>142</v>
      </c>
      <c r="R37" s="55"/>
      <c r="S37" s="55"/>
      <c r="T37" s="55">
        <f t="shared" si="0"/>
      </c>
      <c r="U37" s="55" t="str">
        <f t="shared" si="1"/>
        <v>wp</v>
      </c>
      <c r="V37" s="55">
        <f t="shared" si="2"/>
      </c>
      <c r="W37" s="55">
        <f t="shared" si="3"/>
      </c>
      <c r="X37" s="55" t="str">
        <f t="shared" si="4"/>
        <v>MPM</v>
      </c>
      <c r="Y37" s="55">
        <f t="shared" si="5"/>
      </c>
      <c r="Z37" s="57"/>
      <c r="AA37" s="58" t="str">
        <f t="shared" si="6"/>
        <v>Mason</v>
      </c>
      <c r="AB37" s="55"/>
      <c r="AC37" s="55"/>
    </row>
    <row r="38" spans="1:29" s="59" customFormat="1" ht="51">
      <c r="A38" s="55">
        <v>91</v>
      </c>
      <c r="B38" s="61" t="s">
        <v>522</v>
      </c>
      <c r="C38" s="61" t="s">
        <v>382</v>
      </c>
      <c r="D38" s="55" t="s">
        <v>90</v>
      </c>
      <c r="E38" s="62">
        <v>5</v>
      </c>
      <c r="F38" s="62" t="s">
        <v>408</v>
      </c>
      <c r="G38" s="55">
        <v>10</v>
      </c>
      <c r="H38" s="63" t="s">
        <v>527</v>
      </c>
      <c r="I38" s="55"/>
      <c r="J38" s="55" t="s">
        <v>699</v>
      </c>
      <c r="K38" s="56" t="s">
        <v>528</v>
      </c>
      <c r="L38" s="56" t="s">
        <v>529</v>
      </c>
      <c r="M38" s="56"/>
      <c r="N38" s="55" t="s">
        <v>709</v>
      </c>
      <c r="O38" s="57"/>
      <c r="P38" s="55" t="s">
        <v>39</v>
      </c>
      <c r="Q38" s="55"/>
      <c r="R38" s="55"/>
      <c r="S38" s="55"/>
      <c r="T38" s="55">
        <f t="shared" si="0"/>
      </c>
      <c r="U38" s="55" t="str">
        <f t="shared" si="1"/>
        <v>wp</v>
      </c>
      <c r="V38" s="55">
        <f t="shared" si="2"/>
      </c>
      <c r="W38" s="55">
        <f t="shared" si="3"/>
      </c>
      <c r="X38" s="55" t="str">
        <f t="shared" si="4"/>
        <v>MPM</v>
      </c>
      <c r="Y38" s="55">
        <f t="shared" si="5"/>
      </c>
      <c r="Z38" s="57"/>
      <c r="AA38" s="58" t="str">
        <f t="shared" si="6"/>
        <v>Sum</v>
      </c>
      <c r="AB38" s="55"/>
      <c r="AC38" s="55"/>
    </row>
    <row r="39" spans="1:29" s="59" customFormat="1" ht="25.5">
      <c r="A39" s="78">
        <v>110</v>
      </c>
      <c r="B39" s="77" t="s">
        <v>438</v>
      </c>
      <c r="C39" s="77" t="s">
        <v>439</v>
      </c>
      <c r="D39" s="78" t="s">
        <v>114</v>
      </c>
      <c r="E39" s="78">
        <v>5</v>
      </c>
      <c r="F39" s="78" t="s">
        <v>161</v>
      </c>
      <c r="G39" s="78">
        <v>11</v>
      </c>
      <c r="H39" s="78">
        <v>2</v>
      </c>
      <c r="I39" s="78"/>
      <c r="J39" s="78"/>
      <c r="K39" s="77" t="s">
        <v>446</v>
      </c>
      <c r="L39" s="77" t="s">
        <v>447</v>
      </c>
      <c r="M39" s="77" t="s">
        <v>689</v>
      </c>
      <c r="N39" s="78" t="s">
        <v>688</v>
      </c>
      <c r="O39" s="80">
        <v>40673</v>
      </c>
      <c r="P39" s="78"/>
      <c r="Q39" s="78"/>
      <c r="R39" s="55"/>
      <c r="S39" s="55"/>
      <c r="T39" s="55" t="str">
        <f t="shared" si="0"/>
        <v>A</v>
      </c>
      <c r="U39" s="55">
        <f t="shared" si="1"/>
      </c>
      <c r="V39" s="55">
        <f t="shared" si="2"/>
      </c>
      <c r="W39" s="55">
        <f t="shared" si="3"/>
      </c>
      <c r="X39" s="55">
        <f t="shared" si="4"/>
      </c>
      <c r="Y39" s="55">
        <f t="shared" si="5"/>
      </c>
      <c r="Z39" s="57"/>
      <c r="AA39" s="58">
        <f t="shared" si="6"/>
      </c>
      <c r="AB39" s="55"/>
      <c r="AC39" s="55"/>
    </row>
    <row r="40" spans="1:29" s="59" customFormat="1" ht="63.75">
      <c r="A40" s="55">
        <v>11</v>
      </c>
      <c r="B40" s="56" t="s">
        <v>381</v>
      </c>
      <c r="C40" s="61" t="s">
        <v>382</v>
      </c>
      <c r="D40" s="55" t="s">
        <v>90</v>
      </c>
      <c r="E40" s="55">
        <v>5</v>
      </c>
      <c r="F40" s="55" t="s">
        <v>161</v>
      </c>
      <c r="G40" s="55">
        <v>11</v>
      </c>
      <c r="H40" s="55">
        <v>2</v>
      </c>
      <c r="I40" s="55"/>
      <c r="J40" s="55"/>
      <c r="K40" s="56" t="s">
        <v>383</v>
      </c>
      <c r="L40" s="56" t="s">
        <v>384</v>
      </c>
      <c r="M40" s="56" t="s">
        <v>689</v>
      </c>
      <c r="N40" s="55" t="s">
        <v>688</v>
      </c>
      <c r="O40" s="57">
        <v>40672</v>
      </c>
      <c r="P40" s="55" t="s">
        <v>39</v>
      </c>
      <c r="Q40" s="55"/>
      <c r="R40" s="55"/>
      <c r="S40" s="55"/>
      <c r="T40" s="55">
        <f t="shared" si="0"/>
      </c>
      <c r="U40" s="55" t="str">
        <f t="shared" si="1"/>
        <v>A</v>
      </c>
      <c r="V40" s="55" t="str">
        <f t="shared" si="2"/>
        <v>MPM</v>
      </c>
      <c r="W40" s="55">
        <f t="shared" si="3"/>
      </c>
      <c r="X40" s="55">
        <f t="shared" si="4"/>
      </c>
      <c r="Y40" s="55">
        <f t="shared" si="5"/>
      </c>
      <c r="Z40" s="57"/>
      <c r="AA40" s="58">
        <f t="shared" si="6"/>
      </c>
      <c r="AB40" s="55"/>
      <c r="AC40" s="55"/>
    </row>
    <row r="41" spans="1:29" s="59" customFormat="1" ht="89.25">
      <c r="A41" s="55">
        <v>12</v>
      </c>
      <c r="B41" s="56" t="s">
        <v>381</v>
      </c>
      <c r="C41" s="61" t="s">
        <v>382</v>
      </c>
      <c r="D41" s="55" t="s">
        <v>90</v>
      </c>
      <c r="E41" s="55">
        <v>5</v>
      </c>
      <c r="F41" s="55" t="s">
        <v>161</v>
      </c>
      <c r="G41" s="55">
        <v>11</v>
      </c>
      <c r="H41" s="55">
        <v>2</v>
      </c>
      <c r="I41" s="55"/>
      <c r="J41" s="55" t="s">
        <v>692</v>
      </c>
      <c r="K41" s="56" t="s">
        <v>385</v>
      </c>
      <c r="L41" s="56" t="s">
        <v>386</v>
      </c>
      <c r="M41" s="56"/>
      <c r="N41" s="55" t="s">
        <v>709</v>
      </c>
      <c r="O41" s="57"/>
      <c r="P41" s="55" t="s">
        <v>39</v>
      </c>
      <c r="Q41" s="55"/>
      <c r="R41" s="55"/>
      <c r="S41" s="55"/>
      <c r="T41" s="55">
        <f t="shared" si="0"/>
      </c>
      <c r="U41" s="55" t="str">
        <f t="shared" si="1"/>
        <v>wp</v>
      </c>
      <c r="V41" s="55">
        <f t="shared" si="2"/>
      </c>
      <c r="W41" s="55">
        <f t="shared" si="3"/>
      </c>
      <c r="X41" s="55" t="str">
        <f t="shared" si="4"/>
        <v>MPM</v>
      </c>
      <c r="Y41" s="55">
        <f t="shared" si="5"/>
      </c>
      <c r="Z41" s="57"/>
      <c r="AA41" s="58" t="str">
        <f t="shared" si="6"/>
        <v>Mason</v>
      </c>
      <c r="AB41" s="55"/>
      <c r="AC41" s="55"/>
    </row>
    <row r="42" spans="1:29" s="59" customFormat="1" ht="25.5">
      <c r="A42" s="78">
        <v>111</v>
      </c>
      <c r="B42" s="77" t="s">
        <v>438</v>
      </c>
      <c r="C42" s="77" t="s">
        <v>439</v>
      </c>
      <c r="D42" s="78" t="s">
        <v>114</v>
      </c>
      <c r="E42" s="78">
        <v>5</v>
      </c>
      <c r="F42" s="78" t="s">
        <v>161</v>
      </c>
      <c r="G42" s="78">
        <v>11</v>
      </c>
      <c r="H42" s="78">
        <v>6</v>
      </c>
      <c r="I42" s="78"/>
      <c r="J42" s="78"/>
      <c r="K42" s="77" t="s">
        <v>448</v>
      </c>
      <c r="L42" s="77" t="s">
        <v>449</v>
      </c>
      <c r="M42" s="77" t="s">
        <v>689</v>
      </c>
      <c r="N42" s="78" t="s">
        <v>688</v>
      </c>
      <c r="O42" s="80">
        <v>40673</v>
      </c>
      <c r="P42" s="78"/>
      <c r="Q42" s="78"/>
      <c r="R42" s="55"/>
      <c r="S42" s="55"/>
      <c r="T42" s="55" t="str">
        <f t="shared" si="0"/>
        <v>A</v>
      </c>
      <c r="U42" s="55">
        <f t="shared" si="1"/>
      </c>
      <c r="V42" s="55">
        <f t="shared" si="2"/>
      </c>
      <c r="W42" s="55">
        <f t="shared" si="3"/>
      </c>
      <c r="X42" s="55">
        <f t="shared" si="4"/>
      </c>
      <c r="Y42" s="55">
        <f t="shared" si="5"/>
      </c>
      <c r="Z42" s="57"/>
      <c r="AA42" s="58">
        <f t="shared" si="6"/>
      </c>
      <c r="AB42" s="55"/>
      <c r="AC42" s="55"/>
    </row>
    <row r="43" spans="1:29" s="59" customFormat="1" ht="25.5">
      <c r="A43" s="78">
        <v>112</v>
      </c>
      <c r="B43" s="77" t="s">
        <v>438</v>
      </c>
      <c r="C43" s="77" t="s">
        <v>439</v>
      </c>
      <c r="D43" s="78" t="s">
        <v>114</v>
      </c>
      <c r="E43" s="78">
        <v>5</v>
      </c>
      <c r="F43" s="78" t="s">
        <v>161</v>
      </c>
      <c r="G43" s="78">
        <v>11</v>
      </c>
      <c r="H43" s="78">
        <v>38</v>
      </c>
      <c r="I43" s="78"/>
      <c r="J43" s="78"/>
      <c r="K43" s="77" t="s">
        <v>448</v>
      </c>
      <c r="L43" s="77" t="s">
        <v>449</v>
      </c>
      <c r="M43" s="77" t="s">
        <v>689</v>
      </c>
      <c r="N43" s="78" t="s">
        <v>688</v>
      </c>
      <c r="O43" s="80">
        <v>40673</v>
      </c>
      <c r="P43" s="78"/>
      <c r="Q43" s="78"/>
      <c r="R43" s="55"/>
      <c r="S43" s="55"/>
      <c r="T43" s="55" t="str">
        <f t="shared" si="0"/>
        <v>A</v>
      </c>
      <c r="U43" s="55">
        <f t="shared" si="1"/>
      </c>
      <c r="V43" s="55">
        <f t="shared" si="2"/>
      </c>
      <c r="W43" s="55">
        <f t="shared" si="3"/>
      </c>
      <c r="X43" s="55">
        <f t="shared" si="4"/>
      </c>
      <c r="Y43" s="55">
        <f t="shared" si="5"/>
      </c>
      <c r="Z43" s="57"/>
      <c r="AA43" s="58">
        <f t="shared" si="6"/>
      </c>
      <c r="AB43" s="55"/>
      <c r="AC43" s="55"/>
    </row>
    <row r="44" spans="1:29" s="59" customFormat="1" ht="25.5">
      <c r="A44" s="78">
        <v>165</v>
      </c>
      <c r="B44" s="77" t="s">
        <v>146</v>
      </c>
      <c r="C44" s="77" t="s">
        <v>147</v>
      </c>
      <c r="D44" s="78" t="s">
        <v>114</v>
      </c>
      <c r="E44" s="78">
        <v>5.2</v>
      </c>
      <c r="F44" s="78" t="s">
        <v>164</v>
      </c>
      <c r="G44" s="78">
        <v>12</v>
      </c>
      <c r="H44" s="78">
        <v>43</v>
      </c>
      <c r="I44" s="78"/>
      <c r="J44" s="78"/>
      <c r="K44" s="77" t="s">
        <v>165</v>
      </c>
      <c r="L44" s="77" t="s">
        <v>160</v>
      </c>
      <c r="M44" s="79" t="s">
        <v>689</v>
      </c>
      <c r="N44" s="78" t="s">
        <v>688</v>
      </c>
      <c r="O44" s="80">
        <v>40673</v>
      </c>
      <c r="P44" s="78"/>
      <c r="Q44" s="78" t="s">
        <v>46</v>
      </c>
      <c r="R44" s="55"/>
      <c r="S44" s="55"/>
      <c r="T44" s="55" t="str">
        <f t="shared" si="0"/>
        <v>A</v>
      </c>
      <c r="U44" s="55">
        <f t="shared" si="1"/>
      </c>
      <c r="V44" s="55">
        <f t="shared" si="2"/>
      </c>
      <c r="W44" s="55">
        <f t="shared" si="3"/>
      </c>
      <c r="X44" s="55">
        <f t="shared" si="4"/>
      </c>
      <c r="Y44" s="55">
        <f t="shared" si="5"/>
      </c>
      <c r="Z44" s="57"/>
      <c r="AA44" s="58">
        <f t="shared" si="6"/>
      </c>
      <c r="AB44" s="55"/>
      <c r="AC44" s="55"/>
    </row>
    <row r="45" spans="1:29" s="59" customFormat="1" ht="25.5">
      <c r="A45" s="78">
        <v>32</v>
      </c>
      <c r="B45" s="77" t="s">
        <v>566</v>
      </c>
      <c r="C45" s="77" t="s">
        <v>595</v>
      </c>
      <c r="D45" s="78" t="s">
        <v>114</v>
      </c>
      <c r="E45" s="78">
        <v>5</v>
      </c>
      <c r="F45" s="78" t="s">
        <v>164</v>
      </c>
      <c r="G45" s="78">
        <v>12</v>
      </c>
      <c r="H45" s="78">
        <v>44</v>
      </c>
      <c r="I45" s="78"/>
      <c r="J45" s="78"/>
      <c r="K45" s="77" t="s">
        <v>596</v>
      </c>
      <c r="L45" s="77" t="s">
        <v>597</v>
      </c>
      <c r="M45" s="77" t="s">
        <v>689</v>
      </c>
      <c r="N45" s="78" t="s">
        <v>688</v>
      </c>
      <c r="O45" s="80">
        <v>40673</v>
      </c>
      <c r="P45" s="78"/>
      <c r="Q45" s="78"/>
      <c r="R45" s="55"/>
      <c r="S45" s="55"/>
      <c r="T45" s="55" t="str">
        <f t="shared" si="0"/>
        <v>A</v>
      </c>
      <c r="U45" s="55">
        <f t="shared" si="1"/>
      </c>
      <c r="V45" s="55">
        <f t="shared" si="2"/>
      </c>
      <c r="W45" s="55">
        <f t="shared" si="3"/>
      </c>
      <c r="X45" s="55">
        <f t="shared" si="4"/>
      </c>
      <c r="Y45" s="55">
        <f t="shared" si="5"/>
      </c>
      <c r="Z45" s="57"/>
      <c r="AA45" s="58">
        <f t="shared" si="6"/>
      </c>
      <c r="AB45" s="55"/>
      <c r="AC45" s="55"/>
    </row>
    <row r="46" spans="1:29" s="59" customFormat="1" ht="25.5">
      <c r="A46" s="78">
        <v>7</v>
      </c>
      <c r="B46" s="77" t="s">
        <v>399</v>
      </c>
      <c r="C46" s="77" t="s">
        <v>400</v>
      </c>
      <c r="D46" s="78" t="s">
        <v>114</v>
      </c>
      <c r="E46" s="78">
        <v>5</v>
      </c>
      <c r="F46" s="78" t="s">
        <v>164</v>
      </c>
      <c r="G46" s="78">
        <v>12</v>
      </c>
      <c r="H46" s="78">
        <v>54</v>
      </c>
      <c r="I46" s="78"/>
      <c r="J46" s="78"/>
      <c r="K46" s="77" t="s">
        <v>412</v>
      </c>
      <c r="L46" s="77" t="s">
        <v>413</v>
      </c>
      <c r="M46" s="77" t="s">
        <v>723</v>
      </c>
      <c r="N46" s="78" t="s">
        <v>690</v>
      </c>
      <c r="O46" s="80">
        <v>40673</v>
      </c>
      <c r="P46" s="78"/>
      <c r="Q46" s="78"/>
      <c r="R46" s="55"/>
      <c r="S46" s="55"/>
      <c r="T46" s="55" t="str">
        <f t="shared" si="0"/>
        <v>AP</v>
      </c>
      <c r="U46" s="55">
        <f t="shared" si="1"/>
      </c>
      <c r="V46" s="55">
        <f t="shared" si="2"/>
      </c>
      <c r="W46" s="55">
        <f t="shared" si="3"/>
      </c>
      <c r="X46" s="55">
        <f t="shared" si="4"/>
      </c>
      <c r="Y46" s="55">
        <f t="shared" si="5"/>
      </c>
      <c r="Z46" s="57"/>
      <c r="AA46" s="58">
        <f t="shared" si="6"/>
      </c>
      <c r="AB46" s="55"/>
      <c r="AC46" s="55"/>
    </row>
    <row r="47" spans="1:29" s="59" customFormat="1" ht="25.5">
      <c r="A47" s="78">
        <v>113</v>
      </c>
      <c r="B47" s="77" t="s">
        <v>438</v>
      </c>
      <c r="C47" s="77" t="s">
        <v>439</v>
      </c>
      <c r="D47" s="78" t="s">
        <v>114</v>
      </c>
      <c r="E47" s="78">
        <v>5</v>
      </c>
      <c r="F47" s="78" t="s">
        <v>161</v>
      </c>
      <c r="G47" s="78">
        <v>12</v>
      </c>
      <c r="H47" s="78" t="s">
        <v>450</v>
      </c>
      <c r="I47" s="78"/>
      <c r="J47" s="78"/>
      <c r="K47" s="77" t="s">
        <v>451</v>
      </c>
      <c r="L47" s="77" t="s">
        <v>452</v>
      </c>
      <c r="M47" s="77" t="s">
        <v>689</v>
      </c>
      <c r="N47" s="78" t="s">
        <v>688</v>
      </c>
      <c r="O47" s="80">
        <v>40673</v>
      </c>
      <c r="P47" s="78"/>
      <c r="Q47" s="78"/>
      <c r="R47" s="55"/>
      <c r="S47" s="55"/>
      <c r="T47" s="55" t="str">
        <f t="shared" si="0"/>
        <v>A</v>
      </c>
      <c r="U47" s="55">
        <f t="shared" si="1"/>
      </c>
      <c r="V47" s="55">
        <f t="shared" si="2"/>
      </c>
      <c r="W47" s="55">
        <f t="shared" si="3"/>
      </c>
      <c r="X47" s="55">
        <f t="shared" si="4"/>
      </c>
      <c r="Y47" s="55">
        <f t="shared" si="5"/>
      </c>
      <c r="Z47" s="57"/>
      <c r="AA47" s="58">
        <f t="shared" si="6"/>
      </c>
      <c r="AB47" s="55"/>
      <c r="AC47" s="55"/>
    </row>
    <row r="48" spans="1:29" s="59" customFormat="1" ht="38.25">
      <c r="A48" s="55">
        <v>77</v>
      </c>
      <c r="B48" s="56" t="s">
        <v>609</v>
      </c>
      <c r="C48" s="56" t="s">
        <v>313</v>
      </c>
      <c r="D48" s="55" t="s">
        <v>90</v>
      </c>
      <c r="E48" s="55">
        <v>5</v>
      </c>
      <c r="F48" s="55" t="s">
        <v>161</v>
      </c>
      <c r="G48" s="55">
        <v>12</v>
      </c>
      <c r="H48" s="55" t="s">
        <v>314</v>
      </c>
      <c r="I48" s="55"/>
      <c r="J48" s="55"/>
      <c r="K48" s="56" t="s">
        <v>315</v>
      </c>
      <c r="L48" s="56" t="s">
        <v>316</v>
      </c>
      <c r="M48" s="56" t="s">
        <v>691</v>
      </c>
      <c r="N48" s="55" t="s">
        <v>690</v>
      </c>
      <c r="O48" s="57">
        <v>40672</v>
      </c>
      <c r="P48" s="55" t="s">
        <v>317</v>
      </c>
      <c r="Q48" s="55" t="s">
        <v>46</v>
      </c>
      <c r="R48" s="55"/>
      <c r="S48" s="55"/>
      <c r="T48" s="55">
        <f t="shared" si="0"/>
      </c>
      <c r="U48" s="55" t="str">
        <f t="shared" si="1"/>
        <v>AP</v>
      </c>
      <c r="V48" s="55" t="str">
        <f t="shared" si="2"/>
        <v>CA</v>
      </c>
      <c r="W48" s="55">
        <f t="shared" si="3"/>
      </c>
      <c r="X48" s="55">
        <f t="shared" si="4"/>
      </c>
      <c r="Y48" s="55">
        <f t="shared" si="5"/>
      </c>
      <c r="Z48" s="57"/>
      <c r="AA48" s="58">
        <f t="shared" si="6"/>
      </c>
      <c r="AB48" s="55"/>
      <c r="AC48" s="55"/>
    </row>
    <row r="49" spans="1:29" s="59" customFormat="1" ht="25.5">
      <c r="A49" s="78">
        <v>166</v>
      </c>
      <c r="B49" s="77" t="s">
        <v>146</v>
      </c>
      <c r="C49" s="77" t="s">
        <v>147</v>
      </c>
      <c r="D49" s="78" t="s">
        <v>114</v>
      </c>
      <c r="E49" s="78">
        <v>5</v>
      </c>
      <c r="F49" s="78" t="s">
        <v>50</v>
      </c>
      <c r="G49" s="78">
        <v>13</v>
      </c>
      <c r="H49" s="78">
        <v>45</v>
      </c>
      <c r="I49" s="78"/>
      <c r="J49" s="78"/>
      <c r="K49" s="77" t="s">
        <v>166</v>
      </c>
      <c r="L49" s="77" t="s">
        <v>167</v>
      </c>
      <c r="M49" s="77"/>
      <c r="N49" s="78"/>
      <c r="O49" s="78"/>
      <c r="P49" s="78"/>
      <c r="Q49" s="78" t="s">
        <v>46</v>
      </c>
      <c r="R49" s="55"/>
      <c r="S49" s="55"/>
      <c r="T49" s="55">
        <f t="shared" si="0"/>
        <v>0</v>
      </c>
      <c r="U49" s="55">
        <f t="shared" si="1"/>
      </c>
      <c r="V49" s="55">
        <f t="shared" si="2"/>
      </c>
      <c r="W49" s="55">
        <f t="shared" si="3"/>
      </c>
      <c r="X49" s="55">
        <f t="shared" si="4"/>
      </c>
      <c r="Y49" s="55">
        <f t="shared" si="5"/>
      </c>
      <c r="Z49" s="57"/>
      <c r="AA49" s="58">
        <f t="shared" si="6"/>
      </c>
      <c r="AB49" s="55"/>
      <c r="AC49" s="55"/>
    </row>
    <row r="50" spans="1:29" s="59" customFormat="1" ht="89.25">
      <c r="A50" s="55">
        <v>124</v>
      </c>
      <c r="B50" s="56" t="s">
        <v>135</v>
      </c>
      <c r="C50" s="56" t="s">
        <v>136</v>
      </c>
      <c r="D50" s="55" t="s">
        <v>90</v>
      </c>
      <c r="E50" s="55">
        <v>5</v>
      </c>
      <c r="F50" s="55" t="s">
        <v>50</v>
      </c>
      <c r="G50" s="55">
        <v>14</v>
      </c>
      <c r="H50" s="55">
        <v>18</v>
      </c>
      <c r="I50" s="55"/>
      <c r="J50" s="55" t="s">
        <v>702</v>
      </c>
      <c r="K50" s="56" t="s">
        <v>137</v>
      </c>
      <c r="L50" s="56" t="s">
        <v>568</v>
      </c>
      <c r="M50" s="56" t="s">
        <v>682</v>
      </c>
      <c r="N50" s="55" t="s">
        <v>679</v>
      </c>
      <c r="O50" s="57">
        <v>40673</v>
      </c>
      <c r="P50" s="55" t="s">
        <v>31</v>
      </c>
      <c r="Q50" s="55" t="s">
        <v>138</v>
      </c>
      <c r="R50" s="55"/>
      <c r="S50" s="55"/>
      <c r="T50" s="55">
        <f t="shared" si="0"/>
      </c>
      <c r="U50" s="55" t="str">
        <f t="shared" si="1"/>
        <v>Z</v>
      </c>
      <c r="V50" s="55" t="str">
        <f t="shared" si="2"/>
        <v>FCS</v>
      </c>
      <c r="W50" s="55">
        <f t="shared" si="3"/>
      </c>
      <c r="X50" s="55">
        <f t="shared" si="4"/>
      </c>
      <c r="Y50" s="55">
        <f t="shared" si="5"/>
      </c>
      <c r="Z50" s="57"/>
      <c r="AA50" s="58">
        <f t="shared" si="6"/>
      </c>
      <c r="AB50" s="55"/>
      <c r="AC50" s="55"/>
    </row>
    <row r="51" spans="1:29" s="59" customFormat="1" ht="63.75">
      <c r="A51" s="55">
        <v>30</v>
      </c>
      <c r="B51" s="56" t="s">
        <v>48</v>
      </c>
      <c r="C51" s="56" t="s">
        <v>49</v>
      </c>
      <c r="D51" s="55" t="s">
        <v>90</v>
      </c>
      <c r="E51" s="55">
        <v>5</v>
      </c>
      <c r="F51" s="55" t="s">
        <v>50</v>
      </c>
      <c r="G51" s="55">
        <v>14</v>
      </c>
      <c r="H51" s="55">
        <v>21</v>
      </c>
      <c r="I51" s="55"/>
      <c r="J51" s="55" t="s">
        <v>703</v>
      </c>
      <c r="K51" s="56" t="s">
        <v>51</v>
      </c>
      <c r="L51" s="56" t="s">
        <v>52</v>
      </c>
      <c r="M51" s="56"/>
      <c r="N51" s="55" t="s">
        <v>709</v>
      </c>
      <c r="O51" s="57"/>
      <c r="P51" s="55" t="s">
        <v>31</v>
      </c>
      <c r="Q51" s="55" t="s">
        <v>46</v>
      </c>
      <c r="R51" s="55"/>
      <c r="S51" s="55"/>
      <c r="T51" s="55">
        <f t="shared" si="0"/>
      </c>
      <c r="U51" s="55" t="str">
        <f t="shared" si="1"/>
        <v>wp</v>
      </c>
      <c r="V51" s="55">
        <f t="shared" si="2"/>
      </c>
      <c r="W51" s="55">
        <f t="shared" si="3"/>
      </c>
      <c r="X51" s="55" t="str">
        <f t="shared" si="4"/>
        <v>FCS</v>
      </c>
      <c r="Y51" s="55">
        <f t="shared" si="5"/>
      </c>
      <c r="Z51" s="57"/>
      <c r="AA51" s="58" t="str">
        <f t="shared" si="6"/>
        <v>Powell</v>
      </c>
      <c r="AB51" s="55"/>
      <c r="AC51" s="55"/>
    </row>
    <row r="52" spans="1:29" s="59" customFormat="1" ht="25.5">
      <c r="A52" s="78">
        <v>167</v>
      </c>
      <c r="B52" s="77" t="s">
        <v>146</v>
      </c>
      <c r="C52" s="77" t="s">
        <v>147</v>
      </c>
      <c r="D52" s="78" t="s">
        <v>114</v>
      </c>
      <c r="E52" s="78">
        <v>5</v>
      </c>
      <c r="F52" s="78" t="s">
        <v>50</v>
      </c>
      <c r="G52" s="78">
        <v>14</v>
      </c>
      <c r="H52" s="78">
        <v>36</v>
      </c>
      <c r="I52" s="78"/>
      <c r="J52" s="78"/>
      <c r="K52" s="77" t="s">
        <v>168</v>
      </c>
      <c r="L52" s="77" t="s">
        <v>160</v>
      </c>
      <c r="M52" s="77" t="s">
        <v>689</v>
      </c>
      <c r="N52" s="78" t="s">
        <v>688</v>
      </c>
      <c r="O52" s="80">
        <v>40673</v>
      </c>
      <c r="P52" s="78"/>
      <c r="Q52" s="78" t="s">
        <v>46</v>
      </c>
      <c r="R52" s="55"/>
      <c r="S52" s="55"/>
      <c r="T52" s="55" t="str">
        <f t="shared" si="0"/>
        <v>A</v>
      </c>
      <c r="U52" s="55">
        <f t="shared" si="1"/>
      </c>
      <c r="V52" s="55">
        <f t="shared" si="2"/>
      </c>
      <c r="W52" s="55">
        <f t="shared" si="3"/>
      </c>
      <c r="X52" s="55">
        <f t="shared" si="4"/>
      </c>
      <c r="Y52" s="55">
        <f t="shared" si="5"/>
      </c>
      <c r="Z52" s="57"/>
      <c r="AA52" s="58">
        <f t="shared" si="6"/>
      </c>
      <c r="AB52" s="55"/>
      <c r="AC52" s="55"/>
    </row>
    <row r="53" spans="1:29" s="59" customFormat="1" ht="25.5">
      <c r="A53" s="55">
        <v>143</v>
      </c>
      <c r="B53" s="56" t="s">
        <v>245</v>
      </c>
      <c r="C53" s="56" t="s">
        <v>246</v>
      </c>
      <c r="D53" s="55" t="s">
        <v>90</v>
      </c>
      <c r="E53" s="55">
        <v>5</v>
      </c>
      <c r="F53" s="65" t="s">
        <v>164</v>
      </c>
      <c r="G53" s="55">
        <v>14</v>
      </c>
      <c r="H53" s="55">
        <v>41</v>
      </c>
      <c r="I53" s="55"/>
      <c r="J53" s="55" t="s">
        <v>698</v>
      </c>
      <c r="K53" s="56" t="s">
        <v>578</v>
      </c>
      <c r="L53" s="56" t="s">
        <v>579</v>
      </c>
      <c r="M53" s="56"/>
      <c r="N53" s="55" t="s">
        <v>709</v>
      </c>
      <c r="O53" s="57"/>
      <c r="P53" s="55" t="s">
        <v>37</v>
      </c>
      <c r="Q53" s="55" t="s">
        <v>85</v>
      </c>
      <c r="R53" s="55"/>
      <c r="S53" s="55"/>
      <c r="T53" s="55">
        <f t="shared" si="0"/>
      </c>
      <c r="U53" s="55" t="str">
        <f t="shared" si="1"/>
        <v>wp</v>
      </c>
      <c r="V53" s="55">
        <f t="shared" si="2"/>
      </c>
      <c r="W53" s="55">
        <f t="shared" si="3"/>
      </c>
      <c r="X53" s="55" t="str">
        <f t="shared" si="4"/>
        <v>MAC</v>
      </c>
      <c r="Y53" s="55">
        <f t="shared" si="5"/>
      </c>
      <c r="Z53" s="57"/>
      <c r="AA53" s="58" t="str">
        <f t="shared" si="6"/>
        <v>Chang</v>
      </c>
      <c r="AB53" s="55"/>
      <c r="AC53" s="55"/>
    </row>
    <row r="54" spans="1:29" s="59" customFormat="1" ht="191.25">
      <c r="A54" s="55">
        <v>144</v>
      </c>
      <c r="B54" s="56" t="s">
        <v>245</v>
      </c>
      <c r="C54" s="56" t="s">
        <v>246</v>
      </c>
      <c r="D54" s="55" t="s">
        <v>90</v>
      </c>
      <c r="E54" s="55">
        <v>5</v>
      </c>
      <c r="F54" s="65" t="s">
        <v>164</v>
      </c>
      <c r="G54" s="55">
        <v>14</v>
      </c>
      <c r="H54" s="55">
        <v>41</v>
      </c>
      <c r="I54" s="60"/>
      <c r="J54" s="55" t="s">
        <v>698</v>
      </c>
      <c r="K54" s="56" t="s">
        <v>580</v>
      </c>
      <c r="L54" s="56" t="s">
        <v>581</v>
      </c>
      <c r="M54" s="56"/>
      <c r="N54" s="55" t="s">
        <v>709</v>
      </c>
      <c r="O54" s="57"/>
      <c r="P54" s="55" t="s">
        <v>37</v>
      </c>
      <c r="Q54" s="55" t="s">
        <v>46</v>
      </c>
      <c r="R54" s="55"/>
      <c r="S54" s="55"/>
      <c r="T54" s="55">
        <f t="shared" si="0"/>
      </c>
      <c r="U54" s="55" t="str">
        <f t="shared" si="1"/>
        <v>wp</v>
      </c>
      <c r="V54" s="55">
        <f t="shared" si="2"/>
      </c>
      <c r="W54" s="55">
        <f t="shared" si="3"/>
      </c>
      <c r="X54" s="55" t="str">
        <f t="shared" si="4"/>
        <v>MAC</v>
      </c>
      <c r="Y54" s="55">
        <f t="shared" si="5"/>
      </c>
      <c r="Z54" s="57"/>
      <c r="AA54" s="58" t="str">
        <f t="shared" si="6"/>
        <v>Chang</v>
      </c>
      <c r="AB54" s="55"/>
      <c r="AC54" s="55"/>
    </row>
    <row r="55" spans="1:29" s="59" customFormat="1" ht="12.75">
      <c r="A55" s="78">
        <v>8</v>
      </c>
      <c r="B55" s="77" t="s">
        <v>399</v>
      </c>
      <c r="C55" s="77" t="s">
        <v>400</v>
      </c>
      <c r="D55" s="78" t="s">
        <v>114</v>
      </c>
      <c r="E55" s="78">
        <v>5</v>
      </c>
      <c r="F55" s="78" t="s">
        <v>414</v>
      </c>
      <c r="G55" s="78">
        <v>15</v>
      </c>
      <c r="H55" s="78">
        <v>1</v>
      </c>
      <c r="I55" s="78"/>
      <c r="J55" s="78"/>
      <c r="K55" s="77" t="s">
        <v>415</v>
      </c>
      <c r="L55" s="77" t="s">
        <v>416</v>
      </c>
      <c r="M55" s="77" t="s">
        <v>689</v>
      </c>
      <c r="N55" s="78" t="s">
        <v>688</v>
      </c>
      <c r="O55" s="80">
        <v>40673</v>
      </c>
      <c r="P55" s="78"/>
      <c r="Q55" s="78"/>
      <c r="R55" s="55"/>
      <c r="S55" s="55"/>
      <c r="T55" s="55" t="str">
        <f t="shared" si="0"/>
        <v>A</v>
      </c>
      <c r="U55" s="55">
        <f t="shared" si="1"/>
      </c>
      <c r="V55" s="55">
        <f t="shared" si="2"/>
      </c>
      <c r="W55" s="55">
        <f t="shared" si="3"/>
      </c>
      <c r="X55" s="55">
        <f t="shared" si="4"/>
      </c>
      <c r="Y55" s="55">
        <f t="shared" si="5"/>
      </c>
      <c r="Z55" s="57"/>
      <c r="AA55" s="58">
        <f t="shared" si="6"/>
      </c>
      <c r="AB55" s="55"/>
      <c r="AC55" s="55"/>
    </row>
    <row r="56" spans="1:29" s="59" customFormat="1" ht="38.25">
      <c r="A56" s="55">
        <v>175</v>
      </c>
      <c r="B56" s="56" t="s">
        <v>146</v>
      </c>
      <c r="C56" s="56" t="s">
        <v>147</v>
      </c>
      <c r="D56" s="55" t="s">
        <v>90</v>
      </c>
      <c r="E56" s="55">
        <v>5</v>
      </c>
      <c r="F56" s="55" t="s">
        <v>182</v>
      </c>
      <c r="G56" s="55">
        <v>15</v>
      </c>
      <c r="H56" s="55">
        <v>27</v>
      </c>
      <c r="I56" s="55"/>
      <c r="J56" s="55"/>
      <c r="K56" s="56" t="s">
        <v>183</v>
      </c>
      <c r="L56" s="56" t="s">
        <v>184</v>
      </c>
      <c r="M56" s="56" t="s">
        <v>689</v>
      </c>
      <c r="N56" s="55" t="s">
        <v>688</v>
      </c>
      <c r="O56" s="57">
        <v>40672</v>
      </c>
      <c r="P56" s="55" t="s">
        <v>33</v>
      </c>
      <c r="Q56" s="55"/>
      <c r="R56" s="55"/>
      <c r="S56" s="55"/>
      <c r="T56" s="55">
        <f t="shared" si="0"/>
      </c>
      <c r="U56" s="55" t="str">
        <f t="shared" si="1"/>
        <v>A</v>
      </c>
      <c r="V56" s="55" t="str">
        <f t="shared" si="2"/>
        <v>Frame Format</v>
      </c>
      <c r="W56" s="55">
        <f t="shared" si="3"/>
      </c>
      <c r="X56" s="55">
        <f t="shared" si="4"/>
      </c>
      <c r="Y56" s="55">
        <f t="shared" si="5"/>
      </c>
      <c r="Z56" s="57"/>
      <c r="AA56" s="58">
        <f t="shared" si="6"/>
      </c>
      <c r="AB56" s="55"/>
      <c r="AC56" s="55"/>
    </row>
    <row r="57" spans="1:29" s="59" customFormat="1" ht="25.5">
      <c r="A57" s="78">
        <v>168</v>
      </c>
      <c r="B57" s="77" t="s">
        <v>146</v>
      </c>
      <c r="C57" s="77" t="s">
        <v>147</v>
      </c>
      <c r="D57" s="78" t="s">
        <v>114</v>
      </c>
      <c r="E57" s="78">
        <v>5</v>
      </c>
      <c r="F57" s="78" t="s">
        <v>169</v>
      </c>
      <c r="G57" s="78">
        <v>15</v>
      </c>
      <c r="H57" s="78">
        <v>39</v>
      </c>
      <c r="I57" s="78"/>
      <c r="J57" s="78"/>
      <c r="K57" s="77" t="s">
        <v>170</v>
      </c>
      <c r="L57" s="77" t="s">
        <v>160</v>
      </c>
      <c r="M57" s="77" t="s">
        <v>689</v>
      </c>
      <c r="N57" s="78" t="s">
        <v>688</v>
      </c>
      <c r="O57" s="80">
        <v>40673</v>
      </c>
      <c r="P57" s="78"/>
      <c r="Q57" s="78" t="s">
        <v>46</v>
      </c>
      <c r="R57" s="55"/>
      <c r="S57" s="55"/>
      <c r="T57" s="55" t="str">
        <f t="shared" si="0"/>
        <v>A</v>
      </c>
      <c r="U57" s="55">
        <f t="shared" si="1"/>
      </c>
      <c r="V57" s="55">
        <f t="shared" si="2"/>
      </c>
      <c r="W57" s="55">
        <f t="shared" si="3"/>
      </c>
      <c r="X57" s="55">
        <f t="shared" si="4"/>
      </c>
      <c r="Y57" s="55">
        <f t="shared" si="5"/>
      </c>
      <c r="Z57" s="57"/>
      <c r="AA57" s="58">
        <f t="shared" si="6"/>
      </c>
      <c r="AB57" s="55"/>
      <c r="AC57" s="55"/>
    </row>
    <row r="58" spans="1:29" s="59" customFormat="1" ht="38.25">
      <c r="A58" s="78">
        <v>38</v>
      </c>
      <c r="B58" s="77" t="s">
        <v>422</v>
      </c>
      <c r="C58" s="77" t="s">
        <v>147</v>
      </c>
      <c r="D58" s="78" t="s">
        <v>114</v>
      </c>
      <c r="E58" s="78">
        <v>5</v>
      </c>
      <c r="F58" s="78" t="s">
        <v>182</v>
      </c>
      <c r="G58" s="78">
        <v>15</v>
      </c>
      <c r="H58" s="78"/>
      <c r="I58" s="78"/>
      <c r="J58" s="78"/>
      <c r="K58" s="77" t="s">
        <v>425</v>
      </c>
      <c r="L58" s="77" t="s">
        <v>426</v>
      </c>
      <c r="M58" s="79" t="s">
        <v>689</v>
      </c>
      <c r="N58" s="78" t="s">
        <v>688</v>
      </c>
      <c r="O58" s="80">
        <v>40673</v>
      </c>
      <c r="P58" s="78"/>
      <c r="Q58" s="78" t="s">
        <v>46</v>
      </c>
      <c r="R58" s="55"/>
      <c r="S58" s="55"/>
      <c r="T58" s="55" t="str">
        <f t="shared" si="0"/>
        <v>A</v>
      </c>
      <c r="U58" s="55">
        <f t="shared" si="1"/>
      </c>
      <c r="V58" s="55">
        <f t="shared" si="2"/>
      </c>
      <c r="W58" s="55">
        <f t="shared" si="3"/>
      </c>
      <c r="X58" s="55">
        <f t="shared" si="4"/>
      </c>
      <c r="Y58" s="55">
        <f t="shared" si="5"/>
      </c>
      <c r="Z58" s="57"/>
      <c r="AA58" s="58">
        <f t="shared" si="6"/>
      </c>
      <c r="AB58" s="55"/>
      <c r="AC58" s="55"/>
    </row>
    <row r="59" spans="1:29" s="59" customFormat="1" ht="25.5">
      <c r="A59" s="78">
        <v>3</v>
      </c>
      <c r="B59" s="77" t="s">
        <v>399</v>
      </c>
      <c r="C59" s="77" t="s">
        <v>400</v>
      </c>
      <c r="D59" s="78" t="s">
        <v>114</v>
      </c>
      <c r="E59" s="78">
        <v>5</v>
      </c>
      <c r="F59" s="78" t="s">
        <v>171</v>
      </c>
      <c r="G59" s="78">
        <v>16</v>
      </c>
      <c r="H59" s="78">
        <v>12</v>
      </c>
      <c r="I59" s="78"/>
      <c r="J59" s="78"/>
      <c r="K59" s="77" t="s">
        <v>404</v>
      </c>
      <c r="L59" s="77" t="s">
        <v>405</v>
      </c>
      <c r="M59" s="79" t="s">
        <v>721</v>
      </c>
      <c r="N59" s="78" t="s">
        <v>690</v>
      </c>
      <c r="O59" s="80">
        <v>40673</v>
      </c>
      <c r="P59" s="78"/>
      <c r="Q59" s="78" t="s">
        <v>46</v>
      </c>
      <c r="R59" s="55"/>
      <c r="S59" s="55"/>
      <c r="T59" s="55" t="str">
        <f t="shared" si="0"/>
        <v>AP</v>
      </c>
      <c r="U59" s="55">
        <f t="shared" si="1"/>
      </c>
      <c r="V59" s="55">
        <f t="shared" si="2"/>
      </c>
      <c r="W59" s="55">
        <f t="shared" si="3"/>
      </c>
      <c r="X59" s="55">
        <f t="shared" si="4"/>
      </c>
      <c r="Y59" s="55">
        <f t="shared" si="5"/>
      </c>
      <c r="Z59" s="57"/>
      <c r="AA59" s="58">
        <f t="shared" si="6"/>
      </c>
      <c r="AB59" s="55"/>
      <c r="AC59" s="55"/>
    </row>
    <row r="60" spans="1:29" s="59" customFormat="1" ht="25.5">
      <c r="A60" s="78">
        <v>150</v>
      </c>
      <c r="B60" s="77" t="s">
        <v>245</v>
      </c>
      <c r="C60" s="77" t="s">
        <v>246</v>
      </c>
      <c r="D60" s="78" t="s">
        <v>114</v>
      </c>
      <c r="E60" s="78">
        <v>5</v>
      </c>
      <c r="F60" s="78" t="s">
        <v>171</v>
      </c>
      <c r="G60" s="78">
        <v>16</v>
      </c>
      <c r="H60" s="78">
        <v>12</v>
      </c>
      <c r="I60" s="78"/>
      <c r="J60" s="78"/>
      <c r="K60" s="77" t="s">
        <v>592</v>
      </c>
      <c r="L60" s="77" t="s">
        <v>593</v>
      </c>
      <c r="M60" s="77" t="s">
        <v>689</v>
      </c>
      <c r="N60" s="78" t="s">
        <v>688</v>
      </c>
      <c r="O60" s="80">
        <v>40673</v>
      </c>
      <c r="P60" s="78"/>
      <c r="Q60" s="78" t="s">
        <v>46</v>
      </c>
      <c r="R60" s="55"/>
      <c r="S60" s="55"/>
      <c r="T60" s="55" t="str">
        <f t="shared" si="0"/>
        <v>A</v>
      </c>
      <c r="U60" s="55">
        <f t="shared" si="1"/>
      </c>
      <c r="V60" s="55">
        <f t="shared" si="2"/>
      </c>
      <c r="W60" s="55">
        <f t="shared" si="3"/>
      </c>
      <c r="X60" s="55">
        <f t="shared" si="4"/>
      </c>
      <c r="Y60" s="55">
        <f t="shared" si="5"/>
      </c>
      <c r="Z60" s="57"/>
      <c r="AA60" s="58">
        <f t="shared" si="6"/>
      </c>
      <c r="AB60" s="55"/>
      <c r="AC60" s="55"/>
    </row>
    <row r="61" spans="1:29" s="59" customFormat="1" ht="25.5">
      <c r="A61" s="55">
        <v>145</v>
      </c>
      <c r="B61" s="56" t="s">
        <v>245</v>
      </c>
      <c r="C61" s="56" t="s">
        <v>246</v>
      </c>
      <c r="D61" s="55" t="s">
        <v>90</v>
      </c>
      <c r="E61" s="55">
        <v>5</v>
      </c>
      <c r="F61" s="55" t="s">
        <v>171</v>
      </c>
      <c r="G61" s="55">
        <v>16</v>
      </c>
      <c r="H61" s="55">
        <v>12</v>
      </c>
      <c r="I61" s="55"/>
      <c r="J61" s="55" t="s">
        <v>699</v>
      </c>
      <c r="K61" s="56" t="s">
        <v>582</v>
      </c>
      <c r="L61" s="56" t="s">
        <v>583</v>
      </c>
      <c r="M61" s="56" t="s">
        <v>716</v>
      </c>
      <c r="N61" s="55" t="s">
        <v>690</v>
      </c>
      <c r="O61" s="57">
        <v>40673</v>
      </c>
      <c r="P61" s="55" t="s">
        <v>39</v>
      </c>
      <c r="Q61" s="55" t="s">
        <v>46</v>
      </c>
      <c r="R61" s="55"/>
      <c r="S61" s="55"/>
      <c r="T61" s="55">
        <f t="shared" si="0"/>
      </c>
      <c r="U61" s="55" t="str">
        <f t="shared" si="1"/>
        <v>AP</v>
      </c>
      <c r="V61" s="55" t="str">
        <f t="shared" si="2"/>
        <v>MPM</v>
      </c>
      <c r="W61" s="55">
        <f t="shared" si="3"/>
      </c>
      <c r="X61" s="55">
        <f t="shared" si="4"/>
      </c>
      <c r="Y61" s="55">
        <f t="shared" si="5"/>
      </c>
      <c r="Z61" s="57"/>
      <c r="AA61" s="58">
        <f t="shared" si="6"/>
      </c>
      <c r="AB61" s="55" t="s">
        <v>715</v>
      </c>
      <c r="AC61" s="55"/>
    </row>
    <row r="62" spans="1:29" s="59" customFormat="1" ht="63.75">
      <c r="A62" s="55">
        <v>146</v>
      </c>
      <c r="B62" s="56" t="s">
        <v>245</v>
      </c>
      <c r="C62" s="56" t="s">
        <v>246</v>
      </c>
      <c r="D62" s="55" t="s">
        <v>90</v>
      </c>
      <c r="E62" s="55">
        <v>5</v>
      </c>
      <c r="F62" s="55" t="s">
        <v>171</v>
      </c>
      <c r="G62" s="55">
        <v>16</v>
      </c>
      <c r="H62" s="55">
        <v>12</v>
      </c>
      <c r="I62" s="55"/>
      <c r="J62" s="55" t="s">
        <v>699</v>
      </c>
      <c r="K62" s="56" t="s">
        <v>584</v>
      </c>
      <c r="L62" s="56" t="s">
        <v>585</v>
      </c>
      <c r="M62" s="56" t="s">
        <v>716</v>
      </c>
      <c r="N62" s="55" t="s">
        <v>690</v>
      </c>
      <c r="O62" s="57">
        <v>40673</v>
      </c>
      <c r="P62" s="55" t="s">
        <v>39</v>
      </c>
      <c r="Q62" s="55" t="s">
        <v>46</v>
      </c>
      <c r="R62" s="55"/>
      <c r="S62" s="55"/>
      <c r="T62" s="55">
        <f t="shared" si="0"/>
      </c>
      <c r="U62" s="55" t="str">
        <f t="shared" si="1"/>
        <v>AP</v>
      </c>
      <c r="V62" s="55" t="str">
        <f t="shared" si="2"/>
        <v>MPM</v>
      </c>
      <c r="W62" s="55">
        <f t="shared" si="3"/>
      </c>
      <c r="X62" s="55">
        <f t="shared" si="4"/>
      </c>
      <c r="Y62" s="55">
        <f t="shared" si="5"/>
      </c>
      <c r="Z62" s="57"/>
      <c r="AA62" s="58">
        <f t="shared" si="6"/>
      </c>
      <c r="AB62" s="55" t="s">
        <v>715</v>
      </c>
      <c r="AC62" s="55"/>
    </row>
    <row r="63" spans="1:29" s="59" customFormat="1" ht="38.25">
      <c r="A63" s="55">
        <v>147</v>
      </c>
      <c r="B63" s="56" t="s">
        <v>245</v>
      </c>
      <c r="C63" s="56" t="s">
        <v>246</v>
      </c>
      <c r="D63" s="55" t="s">
        <v>90</v>
      </c>
      <c r="E63" s="55">
        <v>5</v>
      </c>
      <c r="F63" s="55" t="s">
        <v>171</v>
      </c>
      <c r="G63" s="55">
        <v>16</v>
      </c>
      <c r="H63" s="55">
        <v>12</v>
      </c>
      <c r="I63" s="55"/>
      <c r="J63" s="55" t="s">
        <v>699</v>
      </c>
      <c r="K63" s="56" t="s">
        <v>586</v>
      </c>
      <c r="L63" s="56" t="s">
        <v>587</v>
      </c>
      <c r="M63" s="56" t="s">
        <v>716</v>
      </c>
      <c r="N63" s="55" t="s">
        <v>690</v>
      </c>
      <c r="O63" s="57">
        <v>40673</v>
      </c>
      <c r="P63" s="55" t="s">
        <v>39</v>
      </c>
      <c r="Q63" s="55" t="s">
        <v>46</v>
      </c>
      <c r="R63" s="55"/>
      <c r="S63" s="55"/>
      <c r="T63" s="55">
        <f t="shared" si="0"/>
      </c>
      <c r="U63" s="55" t="str">
        <f t="shared" si="1"/>
        <v>AP</v>
      </c>
      <c r="V63" s="55" t="str">
        <f t="shared" si="2"/>
        <v>MPM</v>
      </c>
      <c r="W63" s="55">
        <f t="shared" si="3"/>
      </c>
      <c r="X63" s="55">
        <f t="shared" si="4"/>
      </c>
      <c r="Y63" s="55">
        <f t="shared" si="5"/>
      </c>
      <c r="Z63" s="57"/>
      <c r="AA63" s="58">
        <f t="shared" si="6"/>
      </c>
      <c r="AB63" s="55" t="s">
        <v>715</v>
      </c>
      <c r="AC63" s="55"/>
    </row>
    <row r="64" spans="1:29" s="59" customFormat="1" ht="25.5">
      <c r="A64" s="55">
        <v>148</v>
      </c>
      <c r="B64" s="56" t="s">
        <v>245</v>
      </c>
      <c r="C64" s="56" t="s">
        <v>246</v>
      </c>
      <c r="D64" s="55" t="s">
        <v>90</v>
      </c>
      <c r="E64" s="55">
        <v>5</v>
      </c>
      <c r="F64" s="55" t="s">
        <v>171</v>
      </c>
      <c r="G64" s="55">
        <v>16</v>
      </c>
      <c r="H64" s="55">
        <v>12</v>
      </c>
      <c r="I64" s="55"/>
      <c r="J64" s="55" t="s">
        <v>699</v>
      </c>
      <c r="K64" s="56" t="s">
        <v>588</v>
      </c>
      <c r="L64" s="56" t="s">
        <v>589</v>
      </c>
      <c r="M64" s="56" t="s">
        <v>716</v>
      </c>
      <c r="N64" s="55" t="s">
        <v>690</v>
      </c>
      <c r="O64" s="57">
        <v>40673</v>
      </c>
      <c r="P64" s="55" t="s">
        <v>39</v>
      </c>
      <c r="Q64" s="55" t="s">
        <v>46</v>
      </c>
      <c r="R64" s="55"/>
      <c r="S64" s="55"/>
      <c r="T64" s="55">
        <f t="shared" si="0"/>
      </c>
      <c r="U64" s="55" t="str">
        <f t="shared" si="1"/>
        <v>AP</v>
      </c>
      <c r="V64" s="55" t="str">
        <f t="shared" si="2"/>
        <v>MPM</v>
      </c>
      <c r="W64" s="55">
        <f t="shared" si="3"/>
      </c>
      <c r="X64" s="55">
        <f t="shared" si="4"/>
      </c>
      <c r="Y64" s="55">
        <f t="shared" si="5"/>
      </c>
      <c r="Z64" s="57"/>
      <c r="AA64" s="58">
        <f t="shared" si="6"/>
      </c>
      <c r="AB64" s="55" t="s">
        <v>715</v>
      </c>
      <c r="AC64" s="55"/>
    </row>
    <row r="65" spans="1:29" s="59" customFormat="1" ht="38.25">
      <c r="A65" s="55">
        <v>149</v>
      </c>
      <c r="B65" s="56" t="s">
        <v>245</v>
      </c>
      <c r="C65" s="56" t="s">
        <v>246</v>
      </c>
      <c r="D65" s="55" t="s">
        <v>90</v>
      </c>
      <c r="E65" s="55">
        <v>5</v>
      </c>
      <c r="F65" s="55" t="s">
        <v>171</v>
      </c>
      <c r="G65" s="55">
        <v>16</v>
      </c>
      <c r="H65" s="55">
        <v>12</v>
      </c>
      <c r="I65" s="55"/>
      <c r="J65" s="55"/>
      <c r="K65" s="56" t="s">
        <v>590</v>
      </c>
      <c r="L65" s="56" t="s">
        <v>591</v>
      </c>
      <c r="M65" s="56" t="s">
        <v>704</v>
      </c>
      <c r="N65" s="55" t="s">
        <v>690</v>
      </c>
      <c r="O65" s="57">
        <v>40672</v>
      </c>
      <c r="P65" s="55" t="s">
        <v>39</v>
      </c>
      <c r="Q65" s="55" t="s">
        <v>46</v>
      </c>
      <c r="R65" s="55"/>
      <c r="S65" s="55"/>
      <c r="T65" s="55">
        <f t="shared" si="0"/>
      </c>
      <c r="U65" s="55" t="str">
        <f t="shared" si="1"/>
        <v>AP</v>
      </c>
      <c r="V65" s="55" t="str">
        <f t="shared" si="2"/>
        <v>MPM</v>
      </c>
      <c r="W65" s="55">
        <f t="shared" si="3"/>
      </c>
      <c r="X65" s="55">
        <f t="shared" si="4"/>
      </c>
      <c r="Y65" s="55">
        <f t="shared" si="5"/>
      </c>
      <c r="Z65" s="57"/>
      <c r="AA65" s="58">
        <f t="shared" si="6"/>
      </c>
      <c r="AB65" s="55"/>
      <c r="AC65" s="55"/>
    </row>
    <row r="66" spans="1:29" s="59" customFormat="1" ht="25.5">
      <c r="A66" s="55">
        <v>172</v>
      </c>
      <c r="B66" s="56" t="s">
        <v>146</v>
      </c>
      <c r="C66" s="56" t="s">
        <v>147</v>
      </c>
      <c r="D66" s="55" t="s">
        <v>90</v>
      </c>
      <c r="E66" s="55">
        <v>5</v>
      </c>
      <c r="F66" s="55" t="s">
        <v>171</v>
      </c>
      <c r="G66" s="55">
        <v>16</v>
      </c>
      <c r="H66" s="55">
        <v>12</v>
      </c>
      <c r="I66" s="55"/>
      <c r="J66" s="55"/>
      <c r="K66" s="56" t="s">
        <v>177</v>
      </c>
      <c r="L66" s="56" t="s">
        <v>178</v>
      </c>
      <c r="M66" s="56" t="s">
        <v>704</v>
      </c>
      <c r="N66" s="55" t="s">
        <v>690</v>
      </c>
      <c r="O66" s="57">
        <v>40672</v>
      </c>
      <c r="P66" s="55" t="s">
        <v>36</v>
      </c>
      <c r="Q66" s="55"/>
      <c r="R66" s="55"/>
      <c r="S66" s="55"/>
      <c r="T66" s="55">
        <f aca="true" t="shared" si="7" ref="T66:T129">IF(D66="E",N66,"")</f>
      </c>
      <c r="U66" s="55" t="str">
        <f aca="true" t="shared" si="8" ref="U66:U129">IF(OR(D66="T",D66="G"),N66,"")</f>
        <v>AP</v>
      </c>
      <c r="V66" s="55" t="str">
        <f aca="true" t="shared" si="9" ref="V66:V129">IF(OR(U66="A",U66="AP",U66="R",U66="Z"),P66,"")</f>
        <v>IE</v>
      </c>
      <c r="W66" s="55">
        <f aca="true" t="shared" si="10" ref="W66:W129">IF(U66=0,P66,"")</f>
      </c>
      <c r="X66" s="55">
        <f aca="true" t="shared" si="11" ref="X66:X129">IF(U66="wp",P66,"")</f>
      </c>
      <c r="Y66" s="55">
        <f aca="true" t="shared" si="12" ref="Y66:Y129">IF(U66="rdy2vote",P66,IF(U66="rdy2vote2",P66,""))</f>
      </c>
      <c r="Z66" s="57"/>
      <c r="AA66" s="58">
        <f aca="true" t="shared" si="13" ref="AA66:AA129">IF(OR(U66="rdy2vote",U66="wp"),J66,"")</f>
      </c>
      <c r="AB66" s="55"/>
      <c r="AC66" s="55"/>
    </row>
    <row r="67" spans="1:29" s="59" customFormat="1" ht="25.5">
      <c r="A67" s="78">
        <v>169</v>
      </c>
      <c r="B67" s="77" t="s">
        <v>146</v>
      </c>
      <c r="C67" s="77" t="s">
        <v>147</v>
      </c>
      <c r="D67" s="78" t="s">
        <v>114</v>
      </c>
      <c r="E67" s="78">
        <v>5</v>
      </c>
      <c r="F67" s="78" t="s">
        <v>171</v>
      </c>
      <c r="G67" s="78">
        <v>16</v>
      </c>
      <c r="H67" s="78">
        <v>28</v>
      </c>
      <c r="I67" s="78"/>
      <c r="J67" s="78"/>
      <c r="K67" s="77" t="s">
        <v>172</v>
      </c>
      <c r="L67" s="77" t="s">
        <v>160</v>
      </c>
      <c r="M67" s="79" t="s">
        <v>740</v>
      </c>
      <c r="N67" s="78" t="s">
        <v>690</v>
      </c>
      <c r="O67" s="80">
        <v>40673</v>
      </c>
      <c r="P67" s="78"/>
      <c r="Q67" s="78" t="s">
        <v>46</v>
      </c>
      <c r="R67" s="55"/>
      <c r="S67" s="55"/>
      <c r="T67" s="55" t="str">
        <f t="shared" si="7"/>
        <v>AP</v>
      </c>
      <c r="U67" s="55">
        <f t="shared" si="8"/>
      </c>
      <c r="V67" s="55">
        <f t="shared" si="9"/>
      </c>
      <c r="W67" s="55">
        <f t="shared" si="10"/>
      </c>
      <c r="X67" s="55">
        <f t="shared" si="11"/>
      </c>
      <c r="Y67" s="55">
        <f t="shared" si="12"/>
      </c>
      <c r="Z67" s="57"/>
      <c r="AA67" s="58">
        <f t="shared" si="13"/>
      </c>
      <c r="AB67" s="55"/>
      <c r="AC67" s="55"/>
    </row>
    <row r="68" spans="1:29" s="59" customFormat="1" ht="25.5">
      <c r="A68" s="55">
        <v>170</v>
      </c>
      <c r="B68" s="56" t="s">
        <v>146</v>
      </c>
      <c r="C68" s="56" t="s">
        <v>147</v>
      </c>
      <c r="D68" s="55" t="s">
        <v>90</v>
      </c>
      <c r="E68" s="55">
        <v>5</v>
      </c>
      <c r="F68" s="55" t="s">
        <v>171</v>
      </c>
      <c r="G68" s="55">
        <v>16</v>
      </c>
      <c r="H68" s="55">
        <v>28</v>
      </c>
      <c r="I68" s="55"/>
      <c r="J68" s="55" t="s">
        <v>699</v>
      </c>
      <c r="K68" s="56" t="s">
        <v>173</v>
      </c>
      <c r="L68" s="56" t="s">
        <v>174</v>
      </c>
      <c r="M68" s="56" t="s">
        <v>716</v>
      </c>
      <c r="N68" s="55" t="s">
        <v>690</v>
      </c>
      <c r="O68" s="57">
        <v>40673</v>
      </c>
      <c r="P68" s="55" t="s">
        <v>36</v>
      </c>
      <c r="Q68" s="55" t="s">
        <v>95</v>
      </c>
      <c r="R68" s="55"/>
      <c r="S68" s="55"/>
      <c r="T68" s="55">
        <f t="shared" si="7"/>
      </c>
      <c r="U68" s="55" t="str">
        <f t="shared" si="8"/>
        <v>AP</v>
      </c>
      <c r="V68" s="55" t="str">
        <f t="shared" si="9"/>
        <v>IE</v>
      </c>
      <c r="W68" s="55">
        <f t="shared" si="10"/>
      </c>
      <c r="X68" s="55">
        <f t="shared" si="11"/>
      </c>
      <c r="Y68" s="55">
        <f t="shared" si="12"/>
      </c>
      <c r="Z68" s="57"/>
      <c r="AA68" s="58">
        <f t="shared" si="13"/>
      </c>
      <c r="AB68" s="55" t="s">
        <v>715</v>
      </c>
      <c r="AC68" s="55"/>
    </row>
    <row r="69" spans="1:29" s="59" customFormat="1" ht="51">
      <c r="A69" s="55">
        <v>171</v>
      </c>
      <c r="B69" s="56" t="s">
        <v>146</v>
      </c>
      <c r="C69" s="56" t="s">
        <v>147</v>
      </c>
      <c r="D69" s="55" t="s">
        <v>90</v>
      </c>
      <c r="E69" s="55">
        <v>5</v>
      </c>
      <c r="F69" s="55" t="s">
        <v>171</v>
      </c>
      <c r="G69" s="55">
        <v>16</v>
      </c>
      <c r="H69" s="55">
        <v>28</v>
      </c>
      <c r="I69" s="55"/>
      <c r="J69" s="55" t="s">
        <v>699</v>
      </c>
      <c r="K69" s="56" t="s">
        <v>175</v>
      </c>
      <c r="L69" s="56" t="s">
        <v>176</v>
      </c>
      <c r="M69" s="56" t="s">
        <v>716</v>
      </c>
      <c r="N69" s="55" t="s">
        <v>690</v>
      </c>
      <c r="O69" s="57">
        <v>40673</v>
      </c>
      <c r="P69" s="55" t="s">
        <v>36</v>
      </c>
      <c r="Q69" s="55" t="s">
        <v>95</v>
      </c>
      <c r="R69" s="55"/>
      <c r="S69" s="55"/>
      <c r="T69" s="55">
        <f t="shared" si="7"/>
      </c>
      <c r="U69" s="55" t="str">
        <f t="shared" si="8"/>
        <v>AP</v>
      </c>
      <c r="V69" s="55" t="str">
        <f t="shared" si="9"/>
        <v>IE</v>
      </c>
      <c r="W69" s="55">
        <f t="shared" si="10"/>
      </c>
      <c r="X69" s="55">
        <f t="shared" si="11"/>
      </c>
      <c r="Y69" s="55">
        <f t="shared" si="12"/>
      </c>
      <c r="Z69" s="57"/>
      <c r="AA69" s="58">
        <f t="shared" si="13"/>
      </c>
      <c r="AB69" s="55" t="s">
        <v>715</v>
      </c>
      <c r="AC69" s="55"/>
    </row>
    <row r="70" spans="1:29" s="59" customFormat="1" ht="25.5">
      <c r="A70" s="55">
        <v>93</v>
      </c>
      <c r="B70" s="61" t="s">
        <v>522</v>
      </c>
      <c r="C70" s="61" t="s">
        <v>382</v>
      </c>
      <c r="D70" s="55" t="s">
        <v>90</v>
      </c>
      <c r="E70" s="55">
        <v>5</v>
      </c>
      <c r="F70" s="55" t="s">
        <v>171</v>
      </c>
      <c r="G70" s="55">
        <v>16</v>
      </c>
      <c r="H70" s="55" t="s">
        <v>337</v>
      </c>
      <c r="I70" s="55"/>
      <c r="J70" s="55" t="s">
        <v>699</v>
      </c>
      <c r="K70" s="56" t="s">
        <v>532</v>
      </c>
      <c r="L70" s="56" t="s">
        <v>533</v>
      </c>
      <c r="M70" s="56" t="s">
        <v>716</v>
      </c>
      <c r="N70" s="55" t="s">
        <v>690</v>
      </c>
      <c r="O70" s="57">
        <v>40673</v>
      </c>
      <c r="P70" s="55" t="s">
        <v>39</v>
      </c>
      <c r="Q70" s="55"/>
      <c r="R70" s="55"/>
      <c r="S70" s="55"/>
      <c r="T70" s="55">
        <f t="shared" si="7"/>
      </c>
      <c r="U70" s="55" t="str">
        <f t="shared" si="8"/>
        <v>AP</v>
      </c>
      <c r="V70" s="55" t="str">
        <f t="shared" si="9"/>
        <v>MPM</v>
      </c>
      <c r="W70" s="55">
        <f t="shared" si="10"/>
      </c>
      <c r="X70" s="55">
        <f t="shared" si="11"/>
      </c>
      <c r="Y70" s="55">
        <f t="shared" si="12"/>
      </c>
      <c r="Z70" s="57"/>
      <c r="AA70" s="58">
        <f t="shared" si="13"/>
      </c>
      <c r="AB70" s="55" t="s">
        <v>715</v>
      </c>
      <c r="AC70" s="55"/>
    </row>
    <row r="71" spans="1:29" s="59" customFormat="1" ht="51">
      <c r="A71" s="78">
        <v>94</v>
      </c>
      <c r="B71" s="83" t="s">
        <v>522</v>
      </c>
      <c r="C71" s="83" t="s">
        <v>382</v>
      </c>
      <c r="D71" s="78" t="s">
        <v>114</v>
      </c>
      <c r="E71" s="78">
        <v>5</v>
      </c>
      <c r="F71" s="78" t="s">
        <v>171</v>
      </c>
      <c r="G71" s="78">
        <v>16</v>
      </c>
      <c r="H71" s="78" t="s">
        <v>534</v>
      </c>
      <c r="I71" s="78"/>
      <c r="J71" s="78"/>
      <c r="K71" s="77" t="s">
        <v>535</v>
      </c>
      <c r="L71" s="77" t="s">
        <v>536</v>
      </c>
      <c r="M71" s="79" t="s">
        <v>732</v>
      </c>
      <c r="N71" s="78" t="s">
        <v>690</v>
      </c>
      <c r="O71" s="80">
        <v>40673</v>
      </c>
      <c r="P71" s="78"/>
      <c r="Q71" s="78"/>
      <c r="R71" s="55"/>
      <c r="S71" s="55"/>
      <c r="T71" s="55" t="str">
        <f t="shared" si="7"/>
        <v>AP</v>
      </c>
      <c r="U71" s="55">
        <f t="shared" si="8"/>
      </c>
      <c r="V71" s="55">
        <f t="shared" si="9"/>
      </c>
      <c r="W71" s="55">
        <f t="shared" si="10"/>
      </c>
      <c r="X71" s="55">
        <f t="shared" si="11"/>
      </c>
      <c r="Y71" s="55">
        <f t="shared" si="12"/>
      </c>
      <c r="Z71" s="57"/>
      <c r="AA71" s="58">
        <f t="shared" si="13"/>
      </c>
      <c r="AB71" s="55"/>
      <c r="AC71" s="55"/>
    </row>
    <row r="72" spans="1:29" s="59" customFormat="1" ht="25.5">
      <c r="A72" s="55">
        <v>92</v>
      </c>
      <c r="B72" s="61" t="s">
        <v>522</v>
      </c>
      <c r="C72" s="61" t="s">
        <v>382</v>
      </c>
      <c r="D72" s="55" t="s">
        <v>90</v>
      </c>
      <c r="E72" s="55">
        <v>5</v>
      </c>
      <c r="F72" s="55" t="s">
        <v>171</v>
      </c>
      <c r="G72" s="55">
        <v>16</v>
      </c>
      <c r="H72" s="55"/>
      <c r="I72" s="55"/>
      <c r="J72" s="55" t="s">
        <v>699</v>
      </c>
      <c r="K72" s="56" t="s">
        <v>530</v>
      </c>
      <c r="L72" s="56" t="s">
        <v>531</v>
      </c>
      <c r="M72" s="56" t="s">
        <v>716</v>
      </c>
      <c r="N72" s="55" t="s">
        <v>690</v>
      </c>
      <c r="O72" s="57">
        <v>40673</v>
      </c>
      <c r="P72" s="55" t="s">
        <v>39</v>
      </c>
      <c r="Q72" s="55"/>
      <c r="R72" s="55"/>
      <c r="S72" s="55"/>
      <c r="T72" s="55">
        <f t="shared" si="7"/>
      </c>
      <c r="U72" s="55" t="str">
        <f t="shared" si="8"/>
        <v>AP</v>
      </c>
      <c r="V72" s="55" t="str">
        <f t="shared" si="9"/>
        <v>MPM</v>
      </c>
      <c r="W72" s="55">
        <f t="shared" si="10"/>
      </c>
      <c r="X72" s="55">
        <f t="shared" si="11"/>
      </c>
      <c r="Y72" s="55">
        <f t="shared" si="12"/>
      </c>
      <c r="Z72" s="57"/>
      <c r="AA72" s="58">
        <f t="shared" si="13"/>
      </c>
      <c r="AB72" s="55" t="s">
        <v>715</v>
      </c>
      <c r="AC72" s="55"/>
    </row>
    <row r="73" spans="1:29" s="59" customFormat="1" ht="25.5">
      <c r="A73" s="78">
        <v>174</v>
      </c>
      <c r="B73" s="77" t="s">
        <v>146</v>
      </c>
      <c r="C73" s="77" t="s">
        <v>147</v>
      </c>
      <c r="D73" s="78" t="s">
        <v>114</v>
      </c>
      <c r="E73" s="78">
        <v>5</v>
      </c>
      <c r="F73" s="78" t="s">
        <v>171</v>
      </c>
      <c r="G73" s="78">
        <v>17</v>
      </c>
      <c r="H73" s="78">
        <v>1</v>
      </c>
      <c r="I73" s="78"/>
      <c r="J73" s="78"/>
      <c r="K73" s="77" t="s">
        <v>181</v>
      </c>
      <c r="L73" s="77" t="s">
        <v>160</v>
      </c>
      <c r="M73" s="77" t="s">
        <v>689</v>
      </c>
      <c r="N73" s="78" t="s">
        <v>688</v>
      </c>
      <c r="O73" s="80">
        <v>40673</v>
      </c>
      <c r="P73" s="78"/>
      <c r="Q73" s="78"/>
      <c r="R73" s="55"/>
      <c r="S73" s="55"/>
      <c r="T73" s="55" t="str">
        <f t="shared" si="7"/>
        <v>A</v>
      </c>
      <c r="U73" s="55">
        <f t="shared" si="8"/>
      </c>
      <c r="V73" s="55">
        <f t="shared" si="9"/>
      </c>
      <c r="W73" s="55">
        <f t="shared" si="10"/>
      </c>
      <c r="X73" s="55">
        <f t="shared" si="11"/>
      </c>
      <c r="Y73" s="55">
        <f t="shared" si="12"/>
      </c>
      <c r="Z73" s="57"/>
      <c r="AA73" s="58">
        <f t="shared" si="13"/>
      </c>
      <c r="AB73" s="55"/>
      <c r="AC73" s="55"/>
    </row>
    <row r="74" spans="1:29" s="59" customFormat="1" ht="25.5">
      <c r="A74" s="78">
        <v>9</v>
      </c>
      <c r="B74" s="77" t="s">
        <v>399</v>
      </c>
      <c r="C74" s="77" t="s">
        <v>400</v>
      </c>
      <c r="D74" s="78" t="s">
        <v>114</v>
      </c>
      <c r="E74" s="78">
        <v>5</v>
      </c>
      <c r="F74" s="78" t="s">
        <v>171</v>
      </c>
      <c r="G74" s="78">
        <v>17</v>
      </c>
      <c r="H74" s="78">
        <v>5</v>
      </c>
      <c r="I74" s="78"/>
      <c r="J74" s="78"/>
      <c r="K74" s="77" t="s">
        <v>417</v>
      </c>
      <c r="L74" s="77" t="s">
        <v>418</v>
      </c>
      <c r="M74" s="79" t="s">
        <v>721</v>
      </c>
      <c r="N74" s="78" t="s">
        <v>690</v>
      </c>
      <c r="O74" s="80">
        <v>40673</v>
      </c>
      <c r="P74" s="78"/>
      <c r="Q74" s="78"/>
      <c r="R74" s="55"/>
      <c r="S74" s="55"/>
      <c r="T74" s="55" t="str">
        <f t="shared" si="7"/>
        <v>AP</v>
      </c>
      <c r="U74" s="55">
        <f t="shared" si="8"/>
      </c>
      <c r="V74" s="55">
        <f t="shared" si="9"/>
      </c>
      <c r="W74" s="55">
        <f t="shared" si="10"/>
      </c>
      <c r="X74" s="55">
        <f t="shared" si="11"/>
      </c>
      <c r="Y74" s="55">
        <f t="shared" si="12"/>
      </c>
      <c r="Z74" s="57"/>
      <c r="AA74" s="58">
        <f t="shared" si="13"/>
      </c>
      <c r="AB74" s="55"/>
      <c r="AC74" s="55"/>
    </row>
    <row r="75" spans="1:29" s="59" customFormat="1" ht="38.25">
      <c r="A75" s="78">
        <v>47</v>
      </c>
      <c r="B75" s="77" t="s">
        <v>268</v>
      </c>
      <c r="C75" s="77" t="s">
        <v>269</v>
      </c>
      <c r="D75" s="78" t="s">
        <v>114</v>
      </c>
      <c r="E75" s="78">
        <v>5</v>
      </c>
      <c r="F75" s="78" t="s">
        <v>171</v>
      </c>
      <c r="G75" s="78">
        <v>17</v>
      </c>
      <c r="H75" s="78">
        <v>11</v>
      </c>
      <c r="I75" s="78"/>
      <c r="J75" s="78"/>
      <c r="K75" s="77" t="s">
        <v>272</v>
      </c>
      <c r="L75" s="77" t="s">
        <v>273</v>
      </c>
      <c r="M75" s="79"/>
      <c r="N75" s="78"/>
      <c r="O75" s="78"/>
      <c r="P75" s="78"/>
      <c r="Q75" s="78" t="s">
        <v>85</v>
      </c>
      <c r="R75" s="55"/>
      <c r="S75" s="55"/>
      <c r="T75" s="55">
        <f t="shared" si="7"/>
        <v>0</v>
      </c>
      <c r="U75" s="55">
        <f t="shared" si="8"/>
      </c>
      <c r="V75" s="55">
        <f t="shared" si="9"/>
      </c>
      <c r="W75" s="55">
        <f t="shared" si="10"/>
      </c>
      <c r="X75" s="55">
        <f t="shared" si="11"/>
      </c>
      <c r="Y75" s="55">
        <f t="shared" si="12"/>
      </c>
      <c r="Z75" s="57"/>
      <c r="AA75" s="58">
        <f t="shared" si="13"/>
      </c>
      <c r="AB75" s="55"/>
      <c r="AC75" s="55"/>
    </row>
    <row r="76" spans="1:29" s="59" customFormat="1" ht="38.25">
      <c r="A76" s="78">
        <v>173</v>
      </c>
      <c r="B76" s="77" t="s">
        <v>146</v>
      </c>
      <c r="C76" s="77" t="s">
        <v>147</v>
      </c>
      <c r="D76" s="78" t="s">
        <v>114</v>
      </c>
      <c r="E76" s="78">
        <v>5</v>
      </c>
      <c r="F76" s="78" t="s">
        <v>171</v>
      </c>
      <c r="G76" s="78">
        <v>17</v>
      </c>
      <c r="H76" s="78">
        <v>11</v>
      </c>
      <c r="I76" s="78"/>
      <c r="J76" s="78"/>
      <c r="K76" s="77" t="s">
        <v>179</v>
      </c>
      <c r="L76" s="77" t="s">
        <v>180</v>
      </c>
      <c r="M76" s="77"/>
      <c r="N76" s="78"/>
      <c r="O76" s="78"/>
      <c r="P76" s="78"/>
      <c r="Q76" s="78"/>
      <c r="R76" s="55"/>
      <c r="S76" s="55"/>
      <c r="T76" s="55">
        <f t="shared" si="7"/>
        <v>0</v>
      </c>
      <c r="U76" s="55">
        <f t="shared" si="8"/>
      </c>
      <c r="V76" s="55">
        <f t="shared" si="9"/>
      </c>
      <c r="W76" s="55">
        <f t="shared" si="10"/>
      </c>
      <c r="X76" s="55">
        <f t="shared" si="11"/>
      </c>
      <c r="Y76" s="55">
        <f t="shared" si="12"/>
      </c>
      <c r="Z76" s="57"/>
      <c r="AA76" s="58">
        <f t="shared" si="13"/>
      </c>
      <c r="AB76" s="55"/>
      <c r="AC76" s="55"/>
    </row>
    <row r="77" spans="1:29" s="59" customFormat="1" ht="12.75">
      <c r="A77" s="78">
        <v>176</v>
      </c>
      <c r="B77" s="77" t="s">
        <v>146</v>
      </c>
      <c r="C77" s="77" t="s">
        <v>147</v>
      </c>
      <c r="D77" s="78" t="s">
        <v>114</v>
      </c>
      <c r="E77" s="78">
        <v>5</v>
      </c>
      <c r="F77" s="78" t="s">
        <v>185</v>
      </c>
      <c r="G77" s="78">
        <v>17</v>
      </c>
      <c r="H77" s="78">
        <v>17</v>
      </c>
      <c r="I77" s="78"/>
      <c r="J77" s="78"/>
      <c r="K77" s="77" t="s">
        <v>186</v>
      </c>
      <c r="L77" s="77" t="s">
        <v>187</v>
      </c>
      <c r="M77" s="77" t="s">
        <v>689</v>
      </c>
      <c r="N77" s="78" t="s">
        <v>688</v>
      </c>
      <c r="O77" s="80">
        <v>40673</v>
      </c>
      <c r="P77" s="78"/>
      <c r="Q77" s="78"/>
      <c r="R77" s="55"/>
      <c r="S77" s="55"/>
      <c r="T77" s="55" t="str">
        <f t="shared" si="7"/>
        <v>A</v>
      </c>
      <c r="U77" s="55">
        <f t="shared" si="8"/>
      </c>
      <c r="V77" s="55">
        <f t="shared" si="9"/>
      </c>
      <c r="W77" s="55">
        <f t="shared" si="10"/>
      </c>
      <c r="X77" s="55">
        <f t="shared" si="11"/>
      </c>
      <c r="Y77" s="55">
        <f t="shared" si="12"/>
      </c>
      <c r="Z77" s="57"/>
      <c r="AA77" s="58">
        <f t="shared" si="13"/>
      </c>
      <c r="AB77" s="55"/>
      <c r="AC77" s="55"/>
    </row>
    <row r="78" spans="1:29" s="59" customFormat="1" ht="38.25">
      <c r="A78" s="78">
        <v>178</v>
      </c>
      <c r="B78" s="77" t="s">
        <v>146</v>
      </c>
      <c r="C78" s="77" t="s">
        <v>147</v>
      </c>
      <c r="D78" s="78" t="s">
        <v>114</v>
      </c>
      <c r="E78" s="78">
        <v>5</v>
      </c>
      <c r="F78" s="78" t="s">
        <v>111</v>
      </c>
      <c r="G78" s="78">
        <v>17</v>
      </c>
      <c r="H78" s="78">
        <v>41</v>
      </c>
      <c r="I78" s="78"/>
      <c r="J78" s="78"/>
      <c r="K78" s="77" t="s">
        <v>190</v>
      </c>
      <c r="L78" s="77" t="s">
        <v>191</v>
      </c>
      <c r="M78" s="79" t="s">
        <v>733</v>
      </c>
      <c r="N78" s="78" t="s">
        <v>690</v>
      </c>
      <c r="O78" s="80">
        <v>40673</v>
      </c>
      <c r="P78" s="78"/>
      <c r="Q78" s="78"/>
      <c r="R78" s="55"/>
      <c r="S78" s="55"/>
      <c r="T78" s="55" t="str">
        <f t="shared" si="7"/>
        <v>AP</v>
      </c>
      <c r="U78" s="55">
        <f t="shared" si="8"/>
      </c>
      <c r="V78" s="55">
        <f t="shared" si="9"/>
      </c>
      <c r="W78" s="55">
        <f t="shared" si="10"/>
      </c>
      <c r="X78" s="55">
        <f t="shared" si="11"/>
      </c>
      <c r="Y78" s="55">
        <f t="shared" si="12"/>
      </c>
      <c r="Z78" s="57"/>
      <c r="AA78" s="58">
        <f t="shared" si="13"/>
      </c>
      <c r="AB78" s="55"/>
      <c r="AC78" s="55"/>
    </row>
    <row r="79" spans="1:29" s="59" customFormat="1" ht="51">
      <c r="A79" s="55">
        <v>216</v>
      </c>
      <c r="B79" s="56" t="s">
        <v>109</v>
      </c>
      <c r="C79" s="56" t="s">
        <v>110</v>
      </c>
      <c r="D79" s="55" t="s">
        <v>90</v>
      </c>
      <c r="E79" s="55">
        <v>5</v>
      </c>
      <c r="F79" s="55" t="s">
        <v>111</v>
      </c>
      <c r="G79" s="55">
        <v>17</v>
      </c>
      <c r="H79" s="55">
        <v>41</v>
      </c>
      <c r="I79" s="55"/>
      <c r="J79" s="55"/>
      <c r="K79" s="56" t="s">
        <v>112</v>
      </c>
      <c r="L79" s="56" t="s">
        <v>113</v>
      </c>
      <c r="M79" s="56" t="s">
        <v>705</v>
      </c>
      <c r="N79" s="55" t="s">
        <v>690</v>
      </c>
      <c r="O79" s="57">
        <v>40672</v>
      </c>
      <c r="P79" s="55" t="s">
        <v>36</v>
      </c>
      <c r="Q79" s="55" t="s">
        <v>46</v>
      </c>
      <c r="R79" s="55"/>
      <c r="S79" s="55"/>
      <c r="T79" s="55">
        <f t="shared" si="7"/>
      </c>
      <c r="U79" s="55" t="str">
        <f t="shared" si="8"/>
        <v>AP</v>
      </c>
      <c r="V79" s="55" t="str">
        <f t="shared" si="9"/>
        <v>IE</v>
      </c>
      <c r="W79" s="55">
        <f t="shared" si="10"/>
      </c>
      <c r="X79" s="55">
        <f t="shared" si="11"/>
      </c>
      <c r="Y79" s="55">
        <f t="shared" si="12"/>
      </c>
      <c r="Z79" s="57"/>
      <c r="AA79" s="58">
        <f t="shared" si="13"/>
      </c>
      <c r="AB79" s="55"/>
      <c r="AC79" s="55"/>
    </row>
    <row r="80" spans="1:29" s="59" customFormat="1" ht="63.75">
      <c r="A80" s="55">
        <v>33</v>
      </c>
      <c r="B80" s="56" t="s">
        <v>566</v>
      </c>
      <c r="C80" s="56" t="s">
        <v>595</v>
      </c>
      <c r="D80" s="55" t="s">
        <v>90</v>
      </c>
      <c r="E80" s="55">
        <v>5</v>
      </c>
      <c r="F80" s="55" t="s">
        <v>111</v>
      </c>
      <c r="G80" s="55">
        <v>17</v>
      </c>
      <c r="H80" s="55">
        <v>49</v>
      </c>
      <c r="I80" s="55"/>
      <c r="J80" s="55" t="s">
        <v>706</v>
      </c>
      <c r="K80" s="56" t="s">
        <v>598</v>
      </c>
      <c r="L80" s="56" t="s">
        <v>599</v>
      </c>
      <c r="M80" s="56"/>
      <c r="N80" s="55" t="s">
        <v>709</v>
      </c>
      <c r="O80" s="57"/>
      <c r="P80" s="55" t="s">
        <v>36</v>
      </c>
      <c r="Q80" s="55"/>
      <c r="R80" s="55"/>
      <c r="S80" s="55"/>
      <c r="T80" s="55">
        <f t="shared" si="7"/>
      </c>
      <c r="U80" s="55" t="str">
        <f t="shared" si="8"/>
        <v>wp</v>
      </c>
      <c r="V80" s="55">
        <f t="shared" si="9"/>
      </c>
      <c r="W80" s="55">
        <f t="shared" si="10"/>
      </c>
      <c r="X80" s="55" t="str">
        <f t="shared" si="11"/>
        <v>IE</v>
      </c>
      <c r="Y80" s="55">
        <f t="shared" si="12"/>
      </c>
      <c r="Z80" s="57"/>
      <c r="AA80" s="58" t="str">
        <f t="shared" si="13"/>
        <v>Taylor</v>
      </c>
      <c r="AB80" s="55"/>
      <c r="AC80" s="55"/>
    </row>
    <row r="81" spans="1:29" s="59" customFormat="1" ht="25.5">
      <c r="A81" s="55">
        <v>177</v>
      </c>
      <c r="B81" s="56" t="s">
        <v>146</v>
      </c>
      <c r="C81" s="56" t="s">
        <v>147</v>
      </c>
      <c r="D81" s="55" t="s">
        <v>90</v>
      </c>
      <c r="E81" s="55">
        <v>5</v>
      </c>
      <c r="F81" s="55" t="s">
        <v>111</v>
      </c>
      <c r="G81" s="55">
        <v>17</v>
      </c>
      <c r="H81" s="55">
        <v>49</v>
      </c>
      <c r="I81" s="55"/>
      <c r="J81" s="55" t="s">
        <v>697</v>
      </c>
      <c r="K81" s="56" t="s">
        <v>188</v>
      </c>
      <c r="L81" s="56" t="s">
        <v>189</v>
      </c>
      <c r="M81" s="56"/>
      <c r="N81" s="55" t="s">
        <v>709</v>
      </c>
      <c r="O81" s="57"/>
      <c r="P81" s="55" t="s">
        <v>36</v>
      </c>
      <c r="Q81" s="55"/>
      <c r="R81" s="55"/>
      <c r="S81" s="55"/>
      <c r="T81" s="55">
        <f t="shared" si="7"/>
      </c>
      <c r="U81" s="55" t="str">
        <f t="shared" si="8"/>
        <v>wp</v>
      </c>
      <c r="V81" s="55">
        <f t="shared" si="9"/>
      </c>
      <c r="W81" s="55">
        <f t="shared" si="10"/>
      </c>
      <c r="X81" s="55" t="str">
        <f t="shared" si="11"/>
        <v>IE</v>
      </c>
      <c r="Y81" s="55">
        <f t="shared" si="12"/>
      </c>
      <c r="Z81" s="57"/>
      <c r="AA81" s="58" t="str">
        <f t="shared" si="13"/>
        <v>Rolfe</v>
      </c>
      <c r="AB81" s="55"/>
      <c r="AC81" s="55"/>
    </row>
    <row r="82" spans="1:29" s="59" customFormat="1" ht="25.5">
      <c r="A82" s="78">
        <v>179</v>
      </c>
      <c r="B82" s="77" t="s">
        <v>146</v>
      </c>
      <c r="C82" s="77" t="s">
        <v>147</v>
      </c>
      <c r="D82" s="78" t="s">
        <v>114</v>
      </c>
      <c r="E82" s="78">
        <v>5</v>
      </c>
      <c r="F82" s="78" t="s">
        <v>111</v>
      </c>
      <c r="G82" s="78">
        <v>17</v>
      </c>
      <c r="H82" s="78">
        <v>52</v>
      </c>
      <c r="I82" s="78"/>
      <c r="J82" s="78"/>
      <c r="K82" s="77" t="s">
        <v>192</v>
      </c>
      <c r="L82" s="77" t="s">
        <v>160</v>
      </c>
      <c r="M82" s="77" t="s">
        <v>689</v>
      </c>
      <c r="N82" s="78" t="s">
        <v>688</v>
      </c>
      <c r="O82" s="80">
        <v>40673</v>
      </c>
      <c r="P82" s="78"/>
      <c r="Q82" s="78"/>
      <c r="R82" s="55"/>
      <c r="S82" s="55"/>
      <c r="T82" s="55" t="str">
        <f t="shared" si="7"/>
        <v>A</v>
      </c>
      <c r="U82" s="55">
        <f t="shared" si="8"/>
      </c>
      <c r="V82" s="55">
        <f t="shared" si="9"/>
      </c>
      <c r="W82" s="55">
        <f t="shared" si="10"/>
      </c>
      <c r="X82" s="55">
        <f t="shared" si="11"/>
      </c>
      <c r="Y82" s="55">
        <f t="shared" si="12"/>
      </c>
      <c r="Z82" s="57"/>
      <c r="AA82" s="58">
        <f t="shared" si="13"/>
      </c>
      <c r="AB82" s="55"/>
      <c r="AC82" s="55"/>
    </row>
    <row r="83" spans="1:29" s="59" customFormat="1" ht="25.5">
      <c r="A83" s="78">
        <v>96</v>
      </c>
      <c r="B83" s="83" t="s">
        <v>522</v>
      </c>
      <c r="C83" s="83" t="s">
        <v>382</v>
      </c>
      <c r="D83" s="78" t="s">
        <v>114</v>
      </c>
      <c r="E83" s="78">
        <v>5</v>
      </c>
      <c r="F83" s="78" t="s">
        <v>111</v>
      </c>
      <c r="G83" s="78">
        <v>17</v>
      </c>
      <c r="H83" s="78" t="s">
        <v>538</v>
      </c>
      <c r="I83" s="78"/>
      <c r="J83" s="78"/>
      <c r="K83" s="77" t="s">
        <v>539</v>
      </c>
      <c r="L83" s="77" t="s">
        <v>531</v>
      </c>
      <c r="M83" s="79" t="s">
        <v>733</v>
      </c>
      <c r="N83" s="78" t="s">
        <v>690</v>
      </c>
      <c r="O83" s="80">
        <v>40673</v>
      </c>
      <c r="P83" s="78"/>
      <c r="Q83" s="78"/>
      <c r="R83" s="55"/>
      <c r="S83" s="55"/>
      <c r="T83" s="55" t="str">
        <f t="shared" si="7"/>
        <v>AP</v>
      </c>
      <c r="U83" s="55">
        <f t="shared" si="8"/>
      </c>
      <c r="V83" s="55">
        <f t="shared" si="9"/>
      </c>
      <c r="W83" s="55">
        <f t="shared" si="10"/>
      </c>
      <c r="X83" s="55">
        <f t="shared" si="11"/>
      </c>
      <c r="Y83" s="55">
        <f t="shared" si="12"/>
      </c>
      <c r="Z83" s="57"/>
      <c r="AA83" s="58">
        <f t="shared" si="13"/>
      </c>
      <c r="AB83" s="55"/>
      <c r="AC83" s="55"/>
    </row>
    <row r="84" spans="1:29" s="59" customFormat="1" ht="25.5">
      <c r="A84" s="55">
        <v>95</v>
      </c>
      <c r="B84" s="61" t="s">
        <v>522</v>
      </c>
      <c r="C84" s="61" t="s">
        <v>382</v>
      </c>
      <c r="D84" s="55" t="s">
        <v>90</v>
      </c>
      <c r="E84" s="55">
        <v>5</v>
      </c>
      <c r="F84" s="55" t="s">
        <v>171</v>
      </c>
      <c r="G84" s="55">
        <v>17</v>
      </c>
      <c r="H84" s="55"/>
      <c r="I84" s="55"/>
      <c r="J84" s="55" t="s">
        <v>699</v>
      </c>
      <c r="K84" s="56" t="s">
        <v>537</v>
      </c>
      <c r="L84" s="56" t="s">
        <v>531</v>
      </c>
      <c r="M84" s="56" t="s">
        <v>716</v>
      </c>
      <c r="N84" s="55" t="s">
        <v>690</v>
      </c>
      <c r="O84" s="57">
        <v>40673</v>
      </c>
      <c r="P84" s="55" t="s">
        <v>39</v>
      </c>
      <c r="Q84" s="55"/>
      <c r="R84" s="55"/>
      <c r="S84" s="55"/>
      <c r="T84" s="55">
        <f t="shared" si="7"/>
      </c>
      <c r="U84" s="55" t="str">
        <f t="shared" si="8"/>
        <v>AP</v>
      </c>
      <c r="V84" s="55" t="str">
        <f t="shared" si="9"/>
        <v>MPM</v>
      </c>
      <c r="W84" s="55">
        <f t="shared" si="10"/>
      </c>
      <c r="X84" s="55">
        <f t="shared" si="11"/>
      </c>
      <c r="Y84" s="55">
        <f t="shared" si="12"/>
      </c>
      <c r="Z84" s="57"/>
      <c r="AA84" s="58">
        <f t="shared" si="13"/>
      </c>
      <c r="AB84" s="55" t="s">
        <v>715</v>
      </c>
      <c r="AC84" s="55"/>
    </row>
    <row r="85" spans="1:29" s="59" customFormat="1" ht="38.25">
      <c r="A85" s="55">
        <v>151</v>
      </c>
      <c r="B85" s="56" t="s">
        <v>245</v>
      </c>
      <c r="C85" s="56" t="s">
        <v>246</v>
      </c>
      <c r="D85" s="55" t="s">
        <v>90</v>
      </c>
      <c r="E85" s="55">
        <v>5</v>
      </c>
      <c r="F85" s="55" t="s">
        <v>111</v>
      </c>
      <c r="G85" s="55">
        <v>18</v>
      </c>
      <c r="H85" s="55">
        <v>5</v>
      </c>
      <c r="I85" s="55"/>
      <c r="J85" s="55" t="s">
        <v>697</v>
      </c>
      <c r="K85" s="56" t="s">
        <v>594</v>
      </c>
      <c r="L85" s="56" t="s">
        <v>576</v>
      </c>
      <c r="M85" s="56"/>
      <c r="N85" s="55" t="s">
        <v>709</v>
      </c>
      <c r="O85" s="57"/>
      <c r="P85" s="55" t="s">
        <v>37</v>
      </c>
      <c r="Q85" s="55" t="s">
        <v>46</v>
      </c>
      <c r="R85" s="55"/>
      <c r="S85" s="55"/>
      <c r="T85" s="55">
        <f t="shared" si="7"/>
      </c>
      <c r="U85" s="55" t="str">
        <f t="shared" si="8"/>
        <v>wp</v>
      </c>
      <c r="V85" s="55">
        <f t="shared" si="9"/>
      </c>
      <c r="W85" s="55">
        <f t="shared" si="10"/>
      </c>
      <c r="X85" s="55" t="str">
        <f t="shared" si="11"/>
        <v>MAC</v>
      </c>
      <c r="Y85" s="55">
        <f t="shared" si="12"/>
      </c>
      <c r="Z85" s="57"/>
      <c r="AA85" s="58" t="str">
        <f t="shared" si="13"/>
        <v>Rolfe</v>
      </c>
      <c r="AB85" s="55"/>
      <c r="AC85" s="55"/>
    </row>
    <row r="86" spans="1:29" s="59" customFormat="1" ht="25.5">
      <c r="A86" s="78">
        <v>180</v>
      </c>
      <c r="B86" s="77" t="s">
        <v>146</v>
      </c>
      <c r="C86" s="77" t="s">
        <v>147</v>
      </c>
      <c r="D86" s="78" t="s">
        <v>114</v>
      </c>
      <c r="E86" s="78">
        <v>5</v>
      </c>
      <c r="F86" s="78" t="s">
        <v>111</v>
      </c>
      <c r="G86" s="78">
        <v>18</v>
      </c>
      <c r="H86" s="78">
        <v>12</v>
      </c>
      <c r="I86" s="78"/>
      <c r="J86" s="78"/>
      <c r="K86" s="77" t="s">
        <v>193</v>
      </c>
      <c r="L86" s="77" t="s">
        <v>194</v>
      </c>
      <c r="M86" s="77" t="s">
        <v>689</v>
      </c>
      <c r="N86" s="78" t="s">
        <v>688</v>
      </c>
      <c r="O86" s="80">
        <v>40673</v>
      </c>
      <c r="P86" s="78"/>
      <c r="Q86" s="78"/>
      <c r="R86" s="55"/>
      <c r="S86" s="55"/>
      <c r="T86" s="55" t="str">
        <f t="shared" si="7"/>
        <v>A</v>
      </c>
      <c r="U86" s="55">
        <f t="shared" si="8"/>
      </c>
      <c r="V86" s="55">
        <f t="shared" si="9"/>
      </c>
      <c r="W86" s="55">
        <f t="shared" si="10"/>
      </c>
      <c r="X86" s="55">
        <f t="shared" si="11"/>
      </c>
      <c r="Y86" s="55">
        <f t="shared" si="12"/>
      </c>
      <c r="Z86" s="57"/>
      <c r="AA86" s="58">
        <f t="shared" si="13"/>
      </c>
      <c r="AB86" s="55"/>
      <c r="AC86" s="55"/>
    </row>
    <row r="87" spans="1:29" s="59" customFormat="1" ht="63.75">
      <c r="A87" s="78">
        <v>217</v>
      </c>
      <c r="B87" s="77" t="s">
        <v>109</v>
      </c>
      <c r="C87" s="77" t="s">
        <v>110</v>
      </c>
      <c r="D87" s="78" t="s">
        <v>114</v>
      </c>
      <c r="E87" s="78">
        <v>5</v>
      </c>
      <c r="F87" s="78" t="s">
        <v>111</v>
      </c>
      <c r="G87" s="78">
        <v>18</v>
      </c>
      <c r="H87" s="78">
        <v>43</v>
      </c>
      <c r="I87" s="78"/>
      <c r="J87" s="78"/>
      <c r="K87" s="77" t="s">
        <v>115</v>
      </c>
      <c r="L87" s="77" t="s">
        <v>116</v>
      </c>
      <c r="M87" s="79" t="s">
        <v>746</v>
      </c>
      <c r="N87" s="78" t="s">
        <v>690</v>
      </c>
      <c r="O87" s="80">
        <v>40673</v>
      </c>
      <c r="P87" s="78"/>
      <c r="Q87" s="78" t="s">
        <v>46</v>
      </c>
      <c r="R87" s="55"/>
      <c r="S87" s="55"/>
      <c r="T87" s="55" t="str">
        <f t="shared" si="7"/>
        <v>AP</v>
      </c>
      <c r="U87" s="55">
        <f t="shared" si="8"/>
      </c>
      <c r="V87" s="55">
        <f t="shared" si="9"/>
      </c>
      <c r="W87" s="55">
        <f t="shared" si="10"/>
      </c>
      <c r="X87" s="55">
        <f t="shared" si="11"/>
      </c>
      <c r="Y87" s="55">
        <f t="shared" si="12"/>
      </c>
      <c r="Z87" s="57"/>
      <c r="AA87" s="58">
        <f t="shared" si="13"/>
      </c>
      <c r="AB87" s="55"/>
      <c r="AC87" s="55"/>
    </row>
    <row r="88" spans="1:29" s="59" customFormat="1" ht="25.5">
      <c r="A88" s="78">
        <v>218</v>
      </c>
      <c r="B88" s="77" t="s">
        <v>109</v>
      </c>
      <c r="C88" s="77" t="s">
        <v>110</v>
      </c>
      <c r="D88" s="78" t="s">
        <v>114</v>
      </c>
      <c r="E88" s="78">
        <v>5</v>
      </c>
      <c r="F88" s="78" t="s">
        <v>111</v>
      </c>
      <c r="G88" s="78">
        <v>18</v>
      </c>
      <c r="H88" s="78">
        <v>51</v>
      </c>
      <c r="I88" s="78"/>
      <c r="J88" s="78"/>
      <c r="K88" s="77" t="s">
        <v>117</v>
      </c>
      <c r="L88" s="77" t="s">
        <v>118</v>
      </c>
      <c r="M88" s="77" t="s">
        <v>689</v>
      </c>
      <c r="N88" s="78" t="s">
        <v>688</v>
      </c>
      <c r="O88" s="80">
        <v>40673</v>
      </c>
      <c r="P88" s="78"/>
      <c r="Q88" s="78" t="s">
        <v>46</v>
      </c>
      <c r="R88" s="55"/>
      <c r="S88" s="55"/>
      <c r="T88" s="55" t="str">
        <f t="shared" si="7"/>
        <v>A</v>
      </c>
      <c r="U88" s="55">
        <f t="shared" si="8"/>
      </c>
      <c r="V88" s="55">
        <f t="shared" si="9"/>
      </c>
      <c r="W88" s="55">
        <f t="shared" si="10"/>
      </c>
      <c r="X88" s="55">
        <f t="shared" si="11"/>
      </c>
      <c r="Y88" s="55">
        <f t="shared" si="12"/>
      </c>
      <c r="Z88" s="57"/>
      <c r="AA88" s="58">
        <f t="shared" si="13"/>
      </c>
      <c r="AB88" s="55"/>
      <c r="AC88" s="55"/>
    </row>
    <row r="89" spans="1:29" s="59" customFormat="1" ht="25.5">
      <c r="A89" s="78">
        <v>97</v>
      </c>
      <c r="B89" s="83" t="s">
        <v>522</v>
      </c>
      <c r="C89" s="83" t="s">
        <v>382</v>
      </c>
      <c r="D89" s="78" t="s">
        <v>114</v>
      </c>
      <c r="E89" s="78">
        <v>5</v>
      </c>
      <c r="F89" s="78" t="s">
        <v>111</v>
      </c>
      <c r="G89" s="78">
        <v>19</v>
      </c>
      <c r="H89" s="78"/>
      <c r="I89" s="78"/>
      <c r="J89" s="78"/>
      <c r="K89" s="77" t="s">
        <v>540</v>
      </c>
      <c r="L89" s="77" t="s">
        <v>541</v>
      </c>
      <c r="M89" s="77" t="s">
        <v>689</v>
      </c>
      <c r="N89" s="78" t="s">
        <v>688</v>
      </c>
      <c r="O89" s="80">
        <v>40673</v>
      </c>
      <c r="P89" s="78"/>
      <c r="Q89" s="78"/>
      <c r="R89" s="55"/>
      <c r="S89" s="55"/>
      <c r="T89" s="55" t="str">
        <f t="shared" si="7"/>
        <v>A</v>
      </c>
      <c r="U89" s="55">
        <f t="shared" si="8"/>
      </c>
      <c r="V89" s="55">
        <f t="shared" si="9"/>
      </c>
      <c r="W89" s="55">
        <f t="shared" si="10"/>
      </c>
      <c r="X89" s="55">
        <f t="shared" si="11"/>
      </c>
      <c r="Y89" s="55">
        <f t="shared" si="12"/>
      </c>
      <c r="Z89" s="57"/>
      <c r="AA89" s="58">
        <f t="shared" si="13"/>
      </c>
      <c r="AB89" s="55"/>
      <c r="AC89" s="55"/>
    </row>
    <row r="90" spans="1:29" s="59" customFormat="1" ht="38.25">
      <c r="A90" s="78">
        <v>181</v>
      </c>
      <c r="B90" s="77" t="s">
        <v>146</v>
      </c>
      <c r="C90" s="77" t="s">
        <v>147</v>
      </c>
      <c r="D90" s="78" t="s">
        <v>114</v>
      </c>
      <c r="E90" s="78">
        <v>5</v>
      </c>
      <c r="F90" s="78" t="s">
        <v>119</v>
      </c>
      <c r="G90" s="78">
        <v>22</v>
      </c>
      <c r="H90" s="78">
        <v>3</v>
      </c>
      <c r="I90" s="78"/>
      <c r="J90" s="78"/>
      <c r="K90" s="77" t="s">
        <v>195</v>
      </c>
      <c r="L90" s="77" t="s">
        <v>196</v>
      </c>
      <c r="M90" s="77" t="s">
        <v>689</v>
      </c>
      <c r="N90" s="78" t="s">
        <v>688</v>
      </c>
      <c r="O90" s="80">
        <v>40673</v>
      </c>
      <c r="P90" s="78"/>
      <c r="Q90" s="78"/>
      <c r="R90" s="55"/>
      <c r="S90" s="55"/>
      <c r="T90" s="55" t="str">
        <f t="shared" si="7"/>
        <v>A</v>
      </c>
      <c r="U90" s="55">
        <f t="shared" si="8"/>
      </c>
      <c r="V90" s="55">
        <f t="shared" si="9"/>
      </c>
      <c r="W90" s="55">
        <f t="shared" si="10"/>
      </c>
      <c r="X90" s="55">
        <f t="shared" si="11"/>
      </c>
      <c r="Y90" s="55">
        <f t="shared" si="12"/>
      </c>
      <c r="Z90" s="57"/>
      <c r="AA90" s="58">
        <f t="shared" si="13"/>
      </c>
      <c r="AB90" s="55"/>
      <c r="AC90" s="55"/>
    </row>
    <row r="91" spans="1:29" s="59" customFormat="1" ht="38.25">
      <c r="A91" s="78">
        <v>185</v>
      </c>
      <c r="B91" s="77" t="s">
        <v>146</v>
      </c>
      <c r="C91" s="77" t="s">
        <v>147</v>
      </c>
      <c r="D91" s="78" t="s">
        <v>114</v>
      </c>
      <c r="E91" s="78">
        <v>5</v>
      </c>
      <c r="F91" s="78" t="s">
        <v>119</v>
      </c>
      <c r="G91" s="78">
        <v>22</v>
      </c>
      <c r="H91" s="78">
        <v>3</v>
      </c>
      <c r="I91" s="78"/>
      <c r="J91" s="78"/>
      <c r="K91" s="77" t="s">
        <v>203</v>
      </c>
      <c r="L91" s="77" t="s">
        <v>160</v>
      </c>
      <c r="M91" s="77" t="s">
        <v>689</v>
      </c>
      <c r="N91" s="78" t="s">
        <v>688</v>
      </c>
      <c r="O91" s="80">
        <v>40673</v>
      </c>
      <c r="P91" s="78"/>
      <c r="Q91" s="78"/>
      <c r="R91" s="55"/>
      <c r="S91" s="55"/>
      <c r="T91" s="55" t="str">
        <f t="shared" si="7"/>
        <v>A</v>
      </c>
      <c r="U91" s="55">
        <f t="shared" si="8"/>
      </c>
      <c r="V91" s="55">
        <f t="shared" si="9"/>
      </c>
      <c r="W91" s="55">
        <f t="shared" si="10"/>
      </c>
      <c r="X91" s="55">
        <f t="shared" si="11"/>
      </c>
      <c r="Y91" s="55">
        <f t="shared" si="12"/>
      </c>
      <c r="Z91" s="57"/>
      <c r="AA91" s="58">
        <f t="shared" si="13"/>
      </c>
      <c r="AB91" s="55"/>
      <c r="AC91" s="55"/>
    </row>
    <row r="92" spans="1:29" s="59" customFormat="1" ht="25.5">
      <c r="A92" s="78">
        <v>219</v>
      </c>
      <c r="B92" s="77" t="s">
        <v>109</v>
      </c>
      <c r="C92" s="77" t="s">
        <v>110</v>
      </c>
      <c r="D92" s="78" t="s">
        <v>114</v>
      </c>
      <c r="E92" s="78">
        <v>5</v>
      </c>
      <c r="F92" s="78" t="s">
        <v>119</v>
      </c>
      <c r="G92" s="78">
        <v>22</v>
      </c>
      <c r="H92" s="78">
        <v>24</v>
      </c>
      <c r="I92" s="78"/>
      <c r="J92" s="78"/>
      <c r="K92" s="77" t="s">
        <v>120</v>
      </c>
      <c r="L92" s="77" t="s">
        <v>121</v>
      </c>
      <c r="M92" s="77" t="s">
        <v>689</v>
      </c>
      <c r="N92" s="78" t="s">
        <v>688</v>
      </c>
      <c r="O92" s="80">
        <v>40673</v>
      </c>
      <c r="P92" s="78"/>
      <c r="Q92" s="78" t="s">
        <v>46</v>
      </c>
      <c r="R92" s="55"/>
      <c r="S92" s="55"/>
      <c r="T92" s="55" t="str">
        <f t="shared" si="7"/>
        <v>A</v>
      </c>
      <c r="U92" s="55">
        <f t="shared" si="8"/>
      </c>
      <c r="V92" s="55">
        <f t="shared" si="9"/>
      </c>
      <c r="W92" s="55">
        <f t="shared" si="10"/>
      </c>
      <c r="X92" s="55">
        <f t="shared" si="11"/>
      </c>
      <c r="Y92" s="55">
        <f t="shared" si="12"/>
      </c>
      <c r="Z92" s="57"/>
      <c r="AA92" s="58">
        <f t="shared" si="13"/>
      </c>
      <c r="AB92" s="55"/>
      <c r="AC92" s="55"/>
    </row>
    <row r="93" spans="1:29" s="59" customFormat="1" ht="63.75">
      <c r="A93" s="55">
        <v>152</v>
      </c>
      <c r="B93" s="56" t="s">
        <v>245</v>
      </c>
      <c r="C93" s="56" t="s">
        <v>246</v>
      </c>
      <c r="D93" s="55" t="s">
        <v>90</v>
      </c>
      <c r="E93" s="55">
        <v>5</v>
      </c>
      <c r="F93" s="55" t="s">
        <v>119</v>
      </c>
      <c r="G93" s="55">
        <v>22</v>
      </c>
      <c r="H93" s="55">
        <v>26</v>
      </c>
      <c r="I93" s="60"/>
      <c r="J93" s="55" t="s">
        <v>700</v>
      </c>
      <c r="K93" s="56" t="s">
        <v>265</v>
      </c>
      <c r="L93" s="56" t="s">
        <v>266</v>
      </c>
      <c r="M93" s="56"/>
      <c r="N93" s="55" t="s">
        <v>709</v>
      </c>
      <c r="O93" s="57"/>
      <c r="P93" s="55" t="s">
        <v>670</v>
      </c>
      <c r="Q93" s="55" t="s">
        <v>46</v>
      </c>
      <c r="R93" s="55"/>
      <c r="S93" s="55"/>
      <c r="T93" s="55">
        <f t="shared" si="7"/>
      </c>
      <c r="U93" s="55" t="str">
        <f t="shared" si="8"/>
        <v>wp</v>
      </c>
      <c r="V93" s="55">
        <f t="shared" si="9"/>
      </c>
      <c r="W93" s="55">
        <f t="shared" si="10"/>
      </c>
      <c r="X93" s="55" t="str">
        <f t="shared" si="11"/>
        <v>MR-FSK</v>
      </c>
      <c r="Y93" s="55">
        <f t="shared" si="12"/>
      </c>
      <c r="Z93" s="57"/>
      <c r="AA93" s="58" t="str">
        <f t="shared" si="13"/>
        <v>Beecher</v>
      </c>
      <c r="AB93" s="55"/>
      <c r="AC93" s="55"/>
    </row>
    <row r="94" spans="1:29" s="59" customFormat="1" ht="12.75">
      <c r="A94" s="78">
        <v>182</v>
      </c>
      <c r="B94" s="77" t="s">
        <v>146</v>
      </c>
      <c r="C94" s="77" t="s">
        <v>147</v>
      </c>
      <c r="D94" s="78" t="s">
        <v>114</v>
      </c>
      <c r="E94" s="78">
        <v>5</v>
      </c>
      <c r="F94" s="78" t="s">
        <v>119</v>
      </c>
      <c r="G94" s="78">
        <v>22</v>
      </c>
      <c r="H94" s="78">
        <v>47</v>
      </c>
      <c r="I94" s="78"/>
      <c r="J94" s="78"/>
      <c r="K94" s="77" t="s">
        <v>197</v>
      </c>
      <c r="L94" s="77" t="s">
        <v>198</v>
      </c>
      <c r="M94" s="77" t="s">
        <v>689</v>
      </c>
      <c r="N94" s="78" t="s">
        <v>688</v>
      </c>
      <c r="O94" s="80">
        <v>40673</v>
      </c>
      <c r="P94" s="78"/>
      <c r="Q94" s="78"/>
      <c r="R94" s="55"/>
      <c r="S94" s="55"/>
      <c r="T94" s="55" t="str">
        <f t="shared" si="7"/>
        <v>A</v>
      </c>
      <c r="U94" s="55">
        <f t="shared" si="8"/>
      </c>
      <c r="V94" s="55">
        <f t="shared" si="9"/>
      </c>
      <c r="W94" s="55">
        <f t="shared" si="10"/>
      </c>
      <c r="X94" s="55">
        <f t="shared" si="11"/>
      </c>
      <c r="Y94" s="55">
        <f t="shared" si="12"/>
      </c>
      <c r="Z94" s="57"/>
      <c r="AA94" s="58">
        <f t="shared" si="13"/>
      </c>
      <c r="AB94" s="55"/>
      <c r="AC94" s="55"/>
    </row>
    <row r="95" spans="1:29" s="59" customFormat="1" ht="25.5">
      <c r="A95" s="78">
        <v>183</v>
      </c>
      <c r="B95" s="77" t="s">
        <v>146</v>
      </c>
      <c r="C95" s="77" t="s">
        <v>147</v>
      </c>
      <c r="D95" s="78" t="s">
        <v>114</v>
      </c>
      <c r="E95" s="78">
        <v>5</v>
      </c>
      <c r="F95" s="78" t="s">
        <v>119</v>
      </c>
      <c r="G95" s="78">
        <v>22</v>
      </c>
      <c r="H95" s="78">
        <v>49</v>
      </c>
      <c r="I95" s="78"/>
      <c r="J95" s="78"/>
      <c r="K95" s="77" t="s">
        <v>199</v>
      </c>
      <c r="L95" s="77" t="s">
        <v>200</v>
      </c>
      <c r="M95" s="77" t="s">
        <v>689</v>
      </c>
      <c r="N95" s="78" t="s">
        <v>688</v>
      </c>
      <c r="O95" s="80">
        <v>40673</v>
      </c>
      <c r="P95" s="78"/>
      <c r="Q95" s="78"/>
      <c r="R95" s="55"/>
      <c r="S95" s="55"/>
      <c r="T95" s="55" t="str">
        <f t="shared" si="7"/>
        <v>A</v>
      </c>
      <c r="U95" s="55">
        <f t="shared" si="8"/>
      </c>
      <c r="V95" s="55">
        <f t="shared" si="9"/>
      </c>
      <c r="W95" s="55">
        <f t="shared" si="10"/>
      </c>
      <c r="X95" s="55">
        <f t="shared" si="11"/>
      </c>
      <c r="Y95" s="55">
        <f t="shared" si="12"/>
      </c>
      <c r="Z95" s="57"/>
      <c r="AA95" s="58">
        <f t="shared" si="13"/>
      </c>
      <c r="AB95" s="55"/>
      <c r="AC95" s="55"/>
    </row>
    <row r="96" spans="1:29" s="59" customFormat="1" ht="12.75">
      <c r="A96" s="78">
        <v>184</v>
      </c>
      <c r="B96" s="77" t="s">
        <v>146</v>
      </c>
      <c r="C96" s="77" t="s">
        <v>147</v>
      </c>
      <c r="D96" s="78" t="s">
        <v>114</v>
      </c>
      <c r="E96" s="78">
        <v>5</v>
      </c>
      <c r="F96" s="78" t="s">
        <v>119</v>
      </c>
      <c r="G96" s="78">
        <v>22</v>
      </c>
      <c r="H96" s="78">
        <v>54</v>
      </c>
      <c r="I96" s="78"/>
      <c r="J96" s="78"/>
      <c r="K96" s="77" t="s">
        <v>201</v>
      </c>
      <c r="L96" s="77" t="s">
        <v>202</v>
      </c>
      <c r="M96" s="77"/>
      <c r="N96" s="78"/>
      <c r="O96" s="78"/>
      <c r="P96" s="78"/>
      <c r="Q96" s="78"/>
      <c r="R96" s="55"/>
      <c r="S96" s="55"/>
      <c r="T96" s="55">
        <f t="shared" si="7"/>
        <v>0</v>
      </c>
      <c r="U96" s="55">
        <f t="shared" si="8"/>
      </c>
      <c r="V96" s="55">
        <f t="shared" si="9"/>
      </c>
      <c r="W96" s="55">
        <f t="shared" si="10"/>
      </c>
      <c r="X96" s="55">
        <f t="shared" si="11"/>
      </c>
      <c r="Y96" s="55">
        <f t="shared" si="12"/>
      </c>
      <c r="Z96" s="57"/>
      <c r="AA96" s="58">
        <f t="shared" si="13"/>
      </c>
      <c r="AB96" s="55"/>
      <c r="AC96" s="55"/>
    </row>
    <row r="97" spans="1:29" s="59" customFormat="1" ht="38.25">
      <c r="A97" s="78">
        <v>186</v>
      </c>
      <c r="B97" s="77" t="s">
        <v>146</v>
      </c>
      <c r="C97" s="77" t="s">
        <v>147</v>
      </c>
      <c r="D97" s="78" t="s">
        <v>114</v>
      </c>
      <c r="E97" s="78">
        <v>5</v>
      </c>
      <c r="F97" s="78" t="s">
        <v>204</v>
      </c>
      <c r="G97" s="78">
        <v>23</v>
      </c>
      <c r="H97" s="78">
        <v>18</v>
      </c>
      <c r="I97" s="78"/>
      <c r="J97" s="78"/>
      <c r="K97" s="77" t="s">
        <v>205</v>
      </c>
      <c r="L97" s="77" t="s">
        <v>160</v>
      </c>
      <c r="M97" s="79" t="s">
        <v>741</v>
      </c>
      <c r="N97" s="78" t="s">
        <v>690</v>
      </c>
      <c r="O97" s="80">
        <v>40673</v>
      </c>
      <c r="P97" s="78"/>
      <c r="Q97" s="78"/>
      <c r="R97" s="55"/>
      <c r="S97" s="55"/>
      <c r="T97" s="55" t="str">
        <f t="shared" si="7"/>
        <v>AP</v>
      </c>
      <c r="U97" s="55">
        <f t="shared" si="8"/>
      </c>
      <c r="V97" s="55">
        <f t="shared" si="9"/>
      </c>
      <c r="W97" s="55">
        <f t="shared" si="10"/>
      </c>
      <c r="X97" s="55">
        <f t="shared" si="11"/>
      </c>
      <c r="Y97" s="55">
        <f t="shared" si="12"/>
      </c>
      <c r="Z97" s="57"/>
      <c r="AA97" s="58">
        <f t="shared" si="13"/>
      </c>
      <c r="AB97" s="55"/>
      <c r="AC97" s="55"/>
    </row>
    <row r="98" spans="1:29" s="59" customFormat="1" ht="51">
      <c r="A98" s="78">
        <v>187</v>
      </c>
      <c r="B98" s="77" t="s">
        <v>146</v>
      </c>
      <c r="C98" s="77" t="s">
        <v>147</v>
      </c>
      <c r="D98" s="78" t="s">
        <v>114</v>
      </c>
      <c r="E98" s="78">
        <v>5</v>
      </c>
      <c r="F98" s="78" t="s">
        <v>204</v>
      </c>
      <c r="G98" s="78">
        <v>23</v>
      </c>
      <c r="H98" s="78">
        <v>27</v>
      </c>
      <c r="I98" s="78"/>
      <c r="J98" s="78"/>
      <c r="K98" s="77" t="s">
        <v>206</v>
      </c>
      <c r="L98" s="77" t="s">
        <v>207</v>
      </c>
      <c r="M98" s="77" t="s">
        <v>742</v>
      </c>
      <c r="N98" s="78" t="s">
        <v>690</v>
      </c>
      <c r="O98" s="80">
        <v>40673</v>
      </c>
      <c r="P98" s="78"/>
      <c r="Q98" s="78"/>
      <c r="R98" s="55"/>
      <c r="S98" s="55"/>
      <c r="T98" s="55" t="str">
        <f t="shared" si="7"/>
        <v>AP</v>
      </c>
      <c r="U98" s="55">
        <f t="shared" si="8"/>
      </c>
      <c r="V98" s="55">
        <f t="shared" si="9"/>
      </c>
      <c r="W98" s="55">
        <f t="shared" si="10"/>
      </c>
      <c r="X98" s="55">
        <f t="shared" si="11"/>
      </c>
      <c r="Y98" s="55">
        <f t="shared" si="12"/>
      </c>
      <c r="Z98" s="57"/>
      <c r="AA98" s="58">
        <f t="shared" si="13"/>
      </c>
      <c r="AB98" s="55"/>
      <c r="AC98" s="55"/>
    </row>
    <row r="99" spans="1:29" s="59" customFormat="1" ht="38.25">
      <c r="A99" s="78">
        <v>188</v>
      </c>
      <c r="B99" s="77" t="s">
        <v>146</v>
      </c>
      <c r="C99" s="77" t="s">
        <v>147</v>
      </c>
      <c r="D99" s="78" t="s">
        <v>114</v>
      </c>
      <c r="E99" s="78">
        <v>6</v>
      </c>
      <c r="F99" s="78" t="s">
        <v>208</v>
      </c>
      <c r="G99" s="78">
        <v>25</v>
      </c>
      <c r="H99" s="78">
        <v>6</v>
      </c>
      <c r="I99" s="78"/>
      <c r="J99" s="78"/>
      <c r="K99" s="77" t="s">
        <v>209</v>
      </c>
      <c r="L99" s="77" t="s">
        <v>210</v>
      </c>
      <c r="M99" s="77" t="s">
        <v>689</v>
      </c>
      <c r="N99" s="78" t="s">
        <v>688</v>
      </c>
      <c r="O99" s="80">
        <v>40673</v>
      </c>
      <c r="P99" s="78"/>
      <c r="Q99" s="78"/>
      <c r="R99" s="55"/>
      <c r="S99" s="55"/>
      <c r="T99" s="55" t="str">
        <f t="shared" si="7"/>
        <v>A</v>
      </c>
      <c r="U99" s="55">
        <f t="shared" si="8"/>
      </c>
      <c r="V99" s="55">
        <f t="shared" si="9"/>
      </c>
      <c r="W99" s="55">
        <f t="shared" si="10"/>
      </c>
      <c r="X99" s="55">
        <f t="shared" si="11"/>
      </c>
      <c r="Y99" s="55">
        <f t="shared" si="12"/>
      </c>
      <c r="Z99" s="57"/>
      <c r="AA99" s="58">
        <f t="shared" si="13"/>
      </c>
      <c r="AB99" s="55"/>
      <c r="AC99" s="55"/>
    </row>
    <row r="100" spans="1:29" s="59" customFormat="1" ht="25.5">
      <c r="A100" s="78">
        <v>28</v>
      </c>
      <c r="B100" s="77" t="s">
        <v>71</v>
      </c>
      <c r="C100" s="77" t="s">
        <v>72</v>
      </c>
      <c r="D100" s="78" t="s">
        <v>114</v>
      </c>
      <c r="E100" s="78">
        <v>6</v>
      </c>
      <c r="F100" s="78" t="s">
        <v>82</v>
      </c>
      <c r="G100" s="78">
        <v>25</v>
      </c>
      <c r="H100" s="78">
        <v>25</v>
      </c>
      <c r="I100" s="78"/>
      <c r="J100" s="78"/>
      <c r="K100" s="77" t="s">
        <v>83</v>
      </c>
      <c r="L100" s="77" t="s">
        <v>84</v>
      </c>
      <c r="M100" s="77" t="s">
        <v>689</v>
      </c>
      <c r="N100" s="78" t="s">
        <v>688</v>
      </c>
      <c r="O100" s="80">
        <v>40673</v>
      </c>
      <c r="P100" s="78"/>
      <c r="Q100" s="78" t="s">
        <v>85</v>
      </c>
      <c r="R100" s="55"/>
      <c r="S100" s="55"/>
      <c r="T100" s="55" t="str">
        <f t="shared" si="7"/>
        <v>A</v>
      </c>
      <c r="U100" s="55">
        <f t="shared" si="8"/>
      </c>
      <c r="V100" s="55">
        <f t="shared" si="9"/>
      </c>
      <c r="W100" s="55">
        <f t="shared" si="10"/>
      </c>
      <c r="X100" s="55">
        <f t="shared" si="11"/>
      </c>
      <c r="Y100" s="55">
        <f t="shared" si="12"/>
      </c>
      <c r="Z100" s="57"/>
      <c r="AA100" s="58">
        <f t="shared" si="13"/>
      </c>
      <c r="AB100" s="55"/>
      <c r="AC100" s="55"/>
    </row>
    <row r="101" spans="1:29" s="59" customFormat="1" ht="25.5">
      <c r="A101" s="78">
        <v>24</v>
      </c>
      <c r="B101" s="77" t="s">
        <v>71</v>
      </c>
      <c r="C101" s="77" t="s">
        <v>72</v>
      </c>
      <c r="D101" s="78" t="s">
        <v>114</v>
      </c>
      <c r="E101" s="78">
        <v>6</v>
      </c>
      <c r="F101" s="78" t="s">
        <v>73</v>
      </c>
      <c r="G101" s="78">
        <v>25</v>
      </c>
      <c r="H101" s="78">
        <v>33</v>
      </c>
      <c r="I101" s="78"/>
      <c r="J101" s="78"/>
      <c r="K101" s="77" t="s">
        <v>74</v>
      </c>
      <c r="L101" s="77" t="s">
        <v>75</v>
      </c>
      <c r="M101" s="77" t="s">
        <v>689</v>
      </c>
      <c r="N101" s="78" t="s">
        <v>688</v>
      </c>
      <c r="O101" s="80">
        <v>40673</v>
      </c>
      <c r="P101" s="78"/>
      <c r="Q101" s="78" t="s">
        <v>46</v>
      </c>
      <c r="R101" s="55"/>
      <c r="S101" s="55"/>
      <c r="T101" s="55" t="str">
        <f t="shared" si="7"/>
        <v>A</v>
      </c>
      <c r="U101" s="55">
        <f t="shared" si="8"/>
      </c>
      <c r="V101" s="55">
        <f t="shared" si="9"/>
      </c>
      <c r="W101" s="55">
        <f t="shared" si="10"/>
      </c>
      <c r="X101" s="55">
        <f t="shared" si="11"/>
      </c>
      <c r="Y101" s="55">
        <f t="shared" si="12"/>
      </c>
      <c r="Z101" s="57"/>
      <c r="AA101" s="58">
        <f t="shared" si="13"/>
      </c>
      <c r="AB101" s="55"/>
      <c r="AC101" s="55"/>
    </row>
    <row r="102" spans="1:29" s="59" customFormat="1" ht="25.5">
      <c r="A102" s="78">
        <v>190</v>
      </c>
      <c r="B102" s="77" t="s">
        <v>146</v>
      </c>
      <c r="C102" s="77" t="s">
        <v>147</v>
      </c>
      <c r="D102" s="78" t="s">
        <v>114</v>
      </c>
      <c r="E102" s="78">
        <v>6</v>
      </c>
      <c r="F102" s="78" t="s">
        <v>86</v>
      </c>
      <c r="G102" s="78">
        <v>25</v>
      </c>
      <c r="H102" s="78">
        <v>37</v>
      </c>
      <c r="I102" s="78"/>
      <c r="J102" s="78"/>
      <c r="K102" s="77" t="s">
        <v>213</v>
      </c>
      <c r="L102" s="77" t="s">
        <v>214</v>
      </c>
      <c r="M102" s="77" t="s">
        <v>689</v>
      </c>
      <c r="N102" s="78" t="s">
        <v>688</v>
      </c>
      <c r="O102" s="80">
        <v>40673</v>
      </c>
      <c r="P102" s="78"/>
      <c r="Q102" s="78"/>
      <c r="R102" s="55"/>
      <c r="S102" s="55"/>
      <c r="T102" s="55" t="str">
        <f t="shared" si="7"/>
        <v>A</v>
      </c>
      <c r="U102" s="55">
        <f t="shared" si="8"/>
      </c>
      <c r="V102" s="55">
        <f t="shared" si="9"/>
      </c>
      <c r="W102" s="55">
        <f t="shared" si="10"/>
      </c>
      <c r="X102" s="55">
        <f t="shared" si="11"/>
      </c>
      <c r="Y102" s="55">
        <f t="shared" si="12"/>
      </c>
      <c r="Z102" s="57"/>
      <c r="AA102" s="58">
        <f t="shared" si="13"/>
      </c>
      <c r="AB102" s="55"/>
      <c r="AC102" s="55"/>
    </row>
    <row r="103" spans="1:29" s="59" customFormat="1" ht="25.5">
      <c r="A103" s="78">
        <v>191</v>
      </c>
      <c r="B103" s="77" t="s">
        <v>146</v>
      </c>
      <c r="C103" s="77" t="s">
        <v>147</v>
      </c>
      <c r="D103" s="78" t="s">
        <v>114</v>
      </c>
      <c r="E103" s="78">
        <v>6</v>
      </c>
      <c r="F103" s="78" t="s">
        <v>86</v>
      </c>
      <c r="G103" s="78">
        <v>25</v>
      </c>
      <c r="H103" s="78">
        <v>40</v>
      </c>
      <c r="I103" s="78"/>
      <c r="J103" s="78"/>
      <c r="K103" s="77" t="s">
        <v>215</v>
      </c>
      <c r="L103" s="77" t="s">
        <v>216</v>
      </c>
      <c r="M103" s="79" t="s">
        <v>743</v>
      </c>
      <c r="N103" s="78" t="s">
        <v>690</v>
      </c>
      <c r="O103" s="80">
        <v>40673</v>
      </c>
      <c r="P103" s="78"/>
      <c r="Q103" s="78"/>
      <c r="R103" s="55"/>
      <c r="S103" s="55"/>
      <c r="T103" s="55" t="str">
        <f t="shared" si="7"/>
        <v>AP</v>
      </c>
      <c r="U103" s="55">
        <f t="shared" si="8"/>
      </c>
      <c r="V103" s="55">
        <f t="shared" si="9"/>
      </c>
      <c r="W103" s="55">
        <f t="shared" si="10"/>
      </c>
      <c r="X103" s="55">
        <f t="shared" si="11"/>
      </c>
      <c r="Y103" s="55">
        <f t="shared" si="12"/>
      </c>
      <c r="Z103" s="57"/>
      <c r="AA103" s="58">
        <f t="shared" si="13"/>
      </c>
      <c r="AB103" s="55"/>
      <c r="AC103" s="55"/>
    </row>
    <row r="104" spans="1:29" s="59" customFormat="1" ht="12.75">
      <c r="A104" s="78">
        <v>10</v>
      </c>
      <c r="B104" s="77" t="s">
        <v>399</v>
      </c>
      <c r="C104" s="77" t="s">
        <v>400</v>
      </c>
      <c r="D104" s="78" t="s">
        <v>114</v>
      </c>
      <c r="E104" s="78">
        <v>6</v>
      </c>
      <c r="F104" s="78" t="s">
        <v>86</v>
      </c>
      <c r="G104" s="78">
        <v>25</v>
      </c>
      <c r="H104" s="78">
        <v>41</v>
      </c>
      <c r="I104" s="78"/>
      <c r="J104" s="78"/>
      <c r="K104" s="77" t="s">
        <v>419</v>
      </c>
      <c r="L104" s="77" t="s">
        <v>420</v>
      </c>
      <c r="M104" s="77" t="s">
        <v>689</v>
      </c>
      <c r="N104" s="78" t="s">
        <v>688</v>
      </c>
      <c r="O104" s="80">
        <v>40673</v>
      </c>
      <c r="P104" s="78"/>
      <c r="Q104" s="78"/>
      <c r="R104" s="55"/>
      <c r="S104" s="55"/>
      <c r="T104" s="55" t="str">
        <f t="shared" si="7"/>
        <v>A</v>
      </c>
      <c r="U104" s="55">
        <f t="shared" si="8"/>
      </c>
      <c r="V104" s="55">
        <f t="shared" si="9"/>
      </c>
      <c r="W104" s="55">
        <f t="shared" si="10"/>
      </c>
      <c r="X104" s="55">
        <f t="shared" si="11"/>
      </c>
      <c r="Y104" s="55">
        <f t="shared" si="12"/>
      </c>
      <c r="Z104" s="57"/>
      <c r="AA104" s="58">
        <f t="shared" si="13"/>
      </c>
      <c r="AB104" s="55"/>
      <c r="AC104" s="55"/>
    </row>
    <row r="105" spans="1:29" s="59" customFormat="1" ht="25.5">
      <c r="A105" s="78">
        <v>192</v>
      </c>
      <c r="B105" s="77" t="s">
        <v>146</v>
      </c>
      <c r="C105" s="77" t="s">
        <v>147</v>
      </c>
      <c r="D105" s="78" t="s">
        <v>114</v>
      </c>
      <c r="E105" s="78">
        <v>6</v>
      </c>
      <c r="F105" s="78" t="s">
        <v>86</v>
      </c>
      <c r="G105" s="78">
        <v>25</v>
      </c>
      <c r="H105" s="78">
        <v>49</v>
      </c>
      <c r="I105" s="78"/>
      <c r="J105" s="78"/>
      <c r="K105" s="77" t="s">
        <v>217</v>
      </c>
      <c r="L105" s="77" t="s">
        <v>160</v>
      </c>
      <c r="M105" s="77" t="s">
        <v>689</v>
      </c>
      <c r="N105" s="78" t="s">
        <v>688</v>
      </c>
      <c r="O105" s="80">
        <v>40673</v>
      </c>
      <c r="P105" s="78"/>
      <c r="Q105" s="78"/>
      <c r="R105" s="55"/>
      <c r="S105" s="55"/>
      <c r="T105" s="55" t="str">
        <f t="shared" si="7"/>
        <v>A</v>
      </c>
      <c r="U105" s="55">
        <f t="shared" si="8"/>
      </c>
      <c r="V105" s="55">
        <f t="shared" si="9"/>
      </c>
      <c r="W105" s="55">
        <f t="shared" si="10"/>
      </c>
      <c r="X105" s="55">
        <f t="shared" si="11"/>
      </c>
      <c r="Y105" s="55">
        <f t="shared" si="12"/>
      </c>
      <c r="Z105" s="57"/>
      <c r="AA105" s="58">
        <f t="shared" si="13"/>
      </c>
      <c r="AB105" s="55"/>
      <c r="AC105" s="55"/>
    </row>
    <row r="106" spans="1:29" s="59" customFormat="1" ht="76.5">
      <c r="A106" s="78">
        <v>114</v>
      </c>
      <c r="B106" s="77" t="s">
        <v>438</v>
      </c>
      <c r="C106" s="77" t="s">
        <v>439</v>
      </c>
      <c r="D106" s="78" t="s">
        <v>114</v>
      </c>
      <c r="E106" s="78">
        <v>6</v>
      </c>
      <c r="F106" s="78" t="s">
        <v>86</v>
      </c>
      <c r="G106" s="78">
        <v>26</v>
      </c>
      <c r="H106" s="78">
        <v>5</v>
      </c>
      <c r="I106" s="78"/>
      <c r="J106" s="78"/>
      <c r="K106" s="77" t="s">
        <v>463</v>
      </c>
      <c r="L106" s="77" t="s">
        <v>464</v>
      </c>
      <c r="M106" s="79" t="s">
        <v>735</v>
      </c>
      <c r="N106" s="78" t="s">
        <v>690</v>
      </c>
      <c r="O106" s="80">
        <v>40673</v>
      </c>
      <c r="P106" s="78"/>
      <c r="Q106" s="78"/>
      <c r="R106" s="55"/>
      <c r="S106" s="55"/>
      <c r="T106" s="55" t="str">
        <f t="shared" si="7"/>
        <v>AP</v>
      </c>
      <c r="U106" s="55">
        <f t="shared" si="8"/>
      </c>
      <c r="V106" s="55">
        <f t="shared" si="9"/>
      </c>
      <c r="W106" s="55">
        <f t="shared" si="10"/>
      </c>
      <c r="X106" s="55">
        <f t="shared" si="11"/>
      </c>
      <c r="Y106" s="55">
        <f t="shared" si="12"/>
      </c>
      <c r="Z106" s="57"/>
      <c r="AA106" s="58">
        <f t="shared" si="13"/>
      </c>
      <c r="AB106" s="55"/>
      <c r="AC106" s="55"/>
    </row>
    <row r="107" spans="1:29" s="59" customFormat="1" ht="25.5">
      <c r="A107" s="55">
        <v>189</v>
      </c>
      <c r="B107" s="56" t="s">
        <v>146</v>
      </c>
      <c r="C107" s="56" t="s">
        <v>147</v>
      </c>
      <c r="D107" s="55" t="s">
        <v>90</v>
      </c>
      <c r="E107" s="55">
        <v>6</v>
      </c>
      <c r="F107" s="55" t="s">
        <v>73</v>
      </c>
      <c r="G107" s="55">
        <v>26</v>
      </c>
      <c r="H107" s="55">
        <v>5</v>
      </c>
      <c r="I107" s="55"/>
      <c r="J107" s="55"/>
      <c r="K107" s="56" t="s">
        <v>211</v>
      </c>
      <c r="L107" s="56" t="s">
        <v>212</v>
      </c>
      <c r="M107" s="56" t="s">
        <v>707</v>
      </c>
      <c r="N107" s="55" t="s">
        <v>690</v>
      </c>
      <c r="O107" s="57">
        <v>40672</v>
      </c>
      <c r="P107" s="55" t="s">
        <v>37</v>
      </c>
      <c r="Q107" s="55"/>
      <c r="R107" s="55"/>
      <c r="S107" s="55"/>
      <c r="T107" s="55">
        <f t="shared" si="7"/>
      </c>
      <c r="U107" s="55" t="str">
        <f t="shared" si="8"/>
        <v>AP</v>
      </c>
      <c r="V107" s="55" t="str">
        <f t="shared" si="9"/>
        <v>MAC</v>
      </c>
      <c r="W107" s="55">
        <f t="shared" si="10"/>
      </c>
      <c r="X107" s="55">
        <f t="shared" si="11"/>
      </c>
      <c r="Y107" s="55">
        <f t="shared" si="12"/>
      </c>
      <c r="Z107" s="57"/>
      <c r="AA107" s="58">
        <f t="shared" si="13"/>
      </c>
      <c r="AB107" s="55"/>
      <c r="AC107" s="55"/>
    </row>
    <row r="108" spans="1:29" s="59" customFormat="1" ht="38.25">
      <c r="A108" s="78">
        <v>48</v>
      </c>
      <c r="B108" s="77" t="s">
        <v>268</v>
      </c>
      <c r="C108" s="77" t="s">
        <v>269</v>
      </c>
      <c r="D108" s="78" t="s">
        <v>114</v>
      </c>
      <c r="E108" s="78">
        <v>6</v>
      </c>
      <c r="F108" s="78" t="s">
        <v>86</v>
      </c>
      <c r="G108" s="78">
        <v>26</v>
      </c>
      <c r="H108" s="78">
        <v>12</v>
      </c>
      <c r="I108" s="78"/>
      <c r="J108" s="78"/>
      <c r="K108" s="77" t="s">
        <v>274</v>
      </c>
      <c r="L108" s="77" t="s">
        <v>275</v>
      </c>
      <c r="M108" s="77"/>
      <c r="N108" s="78"/>
      <c r="O108" s="78"/>
      <c r="P108" s="78"/>
      <c r="Q108" s="78" t="s">
        <v>85</v>
      </c>
      <c r="R108" s="55"/>
      <c r="S108" s="55"/>
      <c r="T108" s="55">
        <f t="shared" si="7"/>
        <v>0</v>
      </c>
      <c r="U108" s="55">
        <f t="shared" si="8"/>
      </c>
      <c r="V108" s="55">
        <f t="shared" si="9"/>
      </c>
      <c r="W108" s="55">
        <f t="shared" si="10"/>
      </c>
      <c r="X108" s="55">
        <f t="shared" si="11"/>
      </c>
      <c r="Y108" s="55">
        <f t="shared" si="12"/>
      </c>
      <c r="Z108" s="57"/>
      <c r="AA108" s="58">
        <f t="shared" si="13"/>
      </c>
      <c r="AB108" s="55"/>
      <c r="AC108" s="55"/>
    </row>
    <row r="109" spans="1:29" s="59" customFormat="1" ht="25.5">
      <c r="A109" s="78">
        <v>27</v>
      </c>
      <c r="B109" s="77" t="s">
        <v>71</v>
      </c>
      <c r="C109" s="77" t="s">
        <v>72</v>
      </c>
      <c r="D109" s="78" t="s">
        <v>114</v>
      </c>
      <c r="E109" s="78">
        <v>6</v>
      </c>
      <c r="F109" s="78" t="s">
        <v>73</v>
      </c>
      <c r="G109" s="78">
        <v>26</v>
      </c>
      <c r="H109" s="78">
        <v>13</v>
      </c>
      <c r="I109" s="78"/>
      <c r="J109" s="78"/>
      <c r="K109" s="77" t="s">
        <v>80</v>
      </c>
      <c r="L109" s="77" t="s">
        <v>81</v>
      </c>
      <c r="M109" s="79" t="s">
        <v>689</v>
      </c>
      <c r="N109" s="78" t="s">
        <v>688</v>
      </c>
      <c r="O109" s="80">
        <v>40673</v>
      </c>
      <c r="P109" s="78"/>
      <c r="Q109" s="78" t="s">
        <v>46</v>
      </c>
      <c r="R109" s="55"/>
      <c r="S109" s="55"/>
      <c r="T109" s="55" t="str">
        <f t="shared" si="7"/>
        <v>A</v>
      </c>
      <c r="U109" s="55">
        <f t="shared" si="8"/>
      </c>
      <c r="V109" s="55">
        <f t="shared" si="9"/>
      </c>
      <c r="W109" s="55">
        <f t="shared" si="10"/>
      </c>
      <c r="X109" s="55">
        <f t="shared" si="11"/>
      </c>
      <c r="Y109" s="55">
        <f t="shared" si="12"/>
      </c>
      <c r="Z109" s="57"/>
      <c r="AA109" s="58">
        <f t="shared" si="13"/>
      </c>
      <c r="AB109" s="55"/>
      <c r="AC109" s="55"/>
    </row>
    <row r="110" spans="1:29" s="59" customFormat="1" ht="25.5">
      <c r="A110" s="78">
        <v>25</v>
      </c>
      <c r="B110" s="77" t="s">
        <v>71</v>
      </c>
      <c r="C110" s="77" t="s">
        <v>72</v>
      </c>
      <c r="D110" s="78" t="s">
        <v>114</v>
      </c>
      <c r="E110" s="78">
        <v>6</v>
      </c>
      <c r="F110" s="78" t="s">
        <v>73</v>
      </c>
      <c r="G110" s="78">
        <v>26</v>
      </c>
      <c r="H110" s="78">
        <v>20</v>
      </c>
      <c r="I110" s="78"/>
      <c r="J110" s="78"/>
      <c r="K110" s="77" t="s">
        <v>76</v>
      </c>
      <c r="L110" s="77" t="s">
        <v>77</v>
      </c>
      <c r="M110" s="79" t="s">
        <v>689</v>
      </c>
      <c r="N110" s="78" t="s">
        <v>688</v>
      </c>
      <c r="O110" s="80">
        <v>40673</v>
      </c>
      <c r="P110" s="78"/>
      <c r="Q110" s="78" t="s">
        <v>46</v>
      </c>
      <c r="R110" s="55"/>
      <c r="S110" s="55"/>
      <c r="T110" s="55" t="str">
        <f t="shared" si="7"/>
        <v>A</v>
      </c>
      <c r="U110" s="55">
        <f t="shared" si="8"/>
      </c>
      <c r="V110" s="55">
        <f t="shared" si="9"/>
      </c>
      <c r="W110" s="55">
        <f t="shared" si="10"/>
      </c>
      <c r="X110" s="55">
        <f t="shared" si="11"/>
      </c>
      <c r="Y110" s="55">
        <f t="shared" si="12"/>
      </c>
      <c r="Z110" s="57"/>
      <c r="AA110" s="58">
        <f t="shared" si="13"/>
      </c>
      <c r="AB110" s="55"/>
      <c r="AC110" s="55"/>
    </row>
    <row r="111" spans="1:29" s="59" customFormat="1" ht="38.25">
      <c r="A111" s="78">
        <v>26</v>
      </c>
      <c r="B111" s="77" t="s">
        <v>71</v>
      </c>
      <c r="C111" s="77" t="s">
        <v>72</v>
      </c>
      <c r="D111" s="78" t="s">
        <v>114</v>
      </c>
      <c r="E111" s="78">
        <v>6</v>
      </c>
      <c r="F111" s="78" t="s">
        <v>73</v>
      </c>
      <c r="G111" s="78">
        <v>26</v>
      </c>
      <c r="H111" s="78">
        <v>20</v>
      </c>
      <c r="I111" s="78"/>
      <c r="J111" s="78"/>
      <c r="K111" s="77" t="s">
        <v>78</v>
      </c>
      <c r="L111" s="77" t="s">
        <v>79</v>
      </c>
      <c r="M111" s="79" t="s">
        <v>724</v>
      </c>
      <c r="N111" s="78" t="s">
        <v>688</v>
      </c>
      <c r="O111" s="78"/>
      <c r="P111" s="78"/>
      <c r="Q111" s="78" t="s">
        <v>46</v>
      </c>
      <c r="R111" s="55"/>
      <c r="S111" s="55"/>
      <c r="T111" s="55" t="str">
        <f t="shared" si="7"/>
        <v>A</v>
      </c>
      <c r="U111" s="55">
        <f t="shared" si="8"/>
      </c>
      <c r="V111" s="55">
        <f t="shared" si="9"/>
      </c>
      <c r="W111" s="55">
        <f t="shared" si="10"/>
      </c>
      <c r="X111" s="55">
        <f t="shared" si="11"/>
      </c>
      <c r="Y111" s="55">
        <f t="shared" si="12"/>
      </c>
      <c r="Z111" s="57"/>
      <c r="AA111" s="58">
        <f t="shared" si="13"/>
      </c>
      <c r="AB111" s="55"/>
      <c r="AC111" s="55"/>
    </row>
    <row r="112" spans="1:29" s="59" customFormat="1" ht="51">
      <c r="A112" s="78">
        <v>29</v>
      </c>
      <c r="B112" s="77" t="s">
        <v>71</v>
      </c>
      <c r="C112" s="77" t="s">
        <v>72</v>
      </c>
      <c r="D112" s="78" t="s">
        <v>114</v>
      </c>
      <c r="E112" s="78">
        <v>6</v>
      </c>
      <c r="F112" s="78" t="s">
        <v>86</v>
      </c>
      <c r="G112" s="78">
        <v>27</v>
      </c>
      <c r="H112" s="78">
        <v>1</v>
      </c>
      <c r="I112" s="78"/>
      <c r="J112" s="78"/>
      <c r="K112" s="77" t="s">
        <v>87</v>
      </c>
      <c r="L112" s="77" t="s">
        <v>88</v>
      </c>
      <c r="M112" s="79" t="s">
        <v>689</v>
      </c>
      <c r="N112" s="78" t="s">
        <v>688</v>
      </c>
      <c r="O112" s="80">
        <v>40673</v>
      </c>
      <c r="P112" s="78"/>
      <c r="Q112" s="78" t="s">
        <v>46</v>
      </c>
      <c r="R112" s="55"/>
      <c r="S112" s="55"/>
      <c r="T112" s="55" t="str">
        <f t="shared" si="7"/>
        <v>A</v>
      </c>
      <c r="U112" s="55">
        <f t="shared" si="8"/>
      </c>
      <c r="V112" s="55">
        <f t="shared" si="9"/>
      </c>
      <c r="W112" s="55">
        <f t="shared" si="10"/>
      </c>
      <c r="X112" s="55">
        <f t="shared" si="11"/>
      </c>
      <c r="Y112" s="55">
        <f t="shared" si="12"/>
      </c>
      <c r="Z112" s="57"/>
      <c r="AA112" s="58">
        <f t="shared" si="13"/>
      </c>
      <c r="AB112" s="55"/>
      <c r="AC112" s="55"/>
    </row>
    <row r="113" spans="1:29" s="59" customFormat="1" ht="114.75">
      <c r="A113" s="55">
        <v>14</v>
      </c>
      <c r="B113" s="56" t="s">
        <v>381</v>
      </c>
      <c r="C113" s="61" t="s">
        <v>382</v>
      </c>
      <c r="D113" s="55" t="s">
        <v>90</v>
      </c>
      <c r="E113" s="55">
        <v>6</v>
      </c>
      <c r="F113" s="55" t="s">
        <v>218</v>
      </c>
      <c r="G113" s="55">
        <v>27</v>
      </c>
      <c r="H113" s="55">
        <v>15</v>
      </c>
      <c r="I113" s="60"/>
      <c r="J113" s="55" t="s">
        <v>692</v>
      </c>
      <c r="K113" s="56" t="s">
        <v>389</v>
      </c>
      <c r="L113" s="56" t="s">
        <v>390</v>
      </c>
      <c r="M113" s="56"/>
      <c r="N113" s="55" t="s">
        <v>709</v>
      </c>
      <c r="O113" s="57"/>
      <c r="P113" s="55" t="s">
        <v>39</v>
      </c>
      <c r="Q113" s="55" t="s">
        <v>142</v>
      </c>
      <c r="R113" s="55"/>
      <c r="S113" s="55"/>
      <c r="T113" s="55">
        <f t="shared" si="7"/>
      </c>
      <c r="U113" s="55" t="str">
        <f t="shared" si="8"/>
        <v>wp</v>
      </c>
      <c r="V113" s="55">
        <f t="shared" si="9"/>
      </c>
      <c r="W113" s="55">
        <f t="shared" si="10"/>
      </c>
      <c r="X113" s="55" t="str">
        <f t="shared" si="11"/>
        <v>MPM</v>
      </c>
      <c r="Y113" s="55">
        <f t="shared" si="12"/>
      </c>
      <c r="Z113" s="57"/>
      <c r="AA113" s="58" t="str">
        <f t="shared" si="13"/>
        <v>Mason</v>
      </c>
      <c r="AB113" s="55"/>
      <c r="AC113" s="55"/>
    </row>
    <row r="114" spans="1:29" s="59" customFormat="1" ht="25.5">
      <c r="A114" s="78">
        <v>194</v>
      </c>
      <c r="B114" s="77" t="s">
        <v>146</v>
      </c>
      <c r="C114" s="77" t="s">
        <v>147</v>
      </c>
      <c r="D114" s="78" t="s">
        <v>114</v>
      </c>
      <c r="E114" s="78">
        <v>6</v>
      </c>
      <c r="F114" s="78" t="s">
        <v>122</v>
      </c>
      <c r="G114" s="78">
        <v>27</v>
      </c>
      <c r="H114" s="78">
        <v>52</v>
      </c>
      <c r="I114" s="78"/>
      <c r="J114" s="78"/>
      <c r="K114" s="77" t="s">
        <v>221</v>
      </c>
      <c r="L114" s="77" t="s">
        <v>222</v>
      </c>
      <c r="M114" s="77" t="s">
        <v>689</v>
      </c>
      <c r="N114" s="78" t="s">
        <v>688</v>
      </c>
      <c r="O114" s="80">
        <v>40673</v>
      </c>
      <c r="P114" s="78"/>
      <c r="Q114" s="78"/>
      <c r="R114" s="55"/>
      <c r="S114" s="55"/>
      <c r="T114" s="55" t="str">
        <f t="shared" si="7"/>
        <v>A</v>
      </c>
      <c r="U114" s="55">
        <f t="shared" si="8"/>
      </c>
      <c r="V114" s="55">
        <f t="shared" si="9"/>
      </c>
      <c r="W114" s="55">
        <f t="shared" si="10"/>
      </c>
      <c r="X114" s="55">
        <f t="shared" si="11"/>
      </c>
      <c r="Y114" s="55">
        <f t="shared" si="12"/>
      </c>
      <c r="Z114" s="57"/>
      <c r="AA114" s="58">
        <f t="shared" si="13"/>
      </c>
      <c r="AB114" s="55"/>
      <c r="AC114" s="55"/>
    </row>
    <row r="115" spans="1:29" s="59" customFormat="1" ht="38.25">
      <c r="A115" s="78">
        <v>115</v>
      </c>
      <c r="B115" s="77" t="s">
        <v>438</v>
      </c>
      <c r="C115" s="77" t="s">
        <v>439</v>
      </c>
      <c r="D115" s="78" t="s">
        <v>114</v>
      </c>
      <c r="E115" s="78">
        <v>6</v>
      </c>
      <c r="F115" s="78" t="s">
        <v>122</v>
      </c>
      <c r="G115" s="78">
        <v>28</v>
      </c>
      <c r="H115" s="78">
        <v>5</v>
      </c>
      <c r="I115" s="78"/>
      <c r="J115" s="78"/>
      <c r="K115" s="77" t="s">
        <v>453</v>
      </c>
      <c r="L115" s="77" t="s">
        <v>454</v>
      </c>
      <c r="M115" s="77" t="s">
        <v>736</v>
      </c>
      <c r="N115" s="78" t="s">
        <v>690</v>
      </c>
      <c r="O115" s="80">
        <v>40673</v>
      </c>
      <c r="P115" s="78"/>
      <c r="Q115" s="78"/>
      <c r="R115" s="55"/>
      <c r="S115" s="55"/>
      <c r="T115" s="55" t="str">
        <f t="shared" si="7"/>
        <v>AP</v>
      </c>
      <c r="U115" s="55">
        <f t="shared" si="8"/>
      </c>
      <c r="V115" s="55">
        <f t="shared" si="9"/>
      </c>
      <c r="W115" s="55">
        <f t="shared" si="10"/>
      </c>
      <c r="X115" s="55">
        <f t="shared" si="11"/>
      </c>
      <c r="Y115" s="55">
        <f t="shared" si="12"/>
      </c>
      <c r="Z115" s="57"/>
      <c r="AA115" s="58">
        <f t="shared" si="13"/>
      </c>
      <c r="AB115" s="55"/>
      <c r="AC115" s="55"/>
    </row>
    <row r="116" spans="1:29" s="59" customFormat="1" ht="25.5">
      <c r="A116" s="78">
        <v>193</v>
      </c>
      <c r="B116" s="77" t="s">
        <v>146</v>
      </c>
      <c r="C116" s="77" t="s">
        <v>147</v>
      </c>
      <c r="D116" s="78" t="s">
        <v>114</v>
      </c>
      <c r="E116" s="78">
        <v>6</v>
      </c>
      <c r="F116" s="78" t="s">
        <v>218</v>
      </c>
      <c r="G116" s="78">
        <v>28</v>
      </c>
      <c r="H116" s="78">
        <v>5</v>
      </c>
      <c r="I116" s="78"/>
      <c r="J116" s="78"/>
      <c r="K116" s="77" t="s">
        <v>219</v>
      </c>
      <c r="L116" s="77" t="s">
        <v>220</v>
      </c>
      <c r="M116" s="77" t="s">
        <v>689</v>
      </c>
      <c r="N116" s="78" t="s">
        <v>688</v>
      </c>
      <c r="O116" s="80">
        <v>40673</v>
      </c>
      <c r="P116" s="78"/>
      <c r="Q116" s="78"/>
      <c r="R116" s="55"/>
      <c r="S116" s="55"/>
      <c r="T116" s="55" t="str">
        <f t="shared" si="7"/>
        <v>A</v>
      </c>
      <c r="U116" s="55">
        <f t="shared" si="8"/>
      </c>
      <c r="V116" s="55">
        <f t="shared" si="9"/>
      </c>
      <c r="W116" s="55">
        <f t="shared" si="10"/>
      </c>
      <c r="X116" s="55">
        <f t="shared" si="11"/>
      </c>
      <c r="Y116" s="55">
        <f t="shared" si="12"/>
      </c>
      <c r="Z116" s="57"/>
      <c r="AA116" s="58">
        <f t="shared" si="13"/>
      </c>
      <c r="AB116" s="55"/>
      <c r="AC116" s="55"/>
    </row>
    <row r="117" spans="1:29" s="59" customFormat="1" ht="25.5">
      <c r="A117" s="78">
        <v>98</v>
      </c>
      <c r="B117" s="83" t="s">
        <v>522</v>
      </c>
      <c r="C117" s="83" t="s">
        <v>382</v>
      </c>
      <c r="D117" s="78" t="s">
        <v>114</v>
      </c>
      <c r="E117" s="78">
        <v>6</v>
      </c>
      <c r="F117" s="78" t="s">
        <v>218</v>
      </c>
      <c r="G117" s="78">
        <v>28</v>
      </c>
      <c r="H117" s="78" t="s">
        <v>542</v>
      </c>
      <c r="I117" s="78"/>
      <c r="J117" s="78"/>
      <c r="K117" s="77" t="s">
        <v>543</v>
      </c>
      <c r="L117" s="77" t="s">
        <v>531</v>
      </c>
      <c r="M117" s="77" t="s">
        <v>689</v>
      </c>
      <c r="N117" s="78" t="s">
        <v>688</v>
      </c>
      <c r="O117" s="80">
        <v>40673</v>
      </c>
      <c r="P117" s="78"/>
      <c r="Q117" s="78"/>
      <c r="R117" s="55"/>
      <c r="S117" s="55"/>
      <c r="T117" s="55" t="str">
        <f t="shared" si="7"/>
        <v>A</v>
      </c>
      <c r="U117" s="55">
        <f t="shared" si="8"/>
      </c>
      <c r="V117" s="55">
        <f t="shared" si="9"/>
      </c>
      <c r="W117" s="55">
        <f t="shared" si="10"/>
      </c>
      <c r="X117" s="55">
        <f t="shared" si="11"/>
      </c>
      <c r="Y117" s="55">
        <f t="shared" si="12"/>
      </c>
      <c r="Z117" s="57"/>
      <c r="AA117" s="58">
        <f t="shared" si="13"/>
      </c>
      <c r="AB117" s="55"/>
      <c r="AC117" s="55"/>
    </row>
    <row r="118" spans="1:29" s="59" customFormat="1" ht="51">
      <c r="A118" s="55">
        <v>154</v>
      </c>
      <c r="B118" s="56" t="s">
        <v>469</v>
      </c>
      <c r="C118" s="56" t="s">
        <v>470</v>
      </c>
      <c r="D118" s="55" t="s">
        <v>90</v>
      </c>
      <c r="E118" s="55">
        <v>6</v>
      </c>
      <c r="F118" s="72" t="s">
        <v>122</v>
      </c>
      <c r="G118" s="55">
        <v>29</v>
      </c>
      <c r="H118" s="55">
        <v>10</v>
      </c>
      <c r="I118" s="60" t="s">
        <v>677</v>
      </c>
      <c r="J118" s="55"/>
      <c r="K118" s="66" t="s">
        <v>471</v>
      </c>
      <c r="L118" s="56" t="s">
        <v>472</v>
      </c>
      <c r="M118" s="66" t="s">
        <v>683</v>
      </c>
      <c r="N118" s="55"/>
      <c r="O118" s="57"/>
      <c r="P118" s="55" t="s">
        <v>43</v>
      </c>
      <c r="Q118" s="55" t="s">
        <v>46</v>
      </c>
      <c r="R118" s="55"/>
      <c r="S118" s="55"/>
      <c r="T118" s="55">
        <f t="shared" si="7"/>
      </c>
      <c r="U118" s="55">
        <f t="shared" si="8"/>
        <v>0</v>
      </c>
      <c r="V118" s="55">
        <f t="shared" si="9"/>
      </c>
      <c r="W118" s="55" t="str">
        <f t="shared" si="10"/>
        <v>Time</v>
      </c>
      <c r="X118" s="55">
        <f t="shared" si="11"/>
      </c>
      <c r="Y118" s="55">
        <f t="shared" si="12"/>
      </c>
      <c r="Z118" s="57"/>
      <c r="AA118" s="58">
        <f t="shared" si="13"/>
      </c>
      <c r="AB118" s="55"/>
      <c r="AC118" s="55"/>
    </row>
    <row r="119" spans="1:29" s="59" customFormat="1" ht="153">
      <c r="A119" s="55">
        <v>15</v>
      </c>
      <c r="B119" s="56" t="s">
        <v>381</v>
      </c>
      <c r="C119" s="61" t="s">
        <v>382</v>
      </c>
      <c r="D119" s="55" t="s">
        <v>90</v>
      </c>
      <c r="E119" s="55">
        <v>6</v>
      </c>
      <c r="F119" s="55" t="s">
        <v>122</v>
      </c>
      <c r="G119" s="55">
        <v>29</v>
      </c>
      <c r="H119" s="55">
        <v>41</v>
      </c>
      <c r="I119" s="60"/>
      <c r="J119" s="55" t="s">
        <v>692</v>
      </c>
      <c r="K119" s="56" t="s">
        <v>391</v>
      </c>
      <c r="L119" s="56" t="s">
        <v>390</v>
      </c>
      <c r="M119" s="56"/>
      <c r="N119" s="55" t="s">
        <v>709</v>
      </c>
      <c r="O119" s="57"/>
      <c r="P119" s="55" t="s">
        <v>39</v>
      </c>
      <c r="Q119" s="55" t="s">
        <v>142</v>
      </c>
      <c r="R119" s="55"/>
      <c r="S119" s="55"/>
      <c r="T119" s="55">
        <f t="shared" si="7"/>
      </c>
      <c r="U119" s="55" t="str">
        <f t="shared" si="8"/>
        <v>wp</v>
      </c>
      <c r="V119" s="55">
        <f t="shared" si="9"/>
      </c>
      <c r="W119" s="55">
        <f t="shared" si="10"/>
      </c>
      <c r="X119" s="55" t="str">
        <f t="shared" si="11"/>
        <v>MPM</v>
      </c>
      <c r="Y119" s="55">
        <f t="shared" si="12"/>
      </c>
      <c r="Z119" s="57"/>
      <c r="AA119" s="58" t="str">
        <f t="shared" si="13"/>
        <v>Mason</v>
      </c>
      <c r="AB119" s="55"/>
      <c r="AC119" s="55"/>
    </row>
    <row r="120" spans="1:29" s="59" customFormat="1" ht="38.25">
      <c r="A120" s="55">
        <v>220</v>
      </c>
      <c r="B120" s="56" t="s">
        <v>109</v>
      </c>
      <c r="C120" s="56" t="s">
        <v>110</v>
      </c>
      <c r="D120" s="55" t="s">
        <v>90</v>
      </c>
      <c r="E120" s="55">
        <v>6</v>
      </c>
      <c r="F120" s="55" t="s">
        <v>122</v>
      </c>
      <c r="G120" s="55">
        <v>30</v>
      </c>
      <c r="H120" s="55">
        <v>12</v>
      </c>
      <c r="I120" s="55"/>
      <c r="J120" s="55"/>
      <c r="K120" s="56" t="s">
        <v>123</v>
      </c>
      <c r="L120" s="56" t="s">
        <v>124</v>
      </c>
      <c r="M120" s="56" t="s">
        <v>689</v>
      </c>
      <c r="N120" s="55" t="s">
        <v>688</v>
      </c>
      <c r="O120" s="57">
        <v>40672</v>
      </c>
      <c r="P120" s="55" t="s">
        <v>40</v>
      </c>
      <c r="Q120" s="55" t="s">
        <v>46</v>
      </c>
      <c r="R120" s="55"/>
      <c r="S120" s="55"/>
      <c r="T120" s="55">
        <f t="shared" si="7"/>
      </c>
      <c r="U120" s="55" t="str">
        <f t="shared" si="8"/>
        <v>A</v>
      </c>
      <c r="V120" s="55" t="str">
        <f t="shared" si="9"/>
        <v>PIB</v>
      </c>
      <c r="W120" s="55">
        <f t="shared" si="10"/>
      </c>
      <c r="X120" s="55">
        <f t="shared" si="11"/>
      </c>
      <c r="Y120" s="55">
        <f t="shared" si="12"/>
      </c>
      <c r="Z120" s="57"/>
      <c r="AA120" s="58">
        <f t="shared" si="13"/>
      </c>
      <c r="AB120" s="55"/>
      <c r="AC120" s="55"/>
    </row>
    <row r="121" spans="1:29" s="59" customFormat="1" ht="38.25">
      <c r="A121" s="55">
        <v>221</v>
      </c>
      <c r="B121" s="56" t="s">
        <v>109</v>
      </c>
      <c r="C121" s="56" t="s">
        <v>110</v>
      </c>
      <c r="D121" s="55" t="s">
        <v>90</v>
      </c>
      <c r="E121" s="55">
        <v>6</v>
      </c>
      <c r="F121" s="55" t="s">
        <v>122</v>
      </c>
      <c r="G121" s="55">
        <v>30</v>
      </c>
      <c r="H121" s="55">
        <v>35</v>
      </c>
      <c r="I121" s="60"/>
      <c r="J121" s="55" t="s">
        <v>697</v>
      </c>
      <c r="K121" s="56" t="s">
        <v>125</v>
      </c>
      <c r="L121" s="56" t="s">
        <v>126</v>
      </c>
      <c r="M121" s="56"/>
      <c r="N121" s="55" t="s">
        <v>709</v>
      </c>
      <c r="O121" s="57"/>
      <c r="P121" s="55" t="s">
        <v>40</v>
      </c>
      <c r="Q121" s="55" t="s">
        <v>46</v>
      </c>
      <c r="R121" s="55"/>
      <c r="S121" s="55"/>
      <c r="T121" s="55">
        <f t="shared" si="7"/>
      </c>
      <c r="U121" s="55" t="str">
        <f t="shared" si="8"/>
        <v>wp</v>
      </c>
      <c r="V121" s="55">
        <f t="shared" si="9"/>
      </c>
      <c r="W121" s="55">
        <f t="shared" si="10"/>
      </c>
      <c r="X121" s="55" t="str">
        <f t="shared" si="11"/>
        <v>PIB</v>
      </c>
      <c r="Y121" s="55">
        <f t="shared" si="12"/>
      </c>
      <c r="Z121" s="57"/>
      <c r="AA121" s="58" t="str">
        <f t="shared" si="13"/>
        <v>Rolfe</v>
      </c>
      <c r="AB121" s="55"/>
      <c r="AC121" s="55"/>
    </row>
    <row r="122" spans="1:29" s="59" customFormat="1" ht="51">
      <c r="A122" s="55">
        <v>210</v>
      </c>
      <c r="B122" s="56" t="s">
        <v>499</v>
      </c>
      <c r="C122" s="56" t="s">
        <v>489</v>
      </c>
      <c r="D122" s="55" t="s">
        <v>90</v>
      </c>
      <c r="E122" s="55">
        <v>8</v>
      </c>
      <c r="F122" s="55" t="s">
        <v>367</v>
      </c>
      <c r="G122" s="55">
        <v>31</v>
      </c>
      <c r="H122" s="55" t="s">
        <v>502</v>
      </c>
      <c r="I122" s="67" t="s">
        <v>676</v>
      </c>
      <c r="J122" s="55"/>
      <c r="K122" s="56" t="s">
        <v>503</v>
      </c>
      <c r="L122" s="56" t="s">
        <v>504</v>
      </c>
      <c r="M122" s="56"/>
      <c r="N122" s="55"/>
      <c r="O122" s="57"/>
      <c r="P122" s="55" t="s">
        <v>505</v>
      </c>
      <c r="Q122" s="55" t="s">
        <v>46</v>
      </c>
      <c r="R122" s="55"/>
      <c r="S122" s="55"/>
      <c r="T122" s="55">
        <f t="shared" si="7"/>
      </c>
      <c r="U122" s="55">
        <f t="shared" si="8"/>
        <v>0</v>
      </c>
      <c r="V122" s="55">
        <f t="shared" si="9"/>
      </c>
      <c r="W122" s="55" t="str">
        <f t="shared" si="10"/>
        <v>Data rate</v>
      </c>
      <c r="X122" s="55">
        <f t="shared" si="11"/>
      </c>
      <c r="Y122" s="55">
        <f t="shared" si="12"/>
      </c>
      <c r="Z122" s="57"/>
      <c r="AA122" s="58">
        <f t="shared" si="13"/>
      </c>
      <c r="AB122" s="55"/>
      <c r="AC122" s="55"/>
    </row>
    <row r="123" spans="1:29" s="59" customFormat="1" ht="25.5">
      <c r="A123" s="78">
        <v>195</v>
      </c>
      <c r="B123" s="77" t="s">
        <v>146</v>
      </c>
      <c r="C123" s="77" t="s">
        <v>147</v>
      </c>
      <c r="D123" s="78" t="s">
        <v>114</v>
      </c>
      <c r="E123" s="78">
        <v>8</v>
      </c>
      <c r="F123" s="78" t="s">
        <v>223</v>
      </c>
      <c r="G123" s="78">
        <v>33</v>
      </c>
      <c r="H123" s="78">
        <v>31</v>
      </c>
      <c r="I123" s="78"/>
      <c r="J123" s="78"/>
      <c r="K123" s="77" t="s">
        <v>224</v>
      </c>
      <c r="L123" s="77" t="s">
        <v>160</v>
      </c>
      <c r="M123" s="77" t="s">
        <v>744</v>
      </c>
      <c r="N123" s="78" t="s">
        <v>690</v>
      </c>
      <c r="O123" s="80">
        <v>40673</v>
      </c>
      <c r="P123" s="78"/>
      <c r="Q123" s="78"/>
      <c r="R123" s="55"/>
      <c r="S123" s="55"/>
      <c r="T123" s="55" t="str">
        <f t="shared" si="7"/>
        <v>AP</v>
      </c>
      <c r="U123" s="55">
        <f t="shared" si="8"/>
      </c>
      <c r="V123" s="55">
        <f t="shared" si="9"/>
      </c>
      <c r="W123" s="55">
        <f t="shared" si="10"/>
      </c>
      <c r="X123" s="55">
        <f t="shared" si="11"/>
      </c>
      <c r="Y123" s="55">
        <f t="shared" si="12"/>
      </c>
      <c r="Z123" s="57"/>
      <c r="AA123" s="58">
        <f t="shared" si="13"/>
      </c>
      <c r="AB123" s="55"/>
      <c r="AC123" s="55"/>
    </row>
    <row r="124" spans="1:29" s="59" customFormat="1" ht="89.25">
      <c r="A124" s="55">
        <v>71</v>
      </c>
      <c r="B124" s="61" t="s">
        <v>352</v>
      </c>
      <c r="C124" s="61" t="s">
        <v>353</v>
      </c>
      <c r="D124" s="55" t="s">
        <v>90</v>
      </c>
      <c r="E124" s="62">
        <v>8</v>
      </c>
      <c r="F124" s="55" t="s">
        <v>367</v>
      </c>
      <c r="G124" s="62">
        <v>33</v>
      </c>
      <c r="H124" s="69" t="s">
        <v>368</v>
      </c>
      <c r="I124" s="60"/>
      <c r="J124" s="55" t="s">
        <v>693</v>
      </c>
      <c r="K124" s="56" t="s">
        <v>369</v>
      </c>
      <c r="L124" s="56" t="s">
        <v>370</v>
      </c>
      <c r="M124" s="56"/>
      <c r="N124" s="55" t="s">
        <v>709</v>
      </c>
      <c r="O124" s="57"/>
      <c r="P124" s="55" t="s">
        <v>670</v>
      </c>
      <c r="Q124" s="62" t="s">
        <v>46</v>
      </c>
      <c r="R124" s="55"/>
      <c r="S124" s="55"/>
      <c r="T124" s="55">
        <f t="shared" si="7"/>
      </c>
      <c r="U124" s="55" t="str">
        <f t="shared" si="8"/>
        <v>wp</v>
      </c>
      <c r="V124" s="55">
        <f t="shared" si="9"/>
      </c>
      <c r="W124" s="55">
        <f t="shared" si="10"/>
      </c>
      <c r="X124" s="55" t="str">
        <f t="shared" si="11"/>
        <v>MR-FSK</v>
      </c>
      <c r="Y124" s="55">
        <f t="shared" si="12"/>
      </c>
      <c r="Z124" s="57"/>
      <c r="AA124" s="58" t="str">
        <f t="shared" si="13"/>
        <v>Kent</v>
      </c>
      <c r="AB124" s="55"/>
      <c r="AC124" s="55"/>
    </row>
    <row r="125" spans="1:29" s="59" customFormat="1" ht="63.75">
      <c r="A125" s="78">
        <v>125</v>
      </c>
      <c r="B125" s="77" t="s">
        <v>135</v>
      </c>
      <c r="C125" s="77" t="s">
        <v>136</v>
      </c>
      <c r="D125" s="78" t="s">
        <v>114</v>
      </c>
      <c r="E125" s="78">
        <v>8</v>
      </c>
      <c r="F125" s="78" t="s">
        <v>139</v>
      </c>
      <c r="G125" s="78">
        <v>34</v>
      </c>
      <c r="H125" s="78">
        <v>21</v>
      </c>
      <c r="I125" s="78"/>
      <c r="J125" s="78"/>
      <c r="K125" s="77" t="s">
        <v>140</v>
      </c>
      <c r="L125" s="77" t="s">
        <v>141</v>
      </c>
      <c r="M125" s="79" t="s">
        <v>738</v>
      </c>
      <c r="N125" s="78" t="s">
        <v>690</v>
      </c>
      <c r="O125" s="80">
        <v>40673</v>
      </c>
      <c r="P125" s="85"/>
      <c r="Q125" s="78" t="s">
        <v>46</v>
      </c>
      <c r="R125" s="55"/>
      <c r="S125" s="55"/>
      <c r="T125" s="55" t="str">
        <f t="shared" si="7"/>
        <v>AP</v>
      </c>
      <c r="U125" s="55">
        <f t="shared" si="8"/>
      </c>
      <c r="V125" s="55">
        <f t="shared" si="9"/>
      </c>
      <c r="W125" s="55">
        <f t="shared" si="10"/>
      </c>
      <c r="X125" s="55">
        <f t="shared" si="11"/>
      </c>
      <c r="Y125" s="55">
        <f t="shared" si="12"/>
      </c>
      <c r="Z125" s="57"/>
      <c r="AA125" s="58">
        <f t="shared" si="13"/>
      </c>
      <c r="AB125" s="55"/>
      <c r="AC125" s="55"/>
    </row>
    <row r="126" spans="1:29" s="59" customFormat="1" ht="63.75">
      <c r="A126" s="55">
        <v>78</v>
      </c>
      <c r="B126" s="56" t="s">
        <v>609</v>
      </c>
      <c r="C126" s="56" t="s">
        <v>313</v>
      </c>
      <c r="D126" s="55" t="s">
        <v>90</v>
      </c>
      <c r="E126" s="55">
        <v>8</v>
      </c>
      <c r="F126" s="55" t="s">
        <v>139</v>
      </c>
      <c r="G126" s="55">
        <v>34</v>
      </c>
      <c r="H126" s="55" t="s">
        <v>318</v>
      </c>
      <c r="I126" s="55"/>
      <c r="J126" s="55" t="s">
        <v>695</v>
      </c>
      <c r="K126" s="56" t="s">
        <v>319</v>
      </c>
      <c r="L126" s="56" t="s">
        <v>320</v>
      </c>
      <c r="M126" s="56"/>
      <c r="N126" s="55" t="s">
        <v>709</v>
      </c>
      <c r="O126" s="57"/>
      <c r="P126" s="55" t="s">
        <v>27</v>
      </c>
      <c r="Q126" s="55" t="s">
        <v>46</v>
      </c>
      <c r="R126" s="55"/>
      <c r="S126" s="55"/>
      <c r="T126" s="55">
        <f t="shared" si="7"/>
      </c>
      <c r="U126" s="55" t="str">
        <f t="shared" si="8"/>
        <v>wp</v>
      </c>
      <c r="V126" s="55">
        <f t="shared" si="9"/>
      </c>
      <c r="W126" s="55">
        <f t="shared" si="10"/>
      </c>
      <c r="X126" s="55" t="str">
        <f t="shared" si="11"/>
        <v>Channelization</v>
      </c>
      <c r="Y126" s="55">
        <f t="shared" si="12"/>
      </c>
      <c r="Z126" s="57"/>
      <c r="AA126" s="58" t="str">
        <f t="shared" si="13"/>
        <v>Waheed</v>
      </c>
      <c r="AB126" s="55"/>
      <c r="AC126" s="55"/>
    </row>
    <row r="127" spans="1:29" s="59" customFormat="1" ht="51">
      <c r="A127" s="55">
        <v>211</v>
      </c>
      <c r="B127" s="56" t="s">
        <v>499</v>
      </c>
      <c r="C127" s="56" t="s">
        <v>489</v>
      </c>
      <c r="D127" s="55" t="s">
        <v>90</v>
      </c>
      <c r="E127" s="55">
        <v>8</v>
      </c>
      <c r="F127" s="55" t="s">
        <v>139</v>
      </c>
      <c r="G127" s="55">
        <v>34</v>
      </c>
      <c r="H127" s="55" t="s">
        <v>318</v>
      </c>
      <c r="I127" s="67" t="s">
        <v>676</v>
      </c>
      <c r="J127" s="55"/>
      <c r="K127" s="56" t="s">
        <v>506</v>
      </c>
      <c r="L127" s="56" t="s">
        <v>507</v>
      </c>
      <c r="M127" s="56"/>
      <c r="N127" s="55"/>
      <c r="O127" s="57"/>
      <c r="P127" s="55" t="s">
        <v>508</v>
      </c>
      <c r="Q127" s="55" t="s">
        <v>46</v>
      </c>
      <c r="R127" s="55"/>
      <c r="S127" s="55"/>
      <c r="T127" s="55">
        <f t="shared" si="7"/>
      </c>
      <c r="U127" s="55">
        <f t="shared" si="8"/>
        <v>0</v>
      </c>
      <c r="V127" s="55">
        <f t="shared" si="9"/>
      </c>
      <c r="W127" s="55" t="str">
        <f t="shared" si="10"/>
        <v>Channel numbering</v>
      </c>
      <c r="X127" s="55">
        <f t="shared" si="11"/>
      </c>
      <c r="Y127" s="55">
        <f t="shared" si="12"/>
      </c>
      <c r="Z127" s="57"/>
      <c r="AA127" s="58">
        <f t="shared" si="13"/>
      </c>
      <c r="AB127" s="55"/>
      <c r="AC127" s="55"/>
    </row>
    <row r="128" spans="1:29" s="59" customFormat="1" ht="25.5">
      <c r="A128" s="78">
        <v>19</v>
      </c>
      <c r="B128" s="77" t="s">
        <v>53</v>
      </c>
      <c r="C128" s="77" t="s">
        <v>54</v>
      </c>
      <c r="D128" s="78" t="s">
        <v>114</v>
      </c>
      <c r="E128" s="78">
        <v>8</v>
      </c>
      <c r="F128" s="78" t="s">
        <v>55</v>
      </c>
      <c r="G128" s="78">
        <v>35</v>
      </c>
      <c r="H128" s="78">
        <v>26</v>
      </c>
      <c r="I128" s="78"/>
      <c r="J128" s="78"/>
      <c r="K128" s="77" t="s">
        <v>56</v>
      </c>
      <c r="L128" s="77" t="s">
        <v>57</v>
      </c>
      <c r="M128" s="77"/>
      <c r="N128" s="78"/>
      <c r="O128" s="78"/>
      <c r="P128" s="78"/>
      <c r="Q128" s="78" t="s">
        <v>46</v>
      </c>
      <c r="R128" s="55"/>
      <c r="S128" s="55"/>
      <c r="T128" s="55">
        <f t="shared" si="7"/>
        <v>0</v>
      </c>
      <c r="U128" s="55">
        <f t="shared" si="8"/>
      </c>
      <c r="V128" s="55">
        <f t="shared" si="9"/>
      </c>
      <c r="W128" s="55">
        <f t="shared" si="10"/>
      </c>
      <c r="X128" s="55">
        <f t="shared" si="11"/>
      </c>
      <c r="Y128" s="55">
        <f t="shared" si="12"/>
      </c>
      <c r="Z128" s="57"/>
      <c r="AA128" s="58">
        <f t="shared" si="13"/>
      </c>
      <c r="AB128" s="55"/>
      <c r="AC128" s="55"/>
    </row>
    <row r="129" spans="1:29" s="59" customFormat="1" ht="51">
      <c r="A129" s="78">
        <v>196</v>
      </c>
      <c r="B129" s="77" t="s">
        <v>146</v>
      </c>
      <c r="C129" s="77" t="s">
        <v>147</v>
      </c>
      <c r="D129" s="78" t="s">
        <v>114</v>
      </c>
      <c r="E129" s="78">
        <v>8</v>
      </c>
      <c r="F129" s="78" t="s">
        <v>225</v>
      </c>
      <c r="G129" s="78">
        <v>36</v>
      </c>
      <c r="H129" s="78">
        <v>41</v>
      </c>
      <c r="I129" s="78"/>
      <c r="J129" s="78"/>
      <c r="K129" s="77" t="s">
        <v>226</v>
      </c>
      <c r="L129" s="77" t="s">
        <v>227</v>
      </c>
      <c r="M129" s="77" t="s">
        <v>689</v>
      </c>
      <c r="N129" s="78" t="s">
        <v>688</v>
      </c>
      <c r="O129" s="80">
        <v>40673</v>
      </c>
      <c r="P129" s="78"/>
      <c r="Q129" s="78"/>
      <c r="R129" s="55"/>
      <c r="S129" s="55"/>
      <c r="T129" s="55" t="str">
        <f t="shared" si="7"/>
        <v>A</v>
      </c>
      <c r="U129" s="55">
        <f t="shared" si="8"/>
      </c>
      <c r="V129" s="55">
        <f t="shared" si="9"/>
      </c>
      <c r="W129" s="55">
        <f t="shared" si="10"/>
      </c>
      <c r="X129" s="55">
        <f t="shared" si="11"/>
      </c>
      <c r="Y129" s="55">
        <f t="shared" si="12"/>
      </c>
      <c r="Z129" s="57"/>
      <c r="AA129" s="58">
        <f t="shared" si="13"/>
      </c>
      <c r="AB129" s="55"/>
      <c r="AC129" s="55"/>
    </row>
    <row r="130" spans="1:29" s="59" customFormat="1" ht="51">
      <c r="A130" s="78">
        <v>34</v>
      </c>
      <c r="B130" s="77" t="s">
        <v>566</v>
      </c>
      <c r="C130" s="77" t="s">
        <v>595</v>
      </c>
      <c r="D130" s="78" t="s">
        <v>114</v>
      </c>
      <c r="E130" s="78">
        <v>8</v>
      </c>
      <c r="F130" s="78" t="s">
        <v>228</v>
      </c>
      <c r="G130" s="78">
        <v>37</v>
      </c>
      <c r="H130" s="78">
        <v>9</v>
      </c>
      <c r="I130" s="78"/>
      <c r="J130" s="78"/>
      <c r="K130" s="77" t="s">
        <v>600</v>
      </c>
      <c r="L130" s="79" t="s">
        <v>601</v>
      </c>
      <c r="M130" s="79" t="s">
        <v>725</v>
      </c>
      <c r="N130" s="78" t="s">
        <v>690</v>
      </c>
      <c r="O130" s="80">
        <v>40673</v>
      </c>
      <c r="P130" s="78"/>
      <c r="Q130" s="78"/>
      <c r="R130" s="55"/>
      <c r="S130" s="55"/>
      <c r="T130" s="55" t="str">
        <f aca="true" t="shared" si="14" ref="T130:T193">IF(D130="E",N130,"")</f>
        <v>AP</v>
      </c>
      <c r="U130" s="55">
        <f aca="true" t="shared" si="15" ref="U130:U193">IF(OR(D130="T",D130="G"),N130,"")</f>
      </c>
      <c r="V130" s="55">
        <f aca="true" t="shared" si="16" ref="V130:V193">IF(OR(U130="A",U130="AP",U130="R",U130="Z"),P130,"")</f>
      </c>
      <c r="W130" s="55">
        <f aca="true" t="shared" si="17" ref="W130:W193">IF(U130=0,P130,"")</f>
      </c>
      <c r="X130" s="55">
        <f aca="true" t="shared" si="18" ref="X130:X193">IF(U130="wp",P130,"")</f>
      </c>
      <c r="Y130" s="55">
        <f aca="true" t="shared" si="19" ref="Y130:Y193">IF(U130="rdy2vote",P130,IF(U130="rdy2vote2",P130,""))</f>
      </c>
      <c r="Z130" s="57"/>
      <c r="AA130" s="58">
        <f aca="true" t="shared" si="20" ref="AA130:AA193">IF(OR(U130="rdy2vote",U130="wp"),J130,"")</f>
      </c>
      <c r="AB130" s="55"/>
      <c r="AC130" s="55"/>
    </row>
    <row r="131" spans="1:29" s="59" customFormat="1" ht="51">
      <c r="A131" s="55">
        <v>197</v>
      </c>
      <c r="B131" s="56" t="s">
        <v>146</v>
      </c>
      <c r="C131" s="56" t="s">
        <v>147</v>
      </c>
      <c r="D131" s="55" t="s">
        <v>90</v>
      </c>
      <c r="E131" s="55">
        <v>8</v>
      </c>
      <c r="F131" s="55" t="s">
        <v>228</v>
      </c>
      <c r="G131" s="55">
        <v>37</v>
      </c>
      <c r="H131" s="55">
        <v>14</v>
      </c>
      <c r="I131" s="55"/>
      <c r="J131" s="55" t="s">
        <v>697</v>
      </c>
      <c r="K131" s="56" t="s">
        <v>229</v>
      </c>
      <c r="L131" s="56" t="s">
        <v>230</v>
      </c>
      <c r="M131" s="56"/>
      <c r="N131" s="55" t="s">
        <v>709</v>
      </c>
      <c r="O131" s="57"/>
      <c r="P131" s="55" t="s">
        <v>29</v>
      </c>
      <c r="Q131" s="55"/>
      <c r="R131" s="55"/>
      <c r="S131" s="55"/>
      <c r="T131" s="55">
        <f t="shared" si="14"/>
      </c>
      <c r="U131" s="55" t="str">
        <f t="shared" si="15"/>
        <v>wp</v>
      </c>
      <c r="V131" s="55">
        <f t="shared" si="16"/>
      </c>
      <c r="W131" s="55">
        <f t="shared" si="17"/>
      </c>
      <c r="X131" s="55" t="str">
        <f t="shared" si="18"/>
        <v>Easy</v>
      </c>
      <c r="Y131" s="55">
        <f t="shared" si="19"/>
      </c>
      <c r="Z131" s="57"/>
      <c r="AA131" s="58" t="str">
        <f t="shared" si="20"/>
        <v>Rolfe</v>
      </c>
      <c r="AB131" s="55"/>
      <c r="AC131" s="55"/>
    </row>
    <row r="132" spans="1:29" s="59" customFormat="1" ht="38.25">
      <c r="A132" s="55">
        <v>222</v>
      </c>
      <c r="B132" s="56" t="s">
        <v>109</v>
      </c>
      <c r="C132" s="56" t="s">
        <v>110</v>
      </c>
      <c r="D132" s="55" t="s">
        <v>90</v>
      </c>
      <c r="E132" s="55">
        <v>8</v>
      </c>
      <c r="F132" s="55" t="s">
        <v>127</v>
      </c>
      <c r="G132" s="55">
        <v>38</v>
      </c>
      <c r="H132" s="55">
        <v>1</v>
      </c>
      <c r="I132" s="55"/>
      <c r="J132" s="55" t="s">
        <v>697</v>
      </c>
      <c r="K132" s="56" t="s">
        <v>128</v>
      </c>
      <c r="L132" s="56" t="s">
        <v>129</v>
      </c>
      <c r="M132" s="56"/>
      <c r="N132" s="55" t="s">
        <v>709</v>
      </c>
      <c r="O132" s="57"/>
      <c r="P132" s="55" t="s">
        <v>34</v>
      </c>
      <c r="Q132" s="55" t="s">
        <v>46</v>
      </c>
      <c r="R132" s="55"/>
      <c r="S132" s="55"/>
      <c r="T132" s="55">
        <f t="shared" si="14"/>
      </c>
      <c r="U132" s="55" t="str">
        <f t="shared" si="15"/>
        <v>wp</v>
      </c>
      <c r="V132" s="55">
        <f t="shared" si="16"/>
      </c>
      <c r="W132" s="55">
        <f t="shared" si="17"/>
      </c>
      <c r="X132" s="55" t="str">
        <f t="shared" si="18"/>
        <v>Frequency Band</v>
      </c>
      <c r="Y132" s="55">
        <f t="shared" si="19"/>
      </c>
      <c r="Z132" s="57"/>
      <c r="AA132" s="58" t="str">
        <f t="shared" si="20"/>
        <v>Rolfe</v>
      </c>
      <c r="AB132" s="55"/>
      <c r="AC132" s="55"/>
    </row>
    <row r="133" spans="1:29" s="59" customFormat="1" ht="25.5">
      <c r="A133" s="78">
        <v>49</v>
      </c>
      <c r="B133" s="77" t="s">
        <v>268</v>
      </c>
      <c r="C133" s="77" t="s">
        <v>269</v>
      </c>
      <c r="D133" s="78" t="s">
        <v>114</v>
      </c>
      <c r="E133" s="78">
        <v>8</v>
      </c>
      <c r="F133" s="78" t="s">
        <v>127</v>
      </c>
      <c r="G133" s="78">
        <v>38</v>
      </c>
      <c r="H133" s="78">
        <v>25</v>
      </c>
      <c r="I133" s="78"/>
      <c r="J133" s="78"/>
      <c r="K133" s="77" t="s">
        <v>276</v>
      </c>
      <c r="L133" s="77" t="s">
        <v>277</v>
      </c>
      <c r="M133" s="79" t="s">
        <v>726</v>
      </c>
      <c r="N133" s="78" t="s">
        <v>690</v>
      </c>
      <c r="O133" s="80">
        <v>40673</v>
      </c>
      <c r="P133" s="78"/>
      <c r="Q133" s="78" t="s">
        <v>85</v>
      </c>
      <c r="R133" s="55"/>
      <c r="S133" s="55"/>
      <c r="T133" s="55" t="str">
        <f t="shared" si="14"/>
        <v>AP</v>
      </c>
      <c r="U133" s="55">
        <f t="shared" si="15"/>
      </c>
      <c r="V133" s="55">
        <f t="shared" si="16"/>
      </c>
      <c r="W133" s="55">
        <f t="shared" si="17"/>
      </c>
      <c r="X133" s="55">
        <f t="shared" si="18"/>
      </c>
      <c r="Y133" s="55">
        <f t="shared" si="19"/>
      </c>
      <c r="Z133" s="57"/>
      <c r="AA133" s="58">
        <f t="shared" si="20"/>
      </c>
      <c r="AB133" s="55"/>
      <c r="AC133" s="55"/>
    </row>
    <row r="134" spans="1:29" s="59" customFormat="1" ht="38.25">
      <c r="A134" s="55">
        <v>212</v>
      </c>
      <c r="B134" s="56" t="s">
        <v>499</v>
      </c>
      <c r="C134" s="56" t="s">
        <v>489</v>
      </c>
      <c r="D134" s="55" t="s">
        <v>90</v>
      </c>
      <c r="E134" s="55">
        <v>8</v>
      </c>
      <c r="F134" s="55" t="s">
        <v>127</v>
      </c>
      <c r="G134" s="55">
        <v>38</v>
      </c>
      <c r="H134" s="55" t="s">
        <v>509</v>
      </c>
      <c r="I134" s="67" t="s">
        <v>676</v>
      </c>
      <c r="J134" s="55"/>
      <c r="K134" s="56" t="s">
        <v>510</v>
      </c>
      <c r="L134" s="56" t="s">
        <v>511</v>
      </c>
      <c r="M134" s="56"/>
      <c r="N134" s="55"/>
      <c r="O134" s="57"/>
      <c r="P134" s="55" t="s">
        <v>512</v>
      </c>
      <c r="Q134" s="55" t="s">
        <v>46</v>
      </c>
      <c r="R134" s="55"/>
      <c r="S134" s="55"/>
      <c r="T134" s="55">
        <f t="shared" si="14"/>
      </c>
      <c r="U134" s="55">
        <f t="shared" si="15"/>
        <v>0</v>
      </c>
      <c r="V134" s="55">
        <f t="shared" si="16"/>
      </c>
      <c r="W134" s="55" t="str">
        <f t="shared" si="17"/>
        <v>Channel page</v>
      </c>
      <c r="X134" s="55">
        <f t="shared" si="18"/>
      </c>
      <c r="Y134" s="55">
        <f t="shared" si="19"/>
      </c>
      <c r="Z134" s="57"/>
      <c r="AA134" s="58">
        <f t="shared" si="20"/>
      </c>
      <c r="AB134" s="55"/>
      <c r="AC134" s="55"/>
    </row>
    <row r="135" spans="1:29" s="59" customFormat="1" ht="38.25">
      <c r="A135" s="78">
        <v>101</v>
      </c>
      <c r="B135" s="83" t="s">
        <v>522</v>
      </c>
      <c r="C135" s="83" t="s">
        <v>382</v>
      </c>
      <c r="D135" s="78" t="s">
        <v>114</v>
      </c>
      <c r="E135" s="78">
        <v>8</v>
      </c>
      <c r="F135" s="78" t="s">
        <v>127</v>
      </c>
      <c r="G135" s="78">
        <v>38</v>
      </c>
      <c r="H135" s="78"/>
      <c r="I135" s="78"/>
      <c r="J135" s="78"/>
      <c r="K135" s="77" t="s">
        <v>549</v>
      </c>
      <c r="L135" s="77" t="s">
        <v>531</v>
      </c>
      <c r="M135" s="79" t="s">
        <v>726</v>
      </c>
      <c r="N135" s="78" t="s">
        <v>690</v>
      </c>
      <c r="O135" s="80">
        <v>40673</v>
      </c>
      <c r="P135" s="78"/>
      <c r="Q135" s="78"/>
      <c r="R135" s="55"/>
      <c r="S135" s="55"/>
      <c r="T135" s="55" t="str">
        <f t="shared" si="14"/>
        <v>AP</v>
      </c>
      <c r="U135" s="55">
        <f t="shared" si="15"/>
      </c>
      <c r="V135" s="55">
        <f t="shared" si="16"/>
      </c>
      <c r="W135" s="55">
        <f t="shared" si="17"/>
      </c>
      <c r="X135" s="55">
        <f t="shared" si="18"/>
      </c>
      <c r="Y135" s="55">
        <f t="shared" si="19"/>
      </c>
      <c r="Z135" s="57"/>
      <c r="AA135" s="58">
        <f t="shared" si="20"/>
      </c>
      <c r="AB135" s="55"/>
      <c r="AC135" s="55"/>
    </row>
    <row r="136" spans="1:29" s="59" customFormat="1" ht="38.25">
      <c r="A136" s="78">
        <v>223</v>
      </c>
      <c r="B136" s="77" t="s">
        <v>109</v>
      </c>
      <c r="C136" s="77" t="s">
        <v>110</v>
      </c>
      <c r="D136" s="78" t="s">
        <v>114</v>
      </c>
      <c r="E136" s="78">
        <v>8</v>
      </c>
      <c r="F136" s="78" t="s">
        <v>127</v>
      </c>
      <c r="G136" s="78">
        <v>39</v>
      </c>
      <c r="H136" s="78">
        <v>14</v>
      </c>
      <c r="I136" s="78"/>
      <c r="J136" s="78"/>
      <c r="K136" s="77" t="s">
        <v>130</v>
      </c>
      <c r="L136" s="77" t="s">
        <v>131</v>
      </c>
      <c r="M136" s="79" t="s">
        <v>747</v>
      </c>
      <c r="N136" s="78" t="s">
        <v>717</v>
      </c>
      <c r="O136" s="80">
        <v>40673</v>
      </c>
      <c r="P136" s="78"/>
      <c r="Q136" s="78" t="s">
        <v>46</v>
      </c>
      <c r="R136" s="55"/>
      <c r="S136" s="55"/>
      <c r="T136" s="55" t="str">
        <f t="shared" si="14"/>
        <v>R</v>
      </c>
      <c r="U136" s="55">
        <f t="shared" si="15"/>
      </c>
      <c r="V136" s="55">
        <f t="shared" si="16"/>
      </c>
      <c r="W136" s="55">
        <f t="shared" si="17"/>
      </c>
      <c r="X136" s="55">
        <f t="shared" si="18"/>
      </c>
      <c r="Y136" s="55">
        <f t="shared" si="19"/>
      </c>
      <c r="Z136" s="57"/>
      <c r="AA136" s="58">
        <f t="shared" si="20"/>
      </c>
      <c r="AB136" s="55"/>
      <c r="AC136" s="55"/>
    </row>
    <row r="137" spans="1:29" s="59" customFormat="1" ht="51">
      <c r="A137" s="55">
        <v>35</v>
      </c>
      <c r="B137" s="56" t="s">
        <v>566</v>
      </c>
      <c r="C137" s="56" t="s">
        <v>595</v>
      </c>
      <c r="D137" s="55" t="s">
        <v>90</v>
      </c>
      <c r="E137" s="55">
        <v>8</v>
      </c>
      <c r="F137" s="55" t="s">
        <v>602</v>
      </c>
      <c r="G137" s="55">
        <v>40</v>
      </c>
      <c r="H137" s="55">
        <v>49</v>
      </c>
      <c r="I137" s="55"/>
      <c r="J137" s="55"/>
      <c r="K137" s="56" t="s">
        <v>603</v>
      </c>
      <c r="L137" s="56" t="s">
        <v>604</v>
      </c>
      <c r="M137" s="56" t="s">
        <v>682</v>
      </c>
      <c r="N137" s="55" t="s">
        <v>679</v>
      </c>
      <c r="O137" s="57">
        <v>40669</v>
      </c>
      <c r="P137" s="55" t="s">
        <v>670</v>
      </c>
      <c r="Q137" s="55"/>
      <c r="R137" s="55"/>
      <c r="S137" s="55"/>
      <c r="T137" s="55">
        <f t="shared" si="14"/>
      </c>
      <c r="U137" s="55" t="str">
        <f t="shared" si="15"/>
        <v>Z</v>
      </c>
      <c r="V137" s="55" t="str">
        <f t="shared" si="16"/>
        <v>MR-FSK</v>
      </c>
      <c r="W137" s="55">
        <f t="shared" si="17"/>
      </c>
      <c r="X137" s="55">
        <f t="shared" si="18"/>
      </c>
      <c r="Y137" s="55">
        <f t="shared" si="19"/>
      </c>
      <c r="Z137" s="57"/>
      <c r="AA137" s="58">
        <f t="shared" si="20"/>
      </c>
      <c r="AB137" s="55"/>
      <c r="AC137" s="55"/>
    </row>
    <row r="138" spans="1:29" s="59" customFormat="1" ht="114.75">
      <c r="A138" s="55">
        <v>50</v>
      </c>
      <c r="B138" s="56" t="s">
        <v>268</v>
      </c>
      <c r="C138" s="56" t="s">
        <v>269</v>
      </c>
      <c r="D138" s="55" t="s">
        <v>90</v>
      </c>
      <c r="E138" s="55">
        <v>8</v>
      </c>
      <c r="F138" s="55" t="s">
        <v>278</v>
      </c>
      <c r="G138" s="55">
        <v>41</v>
      </c>
      <c r="H138" s="55">
        <v>28</v>
      </c>
      <c r="I138" s="55"/>
      <c r="J138" s="55" t="s">
        <v>708</v>
      </c>
      <c r="K138" s="56" t="s">
        <v>279</v>
      </c>
      <c r="L138" s="56" t="s">
        <v>277</v>
      </c>
      <c r="M138" s="56"/>
      <c r="N138" s="55" t="s">
        <v>709</v>
      </c>
      <c r="O138" s="57"/>
      <c r="P138" s="55" t="s">
        <v>42</v>
      </c>
      <c r="Q138" s="55" t="s">
        <v>85</v>
      </c>
      <c r="R138" s="55"/>
      <c r="S138" s="55"/>
      <c r="T138" s="55">
        <f t="shared" si="14"/>
      </c>
      <c r="U138" s="55" t="str">
        <f t="shared" si="15"/>
        <v>wp</v>
      </c>
      <c r="V138" s="55">
        <f t="shared" si="16"/>
      </c>
      <c r="W138" s="55">
        <f t="shared" si="17"/>
      </c>
      <c r="X138" s="55" t="str">
        <f t="shared" si="18"/>
        <v>Radio Spec</v>
      </c>
      <c r="Y138" s="55">
        <f t="shared" si="19"/>
      </c>
      <c r="Z138" s="57"/>
      <c r="AA138" s="58" t="str">
        <f t="shared" si="20"/>
        <v>Gilb</v>
      </c>
      <c r="AB138" s="55"/>
      <c r="AC138" s="55"/>
    </row>
    <row r="139" spans="1:29" s="59" customFormat="1" ht="25.5">
      <c r="A139" s="55">
        <v>51</v>
      </c>
      <c r="B139" s="56" t="s">
        <v>268</v>
      </c>
      <c r="C139" s="56" t="s">
        <v>269</v>
      </c>
      <c r="D139" s="55" t="s">
        <v>90</v>
      </c>
      <c r="E139" s="55">
        <v>8</v>
      </c>
      <c r="F139" s="55" t="s">
        <v>278</v>
      </c>
      <c r="G139" s="55">
        <v>41</v>
      </c>
      <c r="H139" s="55">
        <v>28</v>
      </c>
      <c r="I139" s="55"/>
      <c r="J139" s="55" t="s">
        <v>708</v>
      </c>
      <c r="K139" s="56" t="s">
        <v>280</v>
      </c>
      <c r="L139" s="56" t="s">
        <v>281</v>
      </c>
      <c r="M139" s="56"/>
      <c r="N139" s="55" t="s">
        <v>709</v>
      </c>
      <c r="O139" s="57"/>
      <c r="P139" s="55" t="s">
        <v>42</v>
      </c>
      <c r="Q139" s="55" t="s">
        <v>85</v>
      </c>
      <c r="R139" s="55"/>
      <c r="S139" s="55"/>
      <c r="T139" s="55">
        <f t="shared" si="14"/>
      </c>
      <c r="U139" s="55" t="str">
        <f t="shared" si="15"/>
        <v>wp</v>
      </c>
      <c r="V139" s="55">
        <f t="shared" si="16"/>
      </c>
      <c r="W139" s="55">
        <f t="shared" si="17"/>
      </c>
      <c r="X139" s="55" t="str">
        <f t="shared" si="18"/>
        <v>Radio Spec</v>
      </c>
      <c r="Y139" s="55">
        <f t="shared" si="19"/>
      </c>
      <c r="Z139" s="57"/>
      <c r="AA139" s="58" t="str">
        <f t="shared" si="20"/>
        <v>Gilb</v>
      </c>
      <c r="AB139" s="55"/>
      <c r="AC139" s="55"/>
    </row>
    <row r="140" spans="1:29" s="59" customFormat="1" ht="63.75">
      <c r="A140" s="55">
        <v>121</v>
      </c>
      <c r="B140" s="56" t="s">
        <v>567</v>
      </c>
      <c r="C140" s="56" t="s">
        <v>89</v>
      </c>
      <c r="D140" s="55" t="s">
        <v>90</v>
      </c>
      <c r="E140" s="55">
        <v>8</v>
      </c>
      <c r="F140" s="60" t="s">
        <v>278</v>
      </c>
      <c r="G140" s="55">
        <v>41</v>
      </c>
      <c r="H140" s="55">
        <v>34</v>
      </c>
      <c r="I140" s="55" t="s">
        <v>676</v>
      </c>
      <c r="J140" s="55"/>
      <c r="K140" s="71" t="s">
        <v>98</v>
      </c>
      <c r="L140" s="56" t="s">
        <v>99</v>
      </c>
      <c r="M140" s="56"/>
      <c r="N140" s="55"/>
      <c r="O140" s="57"/>
      <c r="P140" s="55" t="s">
        <v>656</v>
      </c>
      <c r="Q140" s="55" t="s">
        <v>95</v>
      </c>
      <c r="R140" s="55"/>
      <c r="S140" s="55"/>
      <c r="T140" s="55">
        <f t="shared" si="14"/>
      </c>
      <c r="U140" s="55">
        <f t="shared" si="15"/>
        <v>0</v>
      </c>
      <c r="V140" s="55">
        <f t="shared" si="16"/>
      </c>
      <c r="W140" s="55" t="str">
        <f t="shared" si="17"/>
        <v>Frame Size</v>
      </c>
      <c r="X140" s="55">
        <f t="shared" si="18"/>
      </c>
      <c r="Y140" s="55">
        <f t="shared" si="19"/>
      </c>
      <c r="Z140" s="57"/>
      <c r="AA140" s="58">
        <f t="shared" si="20"/>
      </c>
      <c r="AB140" s="55"/>
      <c r="AC140" s="55"/>
    </row>
    <row r="141" spans="1:29" s="59" customFormat="1" ht="76.5">
      <c r="A141" s="55">
        <v>43</v>
      </c>
      <c r="B141" s="56" t="s">
        <v>482</v>
      </c>
      <c r="C141" s="56" t="s">
        <v>470</v>
      </c>
      <c r="D141" s="55" t="s">
        <v>90</v>
      </c>
      <c r="E141" s="55">
        <v>8</v>
      </c>
      <c r="F141" s="55" t="s">
        <v>106</v>
      </c>
      <c r="G141" s="55">
        <v>42</v>
      </c>
      <c r="H141" s="55">
        <v>4</v>
      </c>
      <c r="I141" s="55" t="s">
        <v>676</v>
      </c>
      <c r="J141" s="55"/>
      <c r="K141" s="56" t="s">
        <v>483</v>
      </c>
      <c r="L141" s="56" t="s">
        <v>484</v>
      </c>
      <c r="M141" s="56"/>
      <c r="N141" s="55"/>
      <c r="O141" s="57"/>
      <c r="P141" s="55" t="s">
        <v>326</v>
      </c>
      <c r="Q141" s="55" t="s">
        <v>46</v>
      </c>
      <c r="R141" s="55"/>
      <c r="S141" s="55"/>
      <c r="T141" s="55">
        <f t="shared" si="14"/>
      </c>
      <c r="U141" s="55">
        <f t="shared" si="15"/>
        <v>0</v>
      </c>
      <c r="V141" s="55">
        <f t="shared" si="16"/>
      </c>
      <c r="W141" s="55" t="str">
        <f t="shared" si="17"/>
        <v>CSM</v>
      </c>
      <c r="X141" s="55">
        <f t="shared" si="18"/>
      </c>
      <c r="Y141" s="55">
        <f t="shared" si="19"/>
      </c>
      <c r="Z141" s="57"/>
      <c r="AA141" s="58">
        <f t="shared" si="20"/>
      </c>
      <c r="AB141" s="55"/>
      <c r="AC141" s="55"/>
    </row>
    <row r="142" spans="1:29" s="59" customFormat="1" ht="38.25">
      <c r="A142" s="55">
        <v>36</v>
      </c>
      <c r="B142" s="56" t="s">
        <v>566</v>
      </c>
      <c r="C142" s="56" t="s">
        <v>595</v>
      </c>
      <c r="D142" s="55" t="s">
        <v>90</v>
      </c>
      <c r="E142" s="55">
        <v>8</v>
      </c>
      <c r="F142" s="55" t="s">
        <v>106</v>
      </c>
      <c r="G142" s="55">
        <v>42</v>
      </c>
      <c r="H142" s="55">
        <v>7</v>
      </c>
      <c r="I142" s="55"/>
      <c r="J142" s="55" t="s">
        <v>699</v>
      </c>
      <c r="K142" s="56" t="s">
        <v>605</v>
      </c>
      <c r="L142" s="56" t="s">
        <v>606</v>
      </c>
      <c r="M142" s="56"/>
      <c r="N142" s="55" t="s">
        <v>709</v>
      </c>
      <c r="O142" s="57"/>
      <c r="P142" s="55" t="s">
        <v>670</v>
      </c>
      <c r="Q142" s="55"/>
      <c r="R142" s="55"/>
      <c r="S142" s="55"/>
      <c r="T142" s="55">
        <f t="shared" si="14"/>
      </c>
      <c r="U142" s="55" t="str">
        <f t="shared" si="15"/>
        <v>wp</v>
      </c>
      <c r="V142" s="55">
        <f t="shared" si="16"/>
      </c>
      <c r="W142" s="55">
        <f t="shared" si="17"/>
      </c>
      <c r="X142" s="55" t="str">
        <f t="shared" si="18"/>
        <v>MR-FSK</v>
      </c>
      <c r="Y142" s="55">
        <f t="shared" si="19"/>
      </c>
      <c r="Z142" s="57"/>
      <c r="AA142" s="58" t="str">
        <f t="shared" si="20"/>
        <v>Sum</v>
      </c>
      <c r="AB142" s="55"/>
      <c r="AC142" s="55"/>
    </row>
    <row r="143" spans="1:29" s="59" customFormat="1" ht="12.75">
      <c r="A143" s="55">
        <v>226</v>
      </c>
      <c r="B143" s="56" t="s">
        <v>104</v>
      </c>
      <c r="C143" s="56" t="s">
        <v>105</v>
      </c>
      <c r="D143" s="55" t="s">
        <v>90</v>
      </c>
      <c r="E143" s="55">
        <v>8</v>
      </c>
      <c r="F143" s="55" t="s">
        <v>106</v>
      </c>
      <c r="G143" s="55">
        <v>42</v>
      </c>
      <c r="H143" s="55">
        <v>7</v>
      </c>
      <c r="I143" s="55"/>
      <c r="J143" s="55" t="s">
        <v>699</v>
      </c>
      <c r="K143" s="56" t="s">
        <v>107</v>
      </c>
      <c r="L143" s="56" t="s">
        <v>108</v>
      </c>
      <c r="M143" s="56"/>
      <c r="N143" s="55" t="s">
        <v>709</v>
      </c>
      <c r="O143" s="57"/>
      <c r="P143" s="55" t="s">
        <v>670</v>
      </c>
      <c r="Q143" s="55"/>
      <c r="R143" s="55"/>
      <c r="S143" s="55"/>
      <c r="T143" s="55">
        <f t="shared" si="14"/>
      </c>
      <c r="U143" s="55" t="str">
        <f t="shared" si="15"/>
        <v>wp</v>
      </c>
      <c r="V143" s="55">
        <f t="shared" si="16"/>
      </c>
      <c r="W143" s="55">
        <f t="shared" si="17"/>
      </c>
      <c r="X143" s="55" t="str">
        <f t="shared" si="18"/>
        <v>MR-FSK</v>
      </c>
      <c r="Y143" s="55">
        <f t="shared" si="19"/>
      </c>
      <c r="Z143" s="57"/>
      <c r="AA143" s="58" t="str">
        <f t="shared" si="20"/>
        <v>Sum</v>
      </c>
      <c r="AB143" s="55"/>
      <c r="AC143" s="55"/>
    </row>
    <row r="144" spans="1:29" s="59" customFormat="1" ht="38.25">
      <c r="A144" s="55">
        <v>72</v>
      </c>
      <c r="B144" s="61" t="s">
        <v>352</v>
      </c>
      <c r="C144" s="61" t="s">
        <v>353</v>
      </c>
      <c r="D144" s="55" t="s">
        <v>90</v>
      </c>
      <c r="E144" s="62">
        <v>8</v>
      </c>
      <c r="F144" s="55" t="s">
        <v>106</v>
      </c>
      <c r="G144" s="62">
        <v>42</v>
      </c>
      <c r="H144" s="55">
        <v>11</v>
      </c>
      <c r="I144" s="60"/>
      <c r="J144" s="55" t="s">
        <v>693</v>
      </c>
      <c r="K144" s="56" t="s">
        <v>371</v>
      </c>
      <c r="L144" s="56" t="s">
        <v>372</v>
      </c>
      <c r="M144" s="56"/>
      <c r="N144" s="55" t="s">
        <v>709</v>
      </c>
      <c r="O144" s="57"/>
      <c r="P144" s="55" t="s">
        <v>326</v>
      </c>
      <c r="Q144" s="62" t="s">
        <v>46</v>
      </c>
      <c r="R144" s="55"/>
      <c r="S144" s="55"/>
      <c r="T144" s="55">
        <f t="shared" si="14"/>
      </c>
      <c r="U144" s="55" t="str">
        <f t="shared" si="15"/>
        <v>wp</v>
      </c>
      <c r="V144" s="55">
        <f t="shared" si="16"/>
      </c>
      <c r="W144" s="55">
        <f t="shared" si="17"/>
      </c>
      <c r="X144" s="55" t="str">
        <f t="shared" si="18"/>
        <v>CSM</v>
      </c>
      <c r="Y144" s="55">
        <f t="shared" si="19"/>
      </c>
      <c r="Z144" s="57"/>
      <c r="AA144" s="58" t="str">
        <f t="shared" si="20"/>
        <v>Kent</v>
      </c>
      <c r="AB144" s="55"/>
      <c r="AC144" s="55"/>
    </row>
    <row r="145" spans="1:29" s="59" customFormat="1" ht="51">
      <c r="A145" s="55">
        <v>80</v>
      </c>
      <c r="B145" s="56" t="s">
        <v>609</v>
      </c>
      <c r="C145" s="56" t="s">
        <v>313</v>
      </c>
      <c r="D145" s="55" t="s">
        <v>90</v>
      </c>
      <c r="E145" s="55">
        <v>8</v>
      </c>
      <c r="F145" s="55" t="s">
        <v>106</v>
      </c>
      <c r="G145" s="55">
        <v>42</v>
      </c>
      <c r="H145" s="55">
        <v>11</v>
      </c>
      <c r="I145" s="60" t="s">
        <v>676</v>
      </c>
      <c r="J145" s="55"/>
      <c r="K145" s="56" t="s">
        <v>324</v>
      </c>
      <c r="L145" s="56" t="s">
        <v>325</v>
      </c>
      <c r="M145" s="56"/>
      <c r="N145" s="55"/>
      <c r="O145" s="57"/>
      <c r="P145" s="55" t="s">
        <v>326</v>
      </c>
      <c r="Q145" s="55" t="s">
        <v>46</v>
      </c>
      <c r="R145" s="55"/>
      <c r="S145" s="55"/>
      <c r="T145" s="55">
        <f t="shared" si="14"/>
      </c>
      <c r="U145" s="55">
        <f t="shared" si="15"/>
        <v>0</v>
      </c>
      <c r="V145" s="55">
        <f t="shared" si="16"/>
      </c>
      <c r="W145" s="55" t="str">
        <f t="shared" si="17"/>
        <v>CSM</v>
      </c>
      <c r="X145" s="55">
        <f t="shared" si="18"/>
      </c>
      <c r="Y145" s="55">
        <f t="shared" si="19"/>
      </c>
      <c r="Z145" s="57"/>
      <c r="AA145" s="58">
        <f t="shared" si="20"/>
      </c>
      <c r="AB145" s="55"/>
      <c r="AC145" s="55"/>
    </row>
    <row r="146" spans="1:29" s="59" customFormat="1" ht="25.5">
      <c r="A146" s="78">
        <v>198</v>
      </c>
      <c r="B146" s="77" t="s">
        <v>146</v>
      </c>
      <c r="C146" s="77" t="s">
        <v>147</v>
      </c>
      <c r="D146" s="78" t="s">
        <v>114</v>
      </c>
      <c r="E146" s="78">
        <v>8</v>
      </c>
      <c r="F146" s="78" t="s">
        <v>231</v>
      </c>
      <c r="G146" s="78">
        <v>42</v>
      </c>
      <c r="H146" s="78">
        <v>32</v>
      </c>
      <c r="I146" s="78"/>
      <c r="J146" s="78"/>
      <c r="K146" s="77" t="s">
        <v>232</v>
      </c>
      <c r="L146" s="77" t="s">
        <v>160</v>
      </c>
      <c r="M146" s="77" t="s">
        <v>689</v>
      </c>
      <c r="N146" s="78" t="s">
        <v>688</v>
      </c>
      <c r="O146" s="80">
        <v>40673</v>
      </c>
      <c r="P146" s="78"/>
      <c r="Q146" s="78"/>
      <c r="R146" s="55"/>
      <c r="S146" s="55"/>
      <c r="T146" s="55" t="str">
        <f t="shared" si="14"/>
        <v>A</v>
      </c>
      <c r="U146" s="55">
        <f t="shared" si="15"/>
      </c>
      <c r="V146" s="55">
        <f t="shared" si="16"/>
      </c>
      <c r="W146" s="55">
        <f t="shared" si="17"/>
      </c>
      <c r="X146" s="55">
        <f t="shared" si="18"/>
      </c>
      <c r="Y146" s="55">
        <f t="shared" si="19"/>
      </c>
      <c r="Z146" s="57"/>
      <c r="AA146" s="58">
        <f t="shared" si="20"/>
      </c>
      <c r="AB146" s="55"/>
      <c r="AC146" s="55"/>
    </row>
    <row r="147" spans="1:29" s="59" customFormat="1" ht="25.5">
      <c r="A147" s="78">
        <v>199</v>
      </c>
      <c r="B147" s="77" t="s">
        <v>146</v>
      </c>
      <c r="C147" s="77" t="s">
        <v>147</v>
      </c>
      <c r="D147" s="78" t="s">
        <v>114</v>
      </c>
      <c r="E147" s="78">
        <v>8</v>
      </c>
      <c r="F147" s="78" t="s">
        <v>231</v>
      </c>
      <c r="G147" s="78">
        <v>42</v>
      </c>
      <c r="H147" s="78">
        <v>37</v>
      </c>
      <c r="I147" s="78"/>
      <c r="J147" s="78"/>
      <c r="K147" s="77" t="s">
        <v>233</v>
      </c>
      <c r="L147" s="77" t="s">
        <v>160</v>
      </c>
      <c r="M147" s="77" t="s">
        <v>689</v>
      </c>
      <c r="N147" s="78" t="s">
        <v>688</v>
      </c>
      <c r="O147" s="80">
        <v>40673</v>
      </c>
      <c r="P147" s="78"/>
      <c r="Q147" s="78"/>
      <c r="R147" s="55"/>
      <c r="S147" s="55"/>
      <c r="T147" s="55" t="str">
        <f t="shared" si="14"/>
        <v>A</v>
      </c>
      <c r="U147" s="55">
        <f t="shared" si="15"/>
      </c>
      <c r="V147" s="55">
        <f t="shared" si="16"/>
      </c>
      <c r="W147" s="55">
        <f t="shared" si="17"/>
      </c>
      <c r="X147" s="55">
        <f t="shared" si="18"/>
      </c>
      <c r="Y147" s="55">
        <f t="shared" si="19"/>
      </c>
      <c r="Z147" s="57"/>
      <c r="AA147" s="58">
        <f t="shared" si="20"/>
      </c>
      <c r="AB147" s="55"/>
      <c r="AC147" s="55"/>
    </row>
    <row r="148" spans="1:29" s="59" customFormat="1" ht="38.25">
      <c r="A148" s="78">
        <v>79</v>
      </c>
      <c r="B148" s="77" t="s">
        <v>609</v>
      </c>
      <c r="C148" s="77" t="s">
        <v>313</v>
      </c>
      <c r="D148" s="78" t="s">
        <v>114</v>
      </c>
      <c r="E148" s="78" t="s">
        <v>231</v>
      </c>
      <c r="F148" s="78" t="s">
        <v>231</v>
      </c>
      <c r="G148" s="78">
        <v>42</v>
      </c>
      <c r="H148" s="78" t="s">
        <v>321</v>
      </c>
      <c r="I148" s="78"/>
      <c r="J148" s="78"/>
      <c r="K148" s="77" t="s">
        <v>322</v>
      </c>
      <c r="L148" s="77" t="s">
        <v>323</v>
      </c>
      <c r="M148" s="77" t="s">
        <v>731</v>
      </c>
      <c r="N148" s="78" t="s">
        <v>717</v>
      </c>
      <c r="O148" s="80">
        <v>40673</v>
      </c>
      <c r="P148" s="78"/>
      <c r="Q148" s="78" t="s">
        <v>46</v>
      </c>
      <c r="R148" s="55"/>
      <c r="S148" s="55"/>
      <c r="T148" s="55" t="str">
        <f t="shared" si="14"/>
        <v>R</v>
      </c>
      <c r="U148" s="55">
        <f t="shared" si="15"/>
      </c>
      <c r="V148" s="55">
        <f t="shared" si="16"/>
      </c>
      <c r="W148" s="55">
        <f t="shared" si="17"/>
      </c>
      <c r="X148" s="55">
        <f t="shared" si="18"/>
      </c>
      <c r="Y148" s="55">
        <f t="shared" si="19"/>
      </c>
      <c r="Z148" s="57"/>
      <c r="AA148" s="58">
        <f t="shared" si="20"/>
      </c>
      <c r="AB148" s="55"/>
      <c r="AC148" s="55"/>
    </row>
    <row r="149" spans="1:29" s="59" customFormat="1" ht="76.5">
      <c r="A149" s="55">
        <v>207</v>
      </c>
      <c r="B149" s="56" t="s">
        <v>499</v>
      </c>
      <c r="C149" s="56" t="s">
        <v>489</v>
      </c>
      <c r="D149" s="55" t="s">
        <v>90</v>
      </c>
      <c r="E149" s="55">
        <v>8</v>
      </c>
      <c r="F149" s="55" t="s">
        <v>106</v>
      </c>
      <c r="G149" s="55">
        <v>42</v>
      </c>
      <c r="H149" s="55" t="s">
        <v>490</v>
      </c>
      <c r="I149" s="60"/>
      <c r="J149" s="55" t="s">
        <v>694</v>
      </c>
      <c r="K149" s="56" t="s">
        <v>491</v>
      </c>
      <c r="L149" s="56" t="s">
        <v>492</v>
      </c>
      <c r="M149" s="56"/>
      <c r="N149" s="55" t="s">
        <v>709</v>
      </c>
      <c r="O149" s="57"/>
      <c r="P149" s="55" t="s">
        <v>493</v>
      </c>
      <c r="Q149" s="55" t="s">
        <v>46</v>
      </c>
      <c r="R149" s="55"/>
      <c r="S149" s="55"/>
      <c r="T149" s="55">
        <f t="shared" si="14"/>
      </c>
      <c r="U149" s="55" t="str">
        <f t="shared" si="15"/>
        <v>wp</v>
      </c>
      <c r="V149" s="55">
        <f t="shared" si="16"/>
      </c>
      <c r="W149" s="55">
        <f t="shared" si="17"/>
      </c>
      <c r="X149" s="55" t="str">
        <f t="shared" si="18"/>
        <v>CSM Channelization</v>
      </c>
      <c r="Y149" s="55">
        <f t="shared" si="19"/>
      </c>
      <c r="Z149" s="57"/>
      <c r="AA149" s="58" t="str">
        <f t="shared" si="20"/>
        <v>Aiello</v>
      </c>
      <c r="AB149" s="55"/>
      <c r="AC149" s="55"/>
    </row>
    <row r="150" spans="1:29" s="59" customFormat="1" ht="25.5">
      <c r="A150" s="78">
        <v>102</v>
      </c>
      <c r="B150" s="83" t="s">
        <v>522</v>
      </c>
      <c r="C150" s="83" t="s">
        <v>382</v>
      </c>
      <c r="D150" s="78" t="s">
        <v>114</v>
      </c>
      <c r="E150" s="78">
        <v>8</v>
      </c>
      <c r="F150" s="78" t="s">
        <v>106</v>
      </c>
      <c r="G150" s="78">
        <v>42</v>
      </c>
      <c r="H150" s="78"/>
      <c r="I150" s="78"/>
      <c r="J150" s="78"/>
      <c r="K150" s="77" t="s">
        <v>550</v>
      </c>
      <c r="L150" s="77" t="s">
        <v>531</v>
      </c>
      <c r="M150" s="77" t="s">
        <v>689</v>
      </c>
      <c r="N150" s="78" t="s">
        <v>688</v>
      </c>
      <c r="O150" s="80">
        <v>40673</v>
      </c>
      <c r="P150" s="78"/>
      <c r="Q150" s="78"/>
      <c r="R150" s="55"/>
      <c r="S150" s="55"/>
      <c r="T150" s="55" t="str">
        <f t="shared" si="14"/>
        <v>A</v>
      </c>
      <c r="U150" s="55">
        <f t="shared" si="15"/>
      </c>
      <c r="V150" s="55">
        <f t="shared" si="16"/>
      </c>
      <c r="W150" s="55">
        <f t="shared" si="17"/>
      </c>
      <c r="X150" s="55">
        <f t="shared" si="18"/>
      </c>
      <c r="Y150" s="55">
        <f t="shared" si="19"/>
      </c>
      <c r="Z150" s="57"/>
      <c r="AA150" s="58">
        <f t="shared" si="20"/>
      </c>
      <c r="AB150" s="55"/>
      <c r="AC150" s="55"/>
    </row>
    <row r="151" spans="1:29" s="59" customFormat="1" ht="51">
      <c r="A151" s="55">
        <v>120</v>
      </c>
      <c r="B151" s="56" t="s">
        <v>567</v>
      </c>
      <c r="C151" s="56" t="s">
        <v>89</v>
      </c>
      <c r="D151" s="55" t="s">
        <v>90</v>
      </c>
      <c r="E151" s="55">
        <v>9</v>
      </c>
      <c r="F151" s="55">
        <v>9.2</v>
      </c>
      <c r="G151" s="55">
        <v>43</v>
      </c>
      <c r="H151" s="55">
        <v>13</v>
      </c>
      <c r="I151" s="60"/>
      <c r="J151" s="55" t="s">
        <v>706</v>
      </c>
      <c r="K151" s="71" t="s">
        <v>96</v>
      </c>
      <c r="L151" s="71" t="s">
        <v>97</v>
      </c>
      <c r="M151" s="56"/>
      <c r="N151" s="55" t="s">
        <v>709</v>
      </c>
      <c r="O151" s="57"/>
      <c r="P151" s="55" t="s">
        <v>656</v>
      </c>
      <c r="Q151" s="55" t="s">
        <v>95</v>
      </c>
      <c r="R151" s="55"/>
      <c r="S151" s="55"/>
      <c r="T151" s="55">
        <f t="shared" si="14"/>
      </c>
      <c r="U151" s="55" t="str">
        <f t="shared" si="15"/>
        <v>wp</v>
      </c>
      <c r="V151" s="55">
        <f t="shared" si="16"/>
      </c>
      <c r="W151" s="55">
        <f t="shared" si="17"/>
      </c>
      <c r="X151" s="55" t="str">
        <f t="shared" si="18"/>
        <v>Frame Size</v>
      </c>
      <c r="Y151" s="55">
        <f t="shared" si="19"/>
      </c>
      <c r="Z151" s="57"/>
      <c r="AA151" s="58" t="str">
        <f t="shared" si="20"/>
        <v>Taylor</v>
      </c>
      <c r="AB151" s="55"/>
      <c r="AC151" s="55"/>
    </row>
    <row r="152" spans="1:29" s="59" customFormat="1" ht="51">
      <c r="A152" s="78">
        <v>200</v>
      </c>
      <c r="B152" s="77" t="s">
        <v>146</v>
      </c>
      <c r="C152" s="77" t="s">
        <v>147</v>
      </c>
      <c r="D152" s="78" t="s">
        <v>114</v>
      </c>
      <c r="E152" s="78">
        <v>9</v>
      </c>
      <c r="F152" s="78">
        <v>9.2</v>
      </c>
      <c r="G152" s="78">
        <v>43</v>
      </c>
      <c r="H152" s="78">
        <v>17</v>
      </c>
      <c r="I152" s="78"/>
      <c r="J152" s="78"/>
      <c r="K152" s="77" t="s">
        <v>234</v>
      </c>
      <c r="L152" s="77" t="s">
        <v>160</v>
      </c>
      <c r="M152" s="77" t="s">
        <v>689</v>
      </c>
      <c r="N152" s="78" t="s">
        <v>688</v>
      </c>
      <c r="O152" s="80">
        <v>40673</v>
      </c>
      <c r="P152" s="78"/>
      <c r="Q152" s="78"/>
      <c r="R152" s="55"/>
      <c r="S152" s="55"/>
      <c r="T152" s="55" t="str">
        <f t="shared" si="14"/>
        <v>A</v>
      </c>
      <c r="U152" s="55">
        <f t="shared" si="15"/>
      </c>
      <c r="V152" s="55">
        <f t="shared" si="16"/>
      </c>
      <c r="W152" s="55">
        <f t="shared" si="17"/>
      </c>
      <c r="X152" s="55">
        <f t="shared" si="18"/>
      </c>
      <c r="Y152" s="55">
        <f t="shared" si="19"/>
      </c>
      <c r="Z152" s="57"/>
      <c r="AA152" s="58">
        <f t="shared" si="20"/>
      </c>
      <c r="AB152" s="55"/>
      <c r="AC152" s="55"/>
    </row>
    <row r="153" spans="1:29" s="59" customFormat="1" ht="25.5">
      <c r="A153" s="78">
        <v>201</v>
      </c>
      <c r="B153" s="77" t="s">
        <v>146</v>
      </c>
      <c r="C153" s="77" t="s">
        <v>147</v>
      </c>
      <c r="D153" s="78" t="s">
        <v>114</v>
      </c>
      <c r="E153" s="78">
        <v>9</v>
      </c>
      <c r="F153" s="78">
        <v>9.2</v>
      </c>
      <c r="G153" s="78">
        <v>43</v>
      </c>
      <c r="H153" s="78">
        <v>17</v>
      </c>
      <c r="I153" s="78"/>
      <c r="J153" s="78"/>
      <c r="K153" s="77" t="s">
        <v>235</v>
      </c>
      <c r="L153" s="77" t="s">
        <v>160</v>
      </c>
      <c r="M153" s="77" t="s">
        <v>689</v>
      </c>
      <c r="N153" s="78" t="s">
        <v>688</v>
      </c>
      <c r="O153" s="80">
        <v>40673</v>
      </c>
      <c r="P153" s="78"/>
      <c r="Q153" s="78"/>
      <c r="R153" s="55"/>
      <c r="S153" s="55"/>
      <c r="T153" s="55" t="str">
        <f t="shared" si="14"/>
        <v>A</v>
      </c>
      <c r="U153" s="55">
        <f t="shared" si="15"/>
      </c>
      <c r="V153" s="55">
        <f t="shared" si="16"/>
      </c>
      <c r="W153" s="55">
        <f t="shared" si="17"/>
      </c>
      <c r="X153" s="55">
        <f t="shared" si="18"/>
      </c>
      <c r="Y153" s="55">
        <f t="shared" si="19"/>
      </c>
      <c r="Z153" s="57"/>
      <c r="AA153" s="58">
        <f t="shared" si="20"/>
      </c>
      <c r="AB153" s="55"/>
      <c r="AC153" s="55"/>
    </row>
    <row r="154" spans="1:29" s="59" customFormat="1" ht="51">
      <c r="A154" s="55">
        <v>155</v>
      </c>
      <c r="B154" s="56" t="s">
        <v>469</v>
      </c>
      <c r="C154" s="56" t="s">
        <v>470</v>
      </c>
      <c r="D154" s="55" t="s">
        <v>90</v>
      </c>
      <c r="E154" s="55">
        <v>9</v>
      </c>
      <c r="F154" s="55">
        <v>9.2</v>
      </c>
      <c r="G154" s="55">
        <v>43</v>
      </c>
      <c r="H154" s="55">
        <v>28</v>
      </c>
      <c r="I154" s="55"/>
      <c r="J154" s="55" t="s">
        <v>708</v>
      </c>
      <c r="K154" s="56" t="s">
        <v>473</v>
      </c>
      <c r="L154" s="56" t="s">
        <v>472</v>
      </c>
      <c r="M154" s="56"/>
      <c r="N154" s="55" t="s">
        <v>709</v>
      </c>
      <c r="O154" s="57"/>
      <c r="P154" s="55" t="s">
        <v>43</v>
      </c>
      <c r="Q154" s="55" t="s">
        <v>46</v>
      </c>
      <c r="R154" s="55"/>
      <c r="S154" s="55"/>
      <c r="T154" s="55">
        <f t="shared" si="14"/>
      </c>
      <c r="U154" s="55" t="str">
        <f t="shared" si="15"/>
        <v>wp</v>
      </c>
      <c r="V154" s="55">
        <f t="shared" si="16"/>
      </c>
      <c r="W154" s="55">
        <f t="shared" si="17"/>
      </c>
      <c r="X154" s="55" t="str">
        <f t="shared" si="18"/>
        <v>Time</v>
      </c>
      <c r="Y154" s="55">
        <f t="shared" si="19"/>
      </c>
      <c r="Z154" s="57"/>
      <c r="AA154" s="58" t="str">
        <f t="shared" si="20"/>
        <v>Gilb</v>
      </c>
      <c r="AB154" s="55"/>
      <c r="AC154" s="55"/>
    </row>
    <row r="155" spans="1:29" s="59" customFormat="1" ht="76.5">
      <c r="A155" s="55">
        <v>103</v>
      </c>
      <c r="B155" s="61" t="s">
        <v>522</v>
      </c>
      <c r="C155" s="61" t="s">
        <v>382</v>
      </c>
      <c r="D155" s="55" t="s">
        <v>90</v>
      </c>
      <c r="E155" s="55">
        <v>9</v>
      </c>
      <c r="F155" s="55">
        <v>9.2</v>
      </c>
      <c r="G155" s="55">
        <v>43</v>
      </c>
      <c r="H155" s="55" t="s">
        <v>551</v>
      </c>
      <c r="I155" s="55"/>
      <c r="J155" s="55" t="s">
        <v>706</v>
      </c>
      <c r="K155" s="56" t="s">
        <v>552</v>
      </c>
      <c r="L155" s="56" t="s">
        <v>553</v>
      </c>
      <c r="M155" s="56"/>
      <c r="N155" s="55" t="s">
        <v>709</v>
      </c>
      <c r="O155" s="57"/>
      <c r="P155" s="55" t="s">
        <v>656</v>
      </c>
      <c r="Q155" s="55"/>
      <c r="R155" s="55"/>
      <c r="S155" s="55"/>
      <c r="T155" s="55">
        <f t="shared" si="14"/>
      </c>
      <c r="U155" s="55" t="str">
        <f t="shared" si="15"/>
        <v>wp</v>
      </c>
      <c r="V155" s="55">
        <f t="shared" si="16"/>
      </c>
      <c r="W155" s="55">
        <f t="shared" si="17"/>
      </c>
      <c r="X155" s="55" t="str">
        <f t="shared" si="18"/>
        <v>Frame Size</v>
      </c>
      <c r="Y155" s="55">
        <f t="shared" si="19"/>
      </c>
      <c r="Z155" s="57"/>
      <c r="AA155" s="58" t="str">
        <f t="shared" si="20"/>
        <v>Taylor</v>
      </c>
      <c r="AB155" s="55"/>
      <c r="AC155" s="55"/>
    </row>
    <row r="156" spans="1:29" s="59" customFormat="1" ht="51">
      <c r="A156" s="55">
        <v>208</v>
      </c>
      <c r="B156" s="56" t="s">
        <v>499</v>
      </c>
      <c r="C156" s="56" t="s">
        <v>489</v>
      </c>
      <c r="D156" s="55" t="s">
        <v>90</v>
      </c>
      <c r="E156" s="55">
        <v>9</v>
      </c>
      <c r="F156" s="55" t="s">
        <v>494</v>
      </c>
      <c r="G156" s="55">
        <v>43</v>
      </c>
      <c r="H156" s="55" t="s">
        <v>495</v>
      </c>
      <c r="I156" s="60"/>
      <c r="J156" s="55" t="s">
        <v>706</v>
      </c>
      <c r="K156" s="56" t="s">
        <v>496</v>
      </c>
      <c r="L156" s="56" t="s">
        <v>497</v>
      </c>
      <c r="M156" s="56"/>
      <c r="N156" s="55" t="s">
        <v>709</v>
      </c>
      <c r="O156" s="57"/>
      <c r="P156" s="55" t="s">
        <v>498</v>
      </c>
      <c r="Q156" s="55" t="s">
        <v>46</v>
      </c>
      <c r="R156" s="55"/>
      <c r="S156" s="55"/>
      <c r="T156" s="55">
        <f t="shared" si="14"/>
      </c>
      <c r="U156" s="55" t="str">
        <f t="shared" si="15"/>
        <v>wp</v>
      </c>
      <c r="V156" s="55">
        <f t="shared" si="16"/>
      </c>
      <c r="W156" s="55">
        <f t="shared" si="17"/>
      </c>
      <c r="X156" s="55" t="str">
        <f t="shared" si="18"/>
        <v>Frame size</v>
      </c>
      <c r="Y156" s="55">
        <f t="shared" si="19"/>
      </c>
      <c r="Z156" s="57"/>
      <c r="AA156" s="58" t="str">
        <f t="shared" si="20"/>
        <v>Taylor</v>
      </c>
      <c r="AB156" s="55"/>
      <c r="AC156" s="55"/>
    </row>
    <row r="157" spans="1:29" s="59" customFormat="1" ht="12.75">
      <c r="A157" s="78">
        <v>202</v>
      </c>
      <c r="B157" s="77" t="s">
        <v>146</v>
      </c>
      <c r="C157" s="77" t="s">
        <v>147</v>
      </c>
      <c r="D157" s="78" t="s">
        <v>114</v>
      </c>
      <c r="E157" s="78">
        <v>9</v>
      </c>
      <c r="F157" s="78">
        <v>9.3</v>
      </c>
      <c r="G157" s="78">
        <v>44</v>
      </c>
      <c r="H157" s="78">
        <v>1</v>
      </c>
      <c r="I157" s="78"/>
      <c r="J157" s="78"/>
      <c r="K157" s="77" t="s">
        <v>236</v>
      </c>
      <c r="L157" s="77" t="s">
        <v>237</v>
      </c>
      <c r="M157" s="77" t="s">
        <v>689</v>
      </c>
      <c r="N157" s="78" t="s">
        <v>688</v>
      </c>
      <c r="O157" s="80">
        <v>40673</v>
      </c>
      <c r="P157" s="78"/>
      <c r="Q157" s="78"/>
      <c r="R157" s="55"/>
      <c r="S157" s="55"/>
      <c r="T157" s="55" t="str">
        <f t="shared" si="14"/>
        <v>A</v>
      </c>
      <c r="U157" s="55">
        <f t="shared" si="15"/>
      </c>
      <c r="V157" s="55">
        <f t="shared" si="16"/>
      </c>
      <c r="W157" s="55">
        <f t="shared" si="17"/>
      </c>
      <c r="X157" s="55">
        <f t="shared" si="18"/>
      </c>
      <c r="Y157" s="55">
        <f t="shared" si="19"/>
      </c>
      <c r="Z157" s="57"/>
      <c r="AA157" s="58">
        <f t="shared" si="20"/>
      </c>
      <c r="AB157" s="55"/>
      <c r="AC157" s="55"/>
    </row>
    <row r="158" spans="1:29" s="59" customFormat="1" ht="63.75">
      <c r="A158" s="78">
        <v>116</v>
      </c>
      <c r="B158" s="77" t="s">
        <v>438</v>
      </c>
      <c r="C158" s="77" t="s">
        <v>439</v>
      </c>
      <c r="D158" s="78" t="s">
        <v>114</v>
      </c>
      <c r="E158" s="78">
        <v>9</v>
      </c>
      <c r="F158" s="78">
        <v>9.3</v>
      </c>
      <c r="G158" s="78">
        <v>45</v>
      </c>
      <c r="H158" s="78">
        <v>24</v>
      </c>
      <c r="I158" s="78"/>
      <c r="J158" s="78"/>
      <c r="K158" s="79" t="s">
        <v>455</v>
      </c>
      <c r="L158" s="77" t="s">
        <v>456</v>
      </c>
      <c r="M158" s="84"/>
      <c r="N158" s="78"/>
      <c r="O158" s="78"/>
      <c r="P158" s="78"/>
      <c r="Q158" s="78"/>
      <c r="R158" s="55"/>
      <c r="S158" s="55"/>
      <c r="T158" s="55">
        <f t="shared" si="14"/>
        <v>0</v>
      </c>
      <c r="U158" s="55">
        <f t="shared" si="15"/>
      </c>
      <c r="V158" s="55">
        <f t="shared" si="16"/>
      </c>
      <c r="W158" s="55">
        <f t="shared" si="17"/>
      </c>
      <c r="X158" s="55">
        <f t="shared" si="18"/>
      </c>
      <c r="Y158" s="55">
        <f t="shared" si="19"/>
      </c>
      <c r="Z158" s="57"/>
      <c r="AA158" s="58">
        <f t="shared" si="20"/>
      </c>
      <c r="AB158" s="55"/>
      <c r="AC158" s="55"/>
    </row>
    <row r="159" spans="1:29" s="59" customFormat="1" ht="25.5">
      <c r="A159" s="78">
        <v>203</v>
      </c>
      <c r="B159" s="77" t="s">
        <v>146</v>
      </c>
      <c r="C159" s="77" t="s">
        <v>147</v>
      </c>
      <c r="D159" s="78" t="s">
        <v>114</v>
      </c>
      <c r="E159" s="78">
        <v>9</v>
      </c>
      <c r="F159" s="78">
        <v>9.4</v>
      </c>
      <c r="G159" s="78">
        <v>47</v>
      </c>
      <c r="H159" s="78">
        <v>47</v>
      </c>
      <c r="I159" s="78"/>
      <c r="J159" s="78"/>
      <c r="K159" s="77" t="s">
        <v>238</v>
      </c>
      <c r="L159" s="77" t="s">
        <v>160</v>
      </c>
      <c r="M159" s="77" t="s">
        <v>689</v>
      </c>
      <c r="N159" s="78" t="s">
        <v>688</v>
      </c>
      <c r="O159" s="80">
        <v>40673</v>
      </c>
      <c r="P159" s="78"/>
      <c r="Q159" s="78"/>
      <c r="R159" s="55"/>
      <c r="S159" s="55"/>
      <c r="T159" s="55" t="str">
        <f t="shared" si="14"/>
        <v>A</v>
      </c>
      <c r="U159" s="55">
        <f t="shared" si="15"/>
      </c>
      <c r="V159" s="55">
        <f t="shared" si="16"/>
      </c>
      <c r="W159" s="55">
        <f t="shared" si="17"/>
      </c>
      <c r="X159" s="55">
        <f t="shared" si="18"/>
      </c>
      <c r="Y159" s="55">
        <f t="shared" si="19"/>
      </c>
      <c r="Z159" s="57"/>
      <c r="AA159" s="58">
        <f t="shared" si="20"/>
      </c>
      <c r="AB159" s="55"/>
      <c r="AC159" s="55"/>
    </row>
    <row r="160" spans="1:29" s="59" customFormat="1" ht="25.5">
      <c r="A160" s="78">
        <v>224</v>
      </c>
      <c r="B160" s="77" t="s">
        <v>109</v>
      </c>
      <c r="C160" s="77" t="s">
        <v>110</v>
      </c>
      <c r="D160" s="78" t="s">
        <v>114</v>
      </c>
      <c r="E160" s="78">
        <v>9</v>
      </c>
      <c r="F160" s="78">
        <v>9.4</v>
      </c>
      <c r="G160" s="78">
        <v>48</v>
      </c>
      <c r="H160" s="78">
        <v>29</v>
      </c>
      <c r="I160" s="78"/>
      <c r="J160" s="78"/>
      <c r="K160" s="77" t="s">
        <v>132</v>
      </c>
      <c r="L160" s="77" t="s">
        <v>132</v>
      </c>
      <c r="M160" s="77" t="s">
        <v>689</v>
      </c>
      <c r="N160" s="78" t="s">
        <v>688</v>
      </c>
      <c r="O160" s="80">
        <v>40673</v>
      </c>
      <c r="P160" s="78"/>
      <c r="Q160" s="78" t="s">
        <v>46</v>
      </c>
      <c r="R160" s="55"/>
      <c r="S160" s="55"/>
      <c r="T160" s="55" t="str">
        <f t="shared" si="14"/>
        <v>A</v>
      </c>
      <c r="U160" s="55">
        <f t="shared" si="15"/>
      </c>
      <c r="V160" s="55">
        <f t="shared" si="16"/>
      </c>
      <c r="W160" s="55">
        <f t="shared" si="17"/>
      </c>
      <c r="X160" s="55">
        <f t="shared" si="18"/>
      </c>
      <c r="Y160" s="55">
        <f t="shared" si="19"/>
      </c>
      <c r="Z160" s="57"/>
      <c r="AA160" s="58">
        <f t="shared" si="20"/>
      </c>
      <c r="AB160" s="55"/>
      <c r="AC160" s="55"/>
    </row>
    <row r="161" spans="1:29" s="59" customFormat="1" ht="63.75">
      <c r="A161" s="55">
        <v>153</v>
      </c>
      <c r="B161" s="56" t="s">
        <v>245</v>
      </c>
      <c r="C161" s="56" t="s">
        <v>246</v>
      </c>
      <c r="D161" s="55" t="s">
        <v>90</v>
      </c>
      <c r="E161" s="55">
        <v>9</v>
      </c>
      <c r="F161" s="69" t="s">
        <v>267</v>
      </c>
      <c r="G161" s="55">
        <v>48</v>
      </c>
      <c r="H161" s="55">
        <v>39</v>
      </c>
      <c r="I161" s="55"/>
      <c r="J161" s="55" t="s">
        <v>700</v>
      </c>
      <c r="K161" s="56" t="s">
        <v>265</v>
      </c>
      <c r="L161" s="56" t="s">
        <v>266</v>
      </c>
      <c r="M161" s="56"/>
      <c r="N161" s="55" t="s">
        <v>709</v>
      </c>
      <c r="O161" s="57"/>
      <c r="P161" s="55" t="s">
        <v>670</v>
      </c>
      <c r="Q161" s="55" t="s">
        <v>46</v>
      </c>
      <c r="R161" s="55"/>
      <c r="S161" s="55"/>
      <c r="T161" s="55">
        <f t="shared" si="14"/>
      </c>
      <c r="U161" s="55" t="str">
        <f t="shared" si="15"/>
        <v>wp</v>
      </c>
      <c r="V161" s="55">
        <f t="shared" si="16"/>
      </c>
      <c r="W161" s="55">
        <f t="shared" si="17"/>
      </c>
      <c r="X161" s="55" t="str">
        <f t="shared" si="18"/>
        <v>MR-FSK</v>
      </c>
      <c r="Y161" s="55">
        <f t="shared" si="19"/>
      </c>
      <c r="Z161" s="57"/>
      <c r="AA161" s="58" t="str">
        <f t="shared" si="20"/>
        <v>Beecher</v>
      </c>
      <c r="AB161" s="55"/>
      <c r="AC161" s="55"/>
    </row>
    <row r="162" spans="1:29" s="59" customFormat="1" ht="140.25">
      <c r="A162" s="78">
        <v>117</v>
      </c>
      <c r="B162" s="77" t="s">
        <v>438</v>
      </c>
      <c r="C162" s="77" t="s">
        <v>439</v>
      </c>
      <c r="D162" s="78" t="s">
        <v>114</v>
      </c>
      <c r="E162" s="78">
        <v>9</v>
      </c>
      <c r="F162" s="78">
        <v>9.3</v>
      </c>
      <c r="G162" s="78">
        <v>48</v>
      </c>
      <c r="H162" s="78" t="s">
        <v>457</v>
      </c>
      <c r="I162" s="78"/>
      <c r="J162" s="78"/>
      <c r="K162" s="77" t="s">
        <v>458</v>
      </c>
      <c r="L162" s="77" t="s">
        <v>459</v>
      </c>
      <c r="M162" s="79" t="s">
        <v>737</v>
      </c>
      <c r="N162" s="78" t="s">
        <v>690</v>
      </c>
      <c r="O162" s="78"/>
      <c r="P162" s="78"/>
      <c r="Q162" s="78"/>
      <c r="R162" s="55"/>
      <c r="S162" s="55"/>
      <c r="T162" s="55" t="str">
        <f t="shared" si="14"/>
        <v>AP</v>
      </c>
      <c r="U162" s="55">
        <f t="shared" si="15"/>
      </c>
      <c r="V162" s="55">
        <f t="shared" si="16"/>
      </c>
      <c r="W162" s="55">
        <f t="shared" si="17"/>
      </c>
      <c r="X162" s="55">
        <f t="shared" si="18"/>
      </c>
      <c r="Y162" s="55">
        <f t="shared" si="19"/>
      </c>
      <c r="Z162" s="57"/>
      <c r="AA162" s="58">
        <f t="shared" si="20"/>
      </c>
      <c r="AB162" s="55"/>
      <c r="AC162" s="55"/>
    </row>
    <row r="163" spans="1:29" s="59" customFormat="1" ht="38.25">
      <c r="A163" s="78">
        <v>53</v>
      </c>
      <c r="B163" s="77" t="s">
        <v>268</v>
      </c>
      <c r="C163" s="77" t="s">
        <v>269</v>
      </c>
      <c r="D163" s="78" t="s">
        <v>114</v>
      </c>
      <c r="E163" s="78">
        <v>9</v>
      </c>
      <c r="F163" s="78">
        <v>9.4</v>
      </c>
      <c r="G163" s="78">
        <v>49</v>
      </c>
      <c r="H163" s="78">
        <v>10</v>
      </c>
      <c r="I163" s="78"/>
      <c r="J163" s="78"/>
      <c r="K163" s="77" t="s">
        <v>284</v>
      </c>
      <c r="L163" s="77" t="s">
        <v>285</v>
      </c>
      <c r="M163" s="77"/>
      <c r="N163" s="78"/>
      <c r="O163" s="78"/>
      <c r="P163" s="78"/>
      <c r="Q163" s="78" t="s">
        <v>85</v>
      </c>
      <c r="R163" s="55"/>
      <c r="S163" s="55"/>
      <c r="T163" s="55">
        <f t="shared" si="14"/>
        <v>0</v>
      </c>
      <c r="U163" s="55">
        <f t="shared" si="15"/>
      </c>
      <c r="V163" s="55">
        <f t="shared" si="16"/>
      </c>
      <c r="W163" s="55">
        <f t="shared" si="17"/>
      </c>
      <c r="X163" s="55">
        <f t="shared" si="18"/>
      </c>
      <c r="Y163" s="55">
        <f t="shared" si="19"/>
      </c>
      <c r="Z163" s="57"/>
      <c r="AA163" s="58">
        <f t="shared" si="20"/>
      </c>
      <c r="AB163" s="55"/>
      <c r="AC163" s="55"/>
    </row>
    <row r="164" spans="1:29" s="59" customFormat="1" ht="89.25">
      <c r="A164" s="55">
        <v>20</v>
      </c>
      <c r="B164" s="56" t="s">
        <v>53</v>
      </c>
      <c r="C164" s="56" t="s">
        <v>54</v>
      </c>
      <c r="D164" s="55" t="s">
        <v>90</v>
      </c>
      <c r="E164" s="55">
        <v>9</v>
      </c>
      <c r="F164" s="55">
        <v>9.4</v>
      </c>
      <c r="G164" s="55">
        <v>49</v>
      </c>
      <c r="H164" s="55">
        <v>30</v>
      </c>
      <c r="I164" s="55"/>
      <c r="J164" s="55" t="s">
        <v>710</v>
      </c>
      <c r="K164" s="56" t="s">
        <v>59</v>
      </c>
      <c r="L164" s="64" t="s">
        <v>60</v>
      </c>
      <c r="M164" s="56"/>
      <c r="N164" s="55" t="s">
        <v>709</v>
      </c>
      <c r="O164" s="57"/>
      <c r="P164" s="55" t="s">
        <v>671</v>
      </c>
      <c r="Q164" s="55" t="s">
        <v>58</v>
      </c>
      <c r="R164" s="55"/>
      <c r="S164" s="55"/>
      <c r="T164" s="55">
        <f t="shared" si="14"/>
      </c>
      <c r="U164" s="55" t="str">
        <f t="shared" si="15"/>
        <v>wp</v>
      </c>
      <c r="V164" s="55">
        <f t="shared" si="16"/>
      </c>
      <c r="W164" s="55">
        <f t="shared" si="17"/>
      </c>
      <c r="X164" s="55" t="str">
        <f t="shared" si="18"/>
        <v>MR-OFDM</v>
      </c>
      <c r="Y164" s="55">
        <f t="shared" si="19"/>
      </c>
      <c r="Z164" s="57"/>
      <c r="AA164" s="58" t="str">
        <f t="shared" si="20"/>
        <v>Schmidl</v>
      </c>
      <c r="AB164" s="55"/>
      <c r="AC164" s="55"/>
    </row>
    <row r="165" spans="1:29" s="59" customFormat="1" ht="25.5">
      <c r="A165" s="55">
        <v>204</v>
      </c>
      <c r="B165" s="56" t="s">
        <v>146</v>
      </c>
      <c r="C165" s="56" t="s">
        <v>147</v>
      </c>
      <c r="D165" s="55" t="s">
        <v>90</v>
      </c>
      <c r="E165" s="55">
        <v>9</v>
      </c>
      <c r="F165" s="55">
        <v>9.4</v>
      </c>
      <c r="G165" s="55">
        <v>49</v>
      </c>
      <c r="H165" s="55">
        <v>30</v>
      </c>
      <c r="I165" s="55"/>
      <c r="J165" s="55"/>
      <c r="K165" s="56" t="s">
        <v>239</v>
      </c>
      <c r="L165" s="56" t="s">
        <v>240</v>
      </c>
      <c r="M165" s="56"/>
      <c r="N165" s="55" t="s">
        <v>688</v>
      </c>
      <c r="O165" s="57">
        <v>40672</v>
      </c>
      <c r="P165" s="55" t="s">
        <v>40</v>
      </c>
      <c r="Q165" s="55"/>
      <c r="R165" s="55"/>
      <c r="S165" s="55"/>
      <c r="T165" s="55">
        <f t="shared" si="14"/>
      </c>
      <c r="U165" s="55" t="str">
        <f t="shared" si="15"/>
        <v>A</v>
      </c>
      <c r="V165" s="55" t="str">
        <f t="shared" si="16"/>
        <v>PIB</v>
      </c>
      <c r="W165" s="55">
        <f t="shared" si="17"/>
      </c>
      <c r="X165" s="55">
        <f t="shared" si="18"/>
      </c>
      <c r="Y165" s="55">
        <f t="shared" si="19"/>
      </c>
      <c r="Z165" s="57"/>
      <c r="AA165" s="58">
        <f t="shared" si="20"/>
      </c>
      <c r="AB165" s="55"/>
      <c r="AC165" s="55"/>
    </row>
    <row r="166" spans="1:29" s="59" customFormat="1" ht="51">
      <c r="A166" s="55">
        <v>81</v>
      </c>
      <c r="B166" s="56" t="s">
        <v>609</v>
      </c>
      <c r="C166" s="56" t="s">
        <v>313</v>
      </c>
      <c r="D166" s="55" t="s">
        <v>90</v>
      </c>
      <c r="E166" s="55">
        <v>16</v>
      </c>
      <c r="F166" s="55">
        <v>16</v>
      </c>
      <c r="G166" s="55">
        <v>51</v>
      </c>
      <c r="H166" s="55">
        <v>13</v>
      </c>
      <c r="I166" s="55" t="s">
        <v>696</v>
      </c>
      <c r="J166" s="55" t="s">
        <v>695</v>
      </c>
      <c r="K166" s="56" t="s">
        <v>327</v>
      </c>
      <c r="L166" s="56" t="s">
        <v>328</v>
      </c>
      <c r="M166" s="56"/>
      <c r="N166" s="55"/>
      <c r="O166" s="57"/>
      <c r="P166" s="55" t="s">
        <v>35</v>
      </c>
      <c r="Q166" s="55" t="s">
        <v>46</v>
      </c>
      <c r="R166" s="55"/>
      <c r="S166" s="55"/>
      <c r="T166" s="55">
        <f t="shared" si="14"/>
      </c>
      <c r="U166" s="55">
        <f t="shared" si="15"/>
        <v>0</v>
      </c>
      <c r="V166" s="55">
        <f t="shared" si="16"/>
      </c>
      <c r="W166" s="55" t="str">
        <f t="shared" si="17"/>
        <v>General</v>
      </c>
      <c r="X166" s="55">
        <f t="shared" si="18"/>
      </c>
      <c r="Y166" s="55">
        <f t="shared" si="19"/>
      </c>
      <c r="Z166" s="57"/>
      <c r="AA166" s="58">
        <f t="shared" si="20"/>
      </c>
      <c r="AB166" s="55"/>
      <c r="AC166" s="55"/>
    </row>
    <row r="167" spans="1:29" s="59" customFormat="1" ht="25.5">
      <c r="A167" s="55">
        <v>44</v>
      </c>
      <c r="B167" s="56" t="s">
        <v>482</v>
      </c>
      <c r="C167" s="56" t="s">
        <v>470</v>
      </c>
      <c r="D167" s="55" t="s">
        <v>90</v>
      </c>
      <c r="E167" s="55">
        <v>16</v>
      </c>
      <c r="F167" s="55" t="s">
        <v>474</v>
      </c>
      <c r="G167" s="55">
        <v>53</v>
      </c>
      <c r="H167" s="55">
        <v>4</v>
      </c>
      <c r="I167" s="55"/>
      <c r="J167" s="55" t="s">
        <v>701</v>
      </c>
      <c r="K167" s="56" t="s">
        <v>485</v>
      </c>
      <c r="L167" s="56" t="s">
        <v>486</v>
      </c>
      <c r="M167" s="56"/>
      <c r="N167" s="55" t="s">
        <v>709</v>
      </c>
      <c r="O167" s="57"/>
      <c r="P167" s="55" t="s">
        <v>32</v>
      </c>
      <c r="Q167" s="55" t="s">
        <v>46</v>
      </c>
      <c r="R167" s="55"/>
      <c r="S167" s="55"/>
      <c r="T167" s="55">
        <f t="shared" si="14"/>
      </c>
      <c r="U167" s="55" t="str">
        <f t="shared" si="15"/>
        <v>wp</v>
      </c>
      <c r="V167" s="55">
        <f t="shared" si="16"/>
      </c>
      <c r="W167" s="55">
        <f t="shared" si="17"/>
      </c>
      <c r="X167" s="55" t="str">
        <f t="shared" si="18"/>
        <v>FEC</v>
      </c>
      <c r="Y167" s="55">
        <f t="shared" si="19"/>
      </c>
      <c r="Z167" s="57"/>
      <c r="AA167" s="58" t="str">
        <f t="shared" si="20"/>
        <v>Lu</v>
      </c>
      <c r="AB167" s="55"/>
      <c r="AC167" s="55"/>
    </row>
    <row r="168" spans="1:29" s="59" customFormat="1" ht="114.75">
      <c r="A168" s="55">
        <v>156</v>
      </c>
      <c r="B168" s="56" t="s">
        <v>469</v>
      </c>
      <c r="C168" s="56" t="s">
        <v>470</v>
      </c>
      <c r="D168" s="55" t="s">
        <v>90</v>
      </c>
      <c r="E168" s="55">
        <v>16</v>
      </c>
      <c r="F168" s="55" t="s">
        <v>474</v>
      </c>
      <c r="G168" s="55">
        <v>53</v>
      </c>
      <c r="H168" s="55">
        <v>4</v>
      </c>
      <c r="I168" s="55"/>
      <c r="J168" s="55" t="s">
        <v>701</v>
      </c>
      <c r="K168" s="56" t="s">
        <v>475</v>
      </c>
      <c r="L168" s="56" t="s">
        <v>476</v>
      </c>
      <c r="M168" s="56"/>
      <c r="N168" s="55" t="s">
        <v>709</v>
      </c>
      <c r="O168" s="57"/>
      <c r="P168" s="55" t="s">
        <v>32</v>
      </c>
      <c r="Q168" s="55" t="s">
        <v>46</v>
      </c>
      <c r="R168" s="55"/>
      <c r="S168" s="55"/>
      <c r="T168" s="55">
        <f t="shared" si="14"/>
      </c>
      <c r="U168" s="55" t="str">
        <f t="shared" si="15"/>
        <v>wp</v>
      </c>
      <c r="V168" s="55">
        <f t="shared" si="16"/>
      </c>
      <c r="W168" s="55">
        <f t="shared" si="17"/>
      </c>
      <c r="X168" s="55" t="str">
        <f t="shared" si="18"/>
        <v>FEC</v>
      </c>
      <c r="Y168" s="55">
        <f t="shared" si="19"/>
      </c>
      <c r="Z168" s="57"/>
      <c r="AA168" s="58" t="str">
        <f t="shared" si="20"/>
        <v>Lu</v>
      </c>
      <c r="AB168" s="55"/>
      <c r="AC168" s="55"/>
    </row>
    <row r="169" spans="1:29" s="59" customFormat="1" ht="12.75">
      <c r="A169" s="78">
        <v>54</v>
      </c>
      <c r="B169" s="77" t="s">
        <v>268</v>
      </c>
      <c r="C169" s="77" t="s">
        <v>269</v>
      </c>
      <c r="D169" s="78" t="s">
        <v>114</v>
      </c>
      <c r="E169" s="78">
        <v>16</v>
      </c>
      <c r="F169" s="78" t="s">
        <v>286</v>
      </c>
      <c r="G169" s="78">
        <v>54</v>
      </c>
      <c r="H169" s="78">
        <v>15</v>
      </c>
      <c r="I169" s="78"/>
      <c r="J169" s="78"/>
      <c r="K169" s="77" t="s">
        <v>287</v>
      </c>
      <c r="L169" s="77" t="s">
        <v>288</v>
      </c>
      <c r="M169" s="77" t="s">
        <v>689</v>
      </c>
      <c r="N169" s="78" t="s">
        <v>688</v>
      </c>
      <c r="O169" s="80">
        <v>40673</v>
      </c>
      <c r="P169" s="78"/>
      <c r="Q169" s="78" t="s">
        <v>85</v>
      </c>
      <c r="R169" s="55"/>
      <c r="S169" s="55"/>
      <c r="T169" s="55" t="str">
        <f t="shared" si="14"/>
        <v>A</v>
      </c>
      <c r="U169" s="55">
        <f t="shared" si="15"/>
      </c>
      <c r="V169" s="55">
        <f t="shared" si="16"/>
      </c>
      <c r="W169" s="55">
        <f t="shared" si="17"/>
      </c>
      <c r="X169" s="55">
        <f t="shared" si="18"/>
      </c>
      <c r="Y169" s="55">
        <f t="shared" si="19"/>
      </c>
      <c r="Z169" s="57"/>
      <c r="AA169" s="58">
        <f t="shared" si="20"/>
      </c>
      <c r="AB169" s="55"/>
      <c r="AC169" s="55"/>
    </row>
    <row r="170" spans="1:29" s="59" customFormat="1" ht="38.25">
      <c r="A170" s="78">
        <v>55</v>
      </c>
      <c r="B170" s="77" t="s">
        <v>268</v>
      </c>
      <c r="C170" s="77" t="s">
        <v>269</v>
      </c>
      <c r="D170" s="78" t="s">
        <v>114</v>
      </c>
      <c r="E170" s="78">
        <v>16</v>
      </c>
      <c r="F170" s="78" t="s">
        <v>286</v>
      </c>
      <c r="G170" s="78">
        <v>54</v>
      </c>
      <c r="H170" s="78">
        <v>45</v>
      </c>
      <c r="I170" s="78"/>
      <c r="J170" s="78"/>
      <c r="K170" s="77" t="s">
        <v>289</v>
      </c>
      <c r="L170" s="77" t="s">
        <v>290</v>
      </c>
      <c r="M170" s="77" t="s">
        <v>727</v>
      </c>
      <c r="N170" s="78" t="s">
        <v>688</v>
      </c>
      <c r="O170" s="78"/>
      <c r="P170" s="78"/>
      <c r="Q170" s="78" t="s">
        <v>85</v>
      </c>
      <c r="R170" s="55"/>
      <c r="S170" s="55"/>
      <c r="T170" s="55" t="str">
        <f t="shared" si="14"/>
        <v>A</v>
      </c>
      <c r="U170" s="55">
        <f t="shared" si="15"/>
      </c>
      <c r="V170" s="55">
        <f t="shared" si="16"/>
      </c>
      <c r="W170" s="55">
        <f t="shared" si="17"/>
      </c>
      <c r="X170" s="55">
        <f t="shared" si="18"/>
      </c>
      <c r="Y170" s="55">
        <f t="shared" si="19"/>
      </c>
      <c r="Z170" s="57"/>
      <c r="AA170" s="58">
        <f t="shared" si="20"/>
      </c>
      <c r="AB170" s="55"/>
      <c r="AC170" s="55"/>
    </row>
    <row r="171" spans="1:29" s="59" customFormat="1" ht="76.5">
      <c r="A171" s="55">
        <v>213</v>
      </c>
      <c r="B171" s="56" t="s">
        <v>499</v>
      </c>
      <c r="C171" s="56" t="s">
        <v>489</v>
      </c>
      <c r="D171" s="55" t="s">
        <v>90</v>
      </c>
      <c r="E171" s="55">
        <v>16</v>
      </c>
      <c r="F171" s="55" t="s">
        <v>329</v>
      </c>
      <c r="G171" s="55">
        <v>55</v>
      </c>
      <c r="H171" s="55" t="s">
        <v>513</v>
      </c>
      <c r="I171" s="67" t="s">
        <v>676</v>
      </c>
      <c r="J171" s="55"/>
      <c r="K171" s="56" t="s">
        <v>514</v>
      </c>
      <c r="L171" s="56" t="s">
        <v>515</v>
      </c>
      <c r="M171" s="56"/>
      <c r="N171" s="55"/>
      <c r="O171" s="57"/>
      <c r="P171" s="55" t="s">
        <v>670</v>
      </c>
      <c r="Q171" s="55" t="s">
        <v>46</v>
      </c>
      <c r="R171" s="55"/>
      <c r="S171" s="55"/>
      <c r="T171" s="55">
        <f t="shared" si="14"/>
      </c>
      <c r="U171" s="55">
        <f t="shared" si="15"/>
        <v>0</v>
      </c>
      <c r="V171" s="55">
        <f t="shared" si="16"/>
      </c>
      <c r="W171" s="55" t="str">
        <f t="shared" si="17"/>
        <v>MR-FSK</v>
      </c>
      <c r="X171" s="55">
        <f t="shared" si="18"/>
      </c>
      <c r="Y171" s="55">
        <f t="shared" si="19"/>
      </c>
      <c r="Z171" s="57"/>
      <c r="AA171" s="58">
        <f t="shared" si="20"/>
      </c>
      <c r="AB171" s="55"/>
      <c r="AC171" s="55"/>
    </row>
    <row r="172" spans="1:29" s="59" customFormat="1" ht="51">
      <c r="A172" s="55">
        <v>82</v>
      </c>
      <c r="B172" s="56" t="s">
        <v>609</v>
      </c>
      <c r="C172" s="56" t="s">
        <v>313</v>
      </c>
      <c r="D172" s="55" t="s">
        <v>90</v>
      </c>
      <c r="E172" s="55">
        <v>16</v>
      </c>
      <c r="F172" s="55" t="s">
        <v>329</v>
      </c>
      <c r="G172" s="55">
        <v>55</v>
      </c>
      <c r="H172" s="55" t="s">
        <v>330</v>
      </c>
      <c r="I172" s="60"/>
      <c r="J172" s="55" t="s">
        <v>695</v>
      </c>
      <c r="K172" s="56" t="s">
        <v>331</v>
      </c>
      <c r="L172" s="56" t="s">
        <v>332</v>
      </c>
      <c r="M172" s="56"/>
      <c r="N172" s="55" t="s">
        <v>709</v>
      </c>
      <c r="O172" s="57"/>
      <c r="P172" s="55" t="s">
        <v>670</v>
      </c>
      <c r="Q172" s="55" t="s">
        <v>46</v>
      </c>
      <c r="R172" s="55"/>
      <c r="S172" s="55"/>
      <c r="T172" s="55">
        <f t="shared" si="14"/>
      </c>
      <c r="U172" s="55" t="str">
        <f t="shared" si="15"/>
        <v>wp</v>
      </c>
      <c r="V172" s="55">
        <f t="shared" si="16"/>
      </c>
      <c r="W172" s="55">
        <f t="shared" si="17"/>
      </c>
      <c r="X172" s="55" t="str">
        <f t="shared" si="18"/>
        <v>MR-FSK</v>
      </c>
      <c r="Y172" s="55">
        <f t="shared" si="19"/>
      </c>
      <c r="Z172" s="57"/>
      <c r="AA172" s="58" t="str">
        <f t="shared" si="20"/>
        <v>Waheed</v>
      </c>
      <c r="AB172" s="55"/>
      <c r="AC172" s="55"/>
    </row>
    <row r="173" spans="1:29" s="59" customFormat="1" ht="89.25">
      <c r="A173" s="55">
        <v>215</v>
      </c>
      <c r="B173" s="56" t="s">
        <v>499</v>
      </c>
      <c r="C173" s="56" t="s">
        <v>489</v>
      </c>
      <c r="D173" s="55" t="s">
        <v>90</v>
      </c>
      <c r="E173" s="55">
        <v>16</v>
      </c>
      <c r="F173" s="55" t="s">
        <v>329</v>
      </c>
      <c r="G173" s="55">
        <v>55</v>
      </c>
      <c r="H173" s="55" t="s">
        <v>330</v>
      </c>
      <c r="I173" s="55"/>
      <c r="J173" s="55" t="s">
        <v>702</v>
      </c>
      <c r="K173" s="56" t="s">
        <v>520</v>
      </c>
      <c r="L173" s="56" t="s">
        <v>521</v>
      </c>
      <c r="M173" s="56"/>
      <c r="N173" s="55"/>
      <c r="O173" s="57"/>
      <c r="P173" s="55" t="s">
        <v>670</v>
      </c>
      <c r="Q173" s="55" t="s">
        <v>46</v>
      </c>
      <c r="R173" s="55"/>
      <c r="S173" s="55"/>
      <c r="T173" s="55">
        <f t="shared" si="14"/>
      </c>
      <c r="U173" s="55">
        <f t="shared" si="15"/>
        <v>0</v>
      </c>
      <c r="V173" s="55">
        <f t="shared" si="16"/>
      </c>
      <c r="W173" s="55" t="str">
        <f t="shared" si="17"/>
        <v>MR-FSK</v>
      </c>
      <c r="X173" s="55">
        <f t="shared" si="18"/>
      </c>
      <c r="Y173" s="55">
        <f t="shared" si="19"/>
      </c>
      <c r="Z173" s="57"/>
      <c r="AA173" s="58">
        <f t="shared" si="20"/>
      </c>
      <c r="AB173" s="55"/>
      <c r="AC173" s="55"/>
    </row>
    <row r="174" spans="1:29" s="59" customFormat="1" ht="38.25">
      <c r="A174" s="55">
        <v>122</v>
      </c>
      <c r="B174" s="56" t="s">
        <v>567</v>
      </c>
      <c r="C174" s="56" t="s">
        <v>89</v>
      </c>
      <c r="D174" s="55" t="s">
        <v>90</v>
      </c>
      <c r="E174" s="55">
        <v>16</v>
      </c>
      <c r="F174" s="60" t="s">
        <v>329</v>
      </c>
      <c r="G174" s="55">
        <v>56</v>
      </c>
      <c r="H174" s="55">
        <v>37</v>
      </c>
      <c r="I174" s="67" t="s">
        <v>677</v>
      </c>
      <c r="J174" s="55"/>
      <c r="K174" s="71" t="s">
        <v>100</v>
      </c>
      <c r="L174" s="56" t="s">
        <v>101</v>
      </c>
      <c r="M174" s="56"/>
      <c r="N174" s="55"/>
      <c r="O174" s="57"/>
      <c r="P174" s="55" t="s">
        <v>670</v>
      </c>
      <c r="Q174" s="55" t="s">
        <v>46</v>
      </c>
      <c r="R174" s="55"/>
      <c r="S174" s="55"/>
      <c r="T174" s="55">
        <f t="shared" si="14"/>
      </c>
      <c r="U174" s="55">
        <f t="shared" si="15"/>
        <v>0</v>
      </c>
      <c r="V174" s="55">
        <f t="shared" si="16"/>
      </c>
      <c r="W174" s="55" t="str">
        <f t="shared" si="17"/>
        <v>MR-FSK</v>
      </c>
      <c r="X174" s="55">
        <f t="shared" si="18"/>
      </c>
      <c r="Y174" s="55">
        <f t="shared" si="19"/>
      </c>
      <c r="Z174" s="57"/>
      <c r="AA174" s="58">
        <f t="shared" si="20"/>
      </c>
      <c r="AB174" s="55"/>
      <c r="AC174" s="55"/>
    </row>
    <row r="175" spans="1:29" s="59" customFormat="1" ht="51">
      <c r="A175" s="55">
        <v>73</v>
      </c>
      <c r="B175" s="61" t="s">
        <v>352</v>
      </c>
      <c r="C175" s="61" t="s">
        <v>353</v>
      </c>
      <c r="D175" s="55" t="s">
        <v>90</v>
      </c>
      <c r="E175" s="62">
        <v>16</v>
      </c>
      <c r="F175" s="55" t="s">
        <v>329</v>
      </c>
      <c r="G175" s="62">
        <v>56</v>
      </c>
      <c r="H175" s="55" t="s">
        <v>373</v>
      </c>
      <c r="I175" s="60"/>
      <c r="J175" s="55" t="s">
        <v>693</v>
      </c>
      <c r="K175" s="56" t="s">
        <v>374</v>
      </c>
      <c r="L175" s="56" t="s">
        <v>375</v>
      </c>
      <c r="M175" s="56"/>
      <c r="N175" s="55" t="s">
        <v>709</v>
      </c>
      <c r="O175" s="57"/>
      <c r="P175" s="55" t="s">
        <v>670</v>
      </c>
      <c r="Q175" s="62" t="s">
        <v>46</v>
      </c>
      <c r="R175" s="55"/>
      <c r="S175" s="55"/>
      <c r="T175" s="55">
        <f t="shared" si="14"/>
      </c>
      <c r="U175" s="55" t="str">
        <f t="shared" si="15"/>
        <v>wp</v>
      </c>
      <c r="V175" s="55">
        <f t="shared" si="16"/>
      </c>
      <c r="W175" s="55">
        <f t="shared" si="17"/>
      </c>
      <c r="X175" s="55" t="str">
        <f t="shared" si="18"/>
        <v>MR-FSK</v>
      </c>
      <c r="Y175" s="55">
        <f t="shared" si="19"/>
      </c>
      <c r="Z175" s="57"/>
      <c r="AA175" s="58" t="str">
        <f t="shared" si="20"/>
        <v>Kent</v>
      </c>
      <c r="AB175" s="55"/>
      <c r="AC175" s="55"/>
    </row>
    <row r="176" spans="1:29" s="59" customFormat="1" ht="51">
      <c r="A176" s="78">
        <v>76</v>
      </c>
      <c r="B176" s="77" t="s">
        <v>465</v>
      </c>
      <c r="C176" s="77" t="s">
        <v>110</v>
      </c>
      <c r="D176" s="78" t="s">
        <v>114</v>
      </c>
      <c r="E176" s="78">
        <v>16</v>
      </c>
      <c r="F176" s="82" t="s">
        <v>329</v>
      </c>
      <c r="G176" s="78">
        <v>56</v>
      </c>
      <c r="H176" s="78" t="s">
        <v>466</v>
      </c>
      <c r="I176" s="78"/>
      <c r="J176" s="78"/>
      <c r="K176" s="77" t="s">
        <v>467</v>
      </c>
      <c r="L176" s="77" t="s">
        <v>468</v>
      </c>
      <c r="M176" s="79" t="s">
        <v>730</v>
      </c>
      <c r="N176" s="78" t="s">
        <v>690</v>
      </c>
      <c r="O176" s="80">
        <v>40673</v>
      </c>
      <c r="P176" s="78"/>
      <c r="Q176" s="78" t="s">
        <v>46</v>
      </c>
      <c r="R176" s="55"/>
      <c r="S176" s="55"/>
      <c r="T176" s="55" t="str">
        <f t="shared" si="14"/>
        <v>AP</v>
      </c>
      <c r="U176" s="55">
        <f t="shared" si="15"/>
      </c>
      <c r="V176" s="55">
        <f t="shared" si="16"/>
      </c>
      <c r="W176" s="55">
        <f t="shared" si="17"/>
      </c>
      <c r="X176" s="55">
        <f t="shared" si="18"/>
      </c>
      <c r="Y176" s="55">
        <f t="shared" si="19"/>
      </c>
      <c r="Z176" s="57"/>
      <c r="AA176" s="58">
        <f t="shared" si="20"/>
      </c>
      <c r="AB176" s="55"/>
      <c r="AC176" s="55"/>
    </row>
    <row r="177" spans="1:29" s="59" customFormat="1" ht="25.5">
      <c r="A177" s="55">
        <v>67</v>
      </c>
      <c r="B177" s="66" t="s">
        <v>352</v>
      </c>
      <c r="C177" s="66" t="s">
        <v>353</v>
      </c>
      <c r="D177" s="55" t="s">
        <v>90</v>
      </c>
      <c r="E177" s="67">
        <v>16</v>
      </c>
      <c r="F177" s="67" t="s">
        <v>291</v>
      </c>
      <c r="G177" s="67">
        <v>57</v>
      </c>
      <c r="H177" s="67">
        <v>53</v>
      </c>
      <c r="I177" s="55"/>
      <c r="J177" s="55" t="s">
        <v>693</v>
      </c>
      <c r="K177" s="56" t="s">
        <v>357</v>
      </c>
      <c r="L177" s="56" t="s">
        <v>358</v>
      </c>
      <c r="M177" s="56"/>
      <c r="N177" s="55" t="s">
        <v>709</v>
      </c>
      <c r="O177" s="57"/>
      <c r="P177" s="67" t="s">
        <v>42</v>
      </c>
      <c r="Q177" s="67" t="s">
        <v>46</v>
      </c>
      <c r="R177" s="55"/>
      <c r="S177" s="55"/>
      <c r="T177" s="55">
        <f t="shared" si="14"/>
      </c>
      <c r="U177" s="55" t="str">
        <f t="shared" si="15"/>
        <v>wp</v>
      </c>
      <c r="V177" s="55">
        <f t="shared" si="16"/>
      </c>
      <c r="W177" s="55">
        <f t="shared" si="17"/>
      </c>
      <c r="X177" s="55" t="str">
        <f t="shared" si="18"/>
        <v>Radio Spec</v>
      </c>
      <c r="Y177" s="55">
        <f t="shared" si="19"/>
      </c>
      <c r="Z177" s="57"/>
      <c r="AA177" s="58" t="str">
        <f t="shared" si="20"/>
        <v>Kent</v>
      </c>
      <c r="AB177" s="55"/>
      <c r="AC177" s="55"/>
    </row>
    <row r="178" spans="1:29" s="59" customFormat="1" ht="76.5">
      <c r="A178" s="55">
        <v>66</v>
      </c>
      <c r="B178" s="66" t="s">
        <v>352</v>
      </c>
      <c r="C178" s="66" t="s">
        <v>353</v>
      </c>
      <c r="D178" s="55" t="s">
        <v>90</v>
      </c>
      <c r="E178" s="67">
        <v>16</v>
      </c>
      <c r="F178" s="67" t="s">
        <v>329</v>
      </c>
      <c r="G178" s="67">
        <v>57</v>
      </c>
      <c r="H178" s="65" t="s">
        <v>354</v>
      </c>
      <c r="I178" s="60"/>
      <c r="J178" s="55" t="s">
        <v>693</v>
      </c>
      <c r="K178" s="56" t="s">
        <v>355</v>
      </c>
      <c r="L178" s="56" t="s">
        <v>356</v>
      </c>
      <c r="M178" s="56"/>
      <c r="N178" s="55" t="s">
        <v>709</v>
      </c>
      <c r="O178" s="57"/>
      <c r="P178" s="55" t="s">
        <v>670</v>
      </c>
      <c r="Q178" s="67" t="s">
        <v>46</v>
      </c>
      <c r="R178" s="55"/>
      <c r="S178" s="55"/>
      <c r="T178" s="55">
        <f t="shared" si="14"/>
      </c>
      <c r="U178" s="55" t="str">
        <f t="shared" si="15"/>
        <v>wp</v>
      </c>
      <c r="V178" s="55">
        <f t="shared" si="16"/>
      </c>
      <c r="W178" s="55">
        <f t="shared" si="17"/>
      </c>
      <c r="X178" s="55" t="str">
        <f t="shared" si="18"/>
        <v>MR-FSK</v>
      </c>
      <c r="Y178" s="55">
        <f t="shared" si="19"/>
      </c>
      <c r="Z178" s="57"/>
      <c r="AA178" s="58" t="str">
        <f t="shared" si="20"/>
        <v>Kent</v>
      </c>
      <c r="AB178" s="55"/>
      <c r="AC178" s="55"/>
    </row>
    <row r="179" spans="1:29" s="59" customFormat="1" ht="28.5">
      <c r="A179" s="78">
        <v>56</v>
      </c>
      <c r="B179" s="77" t="s">
        <v>268</v>
      </c>
      <c r="C179" s="77" t="s">
        <v>269</v>
      </c>
      <c r="D179" s="78" t="s">
        <v>114</v>
      </c>
      <c r="E179" s="78">
        <v>16</v>
      </c>
      <c r="F179" s="78" t="s">
        <v>291</v>
      </c>
      <c r="G179" s="78">
        <v>59</v>
      </c>
      <c r="H179" s="78">
        <v>16</v>
      </c>
      <c r="I179" s="78"/>
      <c r="J179" s="78"/>
      <c r="K179" s="77" t="s">
        <v>292</v>
      </c>
      <c r="L179" s="77" t="s">
        <v>293</v>
      </c>
      <c r="M179" s="77" t="s">
        <v>728</v>
      </c>
      <c r="N179" s="78" t="s">
        <v>690</v>
      </c>
      <c r="O179" s="80">
        <v>40673</v>
      </c>
      <c r="P179" s="78"/>
      <c r="Q179" s="78" t="s">
        <v>85</v>
      </c>
      <c r="R179" s="55"/>
      <c r="S179" s="55"/>
      <c r="T179" s="55" t="str">
        <f t="shared" si="14"/>
        <v>AP</v>
      </c>
      <c r="U179" s="55">
        <f t="shared" si="15"/>
      </c>
      <c r="V179" s="55">
        <f t="shared" si="16"/>
      </c>
      <c r="W179" s="55">
        <f t="shared" si="17"/>
      </c>
      <c r="X179" s="55">
        <f t="shared" si="18"/>
      </c>
      <c r="Y179" s="55">
        <f t="shared" si="19"/>
      </c>
      <c r="Z179" s="57"/>
      <c r="AA179" s="58">
        <f t="shared" si="20"/>
      </c>
      <c r="AB179" s="55"/>
      <c r="AC179" s="55"/>
    </row>
    <row r="180" spans="1:29" s="59" customFormat="1" ht="38.25">
      <c r="A180" s="78">
        <v>52</v>
      </c>
      <c r="B180" s="77" t="s">
        <v>268</v>
      </c>
      <c r="C180" s="77" t="s">
        <v>269</v>
      </c>
      <c r="D180" s="78" t="s">
        <v>114</v>
      </c>
      <c r="E180" s="78">
        <v>9</v>
      </c>
      <c r="F180" s="78">
        <v>9.2</v>
      </c>
      <c r="G180" s="78">
        <v>59</v>
      </c>
      <c r="H180" s="78">
        <v>17</v>
      </c>
      <c r="I180" s="78"/>
      <c r="J180" s="78"/>
      <c r="K180" s="77" t="s">
        <v>282</v>
      </c>
      <c r="L180" s="77" t="s">
        <v>283</v>
      </c>
      <c r="M180" s="79" t="s">
        <v>689</v>
      </c>
      <c r="N180" s="78" t="s">
        <v>688</v>
      </c>
      <c r="O180" s="80">
        <v>40673</v>
      </c>
      <c r="P180" s="78"/>
      <c r="Q180" s="78" t="s">
        <v>85</v>
      </c>
      <c r="R180" s="55"/>
      <c r="S180" s="55"/>
      <c r="T180" s="55" t="str">
        <f t="shared" si="14"/>
        <v>A</v>
      </c>
      <c r="U180" s="55">
        <f t="shared" si="15"/>
      </c>
      <c r="V180" s="55">
        <f t="shared" si="16"/>
      </c>
      <c r="W180" s="55">
        <f t="shared" si="17"/>
      </c>
      <c r="X180" s="55">
        <f t="shared" si="18"/>
      </c>
      <c r="Y180" s="55">
        <f t="shared" si="19"/>
      </c>
      <c r="Z180" s="57"/>
      <c r="AA180" s="58">
        <f t="shared" si="20"/>
      </c>
      <c r="AB180" s="55"/>
      <c r="AC180" s="55"/>
    </row>
    <row r="181" spans="1:29" s="59" customFormat="1" ht="25.5">
      <c r="A181" s="78">
        <v>39</v>
      </c>
      <c r="B181" s="77" t="s">
        <v>422</v>
      </c>
      <c r="C181" s="77" t="s">
        <v>147</v>
      </c>
      <c r="D181" s="78" t="s">
        <v>114</v>
      </c>
      <c r="E181" s="78">
        <v>16</v>
      </c>
      <c r="F181" s="78" t="s">
        <v>294</v>
      </c>
      <c r="G181" s="78">
        <v>64</v>
      </c>
      <c r="H181" s="78">
        <v>1</v>
      </c>
      <c r="I181" s="78"/>
      <c r="J181" s="78"/>
      <c r="K181" s="77" t="s">
        <v>427</v>
      </c>
      <c r="L181" s="77" t="s">
        <v>428</v>
      </c>
      <c r="M181" s="77"/>
      <c r="N181" s="78"/>
      <c r="O181" s="78"/>
      <c r="P181" s="78"/>
      <c r="Q181" s="78" t="s">
        <v>46</v>
      </c>
      <c r="R181" s="55"/>
      <c r="S181" s="55"/>
      <c r="T181" s="55">
        <f t="shared" si="14"/>
        <v>0</v>
      </c>
      <c r="U181" s="55">
        <f t="shared" si="15"/>
      </c>
      <c r="V181" s="55">
        <f t="shared" si="16"/>
      </c>
      <c r="W181" s="55">
        <f t="shared" si="17"/>
      </c>
      <c r="X181" s="55">
        <f t="shared" si="18"/>
      </c>
      <c r="Y181" s="55">
        <f t="shared" si="19"/>
      </c>
      <c r="Z181" s="57"/>
      <c r="AA181" s="58">
        <f t="shared" si="20"/>
      </c>
      <c r="AB181" s="55"/>
      <c r="AC181" s="55"/>
    </row>
    <row r="182" spans="1:29" s="59" customFormat="1" ht="51">
      <c r="A182" s="78">
        <v>57</v>
      </c>
      <c r="B182" s="77" t="s">
        <v>268</v>
      </c>
      <c r="C182" s="77" t="s">
        <v>269</v>
      </c>
      <c r="D182" s="78" t="s">
        <v>114</v>
      </c>
      <c r="E182" s="78">
        <v>16</v>
      </c>
      <c r="F182" s="78" t="s">
        <v>294</v>
      </c>
      <c r="G182" s="78">
        <v>64</v>
      </c>
      <c r="H182" s="78">
        <v>18</v>
      </c>
      <c r="I182" s="78"/>
      <c r="J182" s="78"/>
      <c r="K182" s="77" t="s">
        <v>295</v>
      </c>
      <c r="L182" s="77" t="s">
        <v>296</v>
      </c>
      <c r="M182" s="77" t="s">
        <v>689</v>
      </c>
      <c r="N182" s="78" t="s">
        <v>688</v>
      </c>
      <c r="O182" s="80">
        <v>40673</v>
      </c>
      <c r="P182" s="78"/>
      <c r="Q182" s="78" t="s">
        <v>85</v>
      </c>
      <c r="R182" s="55"/>
      <c r="S182" s="55"/>
      <c r="T182" s="55" t="str">
        <f t="shared" si="14"/>
        <v>A</v>
      </c>
      <c r="U182" s="55">
        <f t="shared" si="15"/>
      </c>
      <c r="V182" s="55">
        <f t="shared" si="16"/>
      </c>
      <c r="W182" s="55">
        <f t="shared" si="17"/>
      </c>
      <c r="X182" s="55">
        <f t="shared" si="18"/>
      </c>
      <c r="Y182" s="55">
        <f t="shared" si="19"/>
      </c>
      <c r="Z182" s="57"/>
      <c r="AA182" s="58">
        <f t="shared" si="20"/>
      </c>
      <c r="AB182" s="55"/>
      <c r="AC182" s="55"/>
    </row>
    <row r="183" spans="1:29" s="59" customFormat="1" ht="63.75">
      <c r="A183" s="55">
        <v>86</v>
      </c>
      <c r="B183" s="56" t="s">
        <v>609</v>
      </c>
      <c r="C183" s="56" t="s">
        <v>313</v>
      </c>
      <c r="D183" s="55" t="s">
        <v>90</v>
      </c>
      <c r="E183" s="55">
        <v>16</v>
      </c>
      <c r="F183" s="55" t="s">
        <v>340</v>
      </c>
      <c r="G183" s="55">
        <v>65</v>
      </c>
      <c r="H183" s="55">
        <v>48</v>
      </c>
      <c r="I183" s="55"/>
      <c r="J183" s="55"/>
      <c r="K183" s="56" t="s">
        <v>341</v>
      </c>
      <c r="L183" s="56" t="s">
        <v>342</v>
      </c>
      <c r="M183" s="66" t="s">
        <v>682</v>
      </c>
      <c r="N183" s="67" t="s">
        <v>679</v>
      </c>
      <c r="O183" s="57">
        <v>40669</v>
      </c>
      <c r="P183" s="55" t="s">
        <v>38</v>
      </c>
      <c r="Q183" s="55" t="s">
        <v>46</v>
      </c>
      <c r="R183" s="55"/>
      <c r="S183" s="55"/>
      <c r="T183" s="55">
        <f t="shared" si="14"/>
      </c>
      <c r="U183" s="55" t="str">
        <f t="shared" si="15"/>
        <v>Z</v>
      </c>
      <c r="V183" s="55" t="str">
        <f t="shared" si="16"/>
        <v>Mode Switch</v>
      </c>
      <c r="W183" s="55">
        <f t="shared" si="17"/>
      </c>
      <c r="X183" s="55">
        <f t="shared" si="18"/>
      </c>
      <c r="Y183" s="55">
        <f t="shared" si="19"/>
      </c>
      <c r="Z183" s="57"/>
      <c r="AA183" s="58">
        <f t="shared" si="20"/>
      </c>
      <c r="AB183" s="55"/>
      <c r="AC183" s="55"/>
    </row>
    <row r="184" spans="1:29" s="59" customFormat="1" ht="76.5">
      <c r="A184" s="55">
        <v>74</v>
      </c>
      <c r="B184" s="61" t="s">
        <v>352</v>
      </c>
      <c r="C184" s="61" t="s">
        <v>353</v>
      </c>
      <c r="D184" s="55" t="s">
        <v>90</v>
      </c>
      <c r="E184" s="62">
        <v>16</v>
      </c>
      <c r="F184" s="55" t="s">
        <v>376</v>
      </c>
      <c r="G184" s="62">
        <v>65</v>
      </c>
      <c r="H184" s="55" t="s">
        <v>377</v>
      </c>
      <c r="I184" s="55"/>
      <c r="J184" s="55" t="s">
        <v>711</v>
      </c>
      <c r="K184" s="56" t="s">
        <v>378</v>
      </c>
      <c r="L184" s="56" t="s">
        <v>379</v>
      </c>
      <c r="M184" s="56"/>
      <c r="N184" s="55" t="s">
        <v>709</v>
      </c>
      <c r="O184" s="57"/>
      <c r="P184" s="55" t="s">
        <v>380</v>
      </c>
      <c r="Q184" s="62" t="s">
        <v>46</v>
      </c>
      <c r="R184" s="55"/>
      <c r="S184" s="55"/>
      <c r="T184" s="55">
        <f t="shared" si="14"/>
      </c>
      <c r="U184" s="55" t="str">
        <f t="shared" si="15"/>
        <v>wp</v>
      </c>
      <c r="V184" s="55">
        <f t="shared" si="16"/>
      </c>
      <c r="W184" s="55">
        <f t="shared" si="17"/>
      </c>
      <c r="X184" s="55" t="str">
        <f t="shared" si="18"/>
        <v>DW</v>
      </c>
      <c r="Y184" s="55">
        <f t="shared" si="19"/>
      </c>
      <c r="Z184" s="57"/>
      <c r="AA184" s="58" t="str">
        <f t="shared" si="20"/>
        <v>Seibert</v>
      </c>
      <c r="AB184" s="55"/>
      <c r="AC184" s="55"/>
    </row>
    <row r="185" spans="1:29" s="59" customFormat="1" ht="51">
      <c r="A185" s="55">
        <v>87</v>
      </c>
      <c r="B185" s="56" t="s">
        <v>609</v>
      </c>
      <c r="C185" s="56" t="s">
        <v>313</v>
      </c>
      <c r="D185" s="55" t="s">
        <v>90</v>
      </c>
      <c r="E185" s="55">
        <v>16</v>
      </c>
      <c r="F185" s="55" t="s">
        <v>340</v>
      </c>
      <c r="G185" s="55">
        <v>65</v>
      </c>
      <c r="H185" s="55" t="s">
        <v>343</v>
      </c>
      <c r="I185" s="55"/>
      <c r="J185" s="55"/>
      <c r="K185" s="56" t="s">
        <v>341</v>
      </c>
      <c r="L185" s="56" t="s">
        <v>344</v>
      </c>
      <c r="M185" s="66" t="s">
        <v>682</v>
      </c>
      <c r="N185" s="67" t="s">
        <v>679</v>
      </c>
      <c r="O185" s="57">
        <v>40669</v>
      </c>
      <c r="P185" s="55" t="s">
        <v>38</v>
      </c>
      <c r="Q185" s="55" t="s">
        <v>46</v>
      </c>
      <c r="R185" s="55"/>
      <c r="S185" s="55"/>
      <c r="T185" s="55">
        <f t="shared" si="14"/>
      </c>
      <c r="U185" s="55" t="str">
        <f t="shared" si="15"/>
        <v>Z</v>
      </c>
      <c r="V185" s="55" t="str">
        <f t="shared" si="16"/>
        <v>Mode Switch</v>
      </c>
      <c r="W185" s="55">
        <f t="shared" si="17"/>
      </c>
      <c r="X185" s="55">
        <f t="shared" si="18"/>
      </c>
      <c r="Y185" s="55">
        <f t="shared" si="19"/>
      </c>
      <c r="Z185" s="57"/>
      <c r="AA185" s="58">
        <f t="shared" si="20"/>
      </c>
      <c r="AB185" s="55"/>
      <c r="AC185" s="55"/>
    </row>
    <row r="186" spans="1:29" s="59" customFormat="1" ht="12.75">
      <c r="A186" s="78">
        <v>45</v>
      </c>
      <c r="B186" s="77" t="s">
        <v>482</v>
      </c>
      <c r="C186" s="77" t="s">
        <v>470</v>
      </c>
      <c r="D186" s="78" t="s">
        <v>114</v>
      </c>
      <c r="E186" s="78">
        <v>16</v>
      </c>
      <c r="F186" s="78" t="s">
        <v>340</v>
      </c>
      <c r="G186" s="78">
        <v>67</v>
      </c>
      <c r="H186" s="78">
        <v>6</v>
      </c>
      <c r="I186" s="78"/>
      <c r="J186" s="78"/>
      <c r="K186" s="77" t="s">
        <v>487</v>
      </c>
      <c r="L186" s="77" t="s">
        <v>488</v>
      </c>
      <c r="M186" s="79" t="s">
        <v>689</v>
      </c>
      <c r="N186" s="78" t="s">
        <v>688</v>
      </c>
      <c r="O186" s="80">
        <v>40673</v>
      </c>
      <c r="P186" s="78"/>
      <c r="Q186" s="78" t="s">
        <v>46</v>
      </c>
      <c r="R186" s="55"/>
      <c r="S186" s="55"/>
      <c r="T186" s="55" t="str">
        <f t="shared" si="14"/>
        <v>A</v>
      </c>
      <c r="U186" s="55">
        <f t="shared" si="15"/>
      </c>
      <c r="V186" s="55">
        <f t="shared" si="16"/>
      </c>
      <c r="W186" s="55">
        <f t="shared" si="17"/>
      </c>
      <c r="X186" s="55">
        <f t="shared" si="18"/>
      </c>
      <c r="Y186" s="55">
        <f t="shared" si="19"/>
      </c>
      <c r="Z186" s="57"/>
      <c r="AA186" s="58">
        <f t="shared" si="20"/>
      </c>
      <c r="AB186" s="55"/>
      <c r="AC186" s="55"/>
    </row>
    <row r="187" spans="1:29" s="59" customFormat="1" ht="38.25">
      <c r="A187" s="55">
        <v>40</v>
      </c>
      <c r="B187" s="56" t="s">
        <v>422</v>
      </c>
      <c r="C187" s="56" t="s">
        <v>147</v>
      </c>
      <c r="D187" s="55" t="s">
        <v>90</v>
      </c>
      <c r="E187" s="55">
        <v>16</v>
      </c>
      <c r="F187" s="55" t="s">
        <v>429</v>
      </c>
      <c r="G187" s="55">
        <v>69</v>
      </c>
      <c r="H187" s="55">
        <v>24</v>
      </c>
      <c r="I187" s="55"/>
      <c r="J187" s="55" t="s">
        <v>711</v>
      </c>
      <c r="K187" s="56" t="s">
        <v>430</v>
      </c>
      <c r="L187" s="56" t="s">
        <v>431</v>
      </c>
      <c r="M187" s="56" t="s">
        <v>712</v>
      </c>
      <c r="N187" s="55" t="s">
        <v>709</v>
      </c>
      <c r="O187" s="57"/>
      <c r="P187" s="55" t="s">
        <v>42</v>
      </c>
      <c r="Q187" s="55" t="s">
        <v>46</v>
      </c>
      <c r="R187" s="55"/>
      <c r="S187" s="55"/>
      <c r="T187" s="55">
        <f t="shared" si="14"/>
      </c>
      <c r="U187" s="55" t="str">
        <f t="shared" si="15"/>
        <v>wp</v>
      </c>
      <c r="V187" s="55">
        <f t="shared" si="16"/>
      </c>
      <c r="W187" s="55">
        <f t="shared" si="17"/>
      </c>
      <c r="X187" s="55" t="str">
        <f t="shared" si="18"/>
        <v>Radio Spec</v>
      </c>
      <c r="Y187" s="55">
        <f t="shared" si="19"/>
      </c>
      <c r="Z187" s="57"/>
      <c r="AA187" s="58" t="str">
        <f t="shared" si="20"/>
        <v>Seibert</v>
      </c>
      <c r="AB187" s="55"/>
      <c r="AC187" s="55"/>
    </row>
    <row r="188" spans="1:29" s="59" customFormat="1" ht="38.25">
      <c r="A188" s="55">
        <v>123</v>
      </c>
      <c r="B188" s="56" t="s">
        <v>567</v>
      </c>
      <c r="C188" s="56" t="s">
        <v>89</v>
      </c>
      <c r="D188" s="55" t="s">
        <v>90</v>
      </c>
      <c r="E188" s="55">
        <v>16</v>
      </c>
      <c r="F188" s="60" t="s">
        <v>678</v>
      </c>
      <c r="G188" s="55">
        <v>69</v>
      </c>
      <c r="H188" s="55">
        <v>26</v>
      </c>
      <c r="I188" s="60" t="s">
        <v>677</v>
      </c>
      <c r="J188" s="55"/>
      <c r="K188" s="71" t="s">
        <v>102</v>
      </c>
      <c r="L188" s="56" t="s">
        <v>103</v>
      </c>
      <c r="M188" s="56"/>
      <c r="N188" s="55"/>
      <c r="O188" s="57"/>
      <c r="P188" s="67" t="s">
        <v>42</v>
      </c>
      <c r="Q188" s="55" t="s">
        <v>46</v>
      </c>
      <c r="R188" s="55"/>
      <c r="S188" s="55"/>
      <c r="T188" s="55">
        <f t="shared" si="14"/>
      </c>
      <c r="U188" s="55">
        <f t="shared" si="15"/>
        <v>0</v>
      </c>
      <c r="V188" s="55">
        <f t="shared" si="16"/>
      </c>
      <c r="W188" s="55" t="str">
        <f t="shared" si="17"/>
        <v>Radio Spec</v>
      </c>
      <c r="X188" s="55">
        <f t="shared" si="18"/>
      </c>
      <c r="Y188" s="55">
        <f t="shared" si="19"/>
      </c>
      <c r="Z188" s="57"/>
      <c r="AA188" s="58">
        <f t="shared" si="20"/>
      </c>
      <c r="AB188" s="55"/>
      <c r="AC188" s="55"/>
    </row>
    <row r="189" spans="1:29" s="59" customFormat="1" ht="51">
      <c r="A189" s="55">
        <v>119</v>
      </c>
      <c r="B189" s="56" t="s">
        <v>567</v>
      </c>
      <c r="C189" s="56" t="s">
        <v>89</v>
      </c>
      <c r="D189" s="55" t="s">
        <v>90</v>
      </c>
      <c r="E189" s="55">
        <v>16</v>
      </c>
      <c r="F189" s="60" t="s">
        <v>143</v>
      </c>
      <c r="G189" s="55">
        <v>70</v>
      </c>
      <c r="H189" s="55">
        <v>1</v>
      </c>
      <c r="I189" s="55"/>
      <c r="J189" s="55" t="s">
        <v>713</v>
      </c>
      <c r="K189" s="71" t="s">
        <v>93</v>
      </c>
      <c r="L189" s="71" t="s">
        <v>94</v>
      </c>
      <c r="M189" s="56"/>
      <c r="N189" s="55" t="s">
        <v>709</v>
      </c>
      <c r="O189" s="57"/>
      <c r="P189" s="67" t="s">
        <v>42</v>
      </c>
      <c r="Q189" s="55" t="s">
        <v>95</v>
      </c>
      <c r="R189" s="55"/>
      <c r="S189" s="55"/>
      <c r="T189" s="55">
        <f t="shared" si="14"/>
      </c>
      <c r="U189" s="55" t="str">
        <f t="shared" si="15"/>
        <v>wp</v>
      </c>
      <c r="V189" s="55">
        <f t="shared" si="16"/>
      </c>
      <c r="W189" s="55">
        <f t="shared" si="17"/>
      </c>
      <c r="X189" s="55" t="str">
        <f t="shared" si="18"/>
        <v>Radio Spec</v>
      </c>
      <c r="Y189" s="55">
        <f t="shared" si="19"/>
      </c>
      <c r="Z189" s="57"/>
      <c r="AA189" s="58" t="str">
        <f t="shared" si="20"/>
        <v>Jillings</v>
      </c>
      <c r="AB189" s="55"/>
      <c r="AC189" s="55"/>
    </row>
    <row r="190" spans="1:29" s="59" customFormat="1" ht="38.25">
      <c r="A190" s="55">
        <v>126</v>
      </c>
      <c r="B190" s="56" t="s">
        <v>135</v>
      </c>
      <c r="C190" s="56" t="s">
        <v>136</v>
      </c>
      <c r="D190" s="55" t="s">
        <v>654</v>
      </c>
      <c r="E190" s="55">
        <v>16</v>
      </c>
      <c r="F190" s="55" t="s">
        <v>143</v>
      </c>
      <c r="G190" s="55">
        <v>70</v>
      </c>
      <c r="H190" s="55">
        <v>16</v>
      </c>
      <c r="I190" s="55"/>
      <c r="J190" s="55" t="s">
        <v>713</v>
      </c>
      <c r="K190" s="56" t="s">
        <v>144</v>
      </c>
      <c r="L190" s="56" t="s">
        <v>145</v>
      </c>
      <c r="M190" s="56"/>
      <c r="N190" s="55" t="s">
        <v>709</v>
      </c>
      <c r="O190" s="57"/>
      <c r="P190" s="55" t="s">
        <v>27</v>
      </c>
      <c r="Q190" s="55" t="s">
        <v>138</v>
      </c>
      <c r="R190" s="55"/>
      <c r="S190" s="55"/>
      <c r="T190" s="55">
        <f t="shared" si="14"/>
      </c>
      <c r="U190" s="55" t="str">
        <f t="shared" si="15"/>
        <v>wp</v>
      </c>
      <c r="V190" s="55">
        <f t="shared" si="16"/>
      </c>
      <c r="W190" s="55">
        <f t="shared" si="17"/>
      </c>
      <c r="X190" s="55" t="str">
        <f t="shared" si="18"/>
        <v>Channelization</v>
      </c>
      <c r="Y190" s="55">
        <f t="shared" si="19"/>
      </c>
      <c r="Z190" s="57"/>
      <c r="AA190" s="58" t="str">
        <f t="shared" si="20"/>
        <v>Jillings</v>
      </c>
      <c r="AB190" s="55"/>
      <c r="AC190" s="55"/>
    </row>
    <row r="191" spans="1:29" s="59" customFormat="1" ht="63.75">
      <c r="A191" s="55">
        <v>83</v>
      </c>
      <c r="B191" s="56" t="s">
        <v>609</v>
      </c>
      <c r="C191" s="56" t="s">
        <v>313</v>
      </c>
      <c r="D191" s="55" t="s">
        <v>90</v>
      </c>
      <c r="E191" s="55">
        <v>16</v>
      </c>
      <c r="F191" s="55" t="s">
        <v>143</v>
      </c>
      <c r="G191" s="55">
        <v>70</v>
      </c>
      <c r="H191" s="55">
        <v>17</v>
      </c>
      <c r="I191" s="55"/>
      <c r="J191" s="55" t="s">
        <v>713</v>
      </c>
      <c r="K191" s="56" t="s">
        <v>333</v>
      </c>
      <c r="L191" s="56" t="s">
        <v>334</v>
      </c>
      <c r="M191" s="56"/>
      <c r="N191" s="55" t="s">
        <v>709</v>
      </c>
      <c r="O191" s="57"/>
      <c r="P191" s="55" t="s">
        <v>42</v>
      </c>
      <c r="Q191" s="55" t="s">
        <v>46</v>
      </c>
      <c r="R191" s="55"/>
      <c r="S191" s="55"/>
      <c r="T191" s="55">
        <f t="shared" si="14"/>
      </c>
      <c r="U191" s="55" t="str">
        <f t="shared" si="15"/>
        <v>wp</v>
      </c>
      <c r="V191" s="55">
        <f t="shared" si="16"/>
      </c>
      <c r="W191" s="55">
        <f t="shared" si="17"/>
      </c>
      <c r="X191" s="55" t="str">
        <f t="shared" si="18"/>
        <v>Radio Spec</v>
      </c>
      <c r="Y191" s="55">
        <f t="shared" si="19"/>
      </c>
      <c r="Z191" s="57"/>
      <c r="AA191" s="58" t="str">
        <f t="shared" si="20"/>
        <v>Jillings</v>
      </c>
      <c r="AB191" s="55"/>
      <c r="AC191" s="55"/>
    </row>
    <row r="192" spans="1:29" s="59" customFormat="1" ht="76.5">
      <c r="A192" s="55">
        <v>84</v>
      </c>
      <c r="B192" s="56" t="s">
        <v>609</v>
      </c>
      <c r="C192" s="56" t="s">
        <v>313</v>
      </c>
      <c r="D192" s="55" t="s">
        <v>90</v>
      </c>
      <c r="E192" s="55">
        <v>16</v>
      </c>
      <c r="F192" s="55" t="s">
        <v>143</v>
      </c>
      <c r="G192" s="55">
        <v>70</v>
      </c>
      <c r="H192" s="55">
        <v>17</v>
      </c>
      <c r="I192" s="55"/>
      <c r="J192" s="55" t="s">
        <v>713</v>
      </c>
      <c r="K192" s="56" t="s">
        <v>335</v>
      </c>
      <c r="L192" s="56" t="s">
        <v>336</v>
      </c>
      <c r="M192" s="56"/>
      <c r="N192" s="55" t="s">
        <v>709</v>
      </c>
      <c r="O192" s="57"/>
      <c r="P192" s="55" t="s">
        <v>42</v>
      </c>
      <c r="Q192" s="55" t="s">
        <v>46</v>
      </c>
      <c r="R192" s="55"/>
      <c r="S192" s="55"/>
      <c r="T192" s="55">
        <f t="shared" si="14"/>
      </c>
      <c r="U192" s="55" t="str">
        <f t="shared" si="15"/>
        <v>wp</v>
      </c>
      <c r="V192" s="55">
        <f t="shared" si="16"/>
      </c>
      <c r="W192" s="55">
        <f t="shared" si="17"/>
      </c>
      <c r="X192" s="55" t="str">
        <f t="shared" si="18"/>
        <v>Radio Spec</v>
      </c>
      <c r="Y192" s="55">
        <f t="shared" si="19"/>
      </c>
      <c r="Z192" s="57"/>
      <c r="AA192" s="58" t="str">
        <f t="shared" si="20"/>
        <v>Jillings</v>
      </c>
      <c r="AB192" s="55"/>
      <c r="AC192" s="55"/>
    </row>
    <row r="193" spans="1:29" s="59" customFormat="1" ht="51">
      <c r="A193" s="55">
        <v>118</v>
      </c>
      <c r="B193" s="56" t="s">
        <v>567</v>
      </c>
      <c r="C193" s="56" t="s">
        <v>89</v>
      </c>
      <c r="D193" s="55" t="s">
        <v>90</v>
      </c>
      <c r="E193" s="55">
        <v>16</v>
      </c>
      <c r="F193" s="60" t="s">
        <v>143</v>
      </c>
      <c r="G193" s="55">
        <v>70</v>
      </c>
      <c r="H193" s="55">
        <v>24</v>
      </c>
      <c r="I193" s="60"/>
      <c r="J193" s="55" t="s">
        <v>713</v>
      </c>
      <c r="K193" s="71" t="s">
        <v>91</v>
      </c>
      <c r="L193" s="56" t="s">
        <v>92</v>
      </c>
      <c r="M193" s="56"/>
      <c r="N193" s="55" t="s">
        <v>709</v>
      </c>
      <c r="O193" s="57"/>
      <c r="P193" s="67" t="s">
        <v>42</v>
      </c>
      <c r="Q193" s="55" t="s">
        <v>46</v>
      </c>
      <c r="R193" s="55"/>
      <c r="S193" s="55"/>
      <c r="T193" s="55">
        <f t="shared" si="14"/>
      </c>
      <c r="U193" s="55" t="str">
        <f t="shared" si="15"/>
        <v>wp</v>
      </c>
      <c r="V193" s="55">
        <f t="shared" si="16"/>
      </c>
      <c r="W193" s="55">
        <f t="shared" si="17"/>
      </c>
      <c r="X193" s="55" t="str">
        <f t="shared" si="18"/>
        <v>Radio Spec</v>
      </c>
      <c r="Y193" s="55">
        <f t="shared" si="19"/>
      </c>
      <c r="Z193" s="57"/>
      <c r="AA193" s="58" t="str">
        <f t="shared" si="20"/>
        <v>Jillings</v>
      </c>
      <c r="AB193" s="55"/>
      <c r="AC193" s="55"/>
    </row>
    <row r="194" spans="1:29" s="59" customFormat="1" ht="51">
      <c r="A194" s="55">
        <v>68</v>
      </c>
      <c r="B194" s="56" t="s">
        <v>352</v>
      </c>
      <c r="C194" s="56" t="s">
        <v>353</v>
      </c>
      <c r="D194" s="55" t="s">
        <v>90</v>
      </c>
      <c r="E194" s="67">
        <v>16</v>
      </c>
      <c r="F194" s="55" t="s">
        <v>143</v>
      </c>
      <c r="G194" s="67">
        <v>70</v>
      </c>
      <c r="H194" s="55" t="s">
        <v>359</v>
      </c>
      <c r="I194" s="60"/>
      <c r="J194" s="55" t="s">
        <v>713</v>
      </c>
      <c r="K194" s="56" t="s">
        <v>360</v>
      </c>
      <c r="L194" s="56" t="s">
        <v>361</v>
      </c>
      <c r="M194" s="56"/>
      <c r="N194" s="55" t="s">
        <v>709</v>
      </c>
      <c r="O194" s="57"/>
      <c r="P194" s="55" t="s">
        <v>42</v>
      </c>
      <c r="Q194" s="55" t="s">
        <v>46</v>
      </c>
      <c r="R194" s="55"/>
      <c r="S194" s="55"/>
      <c r="T194" s="55">
        <f aca="true" t="shared" si="21" ref="T194:T227">IF(D194="E",N194,"")</f>
      </c>
      <c r="U194" s="55" t="str">
        <f aca="true" t="shared" si="22" ref="U194:U227">IF(OR(D194="T",D194="G"),N194,"")</f>
        <v>wp</v>
      </c>
      <c r="V194" s="55">
        <f aca="true" t="shared" si="23" ref="V194:V257">IF(OR(U194="A",U194="AP",U194="R",U194="Z"),P194,"")</f>
      </c>
      <c r="W194" s="55">
        <f aca="true" t="shared" si="24" ref="W194:W227">IF(U194=0,P194,"")</f>
      </c>
      <c r="X194" s="55" t="str">
        <f aca="true" t="shared" si="25" ref="X194:X227">IF(U194="wp",P194,"")</f>
        <v>Radio Spec</v>
      </c>
      <c r="Y194" s="55">
        <f aca="true" t="shared" si="26" ref="Y194:Y227">IF(U194="rdy2vote",P194,IF(U194="rdy2vote2",P194,""))</f>
      </c>
      <c r="Z194" s="57"/>
      <c r="AA194" s="58" t="str">
        <f aca="true" t="shared" si="27" ref="AA194:AA227">IF(OR(U194="rdy2vote",U194="wp"),J194,"")</f>
        <v>Jillings</v>
      </c>
      <c r="AB194" s="55"/>
      <c r="AC194" s="55"/>
    </row>
    <row r="195" spans="1:29" s="59" customFormat="1" ht="51">
      <c r="A195" s="55">
        <v>69</v>
      </c>
      <c r="B195" s="66" t="s">
        <v>352</v>
      </c>
      <c r="C195" s="66" t="s">
        <v>353</v>
      </c>
      <c r="D195" s="55" t="s">
        <v>90</v>
      </c>
      <c r="E195" s="67">
        <v>16</v>
      </c>
      <c r="F195" s="67" t="s">
        <v>143</v>
      </c>
      <c r="G195" s="67">
        <v>70</v>
      </c>
      <c r="H195" s="68" t="s">
        <v>359</v>
      </c>
      <c r="I195" s="60"/>
      <c r="J195" s="55" t="s">
        <v>713</v>
      </c>
      <c r="K195" s="56" t="s">
        <v>362</v>
      </c>
      <c r="L195" s="56" t="s">
        <v>363</v>
      </c>
      <c r="M195" s="56"/>
      <c r="N195" s="55" t="s">
        <v>709</v>
      </c>
      <c r="O195" s="57"/>
      <c r="P195" s="67" t="s">
        <v>42</v>
      </c>
      <c r="Q195" s="67" t="s">
        <v>46</v>
      </c>
      <c r="R195" s="55"/>
      <c r="S195" s="55"/>
      <c r="T195" s="55">
        <f t="shared" si="21"/>
      </c>
      <c r="U195" s="55" t="str">
        <f t="shared" si="22"/>
        <v>wp</v>
      </c>
      <c r="V195" s="55">
        <f t="shared" si="23"/>
      </c>
      <c r="W195" s="55">
        <f t="shared" si="24"/>
      </c>
      <c r="X195" s="55" t="str">
        <f t="shared" si="25"/>
        <v>Radio Spec</v>
      </c>
      <c r="Y195" s="55">
        <f t="shared" si="26"/>
      </c>
      <c r="Z195" s="57"/>
      <c r="AA195" s="58" t="str">
        <f t="shared" si="27"/>
        <v>Jillings</v>
      </c>
      <c r="AB195" s="55"/>
      <c r="AC195" s="55"/>
    </row>
    <row r="196" spans="1:29" s="59" customFormat="1" ht="51">
      <c r="A196" s="55">
        <v>85</v>
      </c>
      <c r="B196" s="56" t="s">
        <v>609</v>
      </c>
      <c r="C196" s="56" t="s">
        <v>313</v>
      </c>
      <c r="D196" s="55" t="s">
        <v>90</v>
      </c>
      <c r="E196" s="55">
        <v>16</v>
      </c>
      <c r="F196" s="55" t="s">
        <v>143</v>
      </c>
      <c r="G196" s="55">
        <v>70</v>
      </c>
      <c r="H196" s="55" t="s">
        <v>337</v>
      </c>
      <c r="I196" s="55"/>
      <c r="J196" s="55" t="s">
        <v>713</v>
      </c>
      <c r="K196" s="56" t="s">
        <v>338</v>
      </c>
      <c r="L196" s="56" t="s">
        <v>339</v>
      </c>
      <c r="M196" s="56"/>
      <c r="N196" s="55" t="s">
        <v>709</v>
      </c>
      <c r="O196" s="57"/>
      <c r="P196" s="55" t="s">
        <v>42</v>
      </c>
      <c r="Q196" s="55" t="s">
        <v>46</v>
      </c>
      <c r="R196" s="55"/>
      <c r="S196" s="55"/>
      <c r="T196" s="55">
        <f t="shared" si="21"/>
      </c>
      <c r="U196" s="55" t="str">
        <f t="shared" si="22"/>
        <v>wp</v>
      </c>
      <c r="V196" s="55">
        <f t="shared" si="23"/>
      </c>
      <c r="W196" s="55">
        <f t="shared" si="24"/>
      </c>
      <c r="X196" s="55" t="str">
        <f t="shared" si="25"/>
        <v>Radio Spec</v>
      </c>
      <c r="Y196" s="55">
        <f t="shared" si="26"/>
      </c>
      <c r="Z196" s="57"/>
      <c r="AA196" s="58" t="str">
        <f t="shared" si="27"/>
        <v>Jillings</v>
      </c>
      <c r="AB196" s="55"/>
      <c r="AC196" s="55"/>
    </row>
    <row r="197" spans="1:29" s="59" customFormat="1" ht="38.25">
      <c r="A197" s="78">
        <v>41</v>
      </c>
      <c r="B197" s="77" t="s">
        <v>422</v>
      </c>
      <c r="C197" s="77" t="s">
        <v>147</v>
      </c>
      <c r="D197" s="78" t="s">
        <v>114</v>
      </c>
      <c r="E197" s="78">
        <v>16</v>
      </c>
      <c r="F197" s="78" t="s">
        <v>432</v>
      </c>
      <c r="G197" s="78">
        <v>70</v>
      </c>
      <c r="H197" s="78" t="s">
        <v>433</v>
      </c>
      <c r="I197" s="78"/>
      <c r="J197" s="78"/>
      <c r="K197" s="77" t="s">
        <v>434</v>
      </c>
      <c r="L197" s="77" t="s">
        <v>435</v>
      </c>
      <c r="M197" s="77"/>
      <c r="N197" s="78"/>
      <c r="O197" s="78"/>
      <c r="P197" s="78"/>
      <c r="Q197" s="78" t="s">
        <v>46</v>
      </c>
      <c r="R197" s="55"/>
      <c r="S197" s="55"/>
      <c r="T197" s="55">
        <f t="shared" si="21"/>
        <v>0</v>
      </c>
      <c r="U197" s="55">
        <f t="shared" si="22"/>
      </c>
      <c r="V197" s="55">
        <f t="shared" si="23"/>
      </c>
      <c r="W197" s="55">
        <f t="shared" si="24"/>
      </c>
      <c r="X197" s="55">
        <f t="shared" si="25"/>
      </c>
      <c r="Y197" s="55">
        <f t="shared" si="26"/>
      </c>
      <c r="Z197" s="57"/>
      <c r="AA197" s="58">
        <f t="shared" si="27"/>
      </c>
      <c r="AB197" s="55"/>
      <c r="AC197" s="55"/>
    </row>
    <row r="198" spans="1:29" s="59" customFormat="1" ht="12.75">
      <c r="A198" s="78">
        <v>58</v>
      </c>
      <c r="B198" s="77" t="s">
        <v>268</v>
      </c>
      <c r="C198" s="77" t="s">
        <v>269</v>
      </c>
      <c r="D198" s="78" t="s">
        <v>114</v>
      </c>
      <c r="E198" s="78">
        <v>16</v>
      </c>
      <c r="F198" s="78" t="s">
        <v>297</v>
      </c>
      <c r="G198" s="78">
        <v>79</v>
      </c>
      <c r="H198" s="78">
        <v>29</v>
      </c>
      <c r="I198" s="78"/>
      <c r="J198" s="78"/>
      <c r="K198" s="77" t="s">
        <v>298</v>
      </c>
      <c r="L198" s="77" t="s">
        <v>299</v>
      </c>
      <c r="M198" s="77" t="s">
        <v>689</v>
      </c>
      <c r="N198" s="78" t="s">
        <v>688</v>
      </c>
      <c r="O198" s="80">
        <v>40673</v>
      </c>
      <c r="P198" s="78"/>
      <c r="Q198" s="78" t="s">
        <v>85</v>
      </c>
      <c r="R198" s="55"/>
      <c r="S198" s="55"/>
      <c r="T198" s="55" t="str">
        <f t="shared" si="21"/>
        <v>A</v>
      </c>
      <c r="U198" s="55">
        <f t="shared" si="22"/>
      </c>
      <c r="V198" s="55">
        <f t="shared" si="23"/>
      </c>
      <c r="W198" s="55">
        <f t="shared" si="24"/>
      </c>
      <c r="X198" s="55">
        <f t="shared" si="25"/>
      </c>
      <c r="Y198" s="55">
        <f t="shared" si="26"/>
      </c>
      <c r="Z198" s="57"/>
      <c r="AA198" s="58">
        <f t="shared" si="27"/>
      </c>
      <c r="AB198" s="55"/>
      <c r="AC198" s="55"/>
    </row>
    <row r="199" spans="1:29" s="59" customFormat="1" ht="51">
      <c r="A199" s="55">
        <v>88</v>
      </c>
      <c r="B199" s="56" t="s">
        <v>609</v>
      </c>
      <c r="C199" s="56" t="s">
        <v>313</v>
      </c>
      <c r="D199" s="55" t="s">
        <v>90</v>
      </c>
      <c r="E199" s="55">
        <v>16</v>
      </c>
      <c r="F199" s="55" t="s">
        <v>345</v>
      </c>
      <c r="G199" s="55">
        <v>80</v>
      </c>
      <c r="H199" s="55"/>
      <c r="I199" s="55" t="s">
        <v>676</v>
      </c>
      <c r="J199" s="55"/>
      <c r="K199" s="56" t="s">
        <v>346</v>
      </c>
      <c r="L199" s="56" t="s">
        <v>347</v>
      </c>
      <c r="M199" s="56" t="s">
        <v>682</v>
      </c>
      <c r="N199" s="55" t="s">
        <v>679</v>
      </c>
      <c r="O199" s="57">
        <v>40673</v>
      </c>
      <c r="P199" s="55" t="s">
        <v>671</v>
      </c>
      <c r="Q199" s="55" t="s">
        <v>46</v>
      </c>
      <c r="R199" s="55"/>
      <c r="S199" s="55"/>
      <c r="T199" s="55">
        <f t="shared" si="21"/>
      </c>
      <c r="U199" s="55" t="str">
        <f t="shared" si="22"/>
        <v>Z</v>
      </c>
      <c r="V199" s="55" t="str">
        <f t="shared" si="23"/>
        <v>MR-OFDM</v>
      </c>
      <c r="W199" s="55">
        <f t="shared" si="24"/>
      </c>
      <c r="X199" s="55">
        <f t="shared" si="25"/>
      </c>
      <c r="Y199" s="55">
        <f t="shared" si="26"/>
      </c>
      <c r="Z199" s="57"/>
      <c r="AA199" s="58">
        <f t="shared" si="27"/>
      </c>
      <c r="AB199" s="55"/>
      <c r="AC199" s="55"/>
    </row>
    <row r="200" spans="1:29" s="59" customFormat="1" ht="25.5">
      <c r="A200" s="55">
        <v>21</v>
      </c>
      <c r="B200" s="56" t="s">
        <v>53</v>
      </c>
      <c r="C200" s="56" t="s">
        <v>54</v>
      </c>
      <c r="D200" s="55" t="s">
        <v>90</v>
      </c>
      <c r="E200" s="55">
        <v>16</v>
      </c>
      <c r="F200" s="55" t="s">
        <v>61</v>
      </c>
      <c r="G200" s="55">
        <v>84</v>
      </c>
      <c r="H200" s="55">
        <v>38</v>
      </c>
      <c r="I200" s="55"/>
      <c r="J200" s="55" t="s">
        <v>710</v>
      </c>
      <c r="K200" s="56" t="s">
        <v>62</v>
      </c>
      <c r="L200" s="56" t="s">
        <v>63</v>
      </c>
      <c r="M200" s="56"/>
      <c r="N200" s="55" t="s">
        <v>709</v>
      </c>
      <c r="O200" s="57"/>
      <c r="P200" s="55" t="s">
        <v>671</v>
      </c>
      <c r="Q200" s="55" t="s">
        <v>58</v>
      </c>
      <c r="R200" s="55"/>
      <c r="S200" s="55"/>
      <c r="T200" s="55">
        <f t="shared" si="21"/>
      </c>
      <c r="U200" s="55" t="str">
        <f t="shared" si="22"/>
        <v>wp</v>
      </c>
      <c r="V200" s="55">
        <f t="shared" si="23"/>
      </c>
      <c r="W200" s="55">
        <f t="shared" si="24"/>
      </c>
      <c r="X200" s="55" t="str">
        <f t="shared" si="25"/>
        <v>MR-OFDM</v>
      </c>
      <c r="Y200" s="55">
        <f t="shared" si="26"/>
      </c>
      <c r="Z200" s="57"/>
      <c r="AA200" s="58" t="str">
        <f t="shared" si="27"/>
        <v>Schmidl</v>
      </c>
      <c r="AB200" s="55"/>
      <c r="AC200" s="55"/>
    </row>
    <row r="201" spans="1:29" s="59" customFormat="1" ht="12.75">
      <c r="A201" s="78">
        <v>104</v>
      </c>
      <c r="B201" s="83" t="s">
        <v>522</v>
      </c>
      <c r="C201" s="83" t="s">
        <v>382</v>
      </c>
      <c r="D201" s="78" t="s">
        <v>114</v>
      </c>
      <c r="E201" s="78">
        <v>16</v>
      </c>
      <c r="F201" s="78" t="s">
        <v>554</v>
      </c>
      <c r="G201" s="78">
        <v>88</v>
      </c>
      <c r="H201" s="78" t="s">
        <v>555</v>
      </c>
      <c r="I201" s="78"/>
      <c r="J201" s="78"/>
      <c r="K201" s="77" t="s">
        <v>556</v>
      </c>
      <c r="L201" s="77" t="s">
        <v>557</v>
      </c>
      <c r="M201" s="77" t="s">
        <v>689</v>
      </c>
      <c r="N201" s="78" t="s">
        <v>688</v>
      </c>
      <c r="O201" s="80">
        <v>40673</v>
      </c>
      <c r="P201" s="78"/>
      <c r="Q201" s="78"/>
      <c r="R201" s="55"/>
      <c r="S201" s="55"/>
      <c r="T201" s="55" t="str">
        <f t="shared" si="21"/>
        <v>A</v>
      </c>
      <c r="U201" s="55">
        <f t="shared" si="22"/>
      </c>
      <c r="V201" s="55">
        <f t="shared" si="23"/>
      </c>
      <c r="W201" s="55">
        <f t="shared" si="24"/>
      </c>
      <c r="X201" s="55">
        <f t="shared" si="25"/>
      </c>
      <c r="Y201" s="55">
        <f t="shared" si="26"/>
      </c>
      <c r="Z201" s="57"/>
      <c r="AA201" s="58">
        <f t="shared" si="27"/>
      </c>
      <c r="AB201" s="55"/>
      <c r="AC201" s="55"/>
    </row>
    <row r="202" spans="1:29" s="59" customFormat="1" ht="12.75">
      <c r="A202" s="78">
        <v>59</v>
      </c>
      <c r="B202" s="77" t="s">
        <v>268</v>
      </c>
      <c r="C202" s="77" t="s">
        <v>269</v>
      </c>
      <c r="D202" s="78" t="s">
        <v>114</v>
      </c>
      <c r="E202" s="78">
        <v>16</v>
      </c>
      <c r="F202" s="78" t="s">
        <v>300</v>
      </c>
      <c r="G202" s="78">
        <v>90</v>
      </c>
      <c r="H202" s="78">
        <v>9</v>
      </c>
      <c r="I202" s="78"/>
      <c r="J202" s="78"/>
      <c r="K202" s="77" t="s">
        <v>301</v>
      </c>
      <c r="L202" s="77" t="s">
        <v>302</v>
      </c>
      <c r="M202" s="77" t="s">
        <v>689</v>
      </c>
      <c r="N202" s="78" t="s">
        <v>688</v>
      </c>
      <c r="O202" s="80">
        <v>40673</v>
      </c>
      <c r="P202" s="78"/>
      <c r="Q202" s="78" t="s">
        <v>85</v>
      </c>
      <c r="R202" s="55"/>
      <c r="S202" s="55"/>
      <c r="T202" s="55" t="str">
        <f t="shared" si="21"/>
        <v>A</v>
      </c>
      <c r="U202" s="55">
        <f t="shared" si="22"/>
      </c>
      <c r="V202" s="55">
        <f t="shared" si="23"/>
      </c>
      <c r="W202" s="55">
        <f t="shared" si="24"/>
      </c>
      <c r="X202" s="55">
        <f t="shared" si="25"/>
      </c>
      <c r="Y202" s="55">
        <f t="shared" si="26"/>
      </c>
      <c r="Z202" s="57"/>
      <c r="AA202" s="58">
        <f t="shared" si="27"/>
      </c>
      <c r="AB202" s="55"/>
      <c r="AC202" s="55"/>
    </row>
    <row r="203" spans="1:29" s="59" customFormat="1" ht="89.25">
      <c r="A203" s="55">
        <v>22</v>
      </c>
      <c r="B203" s="56" t="s">
        <v>53</v>
      </c>
      <c r="C203" s="56" t="s">
        <v>54</v>
      </c>
      <c r="D203" s="55" t="s">
        <v>90</v>
      </c>
      <c r="E203" s="55">
        <v>16</v>
      </c>
      <c r="F203" s="55" t="s">
        <v>64</v>
      </c>
      <c r="G203" s="55">
        <v>90</v>
      </c>
      <c r="H203" s="65" t="s">
        <v>65</v>
      </c>
      <c r="I203" s="55"/>
      <c r="J203" s="55" t="s">
        <v>710</v>
      </c>
      <c r="K203" s="56" t="s">
        <v>66</v>
      </c>
      <c r="L203" s="56" t="s">
        <v>67</v>
      </c>
      <c r="M203" s="56"/>
      <c r="N203" s="55" t="s">
        <v>709</v>
      </c>
      <c r="O203" s="57"/>
      <c r="P203" s="55" t="s">
        <v>671</v>
      </c>
      <c r="Q203" s="55" t="s">
        <v>58</v>
      </c>
      <c r="R203" s="55"/>
      <c r="S203" s="55"/>
      <c r="T203" s="55">
        <f t="shared" si="21"/>
      </c>
      <c r="U203" s="55" t="str">
        <f t="shared" si="22"/>
        <v>wp</v>
      </c>
      <c r="V203" s="55">
        <f t="shared" si="23"/>
      </c>
      <c r="W203" s="55">
        <f t="shared" si="24"/>
      </c>
      <c r="X203" s="55" t="str">
        <f t="shared" si="25"/>
        <v>MR-OFDM</v>
      </c>
      <c r="Y203" s="55">
        <f t="shared" si="26"/>
      </c>
      <c r="Z203" s="57"/>
      <c r="AA203" s="58" t="str">
        <f t="shared" si="27"/>
        <v>Schmidl</v>
      </c>
      <c r="AB203" s="55"/>
      <c r="AC203" s="55"/>
    </row>
    <row r="204" spans="1:29" s="59" customFormat="1" ht="76.5">
      <c r="A204" s="55">
        <v>89</v>
      </c>
      <c r="B204" s="56" t="s">
        <v>609</v>
      </c>
      <c r="C204" s="56" t="s">
        <v>313</v>
      </c>
      <c r="D204" s="55" t="s">
        <v>90</v>
      </c>
      <c r="E204" s="55">
        <v>16</v>
      </c>
      <c r="F204" s="55" t="s">
        <v>348</v>
      </c>
      <c r="G204" s="55">
        <v>90</v>
      </c>
      <c r="H204" s="55" t="s">
        <v>349</v>
      </c>
      <c r="I204" s="55" t="s">
        <v>676</v>
      </c>
      <c r="J204" s="55"/>
      <c r="K204" s="56" t="s">
        <v>350</v>
      </c>
      <c r="L204" s="56" t="s">
        <v>351</v>
      </c>
      <c r="M204" s="56"/>
      <c r="N204" s="55"/>
      <c r="O204" s="57"/>
      <c r="P204" s="55" t="s">
        <v>671</v>
      </c>
      <c r="Q204" s="55" t="s">
        <v>46</v>
      </c>
      <c r="R204" s="55"/>
      <c r="S204" s="55"/>
      <c r="T204" s="55">
        <f t="shared" si="21"/>
      </c>
      <c r="U204" s="55">
        <f t="shared" si="22"/>
        <v>0</v>
      </c>
      <c r="V204" s="55">
        <f t="shared" si="23"/>
      </c>
      <c r="W204" s="55" t="str">
        <f t="shared" si="24"/>
        <v>MR-OFDM</v>
      </c>
      <c r="X204" s="55">
        <f t="shared" si="25"/>
      </c>
      <c r="Y204" s="55">
        <f t="shared" si="26"/>
      </c>
      <c r="Z204" s="57"/>
      <c r="AA204" s="58">
        <f t="shared" si="27"/>
      </c>
      <c r="AB204" s="55"/>
      <c r="AC204" s="55"/>
    </row>
    <row r="205" spans="1:29" s="59" customFormat="1" ht="25.5">
      <c r="A205" s="78">
        <v>157</v>
      </c>
      <c r="B205" s="77" t="s">
        <v>469</v>
      </c>
      <c r="C205" s="77" t="s">
        <v>470</v>
      </c>
      <c r="D205" s="78" t="s">
        <v>114</v>
      </c>
      <c r="E205" s="78">
        <v>16</v>
      </c>
      <c r="F205" s="78">
        <v>16.3</v>
      </c>
      <c r="G205" s="78">
        <v>93</v>
      </c>
      <c r="H205" s="78">
        <v>54</v>
      </c>
      <c r="I205" s="78"/>
      <c r="J205" s="78"/>
      <c r="K205" s="77" t="s">
        <v>477</v>
      </c>
      <c r="L205" s="77" t="s">
        <v>478</v>
      </c>
      <c r="M205" s="77" t="s">
        <v>689</v>
      </c>
      <c r="N205" s="78" t="s">
        <v>688</v>
      </c>
      <c r="O205" s="80">
        <v>40673</v>
      </c>
      <c r="P205" s="78"/>
      <c r="Q205" s="78" t="s">
        <v>46</v>
      </c>
      <c r="R205" s="55"/>
      <c r="S205" s="55"/>
      <c r="T205" s="55" t="str">
        <f t="shared" si="21"/>
        <v>A</v>
      </c>
      <c r="U205" s="55">
        <f t="shared" si="22"/>
      </c>
      <c r="V205" s="55">
        <f t="shared" si="23"/>
      </c>
      <c r="W205" s="55">
        <f t="shared" si="24"/>
      </c>
      <c r="X205" s="55">
        <f t="shared" si="25"/>
      </c>
      <c r="Y205" s="55">
        <f t="shared" si="26"/>
      </c>
      <c r="Z205" s="57"/>
      <c r="AA205" s="58">
        <f t="shared" si="27"/>
      </c>
      <c r="AB205" s="55"/>
      <c r="AC205" s="55"/>
    </row>
    <row r="206" spans="1:29" s="59" customFormat="1" ht="12.75">
      <c r="A206" s="78">
        <v>60</v>
      </c>
      <c r="B206" s="77" t="s">
        <v>268</v>
      </c>
      <c r="C206" s="77" t="s">
        <v>269</v>
      </c>
      <c r="D206" s="78" t="s">
        <v>114</v>
      </c>
      <c r="E206" s="78">
        <v>16</v>
      </c>
      <c r="F206" s="78" t="s">
        <v>303</v>
      </c>
      <c r="G206" s="78">
        <v>104</v>
      </c>
      <c r="H206" s="78">
        <v>6</v>
      </c>
      <c r="I206" s="78"/>
      <c r="J206" s="78"/>
      <c r="K206" s="77" t="s">
        <v>304</v>
      </c>
      <c r="L206" s="77" t="s">
        <v>305</v>
      </c>
      <c r="M206" s="77" t="s">
        <v>689</v>
      </c>
      <c r="N206" s="78" t="s">
        <v>688</v>
      </c>
      <c r="O206" s="80">
        <v>40673</v>
      </c>
      <c r="P206" s="78"/>
      <c r="Q206" s="78" t="s">
        <v>85</v>
      </c>
      <c r="R206" s="55"/>
      <c r="S206" s="55"/>
      <c r="T206" s="55" t="str">
        <f t="shared" si="21"/>
        <v>A</v>
      </c>
      <c r="U206" s="55">
        <f t="shared" si="22"/>
      </c>
      <c r="V206" s="55">
        <f t="shared" si="23"/>
      </c>
      <c r="W206" s="55">
        <f t="shared" si="24"/>
      </c>
      <c r="X206" s="55">
        <f t="shared" si="25"/>
      </c>
      <c r="Y206" s="55">
        <f t="shared" si="26"/>
      </c>
      <c r="Z206" s="57"/>
      <c r="AA206" s="58">
        <f t="shared" si="27"/>
      </c>
      <c r="AB206" s="55"/>
      <c r="AC206" s="55"/>
    </row>
    <row r="207" spans="1:29" s="59" customFormat="1" ht="12.75">
      <c r="A207" s="78">
        <v>61</v>
      </c>
      <c r="B207" s="77" t="s">
        <v>268</v>
      </c>
      <c r="C207" s="77" t="s">
        <v>269</v>
      </c>
      <c r="D207" s="78" t="s">
        <v>114</v>
      </c>
      <c r="E207" s="78">
        <v>16</v>
      </c>
      <c r="F207" s="78" t="s">
        <v>303</v>
      </c>
      <c r="G207" s="78">
        <v>104</v>
      </c>
      <c r="H207" s="78">
        <v>9</v>
      </c>
      <c r="I207" s="78"/>
      <c r="J207" s="78"/>
      <c r="K207" s="77" t="s">
        <v>306</v>
      </c>
      <c r="L207" s="77" t="s">
        <v>307</v>
      </c>
      <c r="M207" s="77" t="s">
        <v>689</v>
      </c>
      <c r="N207" s="78" t="s">
        <v>688</v>
      </c>
      <c r="O207" s="80">
        <v>40673</v>
      </c>
      <c r="P207" s="78"/>
      <c r="Q207" s="78" t="s">
        <v>85</v>
      </c>
      <c r="R207" s="55"/>
      <c r="S207" s="55"/>
      <c r="T207" s="55" t="str">
        <f t="shared" si="21"/>
        <v>A</v>
      </c>
      <c r="U207" s="55">
        <f t="shared" si="22"/>
      </c>
      <c r="V207" s="55">
        <f t="shared" si="23"/>
      </c>
      <c r="W207" s="55">
        <f t="shared" si="24"/>
      </c>
      <c r="X207" s="55">
        <f t="shared" si="25"/>
      </c>
      <c r="Y207" s="55">
        <f t="shared" si="26"/>
      </c>
      <c r="Z207" s="57"/>
      <c r="AA207" s="58">
        <f t="shared" si="27"/>
      </c>
      <c r="AB207" s="55"/>
      <c r="AC207" s="55"/>
    </row>
    <row r="208" spans="1:29" s="59" customFormat="1" ht="12.75">
      <c r="A208" s="78">
        <v>63</v>
      </c>
      <c r="B208" s="77" t="s">
        <v>268</v>
      </c>
      <c r="C208" s="77" t="s">
        <v>269</v>
      </c>
      <c r="D208" s="78" t="s">
        <v>114</v>
      </c>
      <c r="E208" s="78">
        <v>16</v>
      </c>
      <c r="F208" s="78" t="s">
        <v>47</v>
      </c>
      <c r="G208" s="78">
        <v>109</v>
      </c>
      <c r="H208" s="78">
        <v>1</v>
      </c>
      <c r="I208" s="78"/>
      <c r="J208" s="78"/>
      <c r="K208" s="77" t="s">
        <v>310</v>
      </c>
      <c r="L208" s="77" t="s">
        <v>311</v>
      </c>
      <c r="M208" s="77" t="s">
        <v>689</v>
      </c>
      <c r="N208" s="78" t="s">
        <v>688</v>
      </c>
      <c r="O208" s="80">
        <v>40673</v>
      </c>
      <c r="P208" s="78"/>
      <c r="Q208" s="78" t="s">
        <v>85</v>
      </c>
      <c r="R208" s="55"/>
      <c r="S208" s="55"/>
      <c r="T208" s="55" t="str">
        <f t="shared" si="21"/>
        <v>A</v>
      </c>
      <c r="U208" s="55">
        <f t="shared" si="22"/>
      </c>
      <c r="V208" s="55">
        <f t="shared" si="23"/>
      </c>
      <c r="W208" s="55">
        <f t="shared" si="24"/>
      </c>
      <c r="X208" s="55">
        <f t="shared" si="25"/>
      </c>
      <c r="Y208" s="55">
        <f t="shared" si="26"/>
      </c>
      <c r="Z208" s="57"/>
      <c r="AA208" s="58">
        <f t="shared" si="27"/>
      </c>
      <c r="AB208" s="55"/>
      <c r="AC208" s="55"/>
    </row>
    <row r="209" spans="1:29" s="59" customFormat="1" ht="12.75">
      <c r="A209" s="78">
        <v>64</v>
      </c>
      <c r="B209" s="77" t="s">
        <v>268</v>
      </c>
      <c r="C209" s="77" t="s">
        <v>269</v>
      </c>
      <c r="D209" s="78" t="s">
        <v>114</v>
      </c>
      <c r="E209" s="78">
        <v>16</v>
      </c>
      <c r="F209" s="78" t="s">
        <v>47</v>
      </c>
      <c r="G209" s="78">
        <v>109</v>
      </c>
      <c r="H209" s="78">
        <v>38</v>
      </c>
      <c r="I209" s="78"/>
      <c r="J209" s="78"/>
      <c r="K209" s="77" t="s">
        <v>312</v>
      </c>
      <c r="L209" s="77" t="s">
        <v>311</v>
      </c>
      <c r="M209" s="77" t="s">
        <v>689</v>
      </c>
      <c r="N209" s="78" t="s">
        <v>688</v>
      </c>
      <c r="O209" s="80">
        <v>40673</v>
      </c>
      <c r="P209" s="78"/>
      <c r="Q209" s="78" t="s">
        <v>85</v>
      </c>
      <c r="R209" s="55"/>
      <c r="S209" s="55"/>
      <c r="T209" s="55" t="str">
        <f t="shared" si="21"/>
        <v>A</v>
      </c>
      <c r="U209" s="55">
        <f t="shared" si="22"/>
      </c>
      <c r="V209" s="55">
        <f t="shared" si="23"/>
      </c>
      <c r="W209" s="55">
        <f t="shared" si="24"/>
      </c>
      <c r="X209" s="55">
        <f t="shared" si="25"/>
      </c>
      <c r="Y209" s="55">
        <f t="shared" si="26"/>
      </c>
      <c r="Z209" s="57"/>
      <c r="AA209" s="58">
        <f t="shared" si="27"/>
      </c>
      <c r="AB209" s="55"/>
      <c r="AC209" s="55"/>
    </row>
    <row r="210" spans="1:29" s="59" customFormat="1" ht="12.75">
      <c r="A210" s="78">
        <v>31</v>
      </c>
      <c r="B210" s="77" t="s">
        <v>48</v>
      </c>
      <c r="C210" s="77" t="s">
        <v>49</v>
      </c>
      <c r="D210" s="78" t="s">
        <v>114</v>
      </c>
      <c r="E210" s="78">
        <v>16</v>
      </c>
      <c r="F210" s="78" t="s">
        <v>47</v>
      </c>
      <c r="G210" s="78">
        <v>109</v>
      </c>
      <c r="H210" s="78">
        <v>44</v>
      </c>
      <c r="I210" s="78"/>
      <c r="J210" s="78"/>
      <c r="K210" s="77" t="s">
        <v>44</v>
      </c>
      <c r="L210" s="77" t="s">
        <v>45</v>
      </c>
      <c r="M210" s="77" t="s">
        <v>689</v>
      </c>
      <c r="N210" s="78" t="s">
        <v>688</v>
      </c>
      <c r="O210" s="80">
        <v>40673</v>
      </c>
      <c r="P210" s="78"/>
      <c r="Q210" s="78" t="s">
        <v>46</v>
      </c>
      <c r="R210" s="55"/>
      <c r="S210" s="55"/>
      <c r="T210" s="55" t="str">
        <f t="shared" si="21"/>
        <v>A</v>
      </c>
      <c r="U210" s="55">
        <f t="shared" si="22"/>
      </c>
      <c r="V210" s="55">
        <f t="shared" si="23"/>
      </c>
      <c r="W210" s="55">
        <f t="shared" si="24"/>
      </c>
      <c r="X210" s="55">
        <f t="shared" si="25"/>
      </c>
      <c r="Y210" s="55">
        <f t="shared" si="26"/>
      </c>
      <c r="Z210" s="57"/>
      <c r="AA210" s="58">
        <f t="shared" si="27"/>
      </c>
      <c r="AB210" s="55"/>
      <c r="AC210" s="55"/>
    </row>
    <row r="211" spans="1:29" s="59" customFormat="1" ht="12.75">
      <c r="A211" s="78">
        <v>65</v>
      </c>
      <c r="B211" s="77" t="s">
        <v>268</v>
      </c>
      <c r="C211" s="77" t="s">
        <v>269</v>
      </c>
      <c r="D211" s="78" t="s">
        <v>114</v>
      </c>
      <c r="E211" s="78">
        <v>16</v>
      </c>
      <c r="F211" s="78" t="s">
        <v>47</v>
      </c>
      <c r="G211" s="78">
        <v>110</v>
      </c>
      <c r="H211" s="78">
        <v>20</v>
      </c>
      <c r="I211" s="78"/>
      <c r="J211" s="78"/>
      <c r="K211" s="77" t="s">
        <v>312</v>
      </c>
      <c r="L211" s="77" t="s">
        <v>311</v>
      </c>
      <c r="M211" s="77" t="s">
        <v>689</v>
      </c>
      <c r="N211" s="78" t="s">
        <v>688</v>
      </c>
      <c r="O211" s="80">
        <v>40673</v>
      </c>
      <c r="P211" s="78"/>
      <c r="Q211" s="78" t="s">
        <v>85</v>
      </c>
      <c r="R211" s="55"/>
      <c r="S211" s="55"/>
      <c r="T211" s="55" t="str">
        <f t="shared" si="21"/>
        <v>A</v>
      </c>
      <c r="U211" s="55">
        <f t="shared" si="22"/>
      </c>
      <c r="V211" s="55">
        <f t="shared" si="23"/>
      </c>
      <c r="W211" s="55">
        <f t="shared" si="24"/>
      </c>
      <c r="X211" s="55">
        <f t="shared" si="25"/>
      </c>
      <c r="Y211" s="55">
        <f t="shared" si="26"/>
      </c>
      <c r="Z211" s="57"/>
      <c r="AA211" s="58">
        <f t="shared" si="27"/>
      </c>
      <c r="AB211" s="55"/>
      <c r="AC211" s="55"/>
    </row>
    <row r="212" spans="1:29" s="59" customFormat="1" ht="25.5">
      <c r="A212" s="78">
        <v>225</v>
      </c>
      <c r="B212" s="77" t="s">
        <v>109</v>
      </c>
      <c r="C212" s="77" t="s">
        <v>110</v>
      </c>
      <c r="D212" s="78" t="s">
        <v>114</v>
      </c>
      <c r="E212" s="78">
        <v>16</v>
      </c>
      <c r="F212" s="78" t="s">
        <v>47</v>
      </c>
      <c r="G212" s="78">
        <v>111</v>
      </c>
      <c r="H212" s="78">
        <v>1</v>
      </c>
      <c r="I212" s="78"/>
      <c r="J212" s="78"/>
      <c r="K212" s="77" t="s">
        <v>133</v>
      </c>
      <c r="L212" s="77" t="s">
        <v>134</v>
      </c>
      <c r="M212" s="77" t="s">
        <v>689</v>
      </c>
      <c r="N212" s="78" t="s">
        <v>688</v>
      </c>
      <c r="O212" s="80">
        <v>40673</v>
      </c>
      <c r="P212" s="78"/>
      <c r="Q212" s="78" t="s">
        <v>46</v>
      </c>
      <c r="R212" s="55"/>
      <c r="S212" s="55"/>
      <c r="T212" s="55" t="str">
        <f t="shared" si="21"/>
        <v>A</v>
      </c>
      <c r="U212" s="55">
        <f t="shared" si="22"/>
      </c>
      <c r="V212" s="55">
        <f t="shared" si="23"/>
      </c>
      <c r="W212" s="55">
        <f t="shared" si="24"/>
      </c>
      <c r="X212" s="55">
        <f t="shared" si="25"/>
      </c>
      <c r="Y212" s="55">
        <f t="shared" si="26"/>
      </c>
      <c r="Z212" s="57"/>
      <c r="AA212" s="58">
        <f t="shared" si="27"/>
      </c>
      <c r="AB212" s="55"/>
      <c r="AC212" s="55"/>
    </row>
    <row r="213" spans="1:29" s="59" customFormat="1" ht="25.5">
      <c r="A213" s="78">
        <v>62</v>
      </c>
      <c r="B213" s="77" t="s">
        <v>268</v>
      </c>
      <c r="C213" s="77" t="s">
        <v>269</v>
      </c>
      <c r="D213" s="78" t="s">
        <v>114</v>
      </c>
      <c r="E213" s="78">
        <v>16</v>
      </c>
      <c r="F213" s="78" t="s">
        <v>47</v>
      </c>
      <c r="G213" s="78">
        <v>111</v>
      </c>
      <c r="H213" s="78">
        <v>26</v>
      </c>
      <c r="I213" s="78"/>
      <c r="J213" s="78"/>
      <c r="K213" s="77" t="s">
        <v>308</v>
      </c>
      <c r="L213" s="77" t="s">
        <v>309</v>
      </c>
      <c r="M213" s="77" t="s">
        <v>689</v>
      </c>
      <c r="N213" s="78" t="s">
        <v>688</v>
      </c>
      <c r="O213" s="80">
        <v>40673</v>
      </c>
      <c r="P213" s="78"/>
      <c r="Q213" s="78" t="s">
        <v>85</v>
      </c>
      <c r="R213" s="55"/>
      <c r="S213" s="55"/>
      <c r="T213" s="55" t="str">
        <f t="shared" si="21"/>
        <v>A</v>
      </c>
      <c r="U213" s="55">
        <f t="shared" si="22"/>
      </c>
      <c r="V213" s="55">
        <f t="shared" si="23"/>
      </c>
      <c r="W213" s="55">
        <f t="shared" si="24"/>
      </c>
      <c r="X213" s="55">
        <f t="shared" si="25"/>
      </c>
      <c r="Y213" s="55">
        <f t="shared" si="26"/>
      </c>
      <c r="Z213" s="57"/>
      <c r="AA213" s="58">
        <f t="shared" si="27"/>
      </c>
      <c r="AB213" s="55"/>
      <c r="AC213" s="55"/>
    </row>
    <row r="214" spans="1:29" s="59" customFormat="1" ht="12.75">
      <c r="A214" s="78">
        <v>158</v>
      </c>
      <c r="B214" s="77" t="s">
        <v>469</v>
      </c>
      <c r="C214" s="77" t="s">
        <v>470</v>
      </c>
      <c r="D214" s="78" t="s">
        <v>114</v>
      </c>
      <c r="E214" s="78">
        <v>16</v>
      </c>
      <c r="F214" s="78" t="s">
        <v>479</v>
      </c>
      <c r="G214" s="78">
        <v>121</v>
      </c>
      <c r="H214" s="78">
        <v>15</v>
      </c>
      <c r="I214" s="78"/>
      <c r="J214" s="78"/>
      <c r="K214" s="77" t="s">
        <v>480</v>
      </c>
      <c r="L214" s="77" t="s">
        <v>481</v>
      </c>
      <c r="M214" s="77" t="s">
        <v>689</v>
      </c>
      <c r="N214" s="78" t="s">
        <v>688</v>
      </c>
      <c r="O214" s="80">
        <v>40673</v>
      </c>
      <c r="P214" s="78"/>
      <c r="Q214" s="78" t="s">
        <v>46</v>
      </c>
      <c r="R214" s="55"/>
      <c r="S214" s="55"/>
      <c r="T214" s="55" t="str">
        <f t="shared" si="21"/>
        <v>A</v>
      </c>
      <c r="U214" s="55">
        <f t="shared" si="22"/>
      </c>
      <c r="V214" s="55">
        <f t="shared" si="23"/>
      </c>
      <c r="W214" s="55">
        <f t="shared" si="24"/>
      </c>
      <c r="X214" s="55">
        <f t="shared" si="25"/>
      </c>
      <c r="Y214" s="55">
        <f t="shared" si="26"/>
      </c>
      <c r="Z214" s="57"/>
      <c r="AA214" s="58">
        <f t="shared" si="27"/>
      </c>
      <c r="AB214" s="55"/>
      <c r="AC214" s="55"/>
    </row>
    <row r="215" spans="1:29" s="59" customFormat="1" ht="25.5">
      <c r="A215" s="78">
        <v>205</v>
      </c>
      <c r="B215" s="77" t="s">
        <v>146</v>
      </c>
      <c r="C215" s="77" t="s">
        <v>147</v>
      </c>
      <c r="D215" s="78" t="s">
        <v>114</v>
      </c>
      <c r="E215" s="78" t="s">
        <v>745</v>
      </c>
      <c r="F215" s="78" t="s">
        <v>241</v>
      </c>
      <c r="G215" s="78">
        <v>123</v>
      </c>
      <c r="H215" s="78">
        <v>36</v>
      </c>
      <c r="I215" s="78"/>
      <c r="J215" s="78"/>
      <c r="K215" s="77" t="s">
        <v>242</v>
      </c>
      <c r="L215" s="77" t="s">
        <v>160</v>
      </c>
      <c r="M215" s="77" t="s">
        <v>689</v>
      </c>
      <c r="N215" s="78" t="s">
        <v>688</v>
      </c>
      <c r="O215" s="80">
        <v>40673</v>
      </c>
      <c r="P215" s="78"/>
      <c r="Q215" s="78"/>
      <c r="R215" s="55"/>
      <c r="S215" s="55"/>
      <c r="T215" s="55" t="str">
        <f t="shared" si="21"/>
        <v>A</v>
      </c>
      <c r="U215" s="55">
        <f t="shared" si="22"/>
      </c>
      <c r="V215" s="55">
        <f t="shared" si="23"/>
      </c>
      <c r="W215" s="55">
        <f t="shared" si="24"/>
      </c>
      <c r="X215" s="55">
        <f t="shared" si="25"/>
      </c>
      <c r="Y215" s="55">
        <f t="shared" si="26"/>
      </c>
      <c r="Z215" s="57"/>
      <c r="AA215" s="58">
        <f t="shared" si="27"/>
      </c>
      <c r="AB215" s="55"/>
      <c r="AC215" s="55"/>
    </row>
    <row r="216" spans="1:29" s="59" customFormat="1" ht="25.5">
      <c r="A216" s="78">
        <v>206</v>
      </c>
      <c r="B216" s="77" t="s">
        <v>146</v>
      </c>
      <c r="C216" s="77" t="s">
        <v>147</v>
      </c>
      <c r="D216" s="78" t="s">
        <v>114</v>
      </c>
      <c r="E216" s="78" t="s">
        <v>745</v>
      </c>
      <c r="F216" s="78" t="s">
        <v>243</v>
      </c>
      <c r="G216" s="78">
        <v>124</v>
      </c>
      <c r="H216" s="78">
        <v>12</v>
      </c>
      <c r="I216" s="78"/>
      <c r="J216" s="78"/>
      <c r="K216" s="77" t="s">
        <v>244</v>
      </c>
      <c r="L216" s="77" t="s">
        <v>160</v>
      </c>
      <c r="M216" s="77" t="s">
        <v>689</v>
      </c>
      <c r="N216" s="78" t="s">
        <v>688</v>
      </c>
      <c r="O216" s="80">
        <v>40673</v>
      </c>
      <c r="P216" s="78"/>
      <c r="Q216" s="78"/>
      <c r="R216" s="55"/>
      <c r="S216" s="55"/>
      <c r="T216" s="55" t="str">
        <f t="shared" si="21"/>
        <v>A</v>
      </c>
      <c r="U216" s="55">
        <f t="shared" si="22"/>
      </c>
      <c r="V216" s="55">
        <f t="shared" si="23"/>
      </c>
      <c r="W216" s="55">
        <f t="shared" si="24"/>
      </c>
      <c r="X216" s="55">
        <f t="shared" si="25"/>
      </c>
      <c r="Y216" s="55">
        <f t="shared" si="26"/>
      </c>
      <c r="Z216" s="57"/>
      <c r="AA216" s="58">
        <f t="shared" si="27"/>
      </c>
      <c r="AB216" s="55"/>
      <c r="AC216" s="55"/>
    </row>
    <row r="217" spans="1:29" s="59" customFormat="1" ht="76.5">
      <c r="A217" s="55">
        <v>16</v>
      </c>
      <c r="B217" s="56" t="s">
        <v>381</v>
      </c>
      <c r="C217" s="61" t="s">
        <v>382</v>
      </c>
      <c r="D217" s="55" t="s">
        <v>90</v>
      </c>
      <c r="E217" s="55" t="s">
        <v>392</v>
      </c>
      <c r="F217" s="55" t="s">
        <v>243</v>
      </c>
      <c r="G217" s="55">
        <v>124</v>
      </c>
      <c r="H217" s="55">
        <v>12</v>
      </c>
      <c r="I217" s="60"/>
      <c r="J217" s="55" t="s">
        <v>706</v>
      </c>
      <c r="K217" s="56" t="s">
        <v>393</v>
      </c>
      <c r="L217" s="56" t="s">
        <v>394</v>
      </c>
      <c r="M217" s="56"/>
      <c r="N217" s="55" t="s">
        <v>709</v>
      </c>
      <c r="O217" s="57"/>
      <c r="P217" s="55" t="s">
        <v>656</v>
      </c>
      <c r="Q217" s="55" t="s">
        <v>142</v>
      </c>
      <c r="R217" s="55"/>
      <c r="S217" s="55"/>
      <c r="T217" s="55">
        <f t="shared" si="21"/>
      </c>
      <c r="U217" s="55" t="str">
        <f t="shared" si="22"/>
        <v>wp</v>
      </c>
      <c r="V217" s="55">
        <f t="shared" si="23"/>
      </c>
      <c r="W217" s="55">
        <f t="shared" si="24"/>
      </c>
      <c r="X217" s="55" t="str">
        <f t="shared" si="25"/>
        <v>Frame Size</v>
      </c>
      <c r="Y217" s="55">
        <f t="shared" si="26"/>
      </c>
      <c r="Z217" s="57"/>
      <c r="AA217" s="58" t="str">
        <f t="shared" si="27"/>
        <v>Taylor</v>
      </c>
      <c r="AB217" s="55"/>
      <c r="AC217" s="55"/>
    </row>
    <row r="218" spans="1:29" s="59" customFormat="1" ht="38.25">
      <c r="A218" s="55">
        <v>17</v>
      </c>
      <c r="B218" s="56" t="s">
        <v>381</v>
      </c>
      <c r="C218" s="61" t="s">
        <v>382</v>
      </c>
      <c r="D218" s="55" t="s">
        <v>90</v>
      </c>
      <c r="E218" s="55" t="s">
        <v>392</v>
      </c>
      <c r="F218" s="55" t="s">
        <v>243</v>
      </c>
      <c r="G218" s="55">
        <v>124</v>
      </c>
      <c r="H218" s="55">
        <v>12</v>
      </c>
      <c r="I218" s="60"/>
      <c r="J218" s="55" t="s">
        <v>706</v>
      </c>
      <c r="K218" s="56" t="s">
        <v>395</v>
      </c>
      <c r="L218" s="56" t="s">
        <v>396</v>
      </c>
      <c r="M218" s="56"/>
      <c r="N218" s="55" t="s">
        <v>709</v>
      </c>
      <c r="O218" s="57"/>
      <c r="P218" s="55" t="s">
        <v>656</v>
      </c>
      <c r="Q218" s="55" t="s">
        <v>142</v>
      </c>
      <c r="R218" s="55"/>
      <c r="S218" s="55"/>
      <c r="T218" s="55">
        <f t="shared" si="21"/>
      </c>
      <c r="U218" s="55" t="str">
        <f t="shared" si="22"/>
        <v>wp</v>
      </c>
      <c r="V218" s="55">
        <f t="shared" si="23"/>
      </c>
      <c r="W218" s="55">
        <f t="shared" si="24"/>
      </c>
      <c r="X218" s="55" t="str">
        <f t="shared" si="25"/>
        <v>Frame Size</v>
      </c>
      <c r="Y218" s="55">
        <f t="shared" si="26"/>
      </c>
      <c r="Z218" s="57"/>
      <c r="AA218" s="58" t="str">
        <f t="shared" si="27"/>
        <v>Taylor</v>
      </c>
      <c r="AB218" s="55"/>
      <c r="AC218" s="55"/>
    </row>
    <row r="219" spans="1:29" s="59" customFormat="1" ht="38.25">
      <c r="A219" s="55">
        <v>18</v>
      </c>
      <c r="B219" s="56" t="s">
        <v>381</v>
      </c>
      <c r="C219" s="61" t="s">
        <v>382</v>
      </c>
      <c r="D219" s="55" t="s">
        <v>90</v>
      </c>
      <c r="E219" s="55" t="s">
        <v>392</v>
      </c>
      <c r="F219" s="55" t="s">
        <v>243</v>
      </c>
      <c r="G219" s="55">
        <v>124</v>
      </c>
      <c r="H219" s="55">
        <v>12</v>
      </c>
      <c r="I219" s="60"/>
      <c r="J219" s="55" t="s">
        <v>706</v>
      </c>
      <c r="K219" s="56" t="s">
        <v>397</v>
      </c>
      <c r="L219" s="56" t="s">
        <v>398</v>
      </c>
      <c r="M219" s="56"/>
      <c r="N219" s="55" t="s">
        <v>709</v>
      </c>
      <c r="O219" s="57"/>
      <c r="P219" s="55" t="s">
        <v>656</v>
      </c>
      <c r="Q219" s="55" t="s">
        <v>142</v>
      </c>
      <c r="R219" s="55"/>
      <c r="S219" s="55"/>
      <c r="T219" s="55">
        <f t="shared" si="21"/>
      </c>
      <c r="U219" s="55" t="str">
        <f t="shared" si="22"/>
        <v>wp</v>
      </c>
      <c r="V219" s="55">
        <f t="shared" si="23"/>
      </c>
      <c r="W219" s="55">
        <f t="shared" si="24"/>
      </c>
      <c r="X219" s="55" t="str">
        <f t="shared" si="25"/>
        <v>Frame Size</v>
      </c>
      <c r="Y219" s="55">
        <f t="shared" si="26"/>
      </c>
      <c r="Z219" s="57"/>
      <c r="AA219" s="58" t="str">
        <f t="shared" si="27"/>
        <v>Taylor</v>
      </c>
      <c r="AB219" s="55"/>
      <c r="AC219" s="55"/>
    </row>
    <row r="220" spans="1:29" s="59" customFormat="1" ht="76.5">
      <c r="A220" s="55">
        <v>105</v>
      </c>
      <c r="B220" s="61" t="s">
        <v>522</v>
      </c>
      <c r="C220" s="61" t="s">
        <v>382</v>
      </c>
      <c r="D220" s="55" t="s">
        <v>90</v>
      </c>
      <c r="E220" s="55" t="s">
        <v>392</v>
      </c>
      <c r="F220" s="55" t="s">
        <v>243</v>
      </c>
      <c r="G220" s="55">
        <v>124</v>
      </c>
      <c r="H220" s="63" t="s">
        <v>558</v>
      </c>
      <c r="I220" s="60"/>
      <c r="J220" s="55" t="s">
        <v>706</v>
      </c>
      <c r="K220" s="70" t="s">
        <v>552</v>
      </c>
      <c r="L220" s="56" t="s">
        <v>559</v>
      </c>
      <c r="M220" s="56"/>
      <c r="N220" s="55" t="s">
        <v>709</v>
      </c>
      <c r="O220" s="57"/>
      <c r="P220" s="55" t="s">
        <v>656</v>
      </c>
      <c r="Q220" s="55"/>
      <c r="R220" s="55"/>
      <c r="S220" s="55"/>
      <c r="T220" s="55">
        <f t="shared" si="21"/>
      </c>
      <c r="U220" s="55" t="str">
        <f t="shared" si="22"/>
        <v>wp</v>
      </c>
      <c r="V220" s="55">
        <f t="shared" si="23"/>
      </c>
      <c r="W220" s="55">
        <f t="shared" si="24"/>
      </c>
      <c r="X220" s="55" t="str">
        <f t="shared" si="25"/>
        <v>Frame Size</v>
      </c>
      <c r="Y220" s="55">
        <f t="shared" si="26"/>
      </c>
      <c r="Z220" s="57"/>
      <c r="AA220" s="58" t="str">
        <f t="shared" si="27"/>
        <v>Taylor</v>
      </c>
      <c r="AB220" s="55"/>
      <c r="AC220" s="55"/>
    </row>
    <row r="221" spans="1:29" s="59" customFormat="1" ht="38.25">
      <c r="A221" s="55">
        <v>209</v>
      </c>
      <c r="B221" s="56" t="s">
        <v>499</v>
      </c>
      <c r="C221" s="56" t="s">
        <v>489</v>
      </c>
      <c r="D221" s="55" t="s">
        <v>90</v>
      </c>
      <c r="E221" s="55" t="s">
        <v>392</v>
      </c>
      <c r="F221" s="55" t="s">
        <v>243</v>
      </c>
      <c r="G221" s="55">
        <v>124</v>
      </c>
      <c r="H221" s="55" t="s">
        <v>500</v>
      </c>
      <c r="I221" s="60"/>
      <c r="J221" s="55" t="s">
        <v>706</v>
      </c>
      <c r="K221" s="56" t="s">
        <v>501</v>
      </c>
      <c r="L221" s="56" t="s">
        <v>497</v>
      </c>
      <c r="M221" s="56"/>
      <c r="N221" s="55" t="s">
        <v>709</v>
      </c>
      <c r="O221" s="57"/>
      <c r="P221" s="55" t="s">
        <v>41</v>
      </c>
      <c r="Q221" s="55" t="s">
        <v>46</v>
      </c>
      <c r="R221" s="55"/>
      <c r="S221" s="55"/>
      <c r="T221" s="55">
        <f t="shared" si="21"/>
      </c>
      <c r="U221" s="55" t="str">
        <f t="shared" si="22"/>
        <v>wp</v>
      </c>
      <c r="V221" s="55">
        <f t="shared" si="23"/>
      </c>
      <c r="W221" s="55">
        <f t="shared" si="24"/>
      </c>
      <c r="X221" s="55" t="str">
        <f t="shared" si="25"/>
        <v>PICS</v>
      </c>
      <c r="Y221" s="55">
        <f t="shared" si="26"/>
      </c>
      <c r="Z221" s="57"/>
      <c r="AA221" s="58" t="str">
        <f t="shared" si="27"/>
        <v>Taylor</v>
      </c>
      <c r="AB221" s="55"/>
      <c r="AC221" s="55"/>
    </row>
    <row r="222" spans="1:29" s="59" customFormat="1" ht="25.5">
      <c r="A222" s="55">
        <v>42</v>
      </c>
      <c r="B222" s="56" t="s">
        <v>422</v>
      </c>
      <c r="C222" s="56" t="s">
        <v>147</v>
      </c>
      <c r="D222" s="55" t="s">
        <v>90</v>
      </c>
      <c r="E222" s="55" t="s">
        <v>68</v>
      </c>
      <c r="F222" s="55" t="s">
        <v>673</v>
      </c>
      <c r="G222" s="55">
        <v>138</v>
      </c>
      <c r="H222" s="55">
        <v>10</v>
      </c>
      <c r="I222" s="55"/>
      <c r="J222" s="55" t="s">
        <v>710</v>
      </c>
      <c r="K222" s="56" t="s">
        <v>436</v>
      </c>
      <c r="L222" s="56" t="s">
        <v>437</v>
      </c>
      <c r="M222" s="56"/>
      <c r="N222" s="55" t="s">
        <v>709</v>
      </c>
      <c r="O222" s="57"/>
      <c r="P222" s="55" t="s">
        <v>671</v>
      </c>
      <c r="Q222" s="55" t="s">
        <v>46</v>
      </c>
      <c r="R222" s="55"/>
      <c r="S222" s="55"/>
      <c r="T222" s="55">
        <f t="shared" si="21"/>
      </c>
      <c r="U222" s="55" t="str">
        <f t="shared" si="22"/>
        <v>wp</v>
      </c>
      <c r="V222" s="55">
        <f t="shared" si="23"/>
      </c>
      <c r="W222" s="55">
        <f t="shared" si="24"/>
      </c>
      <c r="X222" s="55" t="str">
        <f t="shared" si="25"/>
        <v>MR-OFDM</v>
      </c>
      <c r="Y222" s="55">
        <f t="shared" si="26"/>
      </c>
      <c r="Z222" s="57"/>
      <c r="AA222" s="58" t="str">
        <f t="shared" si="27"/>
        <v>Schmidl</v>
      </c>
      <c r="AB222" s="55"/>
      <c r="AC222" s="55"/>
    </row>
    <row r="223" spans="1:29" s="59" customFormat="1" ht="25.5">
      <c r="A223" s="78">
        <v>106</v>
      </c>
      <c r="B223" s="83" t="s">
        <v>522</v>
      </c>
      <c r="C223" s="83" t="s">
        <v>382</v>
      </c>
      <c r="D223" s="78" t="s">
        <v>114</v>
      </c>
      <c r="E223" s="78" t="s">
        <v>68</v>
      </c>
      <c r="F223" s="78" t="s">
        <v>560</v>
      </c>
      <c r="G223" s="78">
        <v>140</v>
      </c>
      <c r="H223" s="78" t="s">
        <v>561</v>
      </c>
      <c r="I223" s="78"/>
      <c r="J223" s="78"/>
      <c r="K223" s="77" t="s">
        <v>562</v>
      </c>
      <c r="L223" s="77" t="s">
        <v>531</v>
      </c>
      <c r="M223" s="77" t="s">
        <v>689</v>
      </c>
      <c r="N223" s="78" t="s">
        <v>688</v>
      </c>
      <c r="O223" s="80">
        <v>40673</v>
      </c>
      <c r="P223" s="78"/>
      <c r="Q223" s="78"/>
      <c r="R223" s="55"/>
      <c r="S223" s="55"/>
      <c r="T223" s="55" t="str">
        <f t="shared" si="21"/>
        <v>A</v>
      </c>
      <c r="U223" s="55">
        <f t="shared" si="22"/>
      </c>
      <c r="V223" s="55">
        <f t="shared" si="23"/>
      </c>
      <c r="W223" s="55">
        <f t="shared" si="24"/>
      </c>
      <c r="X223" s="55">
        <f t="shared" si="25"/>
      </c>
      <c r="Y223" s="55">
        <f t="shared" si="26"/>
      </c>
      <c r="Z223" s="57"/>
      <c r="AA223" s="58">
        <f t="shared" si="27"/>
      </c>
      <c r="AB223" s="55"/>
      <c r="AC223" s="55"/>
    </row>
    <row r="224" spans="1:29" s="59" customFormat="1" ht="63.75">
      <c r="A224" s="55">
        <v>23</v>
      </c>
      <c r="B224" s="56" t="s">
        <v>53</v>
      </c>
      <c r="C224" s="56" t="s">
        <v>54</v>
      </c>
      <c r="D224" s="55" t="s">
        <v>90</v>
      </c>
      <c r="E224" s="55" t="s">
        <v>68</v>
      </c>
      <c r="F224" s="55" t="s">
        <v>674</v>
      </c>
      <c r="G224" s="60" t="s">
        <v>681</v>
      </c>
      <c r="H224" s="55" t="s">
        <v>68</v>
      </c>
      <c r="I224" s="55"/>
      <c r="J224" s="55" t="s">
        <v>710</v>
      </c>
      <c r="K224" s="56" t="s">
        <v>69</v>
      </c>
      <c r="L224" s="56" t="s">
        <v>70</v>
      </c>
      <c r="M224" s="56"/>
      <c r="N224" s="55" t="s">
        <v>709</v>
      </c>
      <c r="O224" s="57"/>
      <c r="P224" s="55" t="s">
        <v>671</v>
      </c>
      <c r="Q224" s="55" t="s">
        <v>58</v>
      </c>
      <c r="R224" s="55"/>
      <c r="S224" s="55"/>
      <c r="T224" s="55">
        <f t="shared" si="21"/>
      </c>
      <c r="U224" s="55" t="str">
        <f t="shared" si="22"/>
        <v>wp</v>
      </c>
      <c r="V224" s="55">
        <f t="shared" si="23"/>
      </c>
      <c r="W224" s="55">
        <f t="shared" si="24"/>
      </c>
      <c r="X224" s="55" t="str">
        <f t="shared" si="25"/>
        <v>MR-OFDM</v>
      </c>
      <c r="Y224" s="55">
        <f t="shared" si="26"/>
      </c>
      <c r="Z224" s="57"/>
      <c r="AA224" s="58" t="str">
        <f t="shared" si="27"/>
        <v>Schmidl</v>
      </c>
      <c r="AB224" s="55"/>
      <c r="AC224" s="55"/>
    </row>
    <row r="225" spans="1:29" s="59" customFormat="1" ht="51">
      <c r="A225" s="55">
        <v>99</v>
      </c>
      <c r="B225" s="61" t="s">
        <v>522</v>
      </c>
      <c r="C225" s="61" t="s">
        <v>382</v>
      </c>
      <c r="D225" s="55" t="s">
        <v>90</v>
      </c>
      <c r="E225" s="55">
        <v>8</v>
      </c>
      <c r="F225" s="55" t="s">
        <v>367</v>
      </c>
      <c r="G225" s="55" t="s">
        <v>544</v>
      </c>
      <c r="H225" s="55"/>
      <c r="I225" s="55"/>
      <c r="J225" s="55" t="s">
        <v>695</v>
      </c>
      <c r="K225" s="56" t="s">
        <v>545</v>
      </c>
      <c r="L225" s="56" t="s">
        <v>531</v>
      </c>
      <c r="M225" s="56"/>
      <c r="N225" s="55" t="s">
        <v>709</v>
      </c>
      <c r="O225" s="57"/>
      <c r="P225" s="55" t="s">
        <v>546</v>
      </c>
      <c r="Q225" s="55"/>
      <c r="R225" s="55"/>
      <c r="S225" s="55"/>
      <c r="T225" s="55">
        <f t="shared" si="21"/>
      </c>
      <c r="U225" s="55" t="str">
        <f t="shared" si="22"/>
        <v>wp</v>
      </c>
      <c r="V225" s="55">
        <f t="shared" si="23"/>
      </c>
      <c r="W225" s="55">
        <f t="shared" si="24"/>
      </c>
      <c r="X225" s="55" t="str">
        <f t="shared" si="25"/>
        <v>Frequency band</v>
      </c>
      <c r="Y225" s="55">
        <f t="shared" si="26"/>
      </c>
      <c r="Z225" s="57"/>
      <c r="AA225" s="58" t="str">
        <f t="shared" si="27"/>
        <v>Waheed</v>
      </c>
      <c r="AB225" s="55"/>
      <c r="AC225" s="55"/>
    </row>
    <row r="226" spans="1:29" s="59" customFormat="1" ht="63.75">
      <c r="A226" s="78">
        <v>100</v>
      </c>
      <c r="B226" s="83" t="s">
        <v>522</v>
      </c>
      <c r="C226" s="83" t="s">
        <v>382</v>
      </c>
      <c r="D226" s="78" t="s">
        <v>114</v>
      </c>
      <c r="E226" s="78">
        <v>8</v>
      </c>
      <c r="F226" s="78" t="s">
        <v>139</v>
      </c>
      <c r="G226" s="78" t="s">
        <v>547</v>
      </c>
      <c r="H226" s="78"/>
      <c r="I226" s="78"/>
      <c r="J226" s="78"/>
      <c r="K226" s="77" t="s">
        <v>548</v>
      </c>
      <c r="L226" s="77" t="s">
        <v>531</v>
      </c>
      <c r="M226" s="77" t="s">
        <v>689</v>
      </c>
      <c r="N226" s="78" t="s">
        <v>688</v>
      </c>
      <c r="O226" s="80">
        <v>40673</v>
      </c>
      <c r="P226" s="78"/>
      <c r="Q226" s="78"/>
      <c r="R226" s="55"/>
      <c r="S226" s="55"/>
      <c r="T226" s="55" t="str">
        <f t="shared" si="21"/>
        <v>A</v>
      </c>
      <c r="U226" s="55">
        <f t="shared" si="22"/>
      </c>
      <c r="V226" s="55">
        <f t="shared" si="23"/>
      </c>
      <c r="W226" s="55">
        <f t="shared" si="24"/>
      </c>
      <c r="X226" s="55">
        <f t="shared" si="25"/>
      </c>
      <c r="Y226" s="55">
        <f t="shared" si="26"/>
      </c>
      <c r="Z226" s="57"/>
      <c r="AA226" s="58">
        <f t="shared" si="27"/>
      </c>
      <c r="AB226" s="55"/>
      <c r="AC226" s="55"/>
    </row>
    <row r="227" spans="1:29" s="59" customFormat="1" ht="178.5">
      <c r="A227" s="55">
        <v>214</v>
      </c>
      <c r="B227" s="56" t="s">
        <v>499</v>
      </c>
      <c r="C227" s="56" t="s">
        <v>489</v>
      </c>
      <c r="D227" s="55" t="s">
        <v>90</v>
      </c>
      <c r="E227" s="55">
        <v>16</v>
      </c>
      <c r="F227" s="55" t="s">
        <v>516</v>
      </c>
      <c r="G227" s="60" t="s">
        <v>680</v>
      </c>
      <c r="H227" s="55" t="s">
        <v>517</v>
      </c>
      <c r="I227" s="60"/>
      <c r="J227" s="55" t="s">
        <v>714</v>
      </c>
      <c r="K227" s="56" t="s">
        <v>518</v>
      </c>
      <c r="L227" s="56" t="s">
        <v>519</v>
      </c>
      <c r="M227" s="64" t="s">
        <v>718</v>
      </c>
      <c r="N227" s="55" t="s">
        <v>717</v>
      </c>
      <c r="O227" s="57">
        <v>40673</v>
      </c>
      <c r="P227" s="55" t="s">
        <v>28</v>
      </c>
      <c r="Q227" s="55" t="s">
        <v>46</v>
      </c>
      <c r="R227" s="55"/>
      <c r="S227" s="55"/>
      <c r="T227" s="55">
        <f t="shared" si="21"/>
      </c>
      <c r="U227" s="55" t="str">
        <f t="shared" si="22"/>
        <v>R</v>
      </c>
      <c r="V227" s="55" t="str">
        <f t="shared" si="23"/>
        <v>Data Rate</v>
      </c>
      <c r="W227" s="55">
        <f t="shared" si="24"/>
      </c>
      <c r="X227" s="55">
        <f t="shared" si="25"/>
      </c>
      <c r="Y227" s="55">
        <f t="shared" si="26"/>
      </c>
      <c r="Z227" s="57"/>
      <c r="AA227" s="58">
        <f t="shared" si="27"/>
      </c>
      <c r="AB227" s="55"/>
      <c r="AC227" s="55"/>
    </row>
    <row r="65536" ht="12.75">
      <c r="J65536" s="55"/>
    </row>
  </sheetData>
  <sheetProtection selectLockedCells="1" selectUnlockedCells="1"/>
  <autoFilter ref="A1:AC65536"/>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O135"/>
  <sheetViews>
    <sheetView zoomScale="80" zoomScaleNormal="80" zoomScalePageLayoutView="0" workbookViewId="0" topLeftCell="A1">
      <selection activeCell="A1" sqref="A1"/>
    </sheetView>
  </sheetViews>
  <sheetFormatPr defaultColWidth="11.421875" defaultRowHeight="12.75" customHeight="1"/>
  <cols>
    <col min="1" max="1" width="30.7109375" style="0" customWidth="1"/>
    <col min="2" max="2" width="8.7109375" style="0" customWidth="1"/>
    <col min="3" max="3" width="11.421875" style="0" customWidth="1"/>
    <col min="4" max="4" width="30.7109375" style="0" customWidth="1"/>
    <col min="5" max="6" width="8.7109375" style="0" customWidth="1"/>
    <col min="7" max="7" width="16.7109375" style="0" customWidth="1"/>
    <col min="8" max="8" width="8.7109375" style="0" customWidth="1"/>
    <col min="9" max="9" width="14.7109375" style="0" customWidth="1"/>
    <col min="10" max="10" width="8.7109375" style="0" customWidth="1"/>
    <col min="11" max="11" width="11.421875" style="0" customWidth="1"/>
    <col min="12" max="12" width="20.7109375" style="0" customWidth="1"/>
  </cols>
  <sheetData>
    <row r="1" ht="12.75" customHeight="1">
      <c r="J1" s="26"/>
    </row>
    <row r="2" spans="1:15" ht="12.75" customHeight="1">
      <c r="A2" s="17" t="s">
        <v>626</v>
      </c>
      <c r="B2" s="31">
        <f>SUM(B3:B11)</f>
        <v>110</v>
      </c>
      <c r="D2" s="17" t="s">
        <v>627</v>
      </c>
      <c r="E2" s="31">
        <f>SUM(E3:E11)</f>
        <v>226</v>
      </c>
      <c r="F2" s="32" t="str">
        <f>IF(E2=COUNTA(Comments!A2:Comments!A250),"Computed Tally is Correct","Computed Tally is Incorrect")</f>
        <v>Computed Tally is Correct</v>
      </c>
      <c r="J2" s="26"/>
      <c r="L2" s="45" t="s">
        <v>563</v>
      </c>
      <c r="M2" s="46" t="s">
        <v>564</v>
      </c>
      <c r="O2" s="20"/>
    </row>
    <row r="3" spans="1:15" ht="12.75" customHeight="1">
      <c r="A3" s="33" t="s">
        <v>628</v>
      </c>
      <c r="B3" s="34">
        <f>COUNTIF(Comments!U$2:U$250,"rdy2vote")+COUNTIF(Comments!U$2:U$250,"rdy2vote2")</f>
        <v>0</v>
      </c>
      <c r="D3" s="33" t="s">
        <v>628</v>
      </c>
      <c r="E3" s="34">
        <f aca="true" t="shared" si="0" ref="E3:E11">B3+B16</f>
        <v>0</v>
      </c>
      <c r="J3" s="26"/>
      <c r="L3" s="30" t="s">
        <v>399</v>
      </c>
      <c r="M3" s="47">
        <f>IF((COUNTIF(Comments!B$1:B$305,L3))=0,"",COUNTIF(Comments!B$1:B$305,L3))</f>
        <v>10</v>
      </c>
      <c r="O3" s="20"/>
    </row>
    <row r="4" spans="1:15" ht="12.75" customHeight="1">
      <c r="A4" s="33" t="s">
        <v>629</v>
      </c>
      <c r="B4" s="34">
        <f>COUNTIF(Comments!U$2:U$250,"wp")</f>
        <v>70</v>
      </c>
      <c r="D4" s="33" t="s">
        <v>629</v>
      </c>
      <c r="E4" s="34">
        <f t="shared" si="0"/>
        <v>70</v>
      </c>
      <c r="J4" s="26"/>
      <c r="L4" s="30" t="s">
        <v>381</v>
      </c>
      <c r="M4" s="47">
        <f>IF((COUNTIF(Comments!B$1:B$305,L4))=0,"",COUNTIF(Comments!B$1:B$305,L4))</f>
        <v>8</v>
      </c>
      <c r="O4" s="20"/>
    </row>
    <row r="5" spans="1:15" ht="12.75" customHeight="1">
      <c r="A5" s="33" t="s">
        <v>630</v>
      </c>
      <c r="B5" s="34">
        <f>COUNTIF(Comments!U$2:U$250,"0")</f>
        <v>14</v>
      </c>
      <c r="D5" s="33" t="s">
        <v>630</v>
      </c>
      <c r="E5" s="34">
        <f t="shared" si="0"/>
        <v>25</v>
      </c>
      <c r="J5" s="26"/>
      <c r="L5" s="30" t="s">
        <v>565</v>
      </c>
      <c r="M5" s="47">
        <f>IF((COUNTIF(Comments!B$1:B$305,L5))=0,"",COUNTIF(Comments!B$1:B$305,L5))</f>
        <v>5</v>
      </c>
      <c r="O5" s="20"/>
    </row>
    <row r="6" spans="1:13" ht="12.75" customHeight="1">
      <c r="A6" s="25" t="s">
        <v>631</v>
      </c>
      <c r="B6" s="27">
        <f>COUNTIF(Comments!U$2:U$250,"A")</f>
        <v>6</v>
      </c>
      <c r="D6" s="25" t="s">
        <v>631</v>
      </c>
      <c r="E6" s="27">
        <f t="shared" si="0"/>
        <v>83</v>
      </c>
      <c r="J6" s="26"/>
      <c r="L6" s="30" t="s">
        <v>71</v>
      </c>
      <c r="M6" s="47">
        <f>IF((COUNTIF(Comments!B$1:B$305,L6))=0,"",COUNTIF(Comments!B$1:B$305,L6))</f>
        <v>6</v>
      </c>
    </row>
    <row r="7" spans="1:13" ht="12.75" customHeight="1">
      <c r="A7" s="25" t="s">
        <v>632</v>
      </c>
      <c r="B7" s="27">
        <f>COUNTIF(Comments!U$2:U$250,"R")</f>
        <v>1</v>
      </c>
      <c r="D7" s="25" t="s">
        <v>632</v>
      </c>
      <c r="E7" s="27">
        <f t="shared" si="0"/>
        <v>5</v>
      </c>
      <c r="J7" s="26"/>
      <c r="L7" s="30" t="s">
        <v>48</v>
      </c>
      <c r="M7" s="47">
        <f>IF((COUNTIF(Comments!B$1:B$305,L7))=0,"",COUNTIF(Comments!B$1:B$305,L7))</f>
        <v>2</v>
      </c>
    </row>
    <row r="8" spans="1:13" ht="12.75" customHeight="1">
      <c r="A8" s="25" t="s">
        <v>633</v>
      </c>
      <c r="B8" s="27">
        <f>COUNTIF(Comments!U$2:U$250,"AP")</f>
        <v>14</v>
      </c>
      <c r="D8" s="25" t="s">
        <v>633</v>
      </c>
      <c r="E8" s="27">
        <f t="shared" si="0"/>
        <v>38</v>
      </c>
      <c r="J8" s="26"/>
      <c r="L8" s="30" t="s">
        <v>566</v>
      </c>
      <c r="M8" s="47">
        <f>IF((COUNTIF(Comments!B$1:B$305,L8))=0,"",COUNTIF(Comments!B$1:B$305,L8))</f>
        <v>5</v>
      </c>
    </row>
    <row r="9" spans="1:15" ht="12.75" customHeight="1">
      <c r="A9" s="25" t="s">
        <v>634</v>
      </c>
      <c r="B9" s="27">
        <f>COUNTIF(Comments!U$2:U$250,"Z")</f>
        <v>5</v>
      </c>
      <c r="D9" s="25" t="s">
        <v>634</v>
      </c>
      <c r="E9" s="27">
        <f t="shared" si="0"/>
        <v>5</v>
      </c>
      <c r="J9" s="26"/>
      <c r="L9" s="30" t="s">
        <v>422</v>
      </c>
      <c r="M9" s="47">
        <f>IF((COUNTIF(Comments!B$1:B$305,L9))=0,"",COUNTIF(Comments!B$1:B$305,L9))</f>
        <v>6</v>
      </c>
      <c r="O9" s="18"/>
    </row>
    <row r="10" spans="1:13" ht="12.75" customHeight="1">
      <c r="A10" t="s">
        <v>635</v>
      </c>
      <c r="B10" s="27">
        <f>COUNTIF(Comments!U$2:U$250,"Out Of Scope")</f>
        <v>0</v>
      </c>
      <c r="D10" t="s">
        <v>635</v>
      </c>
      <c r="E10" s="27">
        <f t="shared" si="0"/>
        <v>0</v>
      </c>
      <c r="J10" s="26"/>
      <c r="L10" s="30" t="s">
        <v>482</v>
      </c>
      <c r="M10" s="47">
        <f>IF((COUNTIF(Comments!B$1:B$305,L10))=0,"",COUNTIF(Comments!B$1:B$305,L10))</f>
        <v>3</v>
      </c>
    </row>
    <row r="11" spans="1:15" ht="12.75" customHeight="1">
      <c r="A11" t="s">
        <v>636</v>
      </c>
      <c r="B11" s="27">
        <f>COUNTIF(Comments!U$2:U$250,"Unresolveable")</f>
        <v>0</v>
      </c>
      <c r="D11" t="s">
        <v>636</v>
      </c>
      <c r="E11" s="27">
        <f t="shared" si="0"/>
        <v>0</v>
      </c>
      <c r="J11" s="26"/>
      <c r="L11" s="30" t="s">
        <v>268</v>
      </c>
      <c r="M11" s="47">
        <f>IF((COUNTIF(Comments!B$1:B$305,L11))=0,"",COUNTIF(Comments!B$1:B$305,L11))</f>
        <v>20</v>
      </c>
      <c r="O11" s="22"/>
    </row>
    <row r="12" spans="1:15" ht="12.75" customHeight="1">
      <c r="A12" t="s">
        <v>637</v>
      </c>
      <c r="B12" s="35">
        <f>SUM(B6:B11)</f>
        <v>26</v>
      </c>
      <c r="D12" t="s">
        <v>638</v>
      </c>
      <c r="E12" s="35">
        <f>SUM(E6:E11)</f>
        <v>131</v>
      </c>
      <c r="J12" s="26"/>
      <c r="L12" s="30" t="s">
        <v>352</v>
      </c>
      <c r="M12" s="47">
        <f>IF((COUNTIF(Comments!B$1:B$305,L12))=0,"",COUNTIF(Comments!B$1:B$305,L12))</f>
        <v>9</v>
      </c>
      <c r="O12" s="24"/>
    </row>
    <row r="13" spans="1:13" ht="12.75" customHeight="1">
      <c r="A13" t="s">
        <v>639</v>
      </c>
      <c r="B13" s="36">
        <f>B12/B2</f>
        <v>0.23636363636363636</v>
      </c>
      <c r="D13" t="s">
        <v>640</v>
      </c>
      <c r="E13" s="36">
        <f>E12/E2</f>
        <v>0.5796460176991151</v>
      </c>
      <c r="J13" s="26"/>
      <c r="L13" s="30" t="s">
        <v>460</v>
      </c>
      <c r="M13" s="47">
        <f>IF((COUNTIF(Comments!B$1:B$305,L13))=0,"",COUNTIF(Comments!B$1:B$305,L13))</f>
        <v>1</v>
      </c>
    </row>
    <row r="14" spans="2:13" ht="12.75" customHeight="1">
      <c r="B14" s="27"/>
      <c r="J14" s="26"/>
      <c r="L14" s="30" t="s">
        <v>465</v>
      </c>
      <c r="M14" s="47">
        <f>IF((COUNTIF(Comments!B$1:B$305,L14))=0,"",COUNTIF(Comments!B$1:B$305,L14))</f>
        <v>1</v>
      </c>
    </row>
    <row r="15" spans="1:13" ht="12.75" customHeight="1">
      <c r="A15" s="17" t="s">
        <v>30</v>
      </c>
      <c r="B15" s="31">
        <f>SUM(B16:B24)</f>
        <v>116</v>
      </c>
      <c r="D15" s="17"/>
      <c r="E15" s="15"/>
      <c r="F15" s="37"/>
      <c r="G15" s="37"/>
      <c r="J15" s="26"/>
      <c r="L15" s="48" t="s">
        <v>609</v>
      </c>
      <c r="M15" s="47">
        <f>IF((COUNTIF(Comments!B$1:B$305,L15))=0,"",COUNTIF(Comments!B$1:B$305,L15))</f>
        <v>13</v>
      </c>
    </row>
    <row r="16" spans="1:13" ht="12.75" customHeight="1">
      <c r="A16" s="33" t="s">
        <v>628</v>
      </c>
      <c r="B16" s="34">
        <f>COUNTIF(Comments!T$2:T$250,"rdy2vote")+COUNTIF(Comments!T$2:T$250,"rdy2vote2")</f>
        <v>0</v>
      </c>
      <c r="C16" s="17"/>
      <c r="D16" s="17" t="s">
        <v>641</v>
      </c>
      <c r="E16" s="15" t="s">
        <v>642</v>
      </c>
      <c r="F16" s="37" t="s">
        <v>643</v>
      </c>
      <c r="G16" s="15" t="s">
        <v>628</v>
      </c>
      <c r="H16" s="16" t="s">
        <v>644</v>
      </c>
      <c r="I16" s="14" t="s">
        <v>645</v>
      </c>
      <c r="J16" s="38"/>
      <c r="L16" s="30" t="s">
        <v>522</v>
      </c>
      <c r="M16" s="47">
        <f>IF((COUNTIF(Comments!B$1:B$305,L16))=0,"",COUNTIF(Comments!B$1:B$305,L16))</f>
        <v>17</v>
      </c>
    </row>
    <row r="17" spans="1:13" ht="12.75" customHeight="1">
      <c r="A17" s="33" t="s">
        <v>629</v>
      </c>
      <c r="B17" s="34">
        <f>COUNTIF(Comments!T$2:T$250,"wp")</f>
        <v>0</v>
      </c>
      <c r="C17" s="18"/>
      <c r="D17" s="18" t="s">
        <v>661</v>
      </c>
      <c r="E17" s="39">
        <f>COUNTIF(Comments!P$2:P$250,$D17)</f>
        <v>0</v>
      </c>
      <c r="F17" s="39">
        <f>COUNTIF(Comments!V$2:V$250,$D17)</f>
        <v>0</v>
      </c>
      <c r="G17" s="39">
        <f>COUNTIF(Comments!Y$2:Y$250,$D17)</f>
        <v>0</v>
      </c>
      <c r="H17">
        <f>COUNTIF(Comments!X$2:X$250,$D17)</f>
        <v>0</v>
      </c>
      <c r="I17" s="39">
        <f>COUNTIF(Comments!W$2:W$250,$D17)</f>
        <v>0</v>
      </c>
      <c r="J17" s="26" t="str">
        <f>IF(SUM(F17:I17)=E17,"OK",SUM(F17:I17)-E17)</f>
        <v>OK</v>
      </c>
      <c r="L17" s="30" t="s">
        <v>438</v>
      </c>
      <c r="M17" s="47">
        <f>IF((COUNTIF(Comments!B$1:B$305,L17))=0,"",COUNTIF(Comments!B$1:B$305,L17))</f>
        <v>11</v>
      </c>
    </row>
    <row r="18" spans="1:15" ht="12.75" customHeight="1">
      <c r="A18" s="33" t="s">
        <v>630</v>
      </c>
      <c r="B18" s="34">
        <f>COUNTIF(Comments!T$2:T$250,"0")</f>
        <v>11</v>
      </c>
      <c r="C18" s="18"/>
      <c r="D18" s="18" t="s">
        <v>317</v>
      </c>
      <c r="E18" s="39">
        <f>COUNTIF(Comments!P$2:P$250,$D18)</f>
        <v>1</v>
      </c>
      <c r="F18" s="39">
        <f>COUNTIF(Comments!V$2:V$250,$D18)</f>
        <v>1</v>
      </c>
      <c r="G18" s="39">
        <f>COUNTIF(Comments!Y$2:Y$250,$D18)</f>
        <v>0</v>
      </c>
      <c r="H18">
        <f>COUNTIF(Comments!X$2:X$250,$D18)</f>
        <v>0</v>
      </c>
      <c r="I18" s="39">
        <f>COUNTIF(Comments!W$2:W$250,$D18)</f>
        <v>0</v>
      </c>
      <c r="J18" s="26" t="str">
        <f aca="true" t="shared" si="1" ref="J18:J44">IF(SUM(F18:I18)=E18,"OK",SUM(F18:I18)-E18)</f>
        <v>OK</v>
      </c>
      <c r="L18" s="30" t="s">
        <v>567</v>
      </c>
      <c r="M18" s="47">
        <f>IF((COUNTIF(Comments!B$1:B$305,L18))=0,"",COUNTIF(Comments!B$1:B$305,L18))</f>
        <v>6</v>
      </c>
      <c r="O18" s="20"/>
    </row>
    <row r="19" spans="1:13" ht="12.75" customHeight="1">
      <c r="A19" s="25" t="s">
        <v>631</v>
      </c>
      <c r="B19" s="27">
        <f>COUNTIF(Comments!T$2:T$250,"A")</f>
        <v>77</v>
      </c>
      <c r="C19" s="19"/>
      <c r="D19" s="18" t="s">
        <v>658</v>
      </c>
      <c r="E19" s="39">
        <f>COUNTIF(Comments!P$2:P$250,$D19)</f>
        <v>1</v>
      </c>
      <c r="F19" s="39">
        <f>COUNTIF(Comments!V$2:V$250,$D19)</f>
        <v>0</v>
      </c>
      <c r="G19" s="39">
        <f>COUNTIF(Comments!Y$2:Y$250,$D19)</f>
        <v>0</v>
      </c>
      <c r="H19">
        <f>COUNTIF(Comments!X$2:X$250,$D19)</f>
        <v>0</v>
      </c>
      <c r="I19" s="39">
        <f>COUNTIF(Comments!W$2:W$250,$D19)</f>
        <v>1</v>
      </c>
      <c r="J19" s="26" t="str">
        <f t="shared" si="1"/>
        <v>OK</v>
      </c>
      <c r="L19" s="30" t="s">
        <v>135</v>
      </c>
      <c r="M19" s="47">
        <f>IF((COUNTIF(Comments!B$1:B$305,L19))=0,"",COUNTIF(Comments!B$1:B$305,L19))</f>
        <v>3</v>
      </c>
    </row>
    <row r="20" spans="1:13" ht="12.75" customHeight="1">
      <c r="A20" s="25" t="s">
        <v>632</v>
      </c>
      <c r="B20" s="27">
        <f>COUNTIF(Comments!T$2:T$250,"R")</f>
        <v>4</v>
      </c>
      <c r="C20" s="19"/>
      <c r="D20" s="18" t="s">
        <v>657</v>
      </c>
      <c r="E20" s="39">
        <f>COUNTIF(Comments!P$2:P$250,$D20)</f>
        <v>1</v>
      </c>
      <c r="F20" s="39">
        <f>COUNTIF(Comments!V$2:V$250,$D20)</f>
        <v>0</v>
      </c>
      <c r="G20" s="39">
        <f>COUNTIF(Comments!Y$2:Y$250,$D20)</f>
        <v>0</v>
      </c>
      <c r="H20">
        <f>COUNTIF(Comments!X$2:X$250,$D20)</f>
        <v>0</v>
      </c>
      <c r="I20" s="39">
        <f>COUNTIF(Comments!W$2:W$250,$D20)</f>
        <v>1</v>
      </c>
      <c r="J20" s="26" t="str">
        <f t="shared" si="1"/>
        <v>OK</v>
      </c>
      <c r="L20" s="30" t="s">
        <v>245</v>
      </c>
      <c r="M20" s="47">
        <f>IF((COUNTIF(Comments!B$1:B$305,L20))=0,"",COUNTIF(Comments!B$1:B$305,L20))</f>
        <v>27</v>
      </c>
    </row>
    <row r="21" spans="1:13" ht="12.75" customHeight="1">
      <c r="A21" s="25" t="s">
        <v>633</v>
      </c>
      <c r="B21" s="27">
        <f>COUNTIF(Comments!T$2:T$250,"AP")</f>
        <v>24</v>
      </c>
      <c r="C21" s="18"/>
      <c r="D21" s="18" t="s">
        <v>27</v>
      </c>
      <c r="E21" s="39">
        <f>COUNTIF(Comments!P$2:P$250,$D21)</f>
        <v>2</v>
      </c>
      <c r="F21" s="39">
        <f>COUNTIF(Comments!V$2:V$250,$D21)</f>
        <v>0</v>
      </c>
      <c r="G21" s="39">
        <f>COUNTIF(Comments!Y$2:Y$250,$D21)</f>
        <v>0</v>
      </c>
      <c r="H21">
        <f>COUNTIF(Comments!X$2:X$250,$D21)</f>
        <v>2</v>
      </c>
      <c r="I21" s="39">
        <f>COUNTIF(Comments!W$2:W$250,$D21)</f>
        <v>0</v>
      </c>
      <c r="J21" s="26" t="str">
        <f t="shared" si="1"/>
        <v>OK</v>
      </c>
      <c r="L21" s="30" t="s">
        <v>469</v>
      </c>
      <c r="M21" s="47">
        <f>IF((COUNTIF(Comments!B$1:B$305,L21))=0,"",COUNTIF(Comments!B$1:B$305,L21))</f>
        <v>5</v>
      </c>
    </row>
    <row r="22" spans="1:15" ht="12.75" customHeight="1">
      <c r="A22" s="25" t="s">
        <v>634</v>
      </c>
      <c r="B22" s="27">
        <f>COUNTIF(Comments!T$2:T$250,"Z")</f>
        <v>0</v>
      </c>
      <c r="C22" s="18"/>
      <c r="D22" s="18" t="s">
        <v>326</v>
      </c>
      <c r="E22" s="39">
        <f>COUNTIF(Comments!P$2:P$250,$D22)</f>
        <v>3</v>
      </c>
      <c r="F22" s="39">
        <f>COUNTIF(Comments!V$2:V$250,$D22)</f>
        <v>0</v>
      </c>
      <c r="G22" s="39">
        <f>COUNTIF(Comments!Y$2:Y$250,$D22)</f>
        <v>0</v>
      </c>
      <c r="H22">
        <f>COUNTIF(Comments!X$2:X$250,$D22)</f>
        <v>1</v>
      </c>
      <c r="I22" s="39">
        <f>COUNTIF(Comments!W$2:W$250,$D22)</f>
        <v>2</v>
      </c>
      <c r="J22" s="26" t="str">
        <f t="shared" si="1"/>
        <v>OK</v>
      </c>
      <c r="L22" s="30" t="s">
        <v>146</v>
      </c>
      <c r="M22" s="47">
        <f>IF((COUNTIF(Comments!B$1:B$305,L22))=0,"",COUNTIF(Comments!B$1:B$305,L22))</f>
        <v>48</v>
      </c>
      <c r="O22" s="25"/>
    </row>
    <row r="23" spans="1:13" ht="12.75" customHeight="1">
      <c r="A23" t="s">
        <v>635</v>
      </c>
      <c r="B23" s="27">
        <f>COUNTIF(Comments!T$2:T$250,"Out Of Scope")</f>
        <v>0</v>
      </c>
      <c r="C23" s="18"/>
      <c r="D23" s="18" t="s">
        <v>493</v>
      </c>
      <c r="E23" s="39">
        <f>COUNTIF(Comments!P$2:P$250,$D23)</f>
        <v>1</v>
      </c>
      <c r="F23" s="39">
        <f>COUNTIF(Comments!V$2:V$250,$D23)</f>
        <v>0</v>
      </c>
      <c r="G23" s="39">
        <f>COUNTIF(Comments!Y$2:Y$250,$D23)</f>
        <v>0</v>
      </c>
      <c r="H23">
        <f>COUNTIF(Comments!X$2:X$250,$D23)</f>
        <v>1</v>
      </c>
      <c r="I23" s="39">
        <f>COUNTIF(Comments!W$2:W$250,$D23)</f>
        <v>0</v>
      </c>
      <c r="J23" s="26" t="str">
        <f t="shared" si="1"/>
        <v>OK</v>
      </c>
      <c r="L23" s="30" t="s">
        <v>499</v>
      </c>
      <c r="M23" s="47">
        <f>IF((COUNTIF(Comments!B$1:B$305,L23))=0,"",COUNTIF(Comments!B$1:B$305,L23))</f>
        <v>9</v>
      </c>
    </row>
    <row r="24" spans="1:13" ht="12.75" customHeight="1">
      <c r="A24" t="s">
        <v>636</v>
      </c>
      <c r="B24" s="27">
        <f>COUNTIF(Comments!T$2:T$250,"Unresolveable")</f>
        <v>0</v>
      </c>
      <c r="C24" s="18"/>
      <c r="D24" s="18" t="s">
        <v>28</v>
      </c>
      <c r="E24" s="39">
        <f>COUNTIF(Comments!P$2:P$250,$D24)</f>
        <v>2</v>
      </c>
      <c r="F24" s="39">
        <f>COUNTIF(Comments!V$2:V$250,$D24)</f>
        <v>1</v>
      </c>
      <c r="G24" s="39">
        <f>COUNTIF(Comments!Y$2:Y$250,$D24)</f>
        <v>0</v>
      </c>
      <c r="H24">
        <f>COUNTIF(Comments!X$2:X$250,$D24)</f>
        <v>0</v>
      </c>
      <c r="I24" s="39">
        <f>COUNTIF(Comments!W$2:W$250,$D24)</f>
        <v>1</v>
      </c>
      <c r="J24" s="26" t="str">
        <f t="shared" si="1"/>
        <v>OK</v>
      </c>
      <c r="L24" s="30" t="s">
        <v>109</v>
      </c>
      <c r="M24" s="47">
        <f>IF((COUNTIF(Comments!B$1:B$305,L24))=0,"",COUNTIF(Comments!B$1:B$305,L24))</f>
        <v>10</v>
      </c>
    </row>
    <row r="25" spans="1:13" ht="12.75" customHeight="1">
      <c r="A25" t="s">
        <v>646</v>
      </c>
      <c r="B25" s="35">
        <f>SUM(B19:B24)</f>
        <v>105</v>
      </c>
      <c r="C25" s="18"/>
      <c r="D25" s="18" t="s">
        <v>662</v>
      </c>
      <c r="E25" s="39">
        <f>COUNTIF(Comments!P$2:P$250,$D25)</f>
        <v>0</v>
      </c>
      <c r="F25" s="39">
        <f>COUNTIF(Comments!V$2:V$250,$D25)</f>
        <v>0</v>
      </c>
      <c r="G25" s="39">
        <f>COUNTIF(Comments!Y$2:Y$250,$D25)</f>
        <v>0</v>
      </c>
      <c r="H25">
        <f>COUNTIF(Comments!X$2:X$250,$D25)</f>
        <v>0</v>
      </c>
      <c r="I25" s="39">
        <f>COUNTIF(Comments!W$2:W$250,$D25)</f>
        <v>0</v>
      </c>
      <c r="J25" s="26" t="str">
        <f t="shared" si="1"/>
        <v>OK</v>
      </c>
      <c r="L25" s="30" t="s">
        <v>104</v>
      </c>
      <c r="M25" s="47">
        <f>IF((COUNTIF(Comments!B$1:B$305,L25))=0,"",COUNTIF(Comments!B$1:B$305,L25))</f>
        <v>1</v>
      </c>
    </row>
    <row r="26" spans="1:13" ht="12.75" customHeight="1">
      <c r="A26" t="s">
        <v>647</v>
      </c>
      <c r="B26" s="36">
        <f>B25/B15</f>
        <v>0.9051724137931034</v>
      </c>
      <c r="C26" s="19"/>
      <c r="D26" s="18" t="s">
        <v>380</v>
      </c>
      <c r="E26" s="39">
        <f>COUNTIF(Comments!P$2:P$250,$D26)</f>
        <v>1</v>
      </c>
      <c r="F26" s="39">
        <f>COUNTIF(Comments!V$2:V$250,$D26)</f>
        <v>0</v>
      </c>
      <c r="G26" s="39">
        <f>COUNTIF(Comments!Y$2:Y$250,$D26)</f>
        <v>0</v>
      </c>
      <c r="H26">
        <f>COUNTIF(Comments!X$2:X$250,$D26)</f>
        <v>1</v>
      </c>
      <c r="I26" s="39">
        <f>COUNTIF(Comments!W$2:W$250,$D26)</f>
        <v>0</v>
      </c>
      <c r="J26" s="26" t="str">
        <f t="shared" si="1"/>
        <v>OK</v>
      </c>
      <c r="L26">
        <f>COUNTA(L3:L25)</f>
        <v>23</v>
      </c>
      <c r="M26" s="28">
        <f>SUM(M2:M25)</f>
        <v>226</v>
      </c>
    </row>
    <row r="27" spans="2:13" ht="12.75" customHeight="1">
      <c r="B27" s="27"/>
      <c r="C27" s="19"/>
      <c r="D27" s="18" t="s">
        <v>29</v>
      </c>
      <c r="E27" s="39">
        <f>COUNTIF(Comments!P$2:P$250,$D27)</f>
        <v>1</v>
      </c>
      <c r="F27" s="39">
        <f>COUNTIF(Comments!V$2:V$250,$D27)</f>
        <v>0</v>
      </c>
      <c r="G27" s="39">
        <f>COUNTIF(Comments!Y$2:Y$250,$D27)</f>
        <v>0</v>
      </c>
      <c r="H27">
        <f>COUNTIF(Comments!X$2:X$250,$D27)</f>
        <v>1</v>
      </c>
      <c r="I27" s="39">
        <f>COUNTIF(Comments!W$2:W$250,$D27)</f>
        <v>0</v>
      </c>
      <c r="J27" s="26" t="str">
        <f t="shared" si="1"/>
        <v>OK</v>
      </c>
      <c r="M27" s="29" t="str">
        <f>IF(M26=COUNTA(Comments!A2:Comments!A250),"Computed Tally is Correct","Computed Tally is Incorrect")</f>
        <v>Computed Tally is Correct</v>
      </c>
    </row>
    <row r="28" spans="2:13" ht="12.75" customHeight="1">
      <c r="B28" s="27"/>
      <c r="C28" s="18"/>
      <c r="D28" s="18" t="s">
        <v>31</v>
      </c>
      <c r="E28" s="39">
        <f>COUNTIF(Comments!P$2:P$250,$D28)</f>
        <v>2</v>
      </c>
      <c r="F28" s="39">
        <f>COUNTIF(Comments!V$2:V$250,$D28)</f>
        <v>1</v>
      </c>
      <c r="G28" s="39">
        <f>COUNTIF(Comments!Y$2:Y$250,$D28)</f>
        <v>0</v>
      </c>
      <c r="H28">
        <f>COUNTIF(Comments!X$2:X$250,$D28)</f>
        <v>1</v>
      </c>
      <c r="I28" s="39">
        <f>COUNTIF(Comments!W$2:W$250,$D28)</f>
        <v>0</v>
      </c>
      <c r="J28" s="26" t="str">
        <f t="shared" si="1"/>
        <v>OK</v>
      </c>
      <c r="M28" s="27"/>
    </row>
    <row r="29" spans="2:13" ht="12.75" customHeight="1">
      <c r="B29" s="27"/>
      <c r="C29" s="18"/>
      <c r="D29" s="19" t="s">
        <v>32</v>
      </c>
      <c r="E29" s="39">
        <f>COUNTIF(Comments!P$2:P$250,$D29)</f>
        <v>2</v>
      </c>
      <c r="F29" s="39">
        <f>COUNTIF(Comments!V$2:V$250,$D29)</f>
        <v>0</v>
      </c>
      <c r="G29" s="39">
        <f>COUNTIF(Comments!Y$2:Y$250,$D29)</f>
        <v>0</v>
      </c>
      <c r="H29">
        <f>COUNTIF(Comments!X$2:X$250,$D29)</f>
        <v>2</v>
      </c>
      <c r="I29" s="39">
        <f>COUNTIF(Comments!W$2:W$250,$D29)</f>
        <v>0</v>
      </c>
      <c r="J29" s="26" t="str">
        <f t="shared" si="1"/>
        <v>OK</v>
      </c>
      <c r="M29" s="27"/>
    </row>
    <row r="30" spans="2:13" ht="12.75" customHeight="1">
      <c r="B30" s="27"/>
      <c r="C30" s="19"/>
      <c r="D30" s="18" t="s">
        <v>33</v>
      </c>
      <c r="E30" s="39">
        <f>COUNTIF(Comments!P$2:P$250,$D30)</f>
        <v>1</v>
      </c>
      <c r="F30" s="39">
        <f>COUNTIF(Comments!V$2:V$250,$D30)</f>
        <v>1</v>
      </c>
      <c r="G30" s="39">
        <f>COUNTIF(Comments!Y$2:Y$250,$D30)</f>
        <v>0</v>
      </c>
      <c r="H30">
        <f>COUNTIF(Comments!X$2:X$250,$D30)</f>
        <v>0</v>
      </c>
      <c r="I30" s="39">
        <f>COUNTIF(Comments!W$2:W$250,$D30)</f>
        <v>0</v>
      </c>
      <c r="J30" s="26" t="str">
        <f t="shared" si="1"/>
        <v>OK</v>
      </c>
      <c r="M30" s="27"/>
    </row>
    <row r="31" spans="1:13" ht="12.75" customHeight="1">
      <c r="A31" s="14" t="s">
        <v>648</v>
      </c>
      <c r="B31" s="27"/>
      <c r="C31" s="18"/>
      <c r="D31" s="18" t="s">
        <v>656</v>
      </c>
      <c r="E31" s="39">
        <f>COUNTIF(Comments!P$2:P$250,$D31)</f>
        <v>8</v>
      </c>
      <c r="F31" s="39">
        <f>COUNTIF(Comments!V$2:V$250,$D31)</f>
        <v>0</v>
      </c>
      <c r="G31" s="39">
        <f>COUNTIF(Comments!Y$2:Y$250,$D31)</f>
        <v>0</v>
      </c>
      <c r="H31">
        <f>COUNTIF(Comments!X$2:X$250,$D31)</f>
        <v>7</v>
      </c>
      <c r="I31" s="39">
        <f>COUNTIF(Comments!W$2:W$250,$D31)</f>
        <v>1</v>
      </c>
      <c r="J31" s="26" t="str">
        <f t="shared" si="1"/>
        <v>OK</v>
      </c>
      <c r="M31" s="27"/>
    </row>
    <row r="32" spans="1:13" ht="12.75" customHeight="1">
      <c r="A32" s="40" t="s">
        <v>694</v>
      </c>
      <c r="B32" s="27">
        <f>IF((COUNTIF(Comments!AA$2:AA$250,A32))=0,0,COUNTIF(Comments!AA$2:AA$250,A32))</f>
        <v>1</v>
      </c>
      <c r="C32" s="18"/>
      <c r="D32" s="18" t="s">
        <v>34</v>
      </c>
      <c r="E32" s="39">
        <f>COUNTIF(Comments!P$2:P$250,$D32)</f>
        <v>2</v>
      </c>
      <c r="F32" s="39">
        <f>COUNTIF(Comments!V$2:V$250,$D32)</f>
        <v>0</v>
      </c>
      <c r="G32" s="39">
        <f>COUNTIF(Comments!Y$2:Y$250,$D32)</f>
        <v>0</v>
      </c>
      <c r="H32">
        <f>COUNTIF(Comments!X$2:X$250,$D32)</f>
        <v>2</v>
      </c>
      <c r="I32" s="39">
        <f>COUNTIF(Comments!W$2:W$250,$D32)</f>
        <v>0</v>
      </c>
      <c r="J32" s="26" t="str">
        <f t="shared" si="1"/>
        <v>OK</v>
      </c>
      <c r="M32" s="27"/>
    </row>
    <row r="33" spans="1:13" ht="12.75" customHeight="1">
      <c r="A33" s="40" t="s">
        <v>700</v>
      </c>
      <c r="B33" s="27">
        <f>IF((COUNTIF(Comments!AA$2:AA$250,A33))=0,0,COUNTIF(Comments!AA$2:AA$250,A33))</f>
        <v>14</v>
      </c>
      <c r="C33" s="18"/>
      <c r="D33" s="18" t="s">
        <v>35</v>
      </c>
      <c r="E33" s="39">
        <f>COUNTIF(Comments!P$2:P$250,$D33)</f>
        <v>9</v>
      </c>
      <c r="F33" s="39">
        <f>COUNTIF(Comments!V$2:V$250,$D33)</f>
        <v>0</v>
      </c>
      <c r="G33" s="39">
        <f>COUNTIF(Comments!Y$2:Y$250,$D33)</f>
        <v>0</v>
      </c>
      <c r="H33">
        <f>COUNTIF(Comments!X$2:X$250,$D33)</f>
        <v>8</v>
      </c>
      <c r="I33" s="39">
        <f>COUNTIF(Comments!W$2:W$250,$D33)</f>
        <v>1</v>
      </c>
      <c r="J33" s="26" t="str">
        <f t="shared" si="1"/>
        <v>OK</v>
      </c>
      <c r="M33" s="27"/>
    </row>
    <row r="34" spans="1:13" ht="12.75" customHeight="1">
      <c r="A34" s="40" t="s">
        <v>702</v>
      </c>
      <c r="B34" s="27">
        <f>IF((COUNTIF(Comments!AA$2:AA$250,A34))=0,0,COUNTIF(Comments!AA$2:AA$250,A34))</f>
        <v>0</v>
      </c>
      <c r="C34" s="18"/>
      <c r="D34" s="18" t="s">
        <v>663</v>
      </c>
      <c r="E34" s="39">
        <f>COUNTIF(Comments!P$2:P$250,$D34)</f>
        <v>3</v>
      </c>
      <c r="F34" s="39">
        <f>COUNTIF(Comments!V$2:V$250,$D34)</f>
        <v>2</v>
      </c>
      <c r="G34" s="39">
        <f>COUNTIF(Comments!Y$2:Y$250,$D34)</f>
        <v>0</v>
      </c>
      <c r="H34">
        <f>COUNTIF(Comments!X$2:X$250,$D34)</f>
        <v>0</v>
      </c>
      <c r="I34" s="39">
        <f>COUNTIF(Comments!W$2:W$250,$D34)</f>
        <v>1</v>
      </c>
      <c r="J34" s="26" t="str">
        <f t="shared" si="1"/>
        <v>OK</v>
      </c>
      <c r="M34" s="27"/>
    </row>
    <row r="35" spans="1:13" ht="12.75" customHeight="1">
      <c r="A35" s="40" t="s">
        <v>698</v>
      </c>
      <c r="B35" s="27">
        <f>IF((COUNTIF(Comments!AA$2:AA$250,A35))=0,0,COUNTIF(Comments!AA$2:AA$250,A35))</f>
        <v>2</v>
      </c>
      <c r="C35" s="18"/>
      <c r="D35" s="18" t="s">
        <v>36</v>
      </c>
      <c r="E35" s="39">
        <f>COUNTIF(Comments!P$2:P$250,$D35)</f>
        <v>6</v>
      </c>
      <c r="F35" s="39">
        <f>COUNTIF(Comments!V$2:V$250,$D35)</f>
        <v>4</v>
      </c>
      <c r="G35" s="39">
        <f>COUNTIF(Comments!Y$2:Y$250,$D35)</f>
        <v>0</v>
      </c>
      <c r="H35">
        <f>COUNTIF(Comments!X$2:X$250,$D35)</f>
        <v>2</v>
      </c>
      <c r="I35" s="39">
        <f>COUNTIF(Comments!W$2:W$250,$D35)</f>
        <v>0</v>
      </c>
      <c r="J35" s="26" t="str">
        <f t="shared" si="1"/>
        <v>OK</v>
      </c>
      <c r="M35" s="27"/>
    </row>
    <row r="36" spans="1:13" ht="12.75" customHeight="1">
      <c r="A36" s="40" t="s">
        <v>708</v>
      </c>
      <c r="B36" s="27">
        <f>IF((COUNTIF(Comments!AA$2:AA$250,A36))=0,0,COUNTIF(Comments!AA$2:AA$250,A36))</f>
        <v>3</v>
      </c>
      <c r="C36" s="18"/>
      <c r="D36" s="18" t="s">
        <v>37</v>
      </c>
      <c r="E36" s="39">
        <f>COUNTIF(Comments!P$2:P$250,$D36)</f>
        <v>7</v>
      </c>
      <c r="F36" s="39">
        <f>COUNTIF(Comments!V$2:V$250,$D36)</f>
        <v>1</v>
      </c>
      <c r="G36" s="39">
        <f>COUNTIF(Comments!Y$2:Y$250,$D36)</f>
        <v>0</v>
      </c>
      <c r="H36">
        <f>COUNTIF(Comments!X$2:X$250,$D36)</f>
        <v>6</v>
      </c>
      <c r="I36" s="39">
        <f>COUNTIF(Comments!W$2:W$250,$D36)</f>
        <v>0</v>
      </c>
      <c r="J36" s="26" t="str">
        <f t="shared" si="1"/>
        <v>OK</v>
      </c>
      <c r="M36" s="27"/>
    </row>
    <row r="37" spans="1:13" ht="12.75" customHeight="1">
      <c r="A37" s="40" t="s">
        <v>713</v>
      </c>
      <c r="B37" s="27">
        <f>IF((COUNTIF(Comments!AA$2:AA$250,A37))=0,0,COUNTIF(Comments!AA$2:AA$250,A37))</f>
        <v>8</v>
      </c>
      <c r="C37" s="18"/>
      <c r="D37" s="18" t="s">
        <v>664</v>
      </c>
      <c r="E37" s="39">
        <f>COUNTIF(Comments!P$2:P$250,$D37)</f>
        <v>0</v>
      </c>
      <c r="F37" s="39">
        <f>COUNTIF(Comments!V$2:V$250,$D37)</f>
        <v>0</v>
      </c>
      <c r="G37" s="39">
        <f>COUNTIF(Comments!Y$2:Y$250,$D37)</f>
        <v>0</v>
      </c>
      <c r="H37">
        <f>COUNTIF(Comments!X$2:X$250,$D37)</f>
        <v>0</v>
      </c>
      <c r="I37" s="39">
        <f>COUNTIF(Comments!W$2:W$250,$D37)</f>
        <v>0</v>
      </c>
      <c r="J37" s="26" t="str">
        <f t="shared" si="1"/>
        <v>OK</v>
      </c>
      <c r="M37" s="27"/>
    </row>
    <row r="38" spans="1:13" ht="12.75" customHeight="1">
      <c r="A38" s="40" t="s">
        <v>693</v>
      </c>
      <c r="B38" s="27">
        <f>IF((COUNTIF(Comments!AA$2:AA$250,A38))=0,0,COUNTIF(Comments!AA$2:AA$250,A38))</f>
        <v>5</v>
      </c>
      <c r="C38" s="18"/>
      <c r="D38" s="18" t="s">
        <v>665</v>
      </c>
      <c r="E38" s="39">
        <f>COUNTIF(Comments!P$2:P$250,$D38)</f>
        <v>0</v>
      </c>
      <c r="F38" s="39">
        <f>COUNTIF(Comments!V$2:V$250,$D38)</f>
        <v>0</v>
      </c>
      <c r="G38" s="39">
        <f>COUNTIF(Comments!Y$2:Y$250,$D38)</f>
        <v>0</v>
      </c>
      <c r="H38">
        <f>COUNTIF(Comments!X$2:X$250,$D38)</f>
        <v>0</v>
      </c>
      <c r="I38" s="39">
        <f>COUNTIF(Comments!W$2:W$250,$D38)</f>
        <v>0</v>
      </c>
      <c r="J38" s="26" t="str">
        <f t="shared" si="1"/>
        <v>OK</v>
      </c>
      <c r="M38" s="27"/>
    </row>
    <row r="39" spans="1:13" ht="12.75" customHeight="1">
      <c r="A39" s="40" t="s">
        <v>701</v>
      </c>
      <c r="B39" s="27">
        <f>IF((COUNTIF(Comments!AA$2:AA$250,A39))=0,0,COUNTIF(Comments!AA$2:AA$250,A39))</f>
        <v>2</v>
      </c>
      <c r="C39" s="18"/>
      <c r="D39" s="18" t="s">
        <v>38</v>
      </c>
      <c r="E39" s="39">
        <f>COUNTIF(Comments!P$2:P$250,$D39)</f>
        <v>2</v>
      </c>
      <c r="F39" s="39">
        <f>COUNTIF(Comments!V$2:V$250,$D39)</f>
        <v>2</v>
      </c>
      <c r="G39" s="39">
        <f>COUNTIF(Comments!Y$2:Y$250,$D39)</f>
        <v>0</v>
      </c>
      <c r="H39">
        <f>COUNTIF(Comments!X$2:X$250,$D39)</f>
        <v>0</v>
      </c>
      <c r="I39" s="39">
        <f>COUNTIF(Comments!W$2:W$250,$D39)</f>
        <v>0</v>
      </c>
      <c r="J39" s="26" t="str">
        <f t="shared" si="1"/>
        <v>OK</v>
      </c>
      <c r="M39" s="28"/>
    </row>
    <row r="40" spans="1:10" ht="12.75" customHeight="1">
      <c r="A40" s="40" t="s">
        <v>692</v>
      </c>
      <c r="B40" s="27">
        <f>IF((COUNTIF(Comments!AA$2:AA$250,A40))=0,0,COUNTIF(Comments!AA$2:AA$250,A40))</f>
        <v>4</v>
      </c>
      <c r="C40" s="18"/>
      <c r="D40" s="18" t="s">
        <v>666</v>
      </c>
      <c r="E40" s="39">
        <f>COUNTIF(Comments!P$2:P$250,$D40)</f>
        <v>0</v>
      </c>
      <c r="F40" s="39">
        <f>COUNTIF(Comments!V$2:V$250,$D40)</f>
        <v>0</v>
      </c>
      <c r="G40" s="39">
        <f>COUNTIF(Comments!Y$2:Y$250,$D40)</f>
        <v>0</v>
      </c>
      <c r="H40">
        <f>COUNTIF(Comments!X$2:X$250,$D40)</f>
        <v>0</v>
      </c>
      <c r="I40" s="39">
        <f>COUNTIF(Comments!W$2:W$250,$D40)</f>
        <v>0</v>
      </c>
      <c r="J40" s="26" t="str">
        <f t="shared" si="1"/>
        <v>OK</v>
      </c>
    </row>
    <row r="41" spans="1:15" ht="12.75" customHeight="1">
      <c r="A41" s="40" t="s">
        <v>714</v>
      </c>
      <c r="B41" s="27">
        <f>IF((COUNTIF(Comments!AA$2:AA$250,A41))=0,0,COUNTIF(Comments!AA$2:AA$250,A41))</f>
        <v>0</v>
      </c>
      <c r="C41" s="19"/>
      <c r="D41" s="18" t="s">
        <v>39</v>
      </c>
      <c r="E41" s="39">
        <f>COUNTIF(Comments!P$2:P$250,$D41)</f>
        <v>15</v>
      </c>
      <c r="F41" s="39">
        <f>COUNTIF(Comments!V$2:V$250,$D41)</f>
        <v>9</v>
      </c>
      <c r="G41" s="39">
        <f>COUNTIF(Comments!Y$2:Y$250,$D41)</f>
        <v>0</v>
      </c>
      <c r="H41">
        <f>COUNTIF(Comments!X$2:X$250,$D41)</f>
        <v>6</v>
      </c>
      <c r="I41" s="39">
        <f>COUNTIF(Comments!W$2:W$250,$D41)</f>
        <v>0</v>
      </c>
      <c r="J41" s="26" t="str">
        <f t="shared" si="1"/>
        <v>OK</v>
      </c>
      <c r="M41" s="29"/>
      <c r="O41" s="25"/>
    </row>
    <row r="42" spans="1:15" ht="12.75" customHeight="1">
      <c r="A42" s="40" t="s">
        <v>703</v>
      </c>
      <c r="B42" s="27">
        <f>IF((COUNTIF(Comments!AA$2:AA$250,A42))=0,0,COUNTIF(Comments!AA$2:AA$250,A42))</f>
        <v>1</v>
      </c>
      <c r="C42" s="18"/>
      <c r="D42" s="18" t="s">
        <v>670</v>
      </c>
      <c r="E42" s="39">
        <f>COUNTIF(Comments!P$2:P$250,$D42)</f>
        <v>15</v>
      </c>
      <c r="F42" s="39">
        <f>COUNTIF(Comments!V$2:V$250,$D42)</f>
        <v>1</v>
      </c>
      <c r="G42" s="39">
        <f>COUNTIF(Comments!Y$2:Y$250,$D42)</f>
        <v>0</v>
      </c>
      <c r="H42">
        <f>COUNTIF(Comments!X$2:X$250,$D42)</f>
        <v>11</v>
      </c>
      <c r="I42" s="39">
        <f>COUNTIF(Comments!W$2:W$250,$D42)</f>
        <v>3</v>
      </c>
      <c r="J42" s="26" t="str">
        <f t="shared" si="1"/>
        <v>OK</v>
      </c>
      <c r="M42" s="27"/>
      <c r="O42" s="25"/>
    </row>
    <row r="43" spans="1:15" ht="12.75" customHeight="1">
      <c r="A43" s="40" t="s">
        <v>697</v>
      </c>
      <c r="B43" s="27">
        <f>IF((COUNTIF(Comments!AA$2:AA$250,A43))=0,0,COUNTIF(Comments!AA$2:AA$250,A43))</f>
        <v>7</v>
      </c>
      <c r="C43" s="19"/>
      <c r="D43" s="18" t="s">
        <v>671</v>
      </c>
      <c r="E43" s="39">
        <f>COUNTIF(Comments!P$2:P$250,$D43)</f>
        <v>7</v>
      </c>
      <c r="F43" s="39">
        <f>COUNTIF(Comments!V$2:V$250,$D43)</f>
        <v>1</v>
      </c>
      <c r="G43" s="39">
        <f>COUNTIF(Comments!Y$2:Y$250,$D43)</f>
        <v>0</v>
      </c>
      <c r="H43">
        <f>COUNTIF(Comments!X$2:X$250,$D43)</f>
        <v>5</v>
      </c>
      <c r="I43" s="39">
        <f>COUNTIF(Comments!W$2:W$250,$D43)</f>
        <v>1</v>
      </c>
      <c r="J43" s="26" t="str">
        <f t="shared" si="1"/>
        <v>OK</v>
      </c>
      <c r="M43" s="27"/>
      <c r="O43" s="25"/>
    </row>
    <row r="44" spans="1:15" ht="12.75" customHeight="1">
      <c r="A44" s="40" t="s">
        <v>710</v>
      </c>
      <c r="B44" s="27">
        <f>IF((COUNTIF(Comments!AA$2:AA$250,A44))=0,0,COUNTIF(Comments!AA$2:AA$250,A44))</f>
        <v>5</v>
      </c>
      <c r="C44" s="18"/>
      <c r="D44" s="18" t="s">
        <v>672</v>
      </c>
      <c r="E44" s="39">
        <f>COUNTIF(Comments!P$2:P$250,$D44)</f>
        <v>0</v>
      </c>
      <c r="F44" s="39">
        <f>COUNTIF(Comments!V$2:V$250,$D44)</f>
        <v>0</v>
      </c>
      <c r="G44" s="39">
        <f>COUNTIF(Comments!Y$2:Y$250,$D44)</f>
        <v>0</v>
      </c>
      <c r="H44">
        <f>COUNTIF(Comments!X$2:X$250,$D44)</f>
        <v>0</v>
      </c>
      <c r="I44" s="39">
        <f>COUNTIF(Comments!W$2:W$250,$D44)</f>
        <v>0</v>
      </c>
      <c r="J44" s="26" t="str">
        <f t="shared" si="1"/>
        <v>OK</v>
      </c>
      <c r="M44" s="27"/>
      <c r="O44" s="25"/>
    </row>
    <row r="45" spans="1:15" ht="12.75" customHeight="1">
      <c r="A45" s="40" t="s">
        <v>711</v>
      </c>
      <c r="B45" s="27">
        <f>IF((COUNTIF(Comments!AA$2:AA$250,A45))=0,0,COUNTIF(Comments!AA$2:AA$250,A45))</f>
        <v>2</v>
      </c>
      <c r="C45" s="19"/>
      <c r="D45" s="18" t="s">
        <v>667</v>
      </c>
      <c r="E45" s="39">
        <f>COUNTIF(Comments!P$2:P$250,$D45)</f>
        <v>0</v>
      </c>
      <c r="F45" s="39">
        <f>COUNTIF(Comments!V$2:V$250,$D45)</f>
        <v>0</v>
      </c>
      <c r="G45" s="39">
        <f>COUNTIF(Comments!Y$2:Y$250,$D45)</f>
        <v>0</v>
      </c>
      <c r="H45">
        <f>COUNTIF(Comments!X$2:X$250,$D45)</f>
        <v>0</v>
      </c>
      <c r="I45" s="39">
        <f>COUNTIF(Comments!W$2:W$250,$D45)</f>
        <v>0</v>
      </c>
      <c r="J45" s="26" t="str">
        <f aca="true" t="shared" si="2" ref="J45:J52">IF(SUM(F45:I45)=E45,"OK",SUM(F45:I45)-E45)</f>
        <v>OK</v>
      </c>
      <c r="M45" s="27"/>
      <c r="O45" s="25"/>
    </row>
    <row r="46" spans="1:15" ht="12.75" customHeight="1">
      <c r="A46" s="40" t="s">
        <v>699</v>
      </c>
      <c r="B46" s="27">
        <f>IF((COUNTIF(Comments!AA$2:AA$250,A46))=0,0,COUNTIF(Comments!AA$2:AA$250,A46))</f>
        <v>4</v>
      </c>
      <c r="C46" s="19"/>
      <c r="D46" s="18" t="s">
        <v>40</v>
      </c>
      <c r="E46" s="39">
        <f>COUNTIF(Comments!P$2:P$250,$D46)</f>
        <v>3</v>
      </c>
      <c r="F46" s="39">
        <f>COUNTIF(Comments!V$2:V$250,$D46)</f>
        <v>2</v>
      </c>
      <c r="G46" s="39">
        <f>COUNTIF(Comments!Y$2:Y$250,$D46)</f>
        <v>0</v>
      </c>
      <c r="H46">
        <f>COUNTIF(Comments!X$2:X$250,$D46)</f>
        <v>1</v>
      </c>
      <c r="I46" s="39">
        <f>COUNTIF(Comments!W$2:W$250,$D46)</f>
        <v>0</v>
      </c>
      <c r="J46" s="26" t="str">
        <f t="shared" si="2"/>
        <v>OK</v>
      </c>
      <c r="M46" s="27"/>
      <c r="O46" s="25"/>
    </row>
    <row r="47" spans="1:15" ht="12.75" customHeight="1">
      <c r="A47" s="40" t="s">
        <v>706</v>
      </c>
      <c r="B47" s="27">
        <f>IF((COUNTIF(Comments!AA$2:AA$250,A47))=0,0,COUNTIF(Comments!AA$2:AA$250,A47))</f>
        <v>9</v>
      </c>
      <c r="C47" s="18"/>
      <c r="D47" s="18" t="s">
        <v>41</v>
      </c>
      <c r="E47" s="39">
        <f>COUNTIF(Comments!P$2:P$250,$D47)</f>
        <v>1</v>
      </c>
      <c r="F47" s="39">
        <f>COUNTIF(Comments!V$2:V$250,$D47)</f>
        <v>0</v>
      </c>
      <c r="G47" s="39">
        <f>COUNTIF(Comments!Y$2:Y$250,$D47)</f>
        <v>0</v>
      </c>
      <c r="H47">
        <f>COUNTIF(Comments!X$2:X$250,$D47)</f>
        <v>1</v>
      </c>
      <c r="I47" s="39">
        <f>COUNTIF(Comments!W$2:W$250,$D47)</f>
        <v>0</v>
      </c>
      <c r="J47" s="26" t="str">
        <f t="shared" si="2"/>
        <v>OK</v>
      </c>
      <c r="M47" s="27"/>
      <c r="O47" s="25"/>
    </row>
    <row r="48" spans="1:15" ht="12.75" customHeight="1">
      <c r="A48" s="40" t="s">
        <v>695</v>
      </c>
      <c r="B48" s="27">
        <f>IF((COUNTIF(Comments!AA$2:AA$250,A48))=0,0,COUNTIF(Comments!AA$2:AA$250,A48))</f>
        <v>3</v>
      </c>
      <c r="C48" s="19"/>
      <c r="D48" s="19" t="s">
        <v>668</v>
      </c>
      <c r="E48" s="39">
        <f>COUNTIF(Comments!P$2:P$250,$D48)</f>
        <v>0</v>
      </c>
      <c r="F48" s="39">
        <f>COUNTIF(Comments!V$2:V$250,$D48)</f>
        <v>0</v>
      </c>
      <c r="G48" s="39">
        <f>COUNTIF(Comments!Y$2:Y$250,$D48)</f>
        <v>0</v>
      </c>
      <c r="H48">
        <f>COUNTIF(Comments!X$2:X$250,$D48)</f>
        <v>0</v>
      </c>
      <c r="I48" s="39">
        <f>COUNTIF(Comments!W$2:W$250,$D48)</f>
        <v>0</v>
      </c>
      <c r="J48" s="26" t="str">
        <f t="shared" si="2"/>
        <v>OK</v>
      </c>
      <c r="M48" s="27"/>
      <c r="O48" s="25"/>
    </row>
    <row r="49" spans="1:15" ht="12.75" customHeight="1">
      <c r="A49" s="40" t="s">
        <v>649</v>
      </c>
      <c r="B49" s="27">
        <f>IF((COUNTIF(Comments!AA$2:AA$250,A49))=0,0,COUNTIF(Comments!AA$2:AA$250,A49))</f>
        <v>0</v>
      </c>
      <c r="D49" s="18" t="s">
        <v>42</v>
      </c>
      <c r="E49" s="39">
        <f>COUNTIF(Comments!P$2:P$250,$D49)</f>
        <v>12</v>
      </c>
      <c r="F49" s="39">
        <f>COUNTIF(Comments!V$2:V$250,$D49)</f>
        <v>0</v>
      </c>
      <c r="G49" s="39">
        <f>COUNTIF(Comments!Y$2:Y$250,$D49)</f>
        <v>0</v>
      </c>
      <c r="H49">
        <f>COUNTIF(Comments!X$2:X$250,$D49)</f>
        <v>11</v>
      </c>
      <c r="I49" s="39">
        <f>COUNTIF(Comments!W$2:W$250,$D49)</f>
        <v>1</v>
      </c>
      <c r="J49" s="26" t="str">
        <f t="shared" si="2"/>
        <v>OK</v>
      </c>
      <c r="M49" s="27"/>
      <c r="O49" s="25"/>
    </row>
    <row r="50" spans="1:15" ht="12.75" customHeight="1">
      <c r="A50" s="40" t="s">
        <v>649</v>
      </c>
      <c r="B50" s="27">
        <f>IF((COUNTIF(Comments!AA$2:AA$250,A50))=0,0,COUNTIF(Comments!AA$2:AA$250,A50))</f>
        <v>0</v>
      </c>
      <c r="D50" s="18" t="s">
        <v>43</v>
      </c>
      <c r="E50" s="39">
        <f>COUNTIF(Comments!P$2:P$250,$D50)</f>
        <v>2</v>
      </c>
      <c r="F50" s="39">
        <f>COUNTIF(Comments!V$2:V$250,$D50)</f>
        <v>0</v>
      </c>
      <c r="G50" s="39">
        <f>COUNTIF(Comments!Y$2:Y$250,$D50)</f>
        <v>0</v>
      </c>
      <c r="H50">
        <f>COUNTIF(Comments!X$2:X$250,$D50)</f>
        <v>1</v>
      </c>
      <c r="I50" s="39">
        <f>COUNTIF(Comments!W$2:W$250,$D50)</f>
        <v>1</v>
      </c>
      <c r="J50" s="26" t="str">
        <f t="shared" si="2"/>
        <v>OK</v>
      </c>
      <c r="M50" s="27"/>
      <c r="O50" s="25"/>
    </row>
    <row r="51" spans="1:15" ht="12.75" customHeight="1">
      <c r="A51" s="40" t="s">
        <v>649</v>
      </c>
      <c r="B51" s="27">
        <f>IF((COUNTIF(Comments!AA$2:AA$250,A51))=0,0,COUNTIF(Comments!AA$2:AA$250,A51))</f>
        <v>0</v>
      </c>
      <c r="D51" s="18" t="s">
        <v>669</v>
      </c>
      <c r="E51" s="39">
        <f>COUNTIF(Comments!P$2:P$250,$D51)</f>
        <v>0</v>
      </c>
      <c r="F51" s="39">
        <f>COUNTIF(Comments!V$2:V$250,$D51)</f>
        <v>0</v>
      </c>
      <c r="G51" s="39">
        <f>COUNTIF(Comments!Y$2:Y$250,$D51)</f>
        <v>0</v>
      </c>
      <c r="H51">
        <f>COUNTIF(Comments!X$2:X$250,$D51)</f>
        <v>0</v>
      </c>
      <c r="I51" s="39">
        <f>COUNTIF(Comments!W$2:W$250,$D51)</f>
        <v>0</v>
      </c>
      <c r="J51" s="26" t="str">
        <f t="shared" si="2"/>
        <v>OK</v>
      </c>
      <c r="O51" s="25"/>
    </row>
    <row r="52" spans="1:15" ht="12.75" customHeight="1">
      <c r="A52" s="40" t="s">
        <v>649</v>
      </c>
      <c r="B52" s="27">
        <f>IF((COUNTIF(Comments!AA$2:AA$250,A52))=0,0,COUNTIF(Comments!AA$2:AA$250,A52))</f>
        <v>0</v>
      </c>
      <c r="D52" s="18" t="s">
        <v>659</v>
      </c>
      <c r="E52" s="39">
        <f>COUNTIF(Comments!P$2:P$250,$D52)</f>
        <v>0</v>
      </c>
      <c r="F52" s="39">
        <f>COUNTIF(Comments!V$2:V$250,$D52)</f>
        <v>0</v>
      </c>
      <c r="G52" s="39">
        <f>COUNTIF(Comments!Y$2:Y$250,$D52)</f>
        <v>0</v>
      </c>
      <c r="H52">
        <f>COUNTIF(Comments!X$2:X$250,$D52)</f>
        <v>0</v>
      </c>
      <c r="I52" s="39">
        <f>COUNTIF(Comments!W$2:W$250,$D52)</f>
        <v>0</v>
      </c>
      <c r="J52" s="26" t="str">
        <f t="shared" si="2"/>
        <v>OK</v>
      </c>
      <c r="O52" s="25"/>
    </row>
    <row r="53" spans="1:15" ht="12.75" customHeight="1">
      <c r="A53" s="40" t="s">
        <v>649</v>
      </c>
      <c r="B53" s="27">
        <f>IF((COUNTIF(Comments!AA$2:AA$250,A53))=0,0,COUNTIF(Comments!AA$2:AA$250,A53))</f>
        <v>0</v>
      </c>
      <c r="D53" s="18" t="s">
        <v>659</v>
      </c>
      <c r="E53" s="39">
        <f>COUNTIF(Comments!P$2:P$250,$D53)</f>
        <v>0</v>
      </c>
      <c r="F53" s="39">
        <f>COUNTIF(Comments!V$2:V$250,$D53)</f>
        <v>0</v>
      </c>
      <c r="G53" s="39">
        <f>COUNTIF(Comments!Y$2:Y$250,$D53)</f>
        <v>0</v>
      </c>
      <c r="H53">
        <f>COUNTIF(Comments!X$2:X$250,$D53)</f>
        <v>0</v>
      </c>
      <c r="I53" s="39">
        <f>COUNTIF(Comments!W$2:W$250,$D53)</f>
        <v>0</v>
      </c>
      <c r="J53" s="26" t="str">
        <f>IF(SUM(F53:I53)=E53,"OK",SUM(F53:I53)-E53)</f>
        <v>OK</v>
      </c>
      <c r="L53" s="27"/>
      <c r="O53" s="25"/>
    </row>
    <row r="54" spans="1:15" ht="12.75" customHeight="1">
      <c r="A54" s="40" t="s">
        <v>649</v>
      </c>
      <c r="B54" s="27">
        <f>IF((COUNTIF(Comments!AA$2:AA$250,A54))=0,0,COUNTIF(Comments!AA$2:AA$250,A54))</f>
        <v>0</v>
      </c>
      <c r="D54" s="18" t="s">
        <v>659</v>
      </c>
      <c r="E54" s="39">
        <f>COUNTIF(Comments!P$2:P$250,$D54)</f>
        <v>0</v>
      </c>
      <c r="F54" s="39">
        <f>COUNTIF(Comments!V$2:V$250,$D54)</f>
        <v>0</v>
      </c>
      <c r="G54" s="39">
        <f>COUNTIF(Comments!Y$2:Y$250,$D54)</f>
        <v>0</v>
      </c>
      <c r="H54">
        <f>COUNTIF(Comments!X$2:X$250,$D54)</f>
        <v>0</v>
      </c>
      <c r="I54" s="39">
        <f>COUNTIF(Comments!W$2:W$250,$D54)</f>
        <v>0</v>
      </c>
      <c r="J54" s="26" t="str">
        <f>IF(SUM(F54:I54)=E54,"OK",SUM(F54:I54)-E54)</f>
        <v>OK</v>
      </c>
      <c r="L54" s="28"/>
      <c r="M54" s="32"/>
      <c r="O54" s="25"/>
    </row>
    <row r="55" spans="1:15" ht="12.75" customHeight="1">
      <c r="A55" s="43" t="s">
        <v>652</v>
      </c>
      <c r="B55" s="35">
        <f>SUM(B31:B54)</f>
        <v>70</v>
      </c>
      <c r="D55" s="28" t="s">
        <v>650</v>
      </c>
      <c r="E55" s="41">
        <f>SUM(E$17:E54)</f>
        <v>110</v>
      </c>
      <c r="F55" s="41">
        <f>SUM(F$17:F54)</f>
        <v>26</v>
      </c>
      <c r="G55" s="41">
        <f>SUM(G$17:G54)</f>
        <v>0</v>
      </c>
      <c r="H55" s="41">
        <f>SUM(H$17:H54)</f>
        <v>70</v>
      </c>
      <c r="I55" s="41">
        <f>SUM(I$17:I54)</f>
        <v>14</v>
      </c>
      <c r="J55" s="26"/>
      <c r="O55" s="25"/>
    </row>
    <row r="56" spans="1:15" ht="12.75" customHeight="1">
      <c r="A56" t="s">
        <v>653</v>
      </c>
      <c r="B56" s="44">
        <f>IF(B55=0,0,(B55/(B4+B5)))</f>
        <v>0.8333333333333334</v>
      </c>
      <c r="D56" s="29" t="s">
        <v>651</v>
      </c>
      <c r="E56" s="42" t="str">
        <f>IF(E55=B$2,"YES","NO")</f>
        <v>YES</v>
      </c>
      <c r="F56" s="42" t="str">
        <f>IF(F55=B$12,"YES","NO")</f>
        <v>YES</v>
      </c>
      <c r="G56" s="42" t="str">
        <f>IF(G55=B$3,"YES","NO")</f>
        <v>YES</v>
      </c>
      <c r="H56" s="42" t="str">
        <f>IF(H55=B$4,"YES","NO")</f>
        <v>YES</v>
      </c>
      <c r="I56" s="42" t="str">
        <f>IF(I55=B$5,"YES","NO")</f>
        <v>YES</v>
      </c>
      <c r="J56" s="26"/>
      <c r="O56" s="25"/>
    </row>
    <row r="57" ht="12.75" customHeight="1">
      <c r="O57" s="18"/>
    </row>
    <row r="58" ht="12.75" customHeight="1">
      <c r="O58" s="18"/>
    </row>
    <row r="59" ht="12.75" customHeight="1">
      <c r="O59" s="18"/>
    </row>
    <row r="60" ht="12.75" customHeight="1">
      <c r="O60" s="18"/>
    </row>
    <row r="61" ht="12.75" customHeight="1">
      <c r="O61" s="18"/>
    </row>
    <row r="62" ht="12.75" customHeight="1">
      <c r="O62" s="18"/>
    </row>
    <row r="63" ht="12.75" customHeight="1">
      <c r="O63" s="18"/>
    </row>
    <row r="64" ht="12.75" customHeight="1">
      <c r="O64" s="18"/>
    </row>
    <row r="65" ht="12.75" customHeight="1">
      <c r="O65" s="18"/>
    </row>
    <row r="66" ht="12.75" customHeight="1">
      <c r="O66" s="18"/>
    </row>
    <row r="67" ht="12.75" customHeight="1">
      <c r="O67" s="18"/>
    </row>
    <row r="68" ht="12.75" customHeight="1">
      <c r="O68" s="18"/>
    </row>
    <row r="69" ht="12.75" customHeight="1">
      <c r="O69" s="18"/>
    </row>
    <row r="70" ht="12.75" customHeight="1">
      <c r="O70" s="18"/>
    </row>
    <row r="71" ht="12.75" customHeight="1">
      <c r="O71" s="18"/>
    </row>
    <row r="72" ht="12.75" customHeight="1">
      <c r="O72" s="18"/>
    </row>
    <row r="73" ht="12.75" customHeight="1">
      <c r="O73" s="18"/>
    </row>
    <row r="74" ht="12.75" customHeight="1">
      <c r="O74" s="18"/>
    </row>
    <row r="75" ht="12.75" customHeight="1">
      <c r="O75" s="18"/>
    </row>
    <row r="76" ht="12.75" customHeight="1">
      <c r="O76" s="18"/>
    </row>
    <row r="77" ht="12.75" customHeight="1">
      <c r="O77" s="18"/>
    </row>
    <row r="78" ht="12.75" customHeight="1">
      <c r="O78" s="18"/>
    </row>
    <row r="79" ht="12.75" customHeight="1">
      <c r="O79" s="18"/>
    </row>
    <row r="80" ht="12.75" customHeight="1">
      <c r="O80" s="18"/>
    </row>
    <row r="116" ht="12.75" customHeight="1">
      <c r="O116" s="22"/>
    </row>
    <row r="117" ht="12.75" customHeight="1">
      <c r="O117" s="22"/>
    </row>
    <row r="118" ht="12.75" customHeight="1">
      <c r="O118" s="22"/>
    </row>
    <row r="119" ht="12.75" customHeight="1">
      <c r="O119" s="22"/>
    </row>
    <row r="120" ht="12.75" customHeight="1">
      <c r="O120" s="22"/>
    </row>
    <row r="121" ht="12.75" customHeight="1">
      <c r="O121" s="22"/>
    </row>
    <row r="122" ht="12.75" customHeight="1">
      <c r="O122" s="22"/>
    </row>
    <row r="123" ht="12.75" customHeight="1">
      <c r="O123" s="22"/>
    </row>
    <row r="124" ht="12.75" customHeight="1">
      <c r="O124" s="22"/>
    </row>
    <row r="125" ht="12.75" customHeight="1">
      <c r="O125" s="22"/>
    </row>
    <row r="126" ht="12.75" customHeight="1">
      <c r="O126" s="22"/>
    </row>
    <row r="127" ht="12.75" customHeight="1">
      <c r="O127" s="22"/>
    </row>
    <row r="128" ht="12.75" customHeight="1">
      <c r="O128" s="23"/>
    </row>
    <row r="129" ht="12.75" customHeight="1">
      <c r="O129" s="23"/>
    </row>
    <row r="130" ht="12.75" customHeight="1">
      <c r="O130" s="21"/>
    </row>
    <row r="131" ht="12.75" customHeight="1">
      <c r="O131" s="23"/>
    </row>
    <row r="132" ht="12.75" customHeight="1">
      <c r="O132" s="24"/>
    </row>
    <row r="133" ht="12.75" customHeight="1">
      <c r="O133" s="24"/>
    </row>
    <row r="134" ht="12.75" customHeight="1">
      <c r="O134" s="24"/>
    </row>
    <row r="135" ht="12.75" customHeight="1">
      <c r="O135" s="2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2011-02-16T12:28:56Z</dcterms:created>
  <dcterms:modified xsi:type="dcterms:W3CDTF">2011-05-10T22:22:53Z</dcterms:modified>
  <cp:category/>
  <cp:version/>
  <cp:contentType/>
  <cp:contentStatus/>
</cp:coreProperties>
</file>