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80" yWindow="65521" windowWidth="8640" windowHeight="8130" activeTab="0"/>
  </bookViews>
  <sheets>
    <sheet name="IEEE_Cover" sheetId="1" r:id="rId1"/>
    <sheet name="Comments" sheetId="2" r:id="rId2"/>
    <sheet name="Summary" sheetId="3" r:id="rId3"/>
  </sheets>
  <definedNames>
    <definedName name="_xlnm._FilterDatabase" localSheetId="1" hidden="1">'Comments'!$A$1:$U$65</definedName>
  </definedNames>
  <calcPr fullCalcOnLoad="1"/>
</workbook>
</file>

<file path=xl/comments2.xml><?xml version="1.0" encoding="utf-8"?>
<comments xmlns="http://schemas.openxmlformats.org/spreadsheetml/2006/main">
  <authors>
    <author>ChangK</author>
  </authors>
  <commentList>
    <comment ref="O11" authorId="0">
      <text>
        <r>
          <rPr>
            <b/>
            <sz val="8"/>
            <rFont val="Tahoma"/>
            <family val="0"/>
          </rPr>
          <t>ChangK:</t>
        </r>
        <r>
          <rPr>
            <sz val="8"/>
            <rFont val="Tahoma"/>
            <family val="0"/>
          </rPr>
          <t xml:space="preserve">
PPDU format
</t>
        </r>
        <r>
          <rPr>
            <b/>
            <sz val="8"/>
            <rFont val="Tahoma"/>
            <family val="2"/>
          </rPr>
          <t>PowellC:</t>
        </r>
        <r>
          <rPr>
            <sz val="8"/>
            <rFont val="Tahoma"/>
            <family val="0"/>
          </rPr>
          <t xml:space="preserve">
Assigned to OFDM</t>
        </r>
      </text>
    </comment>
    <comment ref="I13" authorId="0">
      <text>
        <r>
          <rPr>
            <b/>
            <sz val="8"/>
            <rFont val="Tahoma"/>
            <family val="0"/>
          </rPr>
          <t>ChangK:</t>
        </r>
        <r>
          <rPr>
            <sz val="8"/>
            <rFont val="Tahoma"/>
            <family val="0"/>
          </rPr>
          <t xml:space="preserve">
Should be page 24.</t>
        </r>
      </text>
    </comment>
    <comment ref="I14" authorId="0">
      <text>
        <r>
          <rPr>
            <b/>
            <sz val="8"/>
            <rFont val="Tahoma"/>
            <family val="0"/>
          </rPr>
          <t>ChangK:</t>
        </r>
        <r>
          <rPr>
            <sz val="8"/>
            <rFont val="Tahoma"/>
            <family val="0"/>
          </rPr>
          <t xml:space="preserve">
Should be page 24.</t>
        </r>
      </text>
    </comment>
    <comment ref="H15" authorId="0">
      <text>
        <r>
          <rPr>
            <b/>
            <sz val="8"/>
            <rFont val="Tahoma"/>
            <family val="0"/>
          </rPr>
          <t>ChangK:</t>
        </r>
        <r>
          <rPr>
            <sz val="8"/>
            <rFont val="Tahoma"/>
            <family val="0"/>
          </rPr>
          <t xml:space="preserve">
Page number should be 25 instead of 33 that was put in by the commenter.</t>
        </r>
      </text>
    </comment>
    <comment ref="H16" authorId="0">
      <text>
        <r>
          <rPr>
            <b/>
            <sz val="8"/>
            <rFont val="Tahoma"/>
            <family val="0"/>
          </rPr>
          <t>ChangK:</t>
        </r>
        <r>
          <rPr>
            <sz val="8"/>
            <rFont val="Tahoma"/>
            <family val="0"/>
          </rPr>
          <t xml:space="preserve">
Page number should be 25 instead of 33 that was put in by the commenter.</t>
        </r>
      </text>
    </comment>
  </commentList>
</comments>
</file>

<file path=xl/sharedStrings.xml><?xml version="1.0" encoding="utf-8"?>
<sst xmlns="http://schemas.openxmlformats.org/spreadsheetml/2006/main" count="806" uniqueCount="277">
  <si>
    <t>Yokogawa Co.</t>
  </si>
  <si>
    <t>shusaku@ieee.org</t>
  </si>
  <si>
    <t>Rodney Hemminger</t>
  </si>
  <si>
    <t>rodney.c.hemminger@us.elster.com</t>
  </si>
  <si>
    <t>Shusaku Shimada</t>
  </si>
  <si>
    <t>Bob Mason</t>
  </si>
  <si>
    <t>robert.t.mason@us.elster.com</t>
  </si>
  <si>
    <t>What about OFDM? Is it necessary to say anything here?</t>
  </si>
  <si>
    <t xml:space="preserve">Increase the upper/lower bounds on other FSK parameter tolerance, as follows: Frequency tolerance = +/- 400 ppm, symbol rate tolerance = +/- 400 ppm.   </t>
  </si>
  <si>
    <t>Shearer_inc@yahoo.com</t>
  </si>
  <si>
    <t xml:space="preserve">A deviation of 20% (+/- 200000 ppm!) of the modulation index from its standard value is pretty high compared to tolerance defined for other FSK parameters. If the aim is to allow low cost radio designs the upper/lower bounds on tolerance of other FSK parameters should be increased.  </t>
  </si>
  <si>
    <t>Daniel Popa</t>
  </si>
  <si>
    <t>daniel.popa@itron.com</t>
  </si>
  <si>
    <t>Srinath Hosur</t>
  </si>
  <si>
    <t>hosur@ti.com</t>
  </si>
  <si>
    <t>Sverre Brubæk</t>
  </si>
  <si>
    <t>s.brubak@ti.com</t>
  </si>
  <si>
    <t>SIMIT, CAS</t>
  </si>
  <si>
    <t>jerryshen08@gmail.com</t>
  </si>
  <si>
    <t>Jie Shen</t>
  </si>
  <si>
    <r>
      <t xml:space="preserve">"TX amplifier rise time </t>
    </r>
    <r>
      <rPr>
        <sz val="10"/>
        <rFont val="Arial"/>
        <family val="0"/>
      </rPr>
      <t>≤100 μs" is an implementation parameter and doesn't serve any purpose here.</t>
    </r>
  </si>
  <si>
    <t>A / AP / R / Z</t>
  </si>
  <si>
    <t>Technical</t>
  </si>
  <si>
    <t>Overall</t>
  </si>
  <si>
    <t>Open</t>
  </si>
  <si>
    <t>Suggested</t>
  </si>
  <si>
    <t>Reject</t>
  </si>
  <si>
    <t>Principle</t>
  </si>
  <si>
    <t>Withdrawn</t>
  </si>
  <si>
    <t>Out of scope</t>
  </si>
  <si>
    <t>Unresolvable</t>
  </si>
  <si>
    <t>Total resolved</t>
  </si>
  <si>
    <t>Percent</t>
  </si>
  <si>
    <t>Written</t>
  </si>
  <si>
    <t>Assigned</t>
  </si>
  <si>
    <t>Total assigned</t>
  </si>
  <si>
    <t>Resolved by comment 1308.</t>
  </si>
  <si>
    <t>Resolved by comment 1328.</t>
  </si>
  <si>
    <t>Resolved by comment 1347.</t>
  </si>
  <si>
    <t>Resolved by comment 1506.</t>
  </si>
  <si>
    <t>Resolved by comment 1510.</t>
  </si>
  <si>
    <t>Radio Specification</t>
  </si>
  <si>
    <t>6.12b.3.3</t>
  </si>
  <si>
    <t>Sensitivity should be specified for a given data rate and coded or uncoded</t>
  </si>
  <si>
    <t>Provide a table with required sensitivity per data rate. Coded and uncoded</t>
  </si>
  <si>
    <t>Steve Shearer</t>
  </si>
  <si>
    <t>Silver Spring Networks</t>
  </si>
  <si>
    <t>No</t>
  </si>
  <si>
    <t>Itron Inc.</t>
  </si>
  <si>
    <t>Itron</t>
  </si>
  <si>
    <t>Line #</t>
  </si>
  <si>
    <t>Comment</t>
  </si>
  <si>
    <t>Proposed Change</t>
  </si>
  <si>
    <t>Category</t>
  </si>
  <si>
    <t>IEEE P802.15</t>
  </si>
  <si>
    <t>Wireless Personal Area Networks</t>
  </si>
  <si>
    <t>Project</t>
  </si>
  <si>
    <t>IEEE P802.15 Working Group for Wireless Personal Area Networks (WPANs)</t>
  </si>
  <si>
    <t>Title</t>
  </si>
  <si>
    <t>Date Submitted</t>
  </si>
  <si>
    <t>Source</t>
  </si>
  <si>
    <t>Re: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</si>
  <si>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</si>
  <si>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</si>
  <si>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</si>
  <si>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</si>
  <si>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</si>
  <si>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</si>
  <si>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Yes</t>
  </si>
  <si>
    <t>Page</t>
  </si>
  <si>
    <t>Sub-clause</t>
  </si>
  <si>
    <t>Abstract</t>
  </si>
  <si>
    <t>Purpose</t>
  </si>
  <si>
    <t>Notice</t>
  </si>
  <si>
    <t>Michael Schmidt</t>
  </si>
  <si>
    <t>Atmel</t>
  </si>
  <si>
    <t>michael.schmidt@atmel.com</t>
  </si>
  <si>
    <t>E</t>
  </si>
  <si>
    <t>yes</t>
  </si>
  <si>
    <t>T</t>
  </si>
  <si>
    <t>MCS is not defined here or in previous occurences including the acr/abrev section.</t>
  </si>
  <si>
    <t>Define at first occurrence and in acronyms/abbreviations.</t>
  </si>
  <si>
    <t>Benjamin Rolfe</t>
  </si>
  <si>
    <t>BCA</t>
  </si>
  <si>
    <t>ben@blindcreek.com</t>
  </si>
  <si>
    <t>Clint Powell</t>
  </si>
  <si>
    <t>SCE / Powell Wireless Commsulting</t>
  </si>
  <si>
    <t>cpowell@ieee.org</t>
  </si>
  <si>
    <t>YES</t>
  </si>
  <si>
    <t>Cristina Seibert</t>
  </si>
  <si>
    <t>cseibert @ silverspringnet.com</t>
  </si>
  <si>
    <t>Landis+Gyr</t>
  </si>
  <si>
    <t>6.13.9</t>
  </si>
  <si>
    <t>Anuj Batra</t>
  </si>
  <si>
    <t>Texas Instruments</t>
  </si>
  <si>
    <t>batra@ti.com</t>
  </si>
  <si>
    <t>31</t>
  </si>
  <si>
    <t>Modulated signal quality has not been defined for MR-FSK.</t>
  </si>
  <si>
    <t>Include signal quality requirements for MR-FSK.</t>
  </si>
  <si>
    <t>Expand section to include tables applicable to various band/mode combinations</t>
  </si>
  <si>
    <t>Jeritt Kent</t>
  </si>
  <si>
    <t>ADI</t>
  </si>
  <si>
    <t>Jeritt.Kent @ analog.com</t>
  </si>
  <si>
    <t xml:space="preserve">It is unclear to which band/mode combination Table 75e applies </t>
  </si>
  <si>
    <t>Rene Struik</t>
  </si>
  <si>
    <t>Independent</t>
  </si>
  <si>
    <t>rstruik.ext@gmail.com</t>
  </si>
  <si>
    <t>6.12b.3.2</t>
  </si>
  <si>
    <t>Change "bytes" to "octets"</t>
  </si>
  <si>
    <t xml:space="preserve">Change "byte" to "octet". </t>
  </si>
  <si>
    <t>6.13.6</t>
  </si>
  <si>
    <t>The RX-to-TX turnaround time should be defined for OFDM</t>
  </si>
  <si>
    <t>Deine the RX-to-TX turnaround time should be defined for OFDM</t>
  </si>
  <si>
    <t>k.t.le@ti.com</t>
  </si>
  <si>
    <t>Hartman van Wyk</t>
  </si>
  <si>
    <t>hartman.vanwyk@itron.com</t>
  </si>
  <si>
    <t>June Chul Roh</t>
  </si>
  <si>
    <t>jroh@ti.com</t>
  </si>
  <si>
    <t>Symbol rate tolerance has been specified as 20 ppm which exclude certain vendors legacy devices compliance to the mandatory data rates. As a result additional mandatory data rates has been proposed</t>
  </si>
  <si>
    <t>Increase symbol rate tolerances to +- 400 ppm will eliminate the problem and result in a single mandatory data rate</t>
  </si>
  <si>
    <t>6.13.2</t>
  </si>
  <si>
    <t>the OFDM PHY turnaround time is not defined</t>
  </si>
  <si>
    <t>Add " and OFDM PHY" after "MR-FSK PHY"</t>
  </si>
  <si>
    <t>David Hart</t>
  </si>
  <si>
    <t>Elster</t>
  </si>
  <si>
    <t>david.g.hart@us.elster.com</t>
  </si>
  <si>
    <t>Emmanuel Monnerie</t>
  </si>
  <si>
    <t>emmanuel.monnerie@landisgyr.com</t>
  </si>
  <si>
    <t>Remove the restriction of CCA mode 4 applying only to the UWB PHY</t>
  </si>
  <si>
    <t>Change the first paragraph of 6.13.9 to state " The PHY shall provide the capability to perform CCA on the channel specified by phyCurrentChannel and phyCurrentPage according to at least one of the following six methods (modes 5, and 6 apply only to the UWB PHY): "</t>
  </si>
  <si>
    <t>The section on Radio specification requires further clarification, e.g. it is unclear to what band/mode combinations the parameters in Table 75e apply.</t>
  </si>
  <si>
    <t>Clarify. Expand section to include appropriate tables for various band/mode combinations.</t>
  </si>
  <si>
    <t>There is a common problem in standards with how to define the turnaround time. The goal is that the receiver is ready before the transmitter begins sending. Hence TX to RX &lt; RX to TX.  So, you would say that the transmitter shall not TX before time aTurnaround while the receiver shall be ready before aTurnaround.  However, we cannot allow the transmitter to wait an arbitrarily long time to transmit.  Neither can we say that the turnaround time is exact.  This is a problem in the base standard and in this draft.</t>
  </si>
  <si>
    <t xml:space="preserve">Change the definition so that the RX to TX time shall be aSUNTurnaroundTime +/- 0.5 symbol or similar accuracy requirement. </t>
  </si>
  <si>
    <t>A</t>
  </si>
  <si>
    <t>6.1.3</t>
  </si>
  <si>
    <t>What is the justification for LIFS and SIFS, and when are they used.  Otherwise only SIFS should be specified.</t>
  </si>
  <si>
    <t>Provide justification for two different timings</t>
  </si>
  <si>
    <t>Explain.</t>
  </si>
  <si>
    <t>6.12a.4</t>
  </si>
  <si>
    <t>Radio specifications are incomplete. The receiver sensitivity is not specified with regard to the data rate. Frequency tolerance of +/- 20 ppm is not appropriate for 12.5 kHz channel spacing at 450 - 470 MHz or 200 kHz channel spacing at 2400-2483.5 MHz.</t>
  </si>
  <si>
    <t>Define the terms in more detail, i. e. system time stability versus symbol rate tolerance. It is recommended to require that symbol clock frequency and transmit center frequency can be assumed locked (as specified by the MR-O-QPSK PHY and the OFDM PHY). This greatly enhances robustness of symbol drift tracking. A tighter clock offset tolerance is required to meet adjacent channel rejection for 12.5 kHz spacing. For the frequency band 2400-2483.5 MHz, a mandatory mode of 100 kbit/s with 400 kHz channel spacing is highly recommended, relaxing clock offset tolerances to +/- 20 ppm. This should be also seen in conjunction with the two other SUN PHYs, specifying +/- 20 ppm within this band.</t>
  </si>
  <si>
    <t>6.13.4</t>
  </si>
  <si>
    <t>Specifications for the MR-FSK and the MR-O-QPSK PHY are missing.</t>
  </si>
  <si>
    <t>22</t>
  </si>
  <si>
    <t>6.12a.3</t>
  </si>
  <si>
    <t xml:space="preserve">Though already given in 6.12a.4 and  6.12c.6.1, repeat specifications here for the MR-FSK and MR-O-QPSK PHY. </t>
  </si>
  <si>
    <t>6.13.3</t>
  </si>
  <si>
    <t>Dietmar Eggert</t>
  </si>
  <si>
    <t>dietmar.eggert@atmel.com</t>
  </si>
  <si>
    <t>Comments received for LB51</t>
  </si>
  <si>
    <t>Clause</t>
  </si>
  <si>
    <t>#</t>
  </si>
  <si>
    <t>Proposed Resolution</t>
  </si>
  <si>
    <t>Editorial</t>
  </si>
  <si>
    <t>Accept</t>
  </si>
  <si>
    <t>The symbol rate tolerance is unnecessarily tight.</t>
  </si>
  <si>
    <t>Change the value from +/- 20 ppm to +/- 0.1%.</t>
  </si>
  <si>
    <t>A modulation index tolerance of +/- 20% doesn't make sense with a frequency tolerance of +/- 20 ppm. A test mechanism needs to be established for how to check the mod index and the frequency tolerance.</t>
  </si>
  <si>
    <t>The frequency tolerance should be a measurement based on the center frequency. The modulation index tolerance should be measured using the modulated signal.</t>
  </si>
  <si>
    <t>Scott Weikel</t>
  </si>
  <si>
    <t>Elster Solutions</t>
  </si>
  <si>
    <t>scott.j.weikel@us.elster.com</t>
  </si>
  <si>
    <t>10~12</t>
  </si>
  <si>
    <t>Please elaborate or define different receiver sensitivities for different mandatory data rates.</t>
  </si>
  <si>
    <t>The symbol rate tolerance requirement of +/-20 ppm is unnecessarily strict and can be relaxed without any performance impact.</t>
  </si>
  <si>
    <t>The RX-to-TX turnaround time can be defined as: "In the case of the OFDM PHY, the RX-to-TX turnaround time shall also be less than or equal to
aSUNTurnaroundTime."</t>
  </si>
  <si>
    <t>Khanh Tuan Le</t>
  </si>
  <si>
    <t>Texas Instruments, Inc.</t>
  </si>
  <si>
    <t>14-15</t>
  </si>
  <si>
    <t>Please remove.</t>
  </si>
  <si>
    <t>18</t>
  </si>
  <si>
    <t xml:space="preserve">Receiver sensitivity: -90 dBm. Since there are several mandatory data rates ranging from 5 kbps to 100 kbps the reference receiver sensitivity must be clarified. </t>
  </si>
  <si>
    <t>Increase the symbol rate tolerance to +/-0.1%.</t>
  </si>
  <si>
    <t>James Gilb</t>
  </si>
  <si>
    <t>SiBEAM</t>
  </si>
  <si>
    <t>gilb@ieee.org</t>
  </si>
  <si>
    <t>Sensus</t>
  </si>
  <si>
    <t>Tim Schmidl</t>
  </si>
  <si>
    <t>schmidl@ti.com</t>
  </si>
  <si>
    <t>Please remove. Power ramping, when applicable, is specified by regional regulations.</t>
  </si>
  <si>
    <t>Table 75ag--CCA duration should be wrong.</t>
  </si>
  <si>
    <t xml:space="preserve">"Table 74aq--RX-to-TX turnaround time", have to be correct. </t>
  </si>
  <si>
    <t>TX amplifier fall time should also be specified.</t>
  </si>
  <si>
    <t>Change Parameter to "TX amplifier rise/fall time".</t>
  </si>
  <si>
    <t>Monique Brown</t>
  </si>
  <si>
    <t>M.B. Brown Consulting</t>
  </si>
  <si>
    <t>monique.brown@ieee.org</t>
  </si>
  <si>
    <t>Sentence needs to contain the word "shall".</t>
  </si>
  <si>
    <t>Change sentence to "A device implementing the MR-FSK PHY shall satisfy the requirements shown in Table 75e.".</t>
  </si>
  <si>
    <t>Parametric values may depend on requirements of regulatory authorities.</t>
  </si>
  <si>
    <t>Append to sentence ", or values as required by the relevant regulatory authority.".</t>
  </si>
  <si>
    <t>Matt Boytim</t>
  </si>
  <si>
    <t>Matt.Boytim@sensus.com</t>
  </si>
  <si>
    <t>Missing LIFS/SIFS spec for OFDM and MR-FSK PHYs</t>
  </si>
  <si>
    <t>Complete information.</t>
  </si>
  <si>
    <t>6.1.7</t>
  </si>
  <si>
    <t>Entries for the OFDM PHY and MR-O-QPSK PHY are missing.</t>
  </si>
  <si>
    <t>Complete Table 5.</t>
  </si>
  <si>
    <t>Suggested remedy: Careful considerations should be given towards minimizing energy consumption and peak power consumption, so as to allow flexible, low-cost installation, configuration, and operations, while allowing decentralization and partitioning of ownership of devices within a single network or between various networks.</t>
  </si>
  <si>
    <t>table 6</t>
  </si>
  <si>
    <t>why the sensitivity condition of MR-FSK is different from OFDM and OQPSK scheme</t>
  </si>
  <si>
    <t>use same condition, such as PSDU length = 100 octets</t>
  </si>
  <si>
    <t>AP</t>
  </si>
  <si>
    <t>6.4.1</t>
  </si>
  <si>
    <t>5-6</t>
  </si>
  <si>
    <t>Shall 250 octets PSDU be used for all mandatory data rates?</t>
  </si>
  <si>
    <t>The reference PSDU length and receiver sensitivity should be adjusted for the lowest data rates, e.g. 5 kbps and 10 kbps, for consistency.</t>
  </si>
  <si>
    <t>The reference PSDU length and receiver sensitivity should be adjusted for the lowest data rates, e.g. 5 kbps and 10 kbps.</t>
  </si>
  <si>
    <t>46-49</t>
  </si>
  <si>
    <r>
      <t xml:space="preserve">5.1a, p. 5, l. 46-49: The assumption that SUN devices operate using maximum power available under applicable regulations seems to suggest that SUN devices will be mains-powered. This precludes lots of applications (e.g., gas meter), imposes topological constraints (e.g., hard to attach a device to a shed without first running a wire or adding a huge battery), etc. This may hamper wide-scale deployment, since limiting flexibility of placement of devices, heightening risk of physical attacks on the device or their power supply, and possibly leading to ownership of device location questions (thereby, favoring existing suppliers in the eco-system and hampering entry of new parties who could provide particular services). Overall, this may lead to unnecessary limiting flexible business models for operations of devices and less bottom-up deployment of these networks than would be desirable to foster competition, limit impact of local network outages, etc. Moreover, this may lead to far less economical savings of going wireless, since installation cost can be expected to be dominated by wiring the power supply now. Moreover, the communication behavior contemplated may also be useful for industrial process control applications (think: oil refineries, pipelines, mine shafts), which may not benefit from a power hungry design philosophy, which seems to be a consequence of the powers of today, rather than the needed shake-up of powers for tomorrow. </t>
    </r>
    <r>
      <rPr>
        <b/>
        <sz val="10"/>
        <rFont val="Arial"/>
        <family val="2"/>
      </rPr>
      <t>Suggested remedy:</t>
    </r>
    <r>
      <rPr>
        <sz val="10"/>
        <rFont val="Arial"/>
        <family val="2"/>
      </rPr>
      <t xml:space="preserve"> Careful considerations should be given towards minimizing energy consumption and peak power consumption, so as to allow flexible, low-cost installation, configuration, and operations, while allowing decentralization and partitioning of ownership of devices within a single network or between various networks.</t>
    </r>
  </si>
  <si>
    <t>table 5</t>
  </si>
  <si>
    <t>just list the minimum LIFS and SIFS of MR-FSK</t>
  </si>
  <si>
    <t>add the minimum LIFS and SIFS of OFDM and MR-O-QPSK</t>
  </si>
  <si>
    <t>Must Be Satisfied?
(enter Yes or No)</t>
  </si>
  <si>
    <t>Editor
Assignment</t>
  </si>
  <si>
    <t>Resolution sent to
commenter (date)</t>
  </si>
  <si>
    <t>Commenter agreed?
Y/N</t>
  </si>
  <si>
    <t>1 ms for turnaround time?  Just to get an ACK?  That is silly and will waste power.  Has the impact on the MAC been considered?</t>
  </si>
  <si>
    <t>Change the turnaround time to some reasonable amount.  The 12 symbols used in 15.4-2006 seems reasonable.</t>
  </si>
  <si>
    <t>aTurnaroundTime is used numerous places in the MAC specification. Do not need to introduce a new PHY constant to replace an existing one.</t>
  </si>
  <si>
    <t xml:space="preserve">define different values of aTurnaroundTime for different PHYs as necessary. </t>
  </si>
  <si>
    <t>TX to RX turn around time is specified as 1 ms This unreasonable in many cases where receiving nodes has to use Forward error correction in software to correct transition  errors before turning around and return an acknowledgement</t>
  </si>
  <si>
    <t>Change TX to RX round time to be up to 10 ms</t>
  </si>
  <si>
    <t>How can “RxChannel” be a PD-DATA.indication value? The receiver needs to known the RX channel?</t>
  </si>
  <si>
    <t xml:space="preserve">no  </t>
  </si>
  <si>
    <t>5.1a</t>
  </si>
  <si>
    <t>Accept.
Definition is Modulation Coding Scheme.</t>
  </si>
  <si>
    <t>person a</t>
  </si>
  <si>
    <t>person d</t>
  </si>
  <si>
    <t>person b</t>
  </si>
  <si>
    <t>person c</t>
  </si>
  <si>
    <t>Group</t>
  </si>
  <si>
    <t>for
Editorial
Stats</t>
  </si>
  <si>
    <t>for
Technical
Stats</t>
  </si>
  <si>
    <t>Resolution
Accept Date</t>
  </si>
  <si>
    <t>Radio specification</t>
  </si>
  <si>
    <t>6.3.1</t>
  </si>
  <si>
    <t>Sentence is awkward and as written not correct.   STF and LTF serve the same purpose as both the preamble and SFD (as shown in the figure, i.e. the SHR is comprised of LTF+STF). That's not what this sentence says.</t>
  </si>
  <si>
    <t>Replace paragraph with: "For the OFDM PHY, the STF and LTF serve the purpose of the preamble and SFD." or remove this paragraph and include sub-clause for STF and LTF in 6.3.1</t>
  </si>
  <si>
    <t>42-43</t>
  </si>
  <si>
    <t>Minimum LIFS and SIFS period is not defined for OFDM and MR-O-QPSK.</t>
  </si>
  <si>
    <t>Use the same LIFS (40 symbols) and SIFS (12 symbols)</t>
  </si>
  <si>
    <t>July 2010</t>
  </si>
  <si>
    <t>July 2 2010</t>
  </si>
  <si>
    <t>Voice: 480 586-8457</t>
  </si>
  <si>
    <t>E-mail: cpowell@ieee.org</t>
  </si>
  <si>
    <t>1563 W Kaibab Dr, Chandler, AZ 85248, USA</t>
  </si>
  <si>
    <t>802.15.4g LB51 Radio Specification Comments</t>
  </si>
  <si>
    <t>802.15 TG4g LB51 Radio Specification Comments</t>
  </si>
  <si>
    <t>Output of CR calls for inclusion into master comment dbase</t>
  </si>
  <si>
    <t>nw</t>
  </si>
  <si>
    <t>adhoc</t>
  </si>
  <si>
    <t>Accept in Principle
Change the first paragraph of 6.13.9 to state: “The PHY shall provide the capability to perform CCA on the channel specified by phyCurrentChannel and phyCurrentPage according to at least one of the following six methods (modes 5, and 6 apply only to the UWB PHY):”
Add the following sentence before the last paragraph of 6.13.9: “CCA mode 4 would typically be used in low duty cycle applications.”</t>
  </si>
  <si>
    <t>Accept in Principle
Do not repeat information, but provide reference in 6.13.4 to where information is.
Earlier Note from Monique: it is not wise to repeat normative information. We need to decide the appropriate place for this information. A suggestion is that we leave the MR-FSK info in 6.12a.4, since it is listed as a collection of radio parameters. Then we can add a line of text to 6.13.4 saying that the MR-O-QPSK specification is in 6.12c.6.1.</t>
  </si>
  <si>
    <t xml:space="preserve">Accept
The term bytes does not have a place in the standard. The term octets is already defined in 802-2001 overview and architecture.
A/I for editors to please check for all occurrences in TG4g draft and correct those as well.
</t>
  </si>
  <si>
    <t>OFDM</t>
  </si>
  <si>
    <t>wp</t>
  </si>
  <si>
    <t xml:space="preserve">Accept in Principle
Quality metric to be defined by Khanh and Cristina
</t>
  </si>
  <si>
    <t xml:space="preserve">Accept in Principle
Expand table to cover all, making it band specific, including the mandatory modes.
Steve J. w/Jeritt, Khanh, Cristina to define and present at Ad-hoc
</t>
  </si>
  <si>
    <t>Accept in Principle
Set symbol rate tolerances so that fewer data rates need to be defined.
Cristina to check w/L&amp;G w.r.t. the particular data rate they’re interested in.</t>
  </si>
  <si>
    <t>Reject
Std. should not define these type of implementation specifics, Turnaround time covers this.</t>
  </si>
  <si>
    <t>Resolved by comment 1357.</t>
  </si>
  <si>
    <t>Accept
Std. should not define these type of implementation specifics, Turnaround time covers this.</t>
  </si>
  <si>
    <t>Resolution being worked on by James G. that wold address this comment.</t>
  </si>
  <si>
    <t>Will be withdrawn by commenter.</t>
  </si>
  <si>
    <t>Reject
(at the risk of terrible peril by the .15 CTE)
This is inconsistent with the current standard and should be addressed as a whole in the 15.4 revision.</t>
  </si>
  <si>
    <t>Doc 362r01 submitted further elaborating comment. Whether or not scenario is valid and resolution to be determined at ad-hoc.
Prior - Reject.
Table contains CCA durations and not Turnaround times.</t>
  </si>
  <si>
    <t>Resolved by comment 1073.</t>
  </si>
  <si>
    <t xml:space="preserve">Hartman was on 7/1 call and raised points, Cristina countered – left to discuss at Ad-hoc.
Prior - Accept in Principle
Remove use of the ASunTurnaroundTime term,  ATurnaroundTime as 12symbols for all other PHY’s and 1mS (in symbol time) for the SUN PHY’s. </t>
  </si>
  <si>
    <t>Resolved per comment 719.</t>
  </si>
  <si>
    <t xml:space="preserve">Accept in Principle
PER is defined for the PSDU length (information octets). Keep this constant and vary sensitivity point (in dBm) as a function of data rate.
Consider impact to (or change ) lower data rates - need input from those affected by this.
Needs actual write-up.
</t>
  </si>
  <si>
    <t>Resolved per comment 675.</t>
  </si>
  <si>
    <t>Accept in Principle
Add minimum LIFS and SIFS for MR-OQPSK and OFDM PHY’s.
Values need to be determined.</t>
  </si>
  <si>
    <t>Accept in Principle
Explanation to be given to commenter.</t>
  </si>
  <si>
    <t>Resolved as comment 66.
A/I to editors: suggest removing the paragraph (not a radio spec comment).</t>
  </si>
  <si>
    <t>15-10-0447-00-004g-LB51-Radio-Specification-Comments.xls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</si>
</sst>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000"/>
    <numFmt numFmtId="179" formatCode="[$-F800]dddd\,\ mmmm\ dd\,\ yyyy"/>
    <numFmt numFmtId="180" formatCode="[$-809]dd\ mmmm\ yyyy"/>
    <numFmt numFmtId="181" formatCode="&quot;Yes&quot;;&quot;Yes&quot;;&quot;No&quot;"/>
    <numFmt numFmtId="182" formatCode="&quot;True&quot;;&quot;True&quot;;&quot;False&quot;"/>
    <numFmt numFmtId="183" formatCode="&quot;On&quot;;&quot;On&quot;;&quot;Off&quot;"/>
    <numFmt numFmtId="184" formatCode="[$€-2]\ #,##0.00_);[Red]\([$€-2]\ #,##0.00\)"/>
    <numFmt numFmtId="185" formatCode="[&lt;=9999999]###\-####;\(###\)\ ###\-####"/>
    <numFmt numFmtId="186" formatCode="mm/dd/yy"/>
    <numFmt numFmtId="187" formatCode="[$-409]dddd\,\ mmmm\ dd\,\ yyyy"/>
    <numFmt numFmtId="188" formatCode="m/d/yy;@"/>
  </numFmts>
  <fonts count="47">
    <font>
      <sz val="10"/>
      <name val="Arial"/>
      <family val="0"/>
    </font>
    <font>
      <b/>
      <sz val="10"/>
      <name val="Arial"/>
      <family val="2"/>
    </font>
    <font>
      <sz val="8"/>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u val="single"/>
      <sz val="12.5"/>
      <color indexed="12"/>
      <name val="Arial"/>
      <family val="2"/>
    </font>
    <font>
      <sz val="8"/>
      <name val="Verdana"/>
      <family val="2"/>
    </font>
    <font>
      <u val="single"/>
      <sz val="10"/>
      <color indexed="61"/>
      <name val="Arial"/>
      <family val="2"/>
    </font>
    <font>
      <u val="single"/>
      <sz val="10"/>
      <color indexed="12"/>
      <name val="Arial"/>
      <family val="2"/>
    </font>
    <font>
      <b/>
      <sz val="15"/>
      <color indexed="56"/>
      <name val="Calibri"/>
      <family val="2"/>
    </font>
    <font>
      <b/>
      <sz val="11"/>
      <color indexed="56"/>
      <name val="Calibri"/>
      <family val="2"/>
    </font>
    <font>
      <b/>
      <sz val="18"/>
      <color indexed="56"/>
      <name val="Cambria"/>
      <family val="2"/>
    </font>
    <font>
      <b/>
      <sz val="12"/>
      <name val="Arial"/>
      <family val="2"/>
    </font>
    <font>
      <sz val="12"/>
      <name val="Arial"/>
      <family val="2"/>
    </font>
    <font>
      <b/>
      <sz val="8"/>
      <name val="Tahoma"/>
      <family val="0"/>
    </font>
    <font>
      <sz val="8"/>
      <name val="Tahoma"/>
      <family val="0"/>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3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5"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2" fillId="23" borderId="0" applyNumberFormat="0" applyBorder="0" applyAlignment="0" applyProtection="0"/>
    <xf numFmtId="0" fontId="36" fillId="24" borderId="1" applyNumberFormat="0" applyAlignment="0" applyProtection="0"/>
    <xf numFmtId="0" fontId="37"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26" borderId="0" applyNumberFormat="0" applyBorder="0" applyAlignment="0" applyProtection="0"/>
    <xf numFmtId="0" fontId="12" fillId="0" borderId="3" applyNumberFormat="0" applyFill="0" applyAlignment="0" applyProtection="0"/>
    <xf numFmtId="0" fontId="27"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40" fillId="27" borderId="1" applyNumberFormat="0" applyAlignment="0" applyProtection="0"/>
    <xf numFmtId="0" fontId="41" fillId="0" borderId="6" applyNumberFormat="0" applyFill="0" applyAlignment="0" applyProtection="0"/>
    <xf numFmtId="0" fontId="42" fillId="28" borderId="0" applyNumberFormat="0" applyBorder="0" applyAlignment="0" applyProtection="0"/>
    <xf numFmtId="0" fontId="0" fillId="0" borderId="0">
      <alignment/>
      <protection/>
    </xf>
    <xf numFmtId="0" fontId="0" fillId="29" borderId="7" applyNumberFormat="0" applyFont="0" applyAlignment="0" applyProtection="0"/>
    <xf numFmtId="0" fontId="43" fillId="24"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6">
    <xf numFmtId="0" fontId="0" fillId="0" borderId="0" xfId="0" applyAlignment="1">
      <alignment/>
    </xf>
    <xf numFmtId="0" fontId="4" fillId="0" borderId="0" xfId="57" applyFont="1">
      <alignment/>
      <protection/>
    </xf>
    <xf numFmtId="0" fontId="0" fillId="0" borderId="0" xfId="57">
      <alignment/>
      <protection/>
    </xf>
    <xf numFmtId="0" fontId="5" fillId="0" borderId="0" xfId="57" applyFont="1" applyAlignment="1">
      <alignment horizontal="center"/>
      <protection/>
    </xf>
    <xf numFmtId="0" fontId="6" fillId="0" borderId="10" xfId="57" applyFont="1" applyBorder="1" applyAlignment="1">
      <alignment vertical="top" wrapText="1"/>
      <protection/>
    </xf>
    <xf numFmtId="0" fontId="6" fillId="0" borderId="11" xfId="57" applyFont="1" applyBorder="1" applyAlignment="1">
      <alignment vertical="top" wrapText="1"/>
      <protection/>
    </xf>
    <xf numFmtId="0" fontId="6" fillId="0" borderId="0" xfId="57" applyFont="1" applyAlignment="1">
      <alignment vertical="top" wrapText="1"/>
      <protection/>
    </xf>
    <xf numFmtId="0" fontId="6" fillId="0" borderId="12" xfId="57" applyFont="1" applyBorder="1" applyAlignment="1">
      <alignment vertical="top" wrapText="1"/>
      <protection/>
    </xf>
    <xf numFmtId="0" fontId="0" fillId="0" borderId="12" xfId="57" applyBorder="1" applyAlignment="1">
      <alignment vertical="top" wrapText="1"/>
      <protection/>
    </xf>
    <xf numFmtId="0" fontId="6" fillId="0" borderId="0" xfId="57" applyFont="1" applyAlignment="1">
      <alignment horizontal="left"/>
      <protection/>
    </xf>
    <xf numFmtId="0" fontId="0" fillId="0" borderId="0" xfId="57" applyAlignment="1">
      <alignment wrapText="1"/>
      <protection/>
    </xf>
    <xf numFmtId="0" fontId="6" fillId="0" borderId="0" xfId="0" applyFont="1" applyAlignment="1">
      <alignment/>
    </xf>
    <xf numFmtId="0" fontId="3" fillId="0" borderId="0" xfId="0" applyFont="1" applyAlignment="1">
      <alignment/>
    </xf>
    <xf numFmtId="49" fontId="3" fillId="0" borderId="0" xfId="57" applyNumberFormat="1" applyFont="1" applyAlignment="1">
      <alignment horizontal="left"/>
      <protection/>
    </xf>
    <xf numFmtId="0" fontId="11" fillId="0" borderId="0" xfId="53" applyNumberFormat="1" applyFont="1" applyFill="1" applyBorder="1" applyAlignment="1" applyProtection="1">
      <alignment/>
      <protection/>
    </xf>
    <xf numFmtId="0" fontId="11" fillId="0" borderId="0" xfId="53" applyFont="1" applyFill="1" applyAlignment="1" applyProtection="1">
      <alignment/>
      <protection/>
    </xf>
    <xf numFmtId="0" fontId="0" fillId="0" borderId="0" xfId="0" applyFont="1" applyFill="1" applyAlignment="1">
      <alignment horizontal="center"/>
    </xf>
    <xf numFmtId="0" fontId="0" fillId="0" borderId="0" xfId="0" applyFont="1" applyFill="1" applyAlignment="1">
      <alignment horizontal="left" wrapText="1"/>
    </xf>
    <xf numFmtId="0" fontId="0" fillId="0" borderId="0" xfId="0" applyNumberFormat="1" applyFont="1" applyFill="1" applyAlignment="1">
      <alignment horizontal="center"/>
    </xf>
    <xf numFmtId="0" fontId="0" fillId="0" borderId="0" xfId="0" applyFont="1" applyFill="1" applyAlignment="1">
      <alignment wrapText="1"/>
    </xf>
    <xf numFmtId="0" fontId="0" fillId="0" borderId="0" xfId="0" applyFont="1" applyFill="1" applyAlignment="1">
      <alignment horizontal="left"/>
    </xf>
    <xf numFmtId="0" fontId="0" fillId="0" borderId="0" xfId="0" applyFill="1" applyAlignment="1">
      <alignment horizontal="center" wrapText="1"/>
    </xf>
    <xf numFmtId="0" fontId="15" fillId="0" borderId="0" xfId="0" applyFont="1" applyAlignment="1">
      <alignment/>
    </xf>
    <xf numFmtId="0" fontId="16" fillId="0" borderId="0" xfId="0" applyNumberFormat="1" applyFont="1" applyAlignment="1">
      <alignment/>
    </xf>
    <xf numFmtId="0" fontId="16" fillId="0" borderId="0" xfId="0" applyFont="1" applyAlignment="1">
      <alignment/>
    </xf>
    <xf numFmtId="0" fontId="0" fillId="30" borderId="0" xfId="0" applyNumberFormat="1" applyFont="1" applyFill="1" applyAlignment="1">
      <alignment/>
    </xf>
    <xf numFmtId="0" fontId="0" fillId="0" borderId="0" xfId="0" applyNumberFormat="1" applyFont="1" applyAlignment="1">
      <alignment/>
    </xf>
    <xf numFmtId="0" fontId="0" fillId="0" borderId="0" xfId="0" applyFont="1" applyAlignment="1">
      <alignment/>
    </xf>
    <xf numFmtId="0" fontId="0" fillId="31" borderId="0" xfId="0" applyNumberFormat="1" applyFont="1" applyFill="1" applyAlignment="1">
      <alignment/>
    </xf>
    <xf numFmtId="9" fontId="0" fillId="0" borderId="0" xfId="0" applyNumberFormat="1" applyFont="1" applyAlignment="1">
      <alignment/>
    </xf>
    <xf numFmtId="9" fontId="0" fillId="0" borderId="0" xfId="0" applyNumberFormat="1" applyAlignment="1">
      <alignment/>
    </xf>
    <xf numFmtId="10" fontId="0" fillId="0" borderId="0" xfId="0" applyNumberFormat="1" applyAlignment="1">
      <alignment/>
    </xf>
    <xf numFmtId="0" fontId="11" fillId="0" borderId="0" xfId="53" applyFont="1" applyFill="1" applyAlignment="1" applyProtection="1">
      <alignment wrapText="1"/>
      <protection/>
    </xf>
    <xf numFmtId="0" fontId="0" fillId="0" borderId="0" xfId="0" applyFont="1" applyFill="1" applyAlignment="1">
      <alignment horizontal="center" wrapText="1"/>
    </xf>
    <xf numFmtId="0" fontId="0" fillId="0" borderId="0" xfId="0" applyNumberFormat="1" applyFont="1" applyFill="1" applyAlignment="1">
      <alignment horizontal="center" wrapText="1"/>
    </xf>
    <xf numFmtId="49" fontId="0" fillId="0" borderId="0" xfId="0" applyNumberFormat="1" applyFont="1" applyFill="1" applyAlignment="1">
      <alignment horizontal="center"/>
    </xf>
    <xf numFmtId="0" fontId="0" fillId="0" borderId="0" xfId="0" applyFont="1" applyFill="1" applyAlignment="1">
      <alignment horizontal="left"/>
    </xf>
    <xf numFmtId="0" fontId="0" fillId="0" borderId="0" xfId="0" applyFont="1" applyFill="1" applyAlignment="1">
      <alignment horizontal="center"/>
    </xf>
    <xf numFmtId="0" fontId="0" fillId="0" borderId="0" xfId="0" applyFont="1" applyFill="1" applyAlignment="1">
      <alignment wrapText="1"/>
    </xf>
    <xf numFmtId="0" fontId="0" fillId="0" borderId="0" xfId="0" applyNumberFormat="1" applyFont="1" applyFill="1" applyAlignment="1">
      <alignment horizontal="center"/>
    </xf>
    <xf numFmtId="0" fontId="0" fillId="0" borderId="0" xfId="0" applyFont="1" applyFill="1" applyAlignment="1">
      <alignment horizontal="left" wrapText="1"/>
    </xf>
    <xf numFmtId="0" fontId="0" fillId="0" borderId="0" xfId="0" applyFont="1" applyFill="1" applyBorder="1" applyAlignment="1">
      <alignment horizontal="left"/>
    </xf>
    <xf numFmtId="0" fontId="11" fillId="0" borderId="0" xfId="53" applyFont="1" applyFill="1" applyBorder="1" applyAlignment="1" applyProtection="1">
      <alignment/>
      <protection/>
    </xf>
    <xf numFmtId="49" fontId="0"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wrapText="1"/>
    </xf>
    <xf numFmtId="49" fontId="0" fillId="0" borderId="0" xfId="0" applyNumberFormat="1" applyFont="1" applyFill="1" applyAlignment="1">
      <alignment horizontal="center"/>
    </xf>
    <xf numFmtId="0" fontId="0" fillId="0" borderId="0" xfId="0" applyFont="1" applyFill="1" applyAlignment="1">
      <alignment/>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horizontal="left" wrapText="1"/>
    </xf>
    <xf numFmtId="0" fontId="1" fillId="0" borderId="0" xfId="0" applyFont="1" applyFill="1" applyAlignment="1">
      <alignment horizontal="center"/>
    </xf>
    <xf numFmtId="188" fontId="0" fillId="0" borderId="0" xfId="0" applyNumberFormat="1" applyFont="1" applyFill="1" applyAlignment="1">
      <alignment horizontal="center" wrapText="1"/>
    </xf>
    <xf numFmtId="0" fontId="1" fillId="0" borderId="0" xfId="0" applyFont="1" applyFill="1" applyAlignment="1">
      <alignment/>
    </xf>
    <xf numFmtId="0" fontId="1" fillId="0" borderId="0" xfId="0" applyFont="1" applyFill="1" applyAlignment="1">
      <alignment horizontal="center" wrapText="1"/>
    </xf>
    <xf numFmtId="188" fontId="1" fillId="0" borderId="0" xfId="0" applyNumberFormat="1" applyFont="1" applyFill="1" applyAlignment="1">
      <alignment horizontal="center" wrapText="1"/>
    </xf>
    <xf numFmtId="0" fontId="0" fillId="0" borderId="0" xfId="0" applyFill="1" applyAlignment="1">
      <alignment wrapText="1"/>
    </xf>
    <xf numFmtId="0" fontId="0" fillId="0" borderId="0" xfId="0" applyFont="1" applyFill="1" applyBorder="1" applyAlignment="1">
      <alignment horizontal="left"/>
    </xf>
    <xf numFmtId="49" fontId="0"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wrapText="1"/>
    </xf>
    <xf numFmtId="0" fontId="0" fillId="0" borderId="0" xfId="0" applyFont="1" applyFill="1" applyAlignment="1">
      <alignment/>
    </xf>
    <xf numFmtId="0" fontId="0" fillId="0" borderId="0" xfId="0" applyFont="1" applyFill="1" applyAlignment="1">
      <alignment horizontal="left" wrapText="1"/>
    </xf>
    <xf numFmtId="0" fontId="0" fillId="0" borderId="0" xfId="0" applyFont="1" applyFill="1" applyAlignment="1">
      <alignment horizontal="left"/>
    </xf>
    <xf numFmtId="0" fontId="0" fillId="0" borderId="0" xfId="0" applyFont="1" applyFill="1" applyAlignment="1">
      <alignment wrapText="1"/>
    </xf>
    <xf numFmtId="0" fontId="0" fillId="0" borderId="0" xfId="0" applyFont="1" applyFill="1" applyAlignment="1">
      <alignment horizontal="center"/>
    </xf>
    <xf numFmtId="188" fontId="0" fillId="0" borderId="0" xfId="0" applyNumberFormat="1" applyFont="1" applyFill="1" applyAlignment="1">
      <alignment horizontal="center"/>
    </xf>
    <xf numFmtId="0" fontId="0" fillId="0" borderId="0" xfId="0" applyNumberFormat="1" applyFont="1" applyFill="1" applyAlignment="1">
      <alignment wrapText="1"/>
    </xf>
    <xf numFmtId="0" fontId="1" fillId="0" borderId="0" xfId="0" applyFont="1" applyAlignment="1">
      <alignment/>
    </xf>
    <xf numFmtId="0" fontId="1" fillId="0" borderId="0" xfId="0" applyFont="1" applyFill="1" applyAlignment="1">
      <alignment horizontal="left" wrapText="1"/>
    </xf>
    <xf numFmtId="0" fontId="19" fillId="0" borderId="0" xfId="0" applyFont="1" applyFill="1" applyAlignment="1">
      <alignment horizontal="center" wrapText="1"/>
    </xf>
    <xf numFmtId="0" fontId="6" fillId="0" borderId="11" xfId="57" applyFont="1" applyBorder="1" applyAlignment="1">
      <alignment vertical="top" wrapText="1"/>
      <protection/>
    </xf>
    <xf numFmtId="0" fontId="7" fillId="0" borderId="12" xfId="57" applyFont="1" applyBorder="1" applyAlignment="1">
      <alignment vertical="top" wrapText="1"/>
      <protection/>
    </xf>
    <xf numFmtId="0" fontId="5" fillId="0" borderId="11" xfId="57" applyFont="1" applyBorder="1" applyAlignment="1">
      <alignment vertical="top" wrapText="1"/>
      <protection/>
    </xf>
    <xf numFmtId="179" fontId="6" fillId="0" borderId="11" xfId="57" applyNumberFormat="1" applyFont="1" applyBorder="1" applyAlignment="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scott.j.weikel@us.elster.com" TargetMode="External" /><Relationship Id="rId2" Type="http://schemas.openxmlformats.org/officeDocument/2006/relationships/hyperlink" Target="mailto:scott.j.weikel@us.elster.com" TargetMode="External" /><Relationship Id="rId3" Type="http://schemas.openxmlformats.org/officeDocument/2006/relationships/hyperlink" Target="mailto:cpowell@ieee.org" TargetMode="External" /><Relationship Id="rId4" Type="http://schemas.openxmlformats.org/officeDocument/2006/relationships/hyperlink" Target="mailto:ben@blindcreek.com" TargetMode="External" /><Relationship Id="rId5" Type="http://schemas.openxmlformats.org/officeDocument/2006/relationships/hyperlink" Target="mailto:ben@blindcreek.com" TargetMode="External" /><Relationship Id="rId6" Type="http://schemas.openxmlformats.org/officeDocument/2006/relationships/hyperlink" Target="mailto:ben@blindcreek.com" TargetMode="External" /><Relationship Id="rId7" Type="http://schemas.openxmlformats.org/officeDocument/2006/relationships/hyperlink" Target="mailto:hartman.vanwyk@itron.com" TargetMode="External" /><Relationship Id="rId8" Type="http://schemas.openxmlformats.org/officeDocument/2006/relationships/hyperlink" Target="mailto:k.t.le@ti.com" TargetMode="External" /><Relationship Id="rId9" Type="http://schemas.openxmlformats.org/officeDocument/2006/relationships/hyperlink" Target="mailto:k.t.le@ti.com" TargetMode="External" /><Relationship Id="rId10" Type="http://schemas.openxmlformats.org/officeDocument/2006/relationships/hyperlink" Target="mailto:k.t.le@ti.com" TargetMode="External" /><Relationship Id="rId11" Type="http://schemas.openxmlformats.org/officeDocument/2006/relationships/hyperlink" Target="mailto:k.t.le@ti.com" TargetMode="External" /><Relationship Id="rId12" Type="http://schemas.openxmlformats.org/officeDocument/2006/relationships/hyperlink" Target="mailto:k.t.le@ti.com" TargetMode="External" /><Relationship Id="rId13" Type="http://schemas.openxmlformats.org/officeDocument/2006/relationships/hyperlink" Target="mailto:robert.t.mason@us.elster.com" TargetMode="External" /><Relationship Id="rId14" Type="http://schemas.openxmlformats.org/officeDocument/2006/relationships/hyperlink" Target="mailto:robert.t.mason@us.elster.com" TargetMode="External" /><Relationship Id="rId15" Type="http://schemas.openxmlformats.org/officeDocument/2006/relationships/hyperlink" Target="mailto:rodney.c.hemminger@us.elster.com" TargetMode="External" /><Relationship Id="rId16" Type="http://schemas.openxmlformats.org/officeDocument/2006/relationships/hyperlink" Target="mailto:rodney.c.hemminger@us.elster.com" TargetMode="External" /><Relationship Id="rId17" Type="http://schemas.openxmlformats.org/officeDocument/2006/relationships/hyperlink" Target="mailto:shusaku@ieee.org" TargetMode="External" /><Relationship Id="rId18" Type="http://schemas.openxmlformats.org/officeDocument/2006/relationships/hyperlink" Target="mailto:schmidl@ti.com" TargetMode="External" /><Relationship Id="rId19" Type="http://schemas.openxmlformats.org/officeDocument/2006/relationships/hyperlink" Target="mailto:schmidl@ti.com" TargetMode="External" /><Relationship Id="rId20" Type="http://schemas.openxmlformats.org/officeDocument/2006/relationships/hyperlink" Target="mailto:schmidl@ti.com" TargetMode="External" /><Relationship Id="rId21" Type="http://schemas.openxmlformats.org/officeDocument/2006/relationships/hyperlink" Target="mailto:schmidl@ti.com" TargetMode="External" /><Relationship Id="rId22" Type="http://schemas.openxmlformats.org/officeDocument/2006/relationships/hyperlink" Target="mailto:monique.brown@ieee.org" TargetMode="External" /><Relationship Id="rId23" Type="http://schemas.openxmlformats.org/officeDocument/2006/relationships/hyperlink" Target="mailto:s.brubak@ti.com" TargetMode="External" /><Relationship Id="rId24" Type="http://schemas.openxmlformats.org/officeDocument/2006/relationships/hyperlink" Target="mailto:s.brubak@ti.com" TargetMode="External" /><Relationship Id="rId25" Type="http://schemas.openxmlformats.org/officeDocument/2006/relationships/hyperlink" Target="mailto:s.brubak@ti.com" TargetMode="External" /><Relationship Id="rId26" Type="http://schemas.openxmlformats.org/officeDocument/2006/relationships/hyperlink" Target="mailto:s.brubak@ti.com" TargetMode="External" /><Relationship Id="rId27" Type="http://schemas.openxmlformats.org/officeDocument/2006/relationships/hyperlink" Target="mailto:ben@blindcreek.com" TargetMode="External" /><Relationship Id="rId28" Type="http://schemas.openxmlformats.org/officeDocument/2006/relationships/hyperlink" Target="mailto:batra@ti.com" TargetMode="External" /><Relationship Id="rId29" Type="http://schemas.openxmlformats.org/officeDocument/2006/relationships/hyperlink" Target="mailto:k.t.le@ti.com" TargetMode="External" /><Relationship Id="rId30" Type="http://schemas.openxmlformats.org/officeDocument/2006/relationships/hyperlink" Target="mailto:schmidl@ti.com" TargetMode="External" /><Relationship Id="rId31" Type="http://schemas.openxmlformats.org/officeDocument/2006/relationships/hyperlink" Target="mailto:s.brubak@ti.com" TargetMode="External" /><Relationship Id="rId32" Type="http://schemas.openxmlformats.org/officeDocument/2006/relationships/hyperlink" Target="mailto:rstruik.ext@gmail.com" TargetMode="External" /><Relationship Id="rId33" Type="http://schemas.openxmlformats.org/officeDocument/2006/relationships/hyperlink" Target="mailto:ben@blindcreek.com" TargetMode="External" /><Relationship Id="rId34" Type="http://schemas.openxmlformats.org/officeDocument/2006/relationships/hyperlink" Target="mailto:ben@blindcreek.com" TargetMode="External" /><Relationship Id="rId35" Type="http://schemas.openxmlformats.org/officeDocument/2006/relationships/hyperlink" Target="mailto:hartman.vanwyk@itron.com" TargetMode="External" /><Relationship Id="rId36" Type="http://schemas.openxmlformats.org/officeDocument/2006/relationships/hyperlink" Target="mailto:k.t.le@ti.com" TargetMode="External" /><Relationship Id="rId37" Type="http://schemas.openxmlformats.org/officeDocument/2006/relationships/hyperlink" Target="mailto:jerryshen08@gmail.com" TargetMode="External" /><Relationship Id="rId38" Type="http://schemas.openxmlformats.org/officeDocument/2006/relationships/hyperlink" Target="mailto:jerryshen08@gmail.com" TargetMode="External" /><Relationship Id="rId39" Type="http://schemas.openxmlformats.org/officeDocument/2006/relationships/hyperlink" Target="mailto:jerryshen08@gmail.com" TargetMode="External" /><Relationship Id="rId40" Type="http://schemas.openxmlformats.org/officeDocument/2006/relationships/hyperlink" Target="mailto:jerryshen08@gmail.com" TargetMode="External" /><Relationship Id="rId41" Type="http://schemas.openxmlformats.org/officeDocument/2006/relationships/comments" Target="../comments2.xml" /><Relationship Id="rId42" Type="http://schemas.openxmlformats.org/officeDocument/2006/relationships/vmlDrawing" Target="../drawings/vmlDrawing1.vml" /><Relationship Id="rId4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19"/>
  <sheetViews>
    <sheetView tabSelected="1" zoomScalePageLayoutView="0" workbookViewId="0" topLeftCell="A1">
      <selection activeCell="G7" sqref="G7"/>
    </sheetView>
  </sheetViews>
  <sheetFormatPr defaultColWidth="9.140625" defaultRowHeight="12.75"/>
  <cols>
    <col min="1" max="1" width="9.140625" style="2" customWidth="1"/>
    <col min="2" max="2" width="15.421875" style="2" customWidth="1"/>
    <col min="3" max="3" width="38.28125" style="2" customWidth="1"/>
    <col min="4" max="4" width="43.7109375" style="2" customWidth="1"/>
    <col min="5" max="16384" width="9.140625" style="2" customWidth="1"/>
  </cols>
  <sheetData>
    <row r="1" spans="2:4" ht="26.25">
      <c r="B1" s="13" t="s">
        <v>243</v>
      </c>
      <c r="C1" s="1"/>
      <c r="D1" s="12" t="s">
        <v>276</v>
      </c>
    </row>
    <row r="3" ht="18.75">
      <c r="C3" s="3" t="s">
        <v>54</v>
      </c>
    </row>
    <row r="4" ht="18.75">
      <c r="C4" s="3" t="s">
        <v>55</v>
      </c>
    </row>
    <row r="5" ht="18.75">
      <c r="B5" s="3"/>
    </row>
    <row r="6" spans="2:4" ht="15.75">
      <c r="B6" s="4" t="s">
        <v>56</v>
      </c>
      <c r="C6" s="72" t="s">
        <v>57</v>
      </c>
      <c r="D6" s="72"/>
    </row>
    <row r="7" spans="2:4" ht="18.75">
      <c r="B7" s="4" t="s">
        <v>58</v>
      </c>
      <c r="C7" s="74" t="s">
        <v>248</v>
      </c>
      <c r="D7" s="74"/>
    </row>
    <row r="8" spans="2:4" ht="15.75">
      <c r="B8" s="4" t="s">
        <v>59</v>
      </c>
      <c r="C8" s="75" t="s">
        <v>244</v>
      </c>
      <c r="D8" s="75"/>
    </row>
    <row r="9" spans="2:4" ht="15.75">
      <c r="B9" s="72" t="s">
        <v>60</v>
      </c>
      <c r="C9" s="4" t="s">
        <v>85</v>
      </c>
      <c r="D9" s="4" t="s">
        <v>245</v>
      </c>
    </row>
    <row r="10" spans="2:4" ht="15.75">
      <c r="B10" s="72"/>
      <c r="C10" s="6" t="s">
        <v>86</v>
      </c>
      <c r="D10" s="6"/>
    </row>
    <row r="11" spans="2:4" ht="31.5">
      <c r="B11" s="72"/>
      <c r="C11" s="6" t="s">
        <v>247</v>
      </c>
      <c r="D11" s="6" t="s">
        <v>246</v>
      </c>
    </row>
    <row r="12" spans="2:4" ht="15.75">
      <c r="B12" s="72"/>
      <c r="C12" s="7"/>
      <c r="D12" s="8"/>
    </row>
    <row r="13" spans="2:4" ht="15.75">
      <c r="B13" s="72" t="s">
        <v>61</v>
      </c>
      <c r="C13" s="11" t="s">
        <v>250</v>
      </c>
      <c r="D13" s="4"/>
    </row>
    <row r="14" spans="2:4" ht="15.75">
      <c r="B14" s="72"/>
      <c r="C14" s="73"/>
      <c r="D14" s="73"/>
    </row>
    <row r="15" spans="2:3" ht="15.75">
      <c r="B15" s="72"/>
      <c r="C15" s="9"/>
    </row>
    <row r="16" spans="2:4" ht="15.75">
      <c r="B16" s="4" t="s">
        <v>71</v>
      </c>
      <c r="C16" s="72" t="s">
        <v>249</v>
      </c>
      <c r="D16" s="72"/>
    </row>
    <row r="17" spans="2:4" s="10" customFormat="1" ht="20.25" customHeight="1">
      <c r="B17" s="4" t="s">
        <v>72</v>
      </c>
      <c r="C17" s="72" t="s">
        <v>150</v>
      </c>
      <c r="D17" s="72"/>
    </row>
    <row r="18" spans="2:4" s="10" customFormat="1" ht="84" customHeight="1">
      <c r="B18" s="5" t="s">
        <v>73</v>
      </c>
      <c r="C18" s="72" t="s">
        <v>62</v>
      </c>
      <c r="D18" s="72"/>
    </row>
    <row r="19" spans="2:4" s="10" customFormat="1" ht="36.75" customHeight="1">
      <c r="B19" s="7" t="s">
        <v>63</v>
      </c>
      <c r="C19" s="72" t="s">
        <v>64</v>
      </c>
      <c r="D19" s="72"/>
    </row>
  </sheetData>
  <sheetProtection/>
  <mergeCells count="10">
    <mergeCell ref="B9:B12"/>
    <mergeCell ref="B13:B15"/>
    <mergeCell ref="C14:D14"/>
    <mergeCell ref="C16:D16"/>
    <mergeCell ref="C19:D19"/>
    <mergeCell ref="C6:D6"/>
    <mergeCell ref="C7:D7"/>
    <mergeCell ref="C8:D8"/>
    <mergeCell ref="C17:D17"/>
    <mergeCell ref="C18:D18"/>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U65"/>
  <sheetViews>
    <sheetView zoomScale="110" zoomScaleNormal="110" zoomScalePageLayoutView="0" workbookViewId="0" topLeftCell="A1">
      <pane xSplit="2" ySplit="1" topLeftCell="K21" activePane="bottomRight" state="frozen"/>
      <selection pane="topLeft" activeCell="A1" sqref="A1"/>
      <selection pane="topRight" activeCell="C1" sqref="C1"/>
      <selection pane="bottomLeft" activeCell="A2" sqref="A2"/>
      <selection pane="bottomRight" activeCell="M24" sqref="M24"/>
    </sheetView>
  </sheetViews>
  <sheetFormatPr defaultColWidth="8.8515625" defaultRowHeight="12.75"/>
  <cols>
    <col min="1" max="1" width="6.7109375" style="48" customWidth="1"/>
    <col min="2" max="2" width="18.00390625" style="48" customWidth="1"/>
    <col min="3" max="3" width="32.28125" style="48" hidden="1" customWidth="1"/>
    <col min="4" max="4" width="0.13671875" style="48" hidden="1" customWidth="1"/>
    <col min="5" max="5" width="10.7109375" style="37" customWidth="1"/>
    <col min="6" max="6" width="8.7109375" style="50" customWidth="1"/>
    <col min="7" max="7" width="12.7109375" style="50" customWidth="1"/>
    <col min="8" max="9" width="8.7109375" style="50" customWidth="1"/>
    <col min="10" max="10" width="33.8515625" style="57" customWidth="1"/>
    <col min="11" max="11" width="36.00390625" style="57" customWidth="1"/>
    <col min="12" max="12" width="30.7109375" style="40" customWidth="1"/>
    <col min="13" max="13" width="12.7109375" style="37" customWidth="1"/>
    <col min="14" max="14" width="12.7109375" style="67" customWidth="1"/>
    <col min="15" max="15" width="12.7109375" style="37" customWidth="1"/>
    <col min="16" max="16" width="19.421875" style="37" customWidth="1"/>
    <col min="17" max="17" width="14.7109375" style="37" customWidth="1"/>
    <col min="18" max="19" width="20.7109375" style="37" customWidth="1"/>
    <col min="20" max="21" width="10.7109375" style="37" customWidth="1"/>
    <col min="22" max="16384" width="8.8515625" style="48" customWidth="1"/>
  </cols>
  <sheetData>
    <row r="1" spans="1:21" s="54" customFormat="1" ht="39.75" customHeight="1">
      <c r="A1" s="52" t="s">
        <v>152</v>
      </c>
      <c r="B1" s="54" t="s">
        <v>65</v>
      </c>
      <c r="C1" s="54" t="s">
        <v>66</v>
      </c>
      <c r="D1" s="54" t="s">
        <v>67</v>
      </c>
      <c r="E1" s="52" t="s">
        <v>53</v>
      </c>
      <c r="F1" s="52" t="s">
        <v>151</v>
      </c>
      <c r="G1" s="52" t="s">
        <v>70</v>
      </c>
      <c r="H1" s="52" t="s">
        <v>69</v>
      </c>
      <c r="I1" s="52" t="s">
        <v>50</v>
      </c>
      <c r="J1" s="55" t="s">
        <v>51</v>
      </c>
      <c r="K1" s="55" t="s">
        <v>52</v>
      </c>
      <c r="L1" s="70" t="s">
        <v>153</v>
      </c>
      <c r="M1" s="52" t="s">
        <v>21</v>
      </c>
      <c r="N1" s="56" t="s">
        <v>235</v>
      </c>
      <c r="O1" s="52" t="s">
        <v>232</v>
      </c>
      <c r="P1" s="55" t="s">
        <v>214</v>
      </c>
      <c r="Q1" s="55" t="s">
        <v>215</v>
      </c>
      <c r="R1" s="55" t="s">
        <v>216</v>
      </c>
      <c r="S1" s="55" t="s">
        <v>217</v>
      </c>
      <c r="T1" s="55" t="s">
        <v>233</v>
      </c>
      <c r="U1" s="55" t="s">
        <v>234</v>
      </c>
    </row>
    <row r="2" spans="1:21" ht="409.5">
      <c r="A2" s="21">
        <v>75</v>
      </c>
      <c r="B2" s="36" t="s">
        <v>104</v>
      </c>
      <c r="C2" s="36" t="s">
        <v>105</v>
      </c>
      <c r="D2" s="15" t="s">
        <v>106</v>
      </c>
      <c r="E2" s="37" t="s">
        <v>79</v>
      </c>
      <c r="F2" s="37" t="str">
        <f aca="true" t="shared" si="0" ref="F2:F9">LEFT(G2,1)</f>
        <v>5</v>
      </c>
      <c r="G2" s="37" t="s">
        <v>226</v>
      </c>
      <c r="H2" s="37">
        <v>5</v>
      </c>
      <c r="I2" s="39" t="s">
        <v>209</v>
      </c>
      <c r="J2" s="40" t="s">
        <v>210</v>
      </c>
      <c r="K2" s="68" t="s">
        <v>199</v>
      </c>
      <c r="L2" s="40" t="s">
        <v>275</v>
      </c>
      <c r="M2" s="33" t="s">
        <v>203</v>
      </c>
      <c r="N2" s="53">
        <v>40318</v>
      </c>
      <c r="O2" s="33" t="s">
        <v>41</v>
      </c>
      <c r="P2" s="37" t="s">
        <v>68</v>
      </c>
      <c r="Q2" s="33"/>
      <c r="R2" s="33"/>
      <c r="S2" s="33"/>
      <c r="T2" s="34">
        <f aca="true" t="shared" si="1" ref="T2:T19">IF(E2="E",M2,"")</f>
      </c>
      <c r="U2" s="34" t="str">
        <f aca="true" t="shared" si="2" ref="U2:U19">IF(OR(E2="T",E2="G"),M2,"")</f>
        <v>AP</v>
      </c>
    </row>
    <row r="3" spans="1:21" ht="57.75" customHeight="1">
      <c r="A3" s="21">
        <v>673</v>
      </c>
      <c r="B3" s="40" t="s">
        <v>45</v>
      </c>
      <c r="C3" s="40" t="s">
        <v>46</v>
      </c>
      <c r="D3" s="32" t="s">
        <v>9</v>
      </c>
      <c r="E3" s="37" t="s">
        <v>79</v>
      </c>
      <c r="F3" s="37" t="str">
        <f t="shared" si="0"/>
        <v>6</v>
      </c>
      <c r="G3" s="37" t="s">
        <v>135</v>
      </c>
      <c r="H3" s="37">
        <v>24</v>
      </c>
      <c r="I3" s="37">
        <v>40</v>
      </c>
      <c r="J3" s="38" t="s">
        <v>136</v>
      </c>
      <c r="K3" s="38" t="s">
        <v>137</v>
      </c>
      <c r="L3" s="40" t="s">
        <v>274</v>
      </c>
      <c r="M3" s="33" t="s">
        <v>252</v>
      </c>
      <c r="N3" s="53"/>
      <c r="O3" s="33" t="s">
        <v>236</v>
      </c>
      <c r="P3" s="37" t="s">
        <v>68</v>
      </c>
      <c r="Q3" s="33"/>
      <c r="R3" s="33"/>
      <c r="S3" s="33"/>
      <c r="T3" s="34">
        <f t="shared" si="1"/>
      </c>
      <c r="U3" s="34" t="str">
        <f t="shared" si="2"/>
        <v>adhoc</v>
      </c>
    </row>
    <row r="4" spans="1:21" ht="51">
      <c r="A4" s="21">
        <v>675</v>
      </c>
      <c r="B4" s="36" t="s">
        <v>82</v>
      </c>
      <c r="C4" s="36" t="s">
        <v>83</v>
      </c>
      <c r="D4" s="15" t="s">
        <v>84</v>
      </c>
      <c r="E4" s="37" t="s">
        <v>79</v>
      </c>
      <c r="F4" s="37" t="str">
        <f t="shared" si="0"/>
        <v>6</v>
      </c>
      <c r="G4" s="37" t="s">
        <v>135</v>
      </c>
      <c r="H4" s="37">
        <v>24</v>
      </c>
      <c r="I4" s="37">
        <v>42</v>
      </c>
      <c r="J4" s="38" t="s">
        <v>194</v>
      </c>
      <c r="K4" s="38" t="s">
        <v>195</v>
      </c>
      <c r="L4" s="40" t="s">
        <v>273</v>
      </c>
      <c r="M4" s="33" t="s">
        <v>257</v>
      </c>
      <c r="N4" s="53"/>
      <c r="O4" s="33" t="s">
        <v>236</v>
      </c>
      <c r="P4" s="37" t="s">
        <v>68</v>
      </c>
      <c r="Q4" s="33"/>
      <c r="R4" s="33"/>
      <c r="S4" s="33"/>
      <c r="T4" s="34">
        <f t="shared" si="1"/>
      </c>
      <c r="U4" s="34" t="str">
        <f t="shared" si="2"/>
        <v>wp</v>
      </c>
    </row>
    <row r="5" spans="1:21" ht="25.5">
      <c r="A5" s="21">
        <v>683</v>
      </c>
      <c r="B5" s="36" t="s">
        <v>74</v>
      </c>
      <c r="C5" s="36" t="s">
        <v>75</v>
      </c>
      <c r="D5" s="14" t="s">
        <v>76</v>
      </c>
      <c r="E5" s="37" t="s">
        <v>79</v>
      </c>
      <c r="F5" s="37" t="str">
        <f t="shared" si="0"/>
        <v>6</v>
      </c>
      <c r="G5" s="46" t="s">
        <v>135</v>
      </c>
      <c r="H5" s="37">
        <v>24</v>
      </c>
      <c r="I5" s="46"/>
      <c r="J5" s="38" t="s">
        <v>197</v>
      </c>
      <c r="K5" s="38" t="s">
        <v>198</v>
      </c>
      <c r="L5" s="40" t="s">
        <v>272</v>
      </c>
      <c r="M5" s="33" t="s">
        <v>257</v>
      </c>
      <c r="N5" s="53"/>
      <c r="O5" s="33" t="s">
        <v>236</v>
      </c>
      <c r="P5" s="37" t="s">
        <v>78</v>
      </c>
      <c r="Q5" s="33"/>
      <c r="R5" s="33"/>
      <c r="S5" s="33"/>
      <c r="T5" s="34">
        <f t="shared" si="1"/>
      </c>
      <c r="U5" s="34" t="str">
        <f t="shared" si="2"/>
        <v>wp</v>
      </c>
    </row>
    <row r="6" spans="1:21" ht="127.5">
      <c r="A6" s="21">
        <v>719</v>
      </c>
      <c r="B6" s="41" t="s">
        <v>167</v>
      </c>
      <c r="C6" s="41" t="s">
        <v>168</v>
      </c>
      <c r="D6" s="42" t="s">
        <v>113</v>
      </c>
      <c r="E6" s="37" t="s">
        <v>79</v>
      </c>
      <c r="F6" s="37" t="str">
        <f t="shared" si="0"/>
        <v>6</v>
      </c>
      <c r="G6" s="43" t="s">
        <v>196</v>
      </c>
      <c r="H6" s="44">
        <v>25</v>
      </c>
      <c r="I6" s="43" t="s">
        <v>205</v>
      </c>
      <c r="J6" s="45" t="s">
        <v>206</v>
      </c>
      <c r="K6" s="45" t="s">
        <v>207</v>
      </c>
      <c r="L6" s="40" t="s">
        <v>271</v>
      </c>
      <c r="M6" s="33" t="s">
        <v>257</v>
      </c>
      <c r="N6" s="53"/>
      <c r="O6" s="33" t="s">
        <v>236</v>
      </c>
      <c r="P6" s="44" t="s">
        <v>68</v>
      </c>
      <c r="Q6" s="33"/>
      <c r="R6" s="33"/>
      <c r="S6" s="33"/>
      <c r="T6" s="34">
        <f t="shared" si="1"/>
      </c>
      <c r="U6" s="34" t="str">
        <f t="shared" si="2"/>
        <v>wp</v>
      </c>
    </row>
    <row r="7" spans="1:21" ht="51">
      <c r="A7" s="21">
        <v>720</v>
      </c>
      <c r="B7" s="36" t="s">
        <v>13</v>
      </c>
      <c r="C7" s="36" t="s">
        <v>94</v>
      </c>
      <c r="D7" s="15" t="s">
        <v>14</v>
      </c>
      <c r="E7" s="37" t="s">
        <v>79</v>
      </c>
      <c r="F7" s="37" t="str">
        <f t="shared" si="0"/>
        <v>6</v>
      </c>
      <c r="G7" s="46" t="s">
        <v>196</v>
      </c>
      <c r="H7" s="37">
        <v>25</v>
      </c>
      <c r="I7" s="46" t="s">
        <v>205</v>
      </c>
      <c r="J7" s="38" t="s">
        <v>206</v>
      </c>
      <c r="K7" s="38" t="s">
        <v>208</v>
      </c>
      <c r="L7" s="40" t="s">
        <v>270</v>
      </c>
      <c r="M7" s="33" t="s">
        <v>257</v>
      </c>
      <c r="N7" s="53"/>
      <c r="O7" s="33" t="s">
        <v>236</v>
      </c>
      <c r="P7" s="37" t="s">
        <v>68</v>
      </c>
      <c r="Q7" s="33"/>
      <c r="R7" s="33"/>
      <c r="S7" s="33"/>
      <c r="T7" s="34">
        <f t="shared" si="1"/>
      </c>
      <c r="U7" s="34" t="str">
        <f t="shared" si="2"/>
        <v>wp</v>
      </c>
    </row>
    <row r="8" spans="1:21" ht="51">
      <c r="A8" s="21">
        <v>721</v>
      </c>
      <c r="B8" s="36" t="s">
        <v>15</v>
      </c>
      <c r="C8" s="36" t="s">
        <v>94</v>
      </c>
      <c r="D8" s="15" t="s">
        <v>16</v>
      </c>
      <c r="E8" s="37" t="s">
        <v>79</v>
      </c>
      <c r="F8" s="37" t="str">
        <f t="shared" si="0"/>
        <v>6</v>
      </c>
      <c r="G8" s="46" t="s">
        <v>196</v>
      </c>
      <c r="H8" s="37">
        <v>25</v>
      </c>
      <c r="I8" s="46" t="s">
        <v>205</v>
      </c>
      <c r="J8" s="38" t="s">
        <v>206</v>
      </c>
      <c r="K8" s="38" t="s">
        <v>208</v>
      </c>
      <c r="L8" s="40" t="s">
        <v>270</v>
      </c>
      <c r="M8" s="33" t="s">
        <v>257</v>
      </c>
      <c r="N8" s="53"/>
      <c r="O8" s="33" t="s">
        <v>236</v>
      </c>
      <c r="P8" s="37" t="s">
        <v>68</v>
      </c>
      <c r="Q8" s="33"/>
      <c r="R8" s="33"/>
      <c r="S8" s="33"/>
      <c r="T8" s="34">
        <f t="shared" si="1"/>
      </c>
      <c r="U8" s="34" t="str">
        <f t="shared" si="2"/>
        <v>wp</v>
      </c>
    </row>
    <row r="9" spans="1:21" ht="51">
      <c r="A9" s="21">
        <v>722</v>
      </c>
      <c r="B9" s="36" t="s">
        <v>178</v>
      </c>
      <c r="C9" s="36" t="s">
        <v>94</v>
      </c>
      <c r="D9" s="15" t="s">
        <v>179</v>
      </c>
      <c r="E9" s="37" t="s">
        <v>79</v>
      </c>
      <c r="F9" s="37" t="str">
        <f t="shared" si="0"/>
        <v>6</v>
      </c>
      <c r="G9" s="46" t="s">
        <v>196</v>
      </c>
      <c r="H9" s="37">
        <v>25</v>
      </c>
      <c r="I9" s="46" t="s">
        <v>205</v>
      </c>
      <c r="J9" s="38" t="s">
        <v>206</v>
      </c>
      <c r="K9" s="38" t="s">
        <v>208</v>
      </c>
      <c r="L9" s="40" t="s">
        <v>270</v>
      </c>
      <c r="M9" s="33" t="s">
        <v>257</v>
      </c>
      <c r="N9" s="53"/>
      <c r="O9" s="33" t="s">
        <v>236</v>
      </c>
      <c r="P9" s="37" t="s">
        <v>68</v>
      </c>
      <c r="Q9" s="33"/>
      <c r="R9" s="33"/>
      <c r="S9" s="33"/>
      <c r="T9" s="34">
        <f t="shared" si="1"/>
      </c>
      <c r="U9" s="34" t="str">
        <f t="shared" si="2"/>
        <v>wp</v>
      </c>
    </row>
    <row r="10" spans="1:21" ht="51">
      <c r="A10" s="21">
        <v>790</v>
      </c>
      <c r="B10" s="36" t="s">
        <v>148</v>
      </c>
      <c r="C10" s="36" t="s">
        <v>75</v>
      </c>
      <c r="D10" s="14" t="s">
        <v>149</v>
      </c>
      <c r="E10" s="37" t="s">
        <v>79</v>
      </c>
      <c r="F10" s="37">
        <v>6</v>
      </c>
      <c r="G10" s="46"/>
      <c r="H10" s="37">
        <v>28</v>
      </c>
      <c r="I10" s="46"/>
      <c r="J10" s="38" t="s">
        <v>224</v>
      </c>
      <c r="K10" s="38" t="s">
        <v>138</v>
      </c>
      <c r="M10" s="33" t="s">
        <v>251</v>
      </c>
      <c r="N10" s="53"/>
      <c r="O10" s="33" t="s">
        <v>236</v>
      </c>
      <c r="P10" s="37" t="s">
        <v>225</v>
      </c>
      <c r="Q10" s="33"/>
      <c r="R10" s="33"/>
      <c r="S10" s="33"/>
      <c r="T10" s="34">
        <f t="shared" si="1"/>
      </c>
      <c r="U10" s="34" t="str">
        <f t="shared" si="2"/>
        <v>nw</v>
      </c>
    </row>
    <row r="11" spans="1:21" ht="89.25">
      <c r="A11" s="21">
        <v>823</v>
      </c>
      <c r="B11" s="36" t="s">
        <v>82</v>
      </c>
      <c r="C11" s="36" t="s">
        <v>83</v>
      </c>
      <c r="D11" s="15" t="s">
        <v>84</v>
      </c>
      <c r="E11" s="37" t="s">
        <v>79</v>
      </c>
      <c r="F11" s="37" t="str">
        <f aca="true" t="shared" si="3" ref="F11:F19">LEFT(G11,1)</f>
        <v>6</v>
      </c>
      <c r="G11" s="37" t="s">
        <v>237</v>
      </c>
      <c r="H11" s="37">
        <v>30</v>
      </c>
      <c r="I11" s="37">
        <v>44</v>
      </c>
      <c r="J11" s="38" t="s">
        <v>238</v>
      </c>
      <c r="K11" s="38" t="s">
        <v>239</v>
      </c>
      <c r="M11" s="33"/>
      <c r="N11" s="53"/>
      <c r="O11" s="33" t="s">
        <v>256</v>
      </c>
      <c r="P11" s="37" t="s">
        <v>68</v>
      </c>
      <c r="Q11" s="33"/>
      <c r="R11" s="33"/>
      <c r="S11" s="33"/>
      <c r="T11" s="34">
        <f t="shared" si="1"/>
      </c>
      <c r="U11" s="34">
        <f t="shared" si="2"/>
        <v>0</v>
      </c>
    </row>
    <row r="12" spans="1:21" ht="38.25">
      <c r="A12" s="21">
        <v>825</v>
      </c>
      <c r="B12" s="41" t="s">
        <v>167</v>
      </c>
      <c r="C12" s="41" t="s">
        <v>168</v>
      </c>
      <c r="D12" s="42" t="s">
        <v>113</v>
      </c>
      <c r="E12" s="37" t="s">
        <v>79</v>
      </c>
      <c r="F12" s="37" t="str">
        <f t="shared" si="3"/>
        <v>6</v>
      </c>
      <c r="G12" s="43" t="s">
        <v>135</v>
      </c>
      <c r="H12" s="44">
        <v>30</v>
      </c>
      <c r="I12" s="43" t="s">
        <v>240</v>
      </c>
      <c r="J12" s="45" t="s">
        <v>241</v>
      </c>
      <c r="K12" s="45" t="s">
        <v>242</v>
      </c>
      <c r="L12" s="40" t="s">
        <v>272</v>
      </c>
      <c r="M12" s="33" t="s">
        <v>257</v>
      </c>
      <c r="N12" s="53"/>
      <c r="O12" s="33" t="s">
        <v>236</v>
      </c>
      <c r="P12" s="44" t="s">
        <v>68</v>
      </c>
      <c r="Q12" s="33"/>
      <c r="R12" s="33"/>
      <c r="S12" s="33"/>
      <c r="T12" s="34">
        <f t="shared" si="1"/>
      </c>
      <c r="U12" s="34" t="str">
        <f t="shared" si="2"/>
        <v>wp</v>
      </c>
    </row>
    <row r="13" spans="1:21" ht="25.5">
      <c r="A13" s="21">
        <v>876</v>
      </c>
      <c r="B13" s="36" t="s">
        <v>19</v>
      </c>
      <c r="C13" s="36" t="s">
        <v>17</v>
      </c>
      <c r="D13" s="15" t="s">
        <v>18</v>
      </c>
      <c r="E13" s="37" t="s">
        <v>79</v>
      </c>
      <c r="F13" s="37" t="str">
        <f t="shared" si="3"/>
        <v>6</v>
      </c>
      <c r="G13" s="37" t="s">
        <v>135</v>
      </c>
      <c r="H13" s="37">
        <v>32</v>
      </c>
      <c r="I13" s="37" t="s">
        <v>211</v>
      </c>
      <c r="J13" s="40" t="s">
        <v>212</v>
      </c>
      <c r="K13" s="40" t="s">
        <v>213</v>
      </c>
      <c r="L13" s="40" t="s">
        <v>272</v>
      </c>
      <c r="M13" s="33" t="s">
        <v>257</v>
      </c>
      <c r="N13" s="53"/>
      <c r="O13" s="33" t="s">
        <v>236</v>
      </c>
      <c r="P13" s="37" t="s">
        <v>68</v>
      </c>
      <c r="Q13" s="33"/>
      <c r="R13" s="33"/>
      <c r="S13" s="33"/>
      <c r="T13" s="34">
        <f t="shared" si="1"/>
      </c>
      <c r="U13" s="34" t="str">
        <f t="shared" si="2"/>
        <v>wp</v>
      </c>
    </row>
    <row r="14" spans="1:21" ht="25.5">
      <c r="A14" s="21">
        <v>877</v>
      </c>
      <c r="B14" s="49" t="s">
        <v>19</v>
      </c>
      <c r="C14" s="36" t="s">
        <v>17</v>
      </c>
      <c r="D14" s="15" t="s">
        <v>18</v>
      </c>
      <c r="E14" s="37" t="s">
        <v>79</v>
      </c>
      <c r="F14" s="37" t="str">
        <f t="shared" si="3"/>
        <v>6</v>
      </c>
      <c r="G14" s="50" t="s">
        <v>135</v>
      </c>
      <c r="H14" s="50">
        <v>32</v>
      </c>
      <c r="I14" s="50" t="s">
        <v>211</v>
      </c>
      <c r="J14" s="51" t="s">
        <v>212</v>
      </c>
      <c r="K14" s="51" t="s">
        <v>213</v>
      </c>
      <c r="L14" s="40" t="s">
        <v>272</v>
      </c>
      <c r="M14" s="33" t="s">
        <v>257</v>
      </c>
      <c r="N14" s="53"/>
      <c r="O14" s="33" t="s">
        <v>236</v>
      </c>
      <c r="P14" s="37" t="s">
        <v>68</v>
      </c>
      <c r="Q14" s="33"/>
      <c r="R14" s="33"/>
      <c r="S14" s="33"/>
      <c r="T14" s="34">
        <f t="shared" si="1"/>
      </c>
      <c r="U14" s="34" t="str">
        <f t="shared" si="2"/>
        <v>wp</v>
      </c>
    </row>
    <row r="15" spans="1:21" ht="38.25">
      <c r="A15" s="21">
        <v>907</v>
      </c>
      <c r="B15" s="36" t="s">
        <v>19</v>
      </c>
      <c r="C15" s="36" t="s">
        <v>17</v>
      </c>
      <c r="D15" s="15" t="s">
        <v>18</v>
      </c>
      <c r="E15" s="37" t="s">
        <v>79</v>
      </c>
      <c r="F15" s="37" t="str">
        <f t="shared" si="3"/>
        <v>6</v>
      </c>
      <c r="G15" s="37" t="s">
        <v>196</v>
      </c>
      <c r="H15" s="37">
        <v>25</v>
      </c>
      <c r="I15" s="37" t="s">
        <v>200</v>
      </c>
      <c r="J15" s="40" t="s">
        <v>201</v>
      </c>
      <c r="K15" s="40" t="s">
        <v>202</v>
      </c>
      <c r="L15" s="40" t="s">
        <v>270</v>
      </c>
      <c r="M15" s="33" t="s">
        <v>257</v>
      </c>
      <c r="N15" s="53"/>
      <c r="O15" s="33" t="s">
        <v>236</v>
      </c>
      <c r="P15" s="37" t="s">
        <v>68</v>
      </c>
      <c r="Q15" s="33"/>
      <c r="R15" s="33"/>
      <c r="S15" s="33"/>
      <c r="T15" s="34">
        <f t="shared" si="1"/>
      </c>
      <c r="U15" s="34" t="str">
        <f t="shared" si="2"/>
        <v>wp</v>
      </c>
    </row>
    <row r="16" spans="1:21" ht="38.25">
      <c r="A16" s="21">
        <v>908</v>
      </c>
      <c r="B16" s="49" t="s">
        <v>19</v>
      </c>
      <c r="C16" s="36" t="s">
        <v>17</v>
      </c>
      <c r="D16" s="15" t="s">
        <v>18</v>
      </c>
      <c r="E16" s="37" t="s">
        <v>79</v>
      </c>
      <c r="F16" s="37" t="str">
        <f t="shared" si="3"/>
        <v>6</v>
      </c>
      <c r="G16" s="50" t="s">
        <v>196</v>
      </c>
      <c r="H16" s="50">
        <v>25</v>
      </c>
      <c r="I16" s="50" t="s">
        <v>200</v>
      </c>
      <c r="J16" s="51" t="s">
        <v>201</v>
      </c>
      <c r="K16" s="51" t="s">
        <v>202</v>
      </c>
      <c r="L16" s="40" t="s">
        <v>270</v>
      </c>
      <c r="M16" s="33" t="s">
        <v>257</v>
      </c>
      <c r="N16" s="53"/>
      <c r="O16" s="33" t="s">
        <v>236</v>
      </c>
      <c r="P16" s="37" t="s">
        <v>68</v>
      </c>
      <c r="Q16" s="33"/>
      <c r="R16" s="33"/>
      <c r="S16" s="33"/>
      <c r="T16" s="34">
        <f t="shared" si="1"/>
      </c>
      <c r="U16" s="34" t="str">
        <f t="shared" si="2"/>
        <v>wp</v>
      </c>
    </row>
    <row r="17" spans="1:21" ht="140.25">
      <c r="A17" s="21">
        <v>1073</v>
      </c>
      <c r="B17" s="36" t="s">
        <v>174</v>
      </c>
      <c r="C17" s="36" t="s">
        <v>175</v>
      </c>
      <c r="D17" s="47" t="s">
        <v>176</v>
      </c>
      <c r="E17" s="37" t="s">
        <v>79</v>
      </c>
      <c r="F17" s="37" t="str">
        <f t="shared" si="3"/>
        <v>6</v>
      </c>
      <c r="G17" s="37" t="s">
        <v>204</v>
      </c>
      <c r="H17" s="37">
        <v>43</v>
      </c>
      <c r="I17" s="37">
        <v>39</v>
      </c>
      <c r="J17" s="38" t="s">
        <v>218</v>
      </c>
      <c r="K17" s="38" t="s">
        <v>219</v>
      </c>
      <c r="L17" s="40" t="s">
        <v>269</v>
      </c>
      <c r="M17" s="33" t="s">
        <v>257</v>
      </c>
      <c r="N17" s="53"/>
      <c r="O17" s="33" t="s">
        <v>236</v>
      </c>
      <c r="P17" s="37" t="s">
        <v>68</v>
      </c>
      <c r="Q17" s="33"/>
      <c r="R17" s="33"/>
      <c r="S17" s="33"/>
      <c r="T17" s="34">
        <f t="shared" si="1"/>
      </c>
      <c r="U17" s="34" t="str">
        <f t="shared" si="2"/>
        <v>wp</v>
      </c>
    </row>
    <row r="18" spans="1:21" ht="63.75">
      <c r="A18" s="21">
        <v>1074</v>
      </c>
      <c r="B18" s="36" t="s">
        <v>82</v>
      </c>
      <c r="C18" s="36" t="s">
        <v>83</v>
      </c>
      <c r="D18" s="15" t="s">
        <v>84</v>
      </c>
      <c r="E18" s="37" t="s">
        <v>79</v>
      </c>
      <c r="F18" s="37" t="str">
        <f t="shared" si="3"/>
        <v>6</v>
      </c>
      <c r="G18" s="37" t="s">
        <v>204</v>
      </c>
      <c r="H18" s="37">
        <v>43</v>
      </c>
      <c r="I18" s="37">
        <v>40</v>
      </c>
      <c r="J18" s="38" t="s">
        <v>220</v>
      </c>
      <c r="K18" s="38" t="s">
        <v>221</v>
      </c>
      <c r="L18" s="40" t="s">
        <v>268</v>
      </c>
      <c r="M18" s="33" t="s">
        <v>257</v>
      </c>
      <c r="N18" s="53"/>
      <c r="O18" s="33" t="s">
        <v>236</v>
      </c>
      <c r="P18" s="37" t="s">
        <v>68</v>
      </c>
      <c r="Q18" s="33"/>
      <c r="R18" s="33"/>
      <c r="S18" s="33"/>
      <c r="T18" s="34">
        <f t="shared" si="1"/>
      </c>
      <c r="U18" s="34" t="str">
        <f t="shared" si="2"/>
        <v>wp</v>
      </c>
    </row>
    <row r="19" spans="1:21" ht="102">
      <c r="A19" s="21">
        <v>1075</v>
      </c>
      <c r="B19" s="36" t="s">
        <v>114</v>
      </c>
      <c r="C19" s="36" t="s">
        <v>49</v>
      </c>
      <c r="D19" s="15" t="s">
        <v>115</v>
      </c>
      <c r="E19" s="37" t="s">
        <v>79</v>
      </c>
      <c r="F19" s="37" t="str">
        <f t="shared" si="3"/>
        <v>6</v>
      </c>
      <c r="G19" s="37" t="s">
        <v>204</v>
      </c>
      <c r="H19" s="37">
        <v>43</v>
      </c>
      <c r="I19" s="37">
        <v>40</v>
      </c>
      <c r="J19" s="38" t="s">
        <v>222</v>
      </c>
      <c r="K19" s="38" t="s">
        <v>223</v>
      </c>
      <c r="L19" s="40" t="s">
        <v>268</v>
      </c>
      <c r="M19" s="33" t="s">
        <v>257</v>
      </c>
      <c r="N19" s="53"/>
      <c r="O19" s="33" t="s">
        <v>236</v>
      </c>
      <c r="P19" s="37" t="s">
        <v>78</v>
      </c>
      <c r="Q19" s="33"/>
      <c r="R19" s="33"/>
      <c r="S19" s="33"/>
      <c r="T19" s="34">
        <f t="shared" si="1"/>
      </c>
      <c r="U19" s="34" t="str">
        <f t="shared" si="2"/>
        <v>wp</v>
      </c>
    </row>
    <row r="20" spans="1:21" ht="109.5" customHeight="1">
      <c r="A20" s="21">
        <v>1308</v>
      </c>
      <c r="B20" s="51" t="s">
        <v>89</v>
      </c>
      <c r="C20" s="17" t="s">
        <v>46</v>
      </c>
      <c r="D20" s="19" t="s">
        <v>90</v>
      </c>
      <c r="E20" s="37" t="s">
        <v>79</v>
      </c>
      <c r="F20" s="16" t="str">
        <f aca="true" t="shared" si="4" ref="F20:F28">LEFT(G20,1)</f>
        <v>6</v>
      </c>
      <c r="G20" s="16" t="s">
        <v>139</v>
      </c>
      <c r="H20" s="16">
        <v>55</v>
      </c>
      <c r="I20" s="16">
        <v>3</v>
      </c>
      <c r="J20" s="17" t="s">
        <v>130</v>
      </c>
      <c r="K20" s="17" t="s">
        <v>131</v>
      </c>
      <c r="L20" s="40" t="s">
        <v>259</v>
      </c>
      <c r="M20" s="33" t="s">
        <v>257</v>
      </c>
      <c r="N20" s="53"/>
      <c r="O20" s="33" t="s">
        <v>41</v>
      </c>
      <c r="P20" s="37" t="s">
        <v>68</v>
      </c>
      <c r="Q20" s="33"/>
      <c r="R20" s="33"/>
      <c r="S20" s="33"/>
      <c r="T20" s="34">
        <f aca="true" t="shared" si="5" ref="T20:T36">IF(E20="E",M20,"")</f>
      </c>
      <c r="U20" s="34" t="str">
        <f aca="true" t="shared" si="6" ref="U20:U36">IF(OR(E20="T",E20="G"),M20,"")</f>
        <v>wp</v>
      </c>
    </row>
    <row r="21" spans="1:21" ht="51">
      <c r="A21" s="21">
        <v>1309</v>
      </c>
      <c r="B21" s="20" t="s">
        <v>192</v>
      </c>
      <c r="C21" s="20" t="s">
        <v>177</v>
      </c>
      <c r="D21" s="15" t="s">
        <v>193</v>
      </c>
      <c r="E21" s="37" t="s">
        <v>79</v>
      </c>
      <c r="F21" s="16" t="str">
        <f t="shared" si="4"/>
        <v>6</v>
      </c>
      <c r="G21" s="16" t="s">
        <v>139</v>
      </c>
      <c r="H21" s="16">
        <v>55</v>
      </c>
      <c r="I21" s="16">
        <v>3</v>
      </c>
      <c r="J21" s="19" t="s">
        <v>188</v>
      </c>
      <c r="K21" s="19" t="s">
        <v>189</v>
      </c>
      <c r="L21" s="40" t="s">
        <v>155</v>
      </c>
      <c r="M21" s="33" t="s">
        <v>134</v>
      </c>
      <c r="N21" s="53">
        <v>40318</v>
      </c>
      <c r="O21" s="33" t="s">
        <v>41</v>
      </c>
      <c r="P21" s="37" t="s">
        <v>47</v>
      </c>
      <c r="Q21" s="33"/>
      <c r="R21" s="33"/>
      <c r="S21" s="33"/>
      <c r="T21" s="34">
        <f t="shared" si="5"/>
      </c>
      <c r="U21" s="34" t="str">
        <f t="shared" si="6"/>
        <v>A</v>
      </c>
    </row>
    <row r="22" spans="1:21" ht="38.25">
      <c r="A22" s="21">
        <v>1310</v>
      </c>
      <c r="B22" s="20" t="s">
        <v>192</v>
      </c>
      <c r="C22" s="20" t="s">
        <v>177</v>
      </c>
      <c r="D22" s="15" t="s">
        <v>193</v>
      </c>
      <c r="E22" s="37" t="s">
        <v>79</v>
      </c>
      <c r="F22" s="16" t="str">
        <f t="shared" si="4"/>
        <v>6</v>
      </c>
      <c r="G22" s="16" t="s">
        <v>139</v>
      </c>
      <c r="H22" s="16">
        <v>55</v>
      </c>
      <c r="I22" s="16">
        <v>3</v>
      </c>
      <c r="J22" s="19" t="s">
        <v>190</v>
      </c>
      <c r="K22" s="19" t="s">
        <v>191</v>
      </c>
      <c r="L22" s="40" t="s">
        <v>36</v>
      </c>
      <c r="M22" s="33" t="s">
        <v>257</v>
      </c>
      <c r="N22" s="53"/>
      <c r="O22" s="33" t="s">
        <v>41</v>
      </c>
      <c r="P22" s="37" t="s">
        <v>47</v>
      </c>
      <c r="Q22" s="33"/>
      <c r="R22" s="33"/>
      <c r="S22" s="33"/>
      <c r="T22" s="34">
        <f t="shared" si="5"/>
      </c>
      <c r="U22" s="34" t="str">
        <f t="shared" si="6"/>
        <v>wp</v>
      </c>
    </row>
    <row r="23" spans="1:21" ht="37.5" customHeight="1">
      <c r="A23" s="21">
        <v>1311</v>
      </c>
      <c r="B23" s="63" t="s">
        <v>100</v>
      </c>
      <c r="C23" s="64" t="s">
        <v>101</v>
      </c>
      <c r="D23" s="65" t="s">
        <v>102</v>
      </c>
      <c r="E23" s="37" t="s">
        <v>79</v>
      </c>
      <c r="F23" s="16" t="str">
        <f t="shared" si="4"/>
        <v>6</v>
      </c>
      <c r="G23" s="66" t="s">
        <v>139</v>
      </c>
      <c r="H23" s="66">
        <v>55</v>
      </c>
      <c r="I23" s="66">
        <v>8</v>
      </c>
      <c r="J23" s="63" t="s">
        <v>103</v>
      </c>
      <c r="K23" s="65" t="s">
        <v>99</v>
      </c>
      <c r="L23" s="40" t="s">
        <v>36</v>
      </c>
      <c r="M23" s="33" t="s">
        <v>257</v>
      </c>
      <c r="N23" s="53"/>
      <c r="O23" s="33" t="s">
        <v>41</v>
      </c>
      <c r="P23" s="37" t="s">
        <v>47</v>
      </c>
      <c r="Q23" s="33"/>
      <c r="R23" s="33"/>
      <c r="S23" s="33"/>
      <c r="T23" s="34">
        <f t="shared" si="5"/>
      </c>
      <c r="U23" s="34" t="str">
        <f t="shared" si="6"/>
        <v>wp</v>
      </c>
    </row>
    <row r="24" spans="1:21" ht="114.75">
      <c r="A24" s="21">
        <v>1313</v>
      </c>
      <c r="B24" s="20" t="s">
        <v>11</v>
      </c>
      <c r="C24" s="20" t="s">
        <v>48</v>
      </c>
      <c r="D24" s="62" t="s">
        <v>12</v>
      </c>
      <c r="E24" s="37" t="s">
        <v>79</v>
      </c>
      <c r="F24" s="16" t="str">
        <f t="shared" si="4"/>
        <v>6</v>
      </c>
      <c r="G24" s="16" t="s">
        <v>139</v>
      </c>
      <c r="H24" s="16">
        <v>55</v>
      </c>
      <c r="I24" s="16">
        <v>10</v>
      </c>
      <c r="J24" s="19" t="s">
        <v>10</v>
      </c>
      <c r="K24" s="19" t="s">
        <v>8</v>
      </c>
      <c r="L24" s="40" t="s">
        <v>265</v>
      </c>
      <c r="M24" s="33"/>
      <c r="N24" s="53"/>
      <c r="O24" s="33" t="s">
        <v>41</v>
      </c>
      <c r="P24" s="37" t="s">
        <v>68</v>
      </c>
      <c r="Q24" s="33"/>
      <c r="R24" s="33"/>
      <c r="S24" s="33"/>
      <c r="T24" s="34">
        <f t="shared" si="5"/>
      </c>
      <c r="U24" s="34">
        <f t="shared" si="6"/>
        <v>0</v>
      </c>
    </row>
    <row r="25" spans="1:21" ht="63.75">
      <c r="A25" s="21">
        <v>1320</v>
      </c>
      <c r="B25" s="20" t="s">
        <v>192</v>
      </c>
      <c r="C25" s="20" t="s">
        <v>177</v>
      </c>
      <c r="D25" s="15" t="s">
        <v>193</v>
      </c>
      <c r="E25" s="37" t="s">
        <v>79</v>
      </c>
      <c r="F25" s="16" t="str">
        <f t="shared" si="4"/>
        <v>6</v>
      </c>
      <c r="G25" s="16" t="s">
        <v>139</v>
      </c>
      <c r="H25" s="16">
        <v>55</v>
      </c>
      <c r="I25" s="16">
        <v>14</v>
      </c>
      <c r="J25" s="19" t="s">
        <v>183</v>
      </c>
      <c r="K25" s="19" t="s">
        <v>184</v>
      </c>
      <c r="L25" s="40" t="s">
        <v>261</v>
      </c>
      <c r="M25" s="33" t="s">
        <v>252</v>
      </c>
      <c r="N25" s="53"/>
      <c r="O25" s="33" t="s">
        <v>41</v>
      </c>
      <c r="P25" s="37" t="s">
        <v>47</v>
      </c>
      <c r="Q25" s="33"/>
      <c r="R25" s="33"/>
      <c r="S25" s="33"/>
      <c r="T25" s="34">
        <f t="shared" si="5"/>
      </c>
      <c r="U25" s="34" t="str">
        <f t="shared" si="6"/>
        <v>adhoc</v>
      </c>
    </row>
    <row r="26" spans="1:21" ht="63.75">
      <c r="A26" s="21">
        <v>1321</v>
      </c>
      <c r="B26" s="58" t="s">
        <v>167</v>
      </c>
      <c r="C26" s="58" t="s">
        <v>168</v>
      </c>
      <c r="D26" s="42" t="s">
        <v>113</v>
      </c>
      <c r="E26" s="37" t="s">
        <v>79</v>
      </c>
      <c r="F26" s="16" t="str">
        <f t="shared" si="4"/>
        <v>6</v>
      </c>
      <c r="G26" s="59" t="s">
        <v>139</v>
      </c>
      <c r="H26" s="60">
        <v>55</v>
      </c>
      <c r="I26" s="59" t="s">
        <v>171</v>
      </c>
      <c r="J26" s="61" t="s">
        <v>172</v>
      </c>
      <c r="K26" s="61" t="s">
        <v>164</v>
      </c>
      <c r="L26" s="40" t="s">
        <v>36</v>
      </c>
      <c r="M26" s="33" t="s">
        <v>257</v>
      </c>
      <c r="N26" s="53"/>
      <c r="O26" s="33" t="s">
        <v>41</v>
      </c>
      <c r="P26" s="44" t="s">
        <v>68</v>
      </c>
      <c r="Q26" s="33"/>
      <c r="R26" s="33"/>
      <c r="S26" s="33"/>
      <c r="T26" s="34">
        <f t="shared" si="5"/>
      </c>
      <c r="U26" s="34" t="str">
        <f t="shared" si="6"/>
        <v>wp</v>
      </c>
    </row>
    <row r="27" spans="1:21" ht="63.75">
      <c r="A27" s="21">
        <v>1322</v>
      </c>
      <c r="B27" s="20" t="s">
        <v>13</v>
      </c>
      <c r="C27" s="20" t="s">
        <v>94</v>
      </c>
      <c r="D27" s="15" t="s">
        <v>14</v>
      </c>
      <c r="E27" s="37" t="s">
        <v>79</v>
      </c>
      <c r="F27" s="16" t="str">
        <f t="shared" si="4"/>
        <v>6</v>
      </c>
      <c r="G27" s="35" t="s">
        <v>139</v>
      </c>
      <c r="H27" s="16">
        <v>55</v>
      </c>
      <c r="I27" s="35" t="s">
        <v>171</v>
      </c>
      <c r="J27" s="19" t="s">
        <v>172</v>
      </c>
      <c r="K27" s="19" t="s">
        <v>164</v>
      </c>
      <c r="L27" s="40" t="s">
        <v>36</v>
      </c>
      <c r="M27" s="33" t="s">
        <v>257</v>
      </c>
      <c r="N27" s="53"/>
      <c r="O27" s="33" t="s">
        <v>41</v>
      </c>
      <c r="P27" s="37" t="s">
        <v>68</v>
      </c>
      <c r="Q27" s="33"/>
      <c r="R27" s="33"/>
      <c r="S27" s="33"/>
      <c r="T27" s="34">
        <f t="shared" si="5"/>
      </c>
      <c r="U27" s="34" t="str">
        <f t="shared" si="6"/>
        <v>wp</v>
      </c>
    </row>
    <row r="28" spans="1:21" ht="37.5" customHeight="1">
      <c r="A28" s="21">
        <v>1323</v>
      </c>
      <c r="B28" s="17" t="s">
        <v>45</v>
      </c>
      <c r="C28" s="17" t="s">
        <v>46</v>
      </c>
      <c r="D28" s="32" t="s">
        <v>9</v>
      </c>
      <c r="E28" s="37" t="s">
        <v>79</v>
      </c>
      <c r="F28" s="16" t="str">
        <f t="shared" si="4"/>
        <v>6</v>
      </c>
      <c r="G28" s="16" t="s">
        <v>139</v>
      </c>
      <c r="H28" s="16">
        <v>55</v>
      </c>
      <c r="I28" s="18">
        <v>18</v>
      </c>
      <c r="J28" s="19" t="s">
        <v>43</v>
      </c>
      <c r="K28" s="19" t="s">
        <v>44</v>
      </c>
      <c r="L28" s="40" t="s">
        <v>36</v>
      </c>
      <c r="M28" s="33" t="s">
        <v>257</v>
      </c>
      <c r="N28" s="53"/>
      <c r="O28" s="33" t="s">
        <v>41</v>
      </c>
      <c r="P28" s="37" t="s">
        <v>68</v>
      </c>
      <c r="Q28" s="33"/>
      <c r="R28" s="33"/>
      <c r="S28" s="33"/>
      <c r="T28" s="34">
        <f t="shared" si="5"/>
      </c>
      <c r="U28" s="34" t="str">
        <f t="shared" si="6"/>
        <v>wp</v>
      </c>
    </row>
    <row r="29" spans="1:21" ht="63.75">
      <c r="A29" s="21">
        <v>1324</v>
      </c>
      <c r="B29" s="36" t="s">
        <v>15</v>
      </c>
      <c r="C29" s="36" t="s">
        <v>94</v>
      </c>
      <c r="D29" s="15" t="s">
        <v>16</v>
      </c>
      <c r="E29" s="37" t="s">
        <v>79</v>
      </c>
      <c r="F29" s="16" t="str">
        <f aca="true" t="shared" si="7" ref="F29:F40">LEFT(G29,1)</f>
        <v>6</v>
      </c>
      <c r="G29" s="46" t="s">
        <v>139</v>
      </c>
      <c r="H29" s="37">
        <v>55</v>
      </c>
      <c r="I29" s="46" t="s">
        <v>171</v>
      </c>
      <c r="J29" s="38" t="s">
        <v>172</v>
      </c>
      <c r="K29" s="38" t="s">
        <v>164</v>
      </c>
      <c r="L29" s="40" t="s">
        <v>36</v>
      </c>
      <c r="M29" s="33" t="s">
        <v>257</v>
      </c>
      <c r="N29" s="53"/>
      <c r="O29" s="33" t="s">
        <v>41</v>
      </c>
      <c r="P29" s="37" t="s">
        <v>68</v>
      </c>
      <c r="Q29" s="33"/>
      <c r="R29" s="33"/>
      <c r="S29" s="33"/>
      <c r="T29" s="34">
        <f t="shared" si="5"/>
      </c>
      <c r="U29" s="34" t="str">
        <f t="shared" si="6"/>
        <v>wp</v>
      </c>
    </row>
    <row r="30" spans="1:21" ht="63.75">
      <c r="A30" s="21">
        <v>1325</v>
      </c>
      <c r="B30" s="20" t="s">
        <v>178</v>
      </c>
      <c r="C30" s="20" t="s">
        <v>94</v>
      </c>
      <c r="D30" s="15" t="s">
        <v>179</v>
      </c>
      <c r="E30" s="37" t="s">
        <v>79</v>
      </c>
      <c r="F30" s="16" t="str">
        <f t="shared" si="7"/>
        <v>6</v>
      </c>
      <c r="G30" s="35" t="s">
        <v>139</v>
      </c>
      <c r="H30" s="16">
        <v>55</v>
      </c>
      <c r="I30" s="35" t="s">
        <v>171</v>
      </c>
      <c r="J30" s="19" t="s">
        <v>172</v>
      </c>
      <c r="K30" s="19" t="s">
        <v>164</v>
      </c>
      <c r="L30" s="40" t="s">
        <v>36</v>
      </c>
      <c r="M30" s="33" t="s">
        <v>257</v>
      </c>
      <c r="N30" s="53"/>
      <c r="O30" s="33" t="s">
        <v>41</v>
      </c>
      <c r="P30" s="37" t="s">
        <v>68</v>
      </c>
      <c r="Q30" s="33"/>
      <c r="R30" s="33"/>
      <c r="S30" s="33"/>
      <c r="T30" s="34">
        <f t="shared" si="5"/>
      </c>
      <c r="U30" s="34" t="str">
        <f t="shared" si="6"/>
        <v>wp</v>
      </c>
    </row>
    <row r="31" spans="1:21" ht="89.25">
      <c r="A31" s="21">
        <v>1328</v>
      </c>
      <c r="B31" s="20" t="s">
        <v>5</v>
      </c>
      <c r="C31" s="20" t="s">
        <v>161</v>
      </c>
      <c r="D31" s="15" t="s">
        <v>6</v>
      </c>
      <c r="E31" s="37" t="s">
        <v>79</v>
      </c>
      <c r="F31" s="16" t="str">
        <f t="shared" si="7"/>
        <v>6</v>
      </c>
      <c r="G31" s="16" t="s">
        <v>145</v>
      </c>
      <c r="H31" s="16">
        <v>55</v>
      </c>
      <c r="I31" s="16">
        <v>22</v>
      </c>
      <c r="J31" s="17" t="s">
        <v>156</v>
      </c>
      <c r="K31" s="17" t="s">
        <v>157</v>
      </c>
      <c r="L31" s="40" t="s">
        <v>260</v>
      </c>
      <c r="M31" s="33" t="s">
        <v>257</v>
      </c>
      <c r="N31" s="53"/>
      <c r="O31" s="71" t="s">
        <v>41</v>
      </c>
      <c r="Q31" s="33"/>
      <c r="R31" s="33"/>
      <c r="S31" s="33"/>
      <c r="T31" s="34">
        <f t="shared" si="5"/>
      </c>
      <c r="U31" s="34" t="str">
        <f t="shared" si="6"/>
        <v>wp</v>
      </c>
    </row>
    <row r="32" spans="1:21" ht="25.5">
      <c r="A32" s="21">
        <v>1329</v>
      </c>
      <c r="B32" s="20" t="s">
        <v>123</v>
      </c>
      <c r="C32" s="20" t="s">
        <v>124</v>
      </c>
      <c r="D32" s="15" t="s">
        <v>125</v>
      </c>
      <c r="E32" s="37" t="s">
        <v>79</v>
      </c>
      <c r="F32" s="16" t="str">
        <f t="shared" si="7"/>
        <v>6</v>
      </c>
      <c r="G32" s="16" t="s">
        <v>145</v>
      </c>
      <c r="H32" s="16">
        <v>55</v>
      </c>
      <c r="I32" s="16">
        <v>22</v>
      </c>
      <c r="J32" s="17" t="s">
        <v>156</v>
      </c>
      <c r="K32" s="17" t="s">
        <v>157</v>
      </c>
      <c r="L32" s="40" t="s">
        <v>37</v>
      </c>
      <c r="M32" s="33" t="s">
        <v>257</v>
      </c>
      <c r="N32" s="53"/>
      <c r="O32" s="71" t="s">
        <v>41</v>
      </c>
      <c r="Q32" s="33"/>
      <c r="R32" s="33"/>
      <c r="S32" s="33"/>
      <c r="T32" s="34">
        <f t="shared" si="5"/>
      </c>
      <c r="U32" s="34" t="str">
        <f t="shared" si="6"/>
        <v>wp</v>
      </c>
    </row>
    <row r="33" spans="1:21" ht="89.25">
      <c r="A33" s="21">
        <v>1330</v>
      </c>
      <c r="B33" s="20" t="s">
        <v>114</v>
      </c>
      <c r="C33" s="20" t="s">
        <v>49</v>
      </c>
      <c r="D33" s="15" t="s">
        <v>115</v>
      </c>
      <c r="E33" s="37" t="s">
        <v>79</v>
      </c>
      <c r="F33" s="16" t="str">
        <f t="shared" si="7"/>
        <v>6</v>
      </c>
      <c r="G33" s="16" t="s">
        <v>139</v>
      </c>
      <c r="H33" s="16">
        <v>55</v>
      </c>
      <c r="I33" s="16">
        <v>22</v>
      </c>
      <c r="J33" s="19" t="s">
        <v>118</v>
      </c>
      <c r="K33" s="19" t="s">
        <v>119</v>
      </c>
      <c r="L33" s="40" t="s">
        <v>37</v>
      </c>
      <c r="M33" s="33" t="s">
        <v>257</v>
      </c>
      <c r="N33" s="53"/>
      <c r="O33" s="33" t="s">
        <v>41</v>
      </c>
      <c r="P33" s="37" t="s">
        <v>68</v>
      </c>
      <c r="Q33" s="33"/>
      <c r="R33" s="33"/>
      <c r="S33" s="33"/>
      <c r="T33" s="34">
        <f t="shared" si="5"/>
      </c>
      <c r="U33" s="34" t="str">
        <f t="shared" si="6"/>
        <v>wp</v>
      </c>
    </row>
    <row r="34" spans="1:21" ht="63.75">
      <c r="A34" s="21">
        <v>1331</v>
      </c>
      <c r="B34" s="58" t="s">
        <v>167</v>
      </c>
      <c r="C34" s="58" t="s">
        <v>168</v>
      </c>
      <c r="D34" s="42" t="s">
        <v>113</v>
      </c>
      <c r="E34" s="37" t="s">
        <v>79</v>
      </c>
      <c r="F34" s="16" t="str">
        <f t="shared" si="7"/>
        <v>6</v>
      </c>
      <c r="G34" s="59" t="s">
        <v>139</v>
      </c>
      <c r="H34" s="60">
        <v>55</v>
      </c>
      <c r="I34" s="59" t="s">
        <v>144</v>
      </c>
      <c r="J34" s="61" t="s">
        <v>165</v>
      </c>
      <c r="K34" s="61" t="s">
        <v>173</v>
      </c>
      <c r="L34" s="40" t="s">
        <v>37</v>
      </c>
      <c r="M34" s="33" t="s">
        <v>257</v>
      </c>
      <c r="N34" s="53"/>
      <c r="O34" s="33" t="s">
        <v>41</v>
      </c>
      <c r="P34" s="44" t="s">
        <v>68</v>
      </c>
      <c r="Q34" s="33"/>
      <c r="R34" s="33"/>
      <c r="S34" s="33"/>
      <c r="T34" s="34">
        <f t="shared" si="5"/>
      </c>
      <c r="U34" s="34" t="str">
        <f t="shared" si="6"/>
        <v>wp</v>
      </c>
    </row>
    <row r="35" spans="1:21" ht="25.5">
      <c r="A35" s="21">
        <v>1332</v>
      </c>
      <c r="B35" s="20" t="s">
        <v>2</v>
      </c>
      <c r="C35" s="20" t="s">
        <v>161</v>
      </c>
      <c r="D35" s="15" t="s">
        <v>3</v>
      </c>
      <c r="E35" s="37" t="s">
        <v>79</v>
      </c>
      <c r="F35" s="16" t="str">
        <f t="shared" si="7"/>
        <v>6</v>
      </c>
      <c r="G35" s="16" t="s">
        <v>145</v>
      </c>
      <c r="H35" s="16">
        <v>55</v>
      </c>
      <c r="I35" s="16">
        <v>22</v>
      </c>
      <c r="J35" s="17" t="s">
        <v>156</v>
      </c>
      <c r="K35" s="17" t="s">
        <v>157</v>
      </c>
      <c r="L35" s="40" t="s">
        <v>37</v>
      </c>
      <c r="M35" s="33" t="s">
        <v>257</v>
      </c>
      <c r="N35" s="53"/>
      <c r="O35" s="71" t="s">
        <v>41</v>
      </c>
      <c r="Q35" s="33"/>
      <c r="R35" s="33"/>
      <c r="S35" s="33"/>
      <c r="T35" s="34">
        <f t="shared" si="5"/>
      </c>
      <c r="U35" s="34" t="str">
        <f t="shared" si="6"/>
        <v>wp</v>
      </c>
    </row>
    <row r="36" spans="1:21" ht="25.5">
      <c r="A36" s="21">
        <v>1333</v>
      </c>
      <c r="B36" s="20" t="s">
        <v>160</v>
      </c>
      <c r="C36" s="20" t="s">
        <v>161</v>
      </c>
      <c r="D36" s="15" t="s">
        <v>162</v>
      </c>
      <c r="E36" s="37" t="s">
        <v>79</v>
      </c>
      <c r="F36" s="16" t="str">
        <f t="shared" si="7"/>
        <v>6</v>
      </c>
      <c r="G36" s="16" t="s">
        <v>145</v>
      </c>
      <c r="H36" s="16">
        <v>55</v>
      </c>
      <c r="I36" s="16">
        <v>22</v>
      </c>
      <c r="J36" s="17" t="s">
        <v>156</v>
      </c>
      <c r="K36" s="17" t="s">
        <v>157</v>
      </c>
      <c r="L36" s="40" t="s">
        <v>37</v>
      </c>
      <c r="M36" s="33" t="s">
        <v>257</v>
      </c>
      <c r="N36" s="53"/>
      <c r="O36" s="71" t="s">
        <v>41</v>
      </c>
      <c r="Q36" s="33"/>
      <c r="R36" s="33"/>
      <c r="S36" s="33"/>
      <c r="T36" s="34">
        <f t="shared" si="5"/>
      </c>
      <c r="U36" s="34" t="str">
        <f t="shared" si="6"/>
        <v>wp</v>
      </c>
    </row>
    <row r="37" spans="1:21" ht="89.25">
      <c r="A37" s="21">
        <v>1347</v>
      </c>
      <c r="B37" s="20" t="s">
        <v>5</v>
      </c>
      <c r="C37" s="20" t="s">
        <v>161</v>
      </c>
      <c r="D37" s="15" t="s">
        <v>6</v>
      </c>
      <c r="E37" s="37" t="s">
        <v>79</v>
      </c>
      <c r="F37" s="16" t="str">
        <f t="shared" si="7"/>
        <v>6</v>
      </c>
      <c r="G37" s="16" t="s">
        <v>145</v>
      </c>
      <c r="H37" s="16">
        <v>55</v>
      </c>
      <c r="I37" s="16" t="s">
        <v>163</v>
      </c>
      <c r="J37" s="17" t="s">
        <v>158</v>
      </c>
      <c r="K37" s="17" t="s">
        <v>159</v>
      </c>
      <c r="L37" s="40" t="s">
        <v>264</v>
      </c>
      <c r="M37" s="33" t="s">
        <v>257</v>
      </c>
      <c r="N37" s="53"/>
      <c r="O37" s="33" t="s">
        <v>41</v>
      </c>
      <c r="Q37" s="33"/>
      <c r="R37" s="33"/>
      <c r="S37" s="33"/>
      <c r="T37" s="34">
        <f aca="true" t="shared" si="8" ref="T37:T45">IF(E37="E",M37,"")</f>
      </c>
      <c r="U37" s="34" t="str">
        <f aca="true" t="shared" si="9" ref="U37:U45">IF(OR(E37="T",E37="G"),M37,"")</f>
        <v>wp</v>
      </c>
    </row>
    <row r="38" spans="1:21" ht="89.25">
      <c r="A38" s="21">
        <v>1348</v>
      </c>
      <c r="B38" s="20" t="s">
        <v>123</v>
      </c>
      <c r="C38" s="20" t="s">
        <v>124</v>
      </c>
      <c r="D38" s="15" t="s">
        <v>125</v>
      </c>
      <c r="E38" s="37" t="s">
        <v>79</v>
      </c>
      <c r="F38" s="16" t="str">
        <f t="shared" si="7"/>
        <v>6</v>
      </c>
      <c r="G38" s="16" t="s">
        <v>145</v>
      </c>
      <c r="H38" s="16">
        <v>55</v>
      </c>
      <c r="I38" s="16" t="s">
        <v>163</v>
      </c>
      <c r="J38" s="17" t="s">
        <v>158</v>
      </c>
      <c r="K38" s="17" t="s">
        <v>159</v>
      </c>
      <c r="L38" s="40" t="s">
        <v>38</v>
      </c>
      <c r="M38" s="33" t="s">
        <v>257</v>
      </c>
      <c r="N38" s="53"/>
      <c r="O38" s="33" t="s">
        <v>41</v>
      </c>
      <c r="Q38" s="33"/>
      <c r="R38" s="33"/>
      <c r="S38" s="33"/>
      <c r="T38" s="34">
        <f t="shared" si="8"/>
      </c>
      <c r="U38" s="34" t="str">
        <f t="shared" si="9"/>
        <v>wp</v>
      </c>
    </row>
    <row r="39" spans="1:21" ht="89.25">
      <c r="A39" s="21">
        <v>1349</v>
      </c>
      <c r="B39" s="20" t="s">
        <v>2</v>
      </c>
      <c r="C39" s="20" t="s">
        <v>161</v>
      </c>
      <c r="D39" s="15" t="s">
        <v>3</v>
      </c>
      <c r="E39" s="37" t="s">
        <v>79</v>
      </c>
      <c r="F39" s="16" t="str">
        <f t="shared" si="7"/>
        <v>6</v>
      </c>
      <c r="G39" s="16" t="s">
        <v>145</v>
      </c>
      <c r="H39" s="16">
        <v>55</v>
      </c>
      <c r="I39" s="16" t="s">
        <v>163</v>
      </c>
      <c r="J39" s="17" t="s">
        <v>158</v>
      </c>
      <c r="K39" s="17" t="s">
        <v>159</v>
      </c>
      <c r="L39" s="40" t="s">
        <v>38</v>
      </c>
      <c r="M39" s="33" t="s">
        <v>257</v>
      </c>
      <c r="N39" s="53"/>
      <c r="O39" s="33" t="s">
        <v>41</v>
      </c>
      <c r="Q39" s="33"/>
      <c r="R39" s="33"/>
      <c r="S39" s="33"/>
      <c r="T39" s="34">
        <f t="shared" si="8"/>
      </c>
      <c r="U39" s="34" t="str">
        <f t="shared" si="9"/>
        <v>wp</v>
      </c>
    </row>
    <row r="40" spans="1:21" ht="89.25">
      <c r="A40" s="21">
        <v>1350</v>
      </c>
      <c r="B40" s="20" t="s">
        <v>160</v>
      </c>
      <c r="C40" s="20" t="s">
        <v>161</v>
      </c>
      <c r="D40" s="15" t="s">
        <v>162</v>
      </c>
      <c r="E40" s="37" t="s">
        <v>79</v>
      </c>
      <c r="F40" s="16" t="str">
        <f t="shared" si="7"/>
        <v>6</v>
      </c>
      <c r="G40" s="16" t="s">
        <v>145</v>
      </c>
      <c r="H40" s="16">
        <v>55</v>
      </c>
      <c r="I40" s="16" t="s">
        <v>163</v>
      </c>
      <c r="J40" s="17" t="s">
        <v>158</v>
      </c>
      <c r="K40" s="17" t="s">
        <v>159</v>
      </c>
      <c r="L40" s="40" t="s">
        <v>38</v>
      </c>
      <c r="M40" s="33" t="s">
        <v>257</v>
      </c>
      <c r="N40" s="53"/>
      <c r="O40" s="33" t="s">
        <v>41</v>
      </c>
      <c r="Q40" s="33"/>
      <c r="R40" s="33"/>
      <c r="S40" s="33"/>
      <c r="T40" s="34">
        <f t="shared" si="8"/>
      </c>
      <c r="U40" s="34" t="str">
        <f t="shared" si="9"/>
        <v>wp</v>
      </c>
    </row>
    <row r="41" spans="1:21" ht="63.75">
      <c r="A41" s="21">
        <v>1357</v>
      </c>
      <c r="B41" s="58" t="s">
        <v>167</v>
      </c>
      <c r="C41" s="58" t="s">
        <v>168</v>
      </c>
      <c r="D41" s="42" t="s">
        <v>113</v>
      </c>
      <c r="E41" s="37" t="s">
        <v>79</v>
      </c>
      <c r="F41" s="16" t="str">
        <f aca="true" t="shared" si="10" ref="F41:F48">LEFT(G41,1)</f>
        <v>6</v>
      </c>
      <c r="G41" s="59" t="s">
        <v>139</v>
      </c>
      <c r="H41" s="60">
        <v>55</v>
      </c>
      <c r="I41" s="59" t="s">
        <v>169</v>
      </c>
      <c r="J41" s="61" t="s">
        <v>20</v>
      </c>
      <c r="K41" s="61" t="s">
        <v>170</v>
      </c>
      <c r="L41" s="40" t="s">
        <v>263</v>
      </c>
      <c r="M41" s="33" t="s">
        <v>252</v>
      </c>
      <c r="N41" s="53"/>
      <c r="O41" s="33" t="s">
        <v>41</v>
      </c>
      <c r="P41" s="44" t="s">
        <v>68</v>
      </c>
      <c r="Q41" s="33"/>
      <c r="R41" s="33"/>
      <c r="S41" s="33"/>
      <c r="T41" s="34">
        <f t="shared" si="8"/>
      </c>
      <c r="U41" s="34" t="str">
        <f t="shared" si="9"/>
        <v>adhoc</v>
      </c>
    </row>
    <row r="42" spans="1:21" ht="51">
      <c r="A42" s="21">
        <v>1358</v>
      </c>
      <c r="B42" s="20" t="s">
        <v>13</v>
      </c>
      <c r="C42" s="20" t="s">
        <v>94</v>
      </c>
      <c r="D42" s="15" t="s">
        <v>14</v>
      </c>
      <c r="E42" s="37" t="s">
        <v>79</v>
      </c>
      <c r="F42" s="16" t="str">
        <f t="shared" si="10"/>
        <v>6</v>
      </c>
      <c r="G42" s="35" t="s">
        <v>139</v>
      </c>
      <c r="H42" s="16">
        <v>55</v>
      </c>
      <c r="I42" s="35" t="s">
        <v>169</v>
      </c>
      <c r="J42" s="19" t="s">
        <v>20</v>
      </c>
      <c r="K42" s="19" t="s">
        <v>180</v>
      </c>
      <c r="L42" s="40" t="s">
        <v>262</v>
      </c>
      <c r="M42" s="33" t="s">
        <v>252</v>
      </c>
      <c r="N42" s="53"/>
      <c r="O42" s="33" t="s">
        <v>41</v>
      </c>
      <c r="P42" s="37" t="s">
        <v>68</v>
      </c>
      <c r="Q42" s="33"/>
      <c r="R42" s="33"/>
      <c r="S42" s="33"/>
      <c r="T42" s="34">
        <f t="shared" si="8"/>
      </c>
      <c r="U42" s="34" t="str">
        <f t="shared" si="9"/>
        <v>adhoc</v>
      </c>
    </row>
    <row r="43" spans="1:21" ht="51">
      <c r="A43" s="21">
        <v>1359</v>
      </c>
      <c r="B43" s="36" t="s">
        <v>15</v>
      </c>
      <c r="C43" s="36" t="s">
        <v>94</v>
      </c>
      <c r="D43" s="15" t="s">
        <v>16</v>
      </c>
      <c r="E43" s="37" t="s">
        <v>79</v>
      </c>
      <c r="F43" s="16" t="str">
        <f t="shared" si="10"/>
        <v>6</v>
      </c>
      <c r="G43" s="46" t="s">
        <v>139</v>
      </c>
      <c r="H43" s="37">
        <v>55</v>
      </c>
      <c r="I43" s="46" t="s">
        <v>169</v>
      </c>
      <c r="J43" s="38" t="s">
        <v>20</v>
      </c>
      <c r="K43" s="38" t="s">
        <v>180</v>
      </c>
      <c r="L43" s="40" t="s">
        <v>262</v>
      </c>
      <c r="M43" s="33" t="s">
        <v>252</v>
      </c>
      <c r="N43" s="53"/>
      <c r="O43" s="33" t="s">
        <v>41</v>
      </c>
      <c r="P43" s="37" t="s">
        <v>68</v>
      </c>
      <c r="Q43" s="33"/>
      <c r="R43" s="33"/>
      <c r="S43" s="33"/>
      <c r="T43" s="34">
        <f t="shared" si="8"/>
      </c>
      <c r="U43" s="34" t="str">
        <f t="shared" si="9"/>
        <v>adhoc</v>
      </c>
    </row>
    <row r="44" spans="1:21" ht="51">
      <c r="A44" s="21">
        <v>1360</v>
      </c>
      <c r="B44" s="20" t="s">
        <v>178</v>
      </c>
      <c r="C44" s="20" t="s">
        <v>94</v>
      </c>
      <c r="D44" s="15" t="s">
        <v>179</v>
      </c>
      <c r="E44" s="37" t="s">
        <v>79</v>
      </c>
      <c r="F44" s="16" t="str">
        <f t="shared" si="10"/>
        <v>6</v>
      </c>
      <c r="G44" s="35" t="s">
        <v>139</v>
      </c>
      <c r="H44" s="16">
        <v>55</v>
      </c>
      <c r="I44" s="35" t="s">
        <v>169</v>
      </c>
      <c r="J44" s="19" t="s">
        <v>20</v>
      </c>
      <c r="K44" s="19" t="s">
        <v>180</v>
      </c>
      <c r="L44" s="40" t="s">
        <v>262</v>
      </c>
      <c r="M44" s="33" t="s">
        <v>252</v>
      </c>
      <c r="N44" s="53"/>
      <c r="O44" s="33" t="s">
        <v>41</v>
      </c>
      <c r="P44" s="37" t="s">
        <v>68</v>
      </c>
      <c r="Q44" s="33"/>
      <c r="R44" s="33"/>
      <c r="S44" s="33"/>
      <c r="T44" s="34">
        <f t="shared" si="8"/>
      </c>
      <c r="U44" s="34" t="str">
        <f t="shared" si="9"/>
        <v>adhoc</v>
      </c>
    </row>
    <row r="45" spans="1:21" ht="267.75">
      <c r="A45" s="21">
        <v>1369</v>
      </c>
      <c r="B45" s="20" t="s">
        <v>74</v>
      </c>
      <c r="C45" s="20" t="s">
        <v>75</v>
      </c>
      <c r="D45" s="14" t="s">
        <v>76</v>
      </c>
      <c r="E45" s="37" t="s">
        <v>79</v>
      </c>
      <c r="F45" s="16" t="str">
        <f t="shared" si="10"/>
        <v>6</v>
      </c>
      <c r="G45" s="35" t="s">
        <v>139</v>
      </c>
      <c r="H45" s="16">
        <v>55</v>
      </c>
      <c r="I45" s="35"/>
      <c r="J45" s="19" t="s">
        <v>140</v>
      </c>
      <c r="K45" s="19" t="s">
        <v>141</v>
      </c>
      <c r="L45" s="40" t="s">
        <v>36</v>
      </c>
      <c r="M45" s="33" t="s">
        <v>257</v>
      </c>
      <c r="N45" s="53"/>
      <c r="O45" s="33" t="s">
        <v>41</v>
      </c>
      <c r="P45" s="37" t="s">
        <v>78</v>
      </c>
      <c r="Q45" s="33"/>
      <c r="R45" s="33"/>
      <c r="S45" s="33"/>
      <c r="T45" s="34">
        <f t="shared" si="8"/>
      </c>
      <c r="U45" s="34" t="str">
        <f t="shared" si="9"/>
        <v>wp</v>
      </c>
    </row>
    <row r="46" spans="1:21" ht="114.75">
      <c r="A46" s="21">
        <v>1424</v>
      </c>
      <c r="B46" s="20" t="s">
        <v>82</v>
      </c>
      <c r="C46" s="20" t="s">
        <v>83</v>
      </c>
      <c r="D46" s="15" t="s">
        <v>84</v>
      </c>
      <c r="E46" s="37" t="s">
        <v>79</v>
      </c>
      <c r="F46" s="16" t="str">
        <f t="shared" si="10"/>
        <v>6</v>
      </c>
      <c r="G46" s="16" t="s">
        <v>107</v>
      </c>
      <c r="H46" s="16">
        <v>67</v>
      </c>
      <c r="I46" s="16">
        <v>23</v>
      </c>
      <c r="J46" s="19" t="s">
        <v>108</v>
      </c>
      <c r="K46" s="19" t="s">
        <v>109</v>
      </c>
      <c r="L46" s="40" t="s">
        <v>255</v>
      </c>
      <c r="M46" s="33" t="s">
        <v>252</v>
      </c>
      <c r="N46" s="53"/>
      <c r="O46" s="33" t="s">
        <v>41</v>
      </c>
      <c r="P46" s="37" t="s">
        <v>68</v>
      </c>
      <c r="Q46" s="33"/>
      <c r="R46" s="33"/>
      <c r="S46" s="33"/>
      <c r="T46" s="34">
        <f>IF(E46="E",M46,"")</f>
      </c>
      <c r="U46" s="34" t="str">
        <f>IF(OR(E46="T",E46="G"),M46,"")</f>
        <v>adhoc</v>
      </c>
    </row>
    <row r="47" spans="1:21" ht="38.25">
      <c r="A47" s="21">
        <v>1457</v>
      </c>
      <c r="B47" s="20" t="s">
        <v>85</v>
      </c>
      <c r="C47" s="20" t="s">
        <v>86</v>
      </c>
      <c r="D47" s="15" t="s">
        <v>87</v>
      </c>
      <c r="E47" s="37" t="s">
        <v>79</v>
      </c>
      <c r="F47" s="16" t="str">
        <f t="shared" si="10"/>
        <v>6</v>
      </c>
      <c r="G47" s="16" t="s">
        <v>42</v>
      </c>
      <c r="H47" s="16">
        <v>67</v>
      </c>
      <c r="I47" s="16">
        <v>31</v>
      </c>
      <c r="J47" s="19" t="s">
        <v>80</v>
      </c>
      <c r="K47" s="19" t="s">
        <v>81</v>
      </c>
      <c r="L47" s="40" t="s">
        <v>227</v>
      </c>
      <c r="M47" s="33" t="s">
        <v>134</v>
      </c>
      <c r="N47" s="53">
        <v>40318</v>
      </c>
      <c r="O47" s="33" t="s">
        <v>41</v>
      </c>
      <c r="P47" s="37" t="s">
        <v>68</v>
      </c>
      <c r="Q47" s="33"/>
      <c r="R47" s="33"/>
      <c r="S47" s="33"/>
      <c r="T47" s="34">
        <f>IF(E47="E",M47,"")</f>
      </c>
      <c r="U47" s="34" t="str">
        <f>IF(OR(E47="T",E47="G"),M47,"")</f>
        <v>A</v>
      </c>
    </row>
    <row r="48" spans="1:21" ht="25.5">
      <c r="A48" s="21">
        <v>1458</v>
      </c>
      <c r="B48" s="20" t="s">
        <v>82</v>
      </c>
      <c r="C48" s="20" t="s">
        <v>83</v>
      </c>
      <c r="D48" s="15" t="s">
        <v>84</v>
      </c>
      <c r="E48" s="37" t="s">
        <v>79</v>
      </c>
      <c r="F48" s="16" t="str">
        <f t="shared" si="10"/>
        <v>6</v>
      </c>
      <c r="G48" s="16" t="s">
        <v>107</v>
      </c>
      <c r="H48" s="16">
        <v>67</v>
      </c>
      <c r="I48" s="16">
        <v>34</v>
      </c>
      <c r="J48" s="19" t="s">
        <v>108</v>
      </c>
      <c r="K48" s="19" t="s">
        <v>109</v>
      </c>
      <c r="L48" s="40" t="s">
        <v>155</v>
      </c>
      <c r="M48" s="33" t="s">
        <v>134</v>
      </c>
      <c r="N48" s="53">
        <v>40318</v>
      </c>
      <c r="O48" s="33" t="s">
        <v>41</v>
      </c>
      <c r="P48" s="37" t="s">
        <v>68</v>
      </c>
      <c r="Q48" s="33"/>
      <c r="R48" s="33"/>
      <c r="S48" s="33"/>
      <c r="T48" s="34">
        <f>IF(E48="E",M48,"")</f>
      </c>
      <c r="U48" s="34" t="str">
        <f>IF(OR(E48="T",E48="G"),M48,"")</f>
        <v>A</v>
      </c>
    </row>
    <row r="49" spans="1:21" ht="25.5">
      <c r="A49" s="21">
        <v>1497</v>
      </c>
      <c r="B49" s="20" t="s">
        <v>185</v>
      </c>
      <c r="C49" s="20" t="s">
        <v>186</v>
      </c>
      <c r="D49" s="15" t="s">
        <v>187</v>
      </c>
      <c r="E49" s="37" t="s">
        <v>79</v>
      </c>
      <c r="F49" s="16" t="str">
        <f aca="true" t="shared" si="11" ref="F49:F55">LEFT(G49,1)</f>
        <v>6</v>
      </c>
      <c r="G49" s="16" t="s">
        <v>120</v>
      </c>
      <c r="H49" s="16">
        <v>86</v>
      </c>
      <c r="I49" s="16">
        <v>52</v>
      </c>
      <c r="J49" s="19" t="s">
        <v>7</v>
      </c>
      <c r="K49" s="19"/>
      <c r="L49" s="40" t="s">
        <v>39</v>
      </c>
      <c r="M49" s="33" t="s">
        <v>252</v>
      </c>
      <c r="N49" s="53"/>
      <c r="O49" s="33" t="s">
        <v>41</v>
      </c>
      <c r="P49" s="37" t="s">
        <v>68</v>
      </c>
      <c r="Q49" s="33"/>
      <c r="R49" s="33"/>
      <c r="S49" s="33"/>
      <c r="T49" s="34">
        <f aca="true" t="shared" si="12" ref="T49:T65">IF(E49="E",M49,"")</f>
      </c>
      <c r="U49" s="34" t="str">
        <f aca="true" t="shared" si="13" ref="U49:U65">IF(OR(E49="T",E49="G"),M49,"")</f>
        <v>adhoc</v>
      </c>
    </row>
    <row r="50" spans="1:21" ht="102">
      <c r="A50" s="21">
        <v>1500</v>
      </c>
      <c r="B50" s="20" t="s">
        <v>4</v>
      </c>
      <c r="C50" s="20" t="s">
        <v>0</v>
      </c>
      <c r="D50" s="14" t="s">
        <v>1</v>
      </c>
      <c r="E50" s="37" t="s">
        <v>79</v>
      </c>
      <c r="F50" s="16" t="str">
        <f t="shared" si="11"/>
        <v>6</v>
      </c>
      <c r="G50" s="16" t="s">
        <v>120</v>
      </c>
      <c r="H50" s="16">
        <v>87</v>
      </c>
      <c r="I50" s="16">
        <v>1</v>
      </c>
      <c r="J50" s="19" t="s">
        <v>181</v>
      </c>
      <c r="K50" s="19" t="s">
        <v>182</v>
      </c>
      <c r="L50" s="40" t="s">
        <v>267</v>
      </c>
      <c r="M50" s="33" t="s">
        <v>257</v>
      </c>
      <c r="N50" s="53"/>
      <c r="O50" s="33" t="s">
        <v>41</v>
      </c>
      <c r="P50" s="37" t="s">
        <v>68</v>
      </c>
      <c r="Q50" s="33"/>
      <c r="R50" s="33"/>
      <c r="S50" s="33"/>
      <c r="T50" s="34">
        <f t="shared" si="12"/>
      </c>
      <c r="U50" s="34" t="str">
        <f t="shared" si="13"/>
        <v>wp</v>
      </c>
    </row>
    <row r="51" spans="1:21" ht="216.75">
      <c r="A51" s="21">
        <v>1503</v>
      </c>
      <c r="B51" s="20" t="s">
        <v>174</v>
      </c>
      <c r="C51" s="20" t="s">
        <v>175</v>
      </c>
      <c r="D51" s="62" t="s">
        <v>176</v>
      </c>
      <c r="E51" s="37" t="s">
        <v>79</v>
      </c>
      <c r="F51" s="16" t="str">
        <f t="shared" si="11"/>
        <v>6</v>
      </c>
      <c r="G51" s="16" t="s">
        <v>120</v>
      </c>
      <c r="H51" s="16">
        <v>87</v>
      </c>
      <c r="I51" s="16">
        <v>13</v>
      </c>
      <c r="J51" s="19" t="s">
        <v>132</v>
      </c>
      <c r="K51" s="19" t="s">
        <v>133</v>
      </c>
      <c r="L51" s="40" t="s">
        <v>266</v>
      </c>
      <c r="M51" s="33" t="s">
        <v>252</v>
      </c>
      <c r="N51" s="53"/>
      <c r="O51" s="33" t="s">
        <v>41</v>
      </c>
      <c r="Q51" s="33"/>
      <c r="R51" s="33"/>
      <c r="S51" s="33"/>
      <c r="T51" s="34">
        <f t="shared" si="12"/>
      </c>
      <c r="U51" s="34" t="str">
        <f t="shared" si="13"/>
        <v>adhoc</v>
      </c>
    </row>
    <row r="52" spans="1:21" ht="25.5">
      <c r="A52" s="21">
        <v>1504</v>
      </c>
      <c r="B52" s="20" t="s">
        <v>126</v>
      </c>
      <c r="C52" s="20" t="s">
        <v>91</v>
      </c>
      <c r="D52" s="15" t="s">
        <v>127</v>
      </c>
      <c r="E52" s="37" t="s">
        <v>79</v>
      </c>
      <c r="F52" s="16" t="str">
        <f t="shared" si="11"/>
        <v>6</v>
      </c>
      <c r="G52" s="16" t="s">
        <v>120</v>
      </c>
      <c r="H52" s="16">
        <v>87</v>
      </c>
      <c r="I52" s="16">
        <v>19</v>
      </c>
      <c r="J52" s="19" t="s">
        <v>121</v>
      </c>
      <c r="K52" s="19" t="s">
        <v>122</v>
      </c>
      <c r="L52" s="40" t="s">
        <v>39</v>
      </c>
      <c r="M52" s="33" t="s">
        <v>134</v>
      </c>
      <c r="N52" s="53">
        <v>40318</v>
      </c>
      <c r="O52" s="33" t="s">
        <v>41</v>
      </c>
      <c r="P52" s="37" t="s">
        <v>88</v>
      </c>
      <c r="Q52" s="33"/>
      <c r="R52" s="33"/>
      <c r="S52" s="33"/>
      <c r="T52" s="34">
        <f t="shared" si="12"/>
      </c>
      <c r="U52" s="34" t="str">
        <f t="shared" si="13"/>
        <v>A</v>
      </c>
    </row>
    <row r="53" spans="1:21" ht="25.5">
      <c r="A53" s="21">
        <v>1505</v>
      </c>
      <c r="B53" s="20" t="s">
        <v>116</v>
      </c>
      <c r="C53" s="20" t="s">
        <v>94</v>
      </c>
      <c r="D53" s="15" t="s">
        <v>117</v>
      </c>
      <c r="E53" s="37" t="s">
        <v>79</v>
      </c>
      <c r="F53" s="16" t="str">
        <f t="shared" si="11"/>
        <v>6</v>
      </c>
      <c r="G53" s="35" t="s">
        <v>120</v>
      </c>
      <c r="H53" s="16">
        <v>87</v>
      </c>
      <c r="I53" s="16">
        <v>20</v>
      </c>
      <c r="J53" s="19" t="s">
        <v>111</v>
      </c>
      <c r="K53" s="19" t="s">
        <v>112</v>
      </c>
      <c r="L53" s="40" t="s">
        <v>39</v>
      </c>
      <c r="M53" s="33" t="s">
        <v>134</v>
      </c>
      <c r="N53" s="53">
        <v>40318</v>
      </c>
      <c r="O53" s="33" t="s">
        <v>41</v>
      </c>
      <c r="P53" s="37" t="s">
        <v>68</v>
      </c>
      <c r="Q53" s="33"/>
      <c r="R53" s="33"/>
      <c r="S53" s="33"/>
      <c r="T53" s="34">
        <f t="shared" si="12"/>
      </c>
      <c r="U53" s="34" t="str">
        <f t="shared" si="13"/>
        <v>A</v>
      </c>
    </row>
    <row r="54" spans="1:21" ht="76.5">
      <c r="A54" s="21">
        <v>1506</v>
      </c>
      <c r="B54" s="58" t="s">
        <v>167</v>
      </c>
      <c r="C54" s="58" t="s">
        <v>168</v>
      </c>
      <c r="D54" s="42" t="s">
        <v>113</v>
      </c>
      <c r="E54" s="37" t="s">
        <v>79</v>
      </c>
      <c r="F54" s="16" t="str">
        <f t="shared" si="11"/>
        <v>6</v>
      </c>
      <c r="G54" s="59" t="s">
        <v>120</v>
      </c>
      <c r="H54" s="60">
        <v>87</v>
      </c>
      <c r="I54" s="60">
        <v>20</v>
      </c>
      <c r="J54" s="61" t="s">
        <v>111</v>
      </c>
      <c r="K54" s="61" t="s">
        <v>166</v>
      </c>
      <c r="L54" s="40" t="s">
        <v>155</v>
      </c>
      <c r="M54" s="33" t="s">
        <v>134</v>
      </c>
      <c r="N54" s="53">
        <v>40318</v>
      </c>
      <c r="O54" s="33" t="s">
        <v>41</v>
      </c>
      <c r="P54" s="44" t="s">
        <v>68</v>
      </c>
      <c r="Q54" s="33"/>
      <c r="R54" s="33"/>
      <c r="S54" s="33"/>
      <c r="T54" s="34">
        <f t="shared" si="12"/>
      </c>
      <c r="U54" s="34" t="str">
        <f t="shared" si="13"/>
        <v>A</v>
      </c>
    </row>
    <row r="55" spans="1:21" ht="76.5">
      <c r="A55" s="21">
        <v>1507</v>
      </c>
      <c r="B55" s="20" t="s">
        <v>13</v>
      </c>
      <c r="C55" s="20" t="s">
        <v>94</v>
      </c>
      <c r="D55" s="15" t="s">
        <v>14</v>
      </c>
      <c r="E55" s="37" t="s">
        <v>79</v>
      </c>
      <c r="F55" s="16" t="str">
        <f t="shared" si="11"/>
        <v>6</v>
      </c>
      <c r="G55" s="35" t="s">
        <v>120</v>
      </c>
      <c r="H55" s="16">
        <v>87</v>
      </c>
      <c r="I55" s="16">
        <v>20</v>
      </c>
      <c r="J55" s="19" t="s">
        <v>111</v>
      </c>
      <c r="K55" s="19" t="s">
        <v>166</v>
      </c>
      <c r="L55" s="40" t="s">
        <v>39</v>
      </c>
      <c r="M55" s="33" t="s">
        <v>134</v>
      </c>
      <c r="N55" s="53">
        <v>40318</v>
      </c>
      <c r="O55" s="33" t="s">
        <v>41</v>
      </c>
      <c r="P55" s="37" t="s">
        <v>68</v>
      </c>
      <c r="Q55" s="33"/>
      <c r="R55" s="33"/>
      <c r="S55" s="33"/>
      <c r="T55" s="34">
        <f t="shared" si="12"/>
      </c>
      <c r="U55" s="34" t="str">
        <f t="shared" si="13"/>
        <v>A</v>
      </c>
    </row>
    <row r="56" spans="1:21" ht="76.5">
      <c r="A56" s="21">
        <v>1508</v>
      </c>
      <c r="B56" s="36" t="s">
        <v>15</v>
      </c>
      <c r="C56" s="36" t="s">
        <v>94</v>
      </c>
      <c r="D56" s="15" t="s">
        <v>16</v>
      </c>
      <c r="E56" s="37" t="s">
        <v>79</v>
      </c>
      <c r="F56" s="16" t="str">
        <f aca="true" t="shared" si="14" ref="F56:F65">LEFT(G56,1)</f>
        <v>6</v>
      </c>
      <c r="G56" s="46" t="s">
        <v>120</v>
      </c>
      <c r="H56" s="37">
        <v>87</v>
      </c>
      <c r="I56" s="37">
        <v>20</v>
      </c>
      <c r="J56" s="38" t="s">
        <v>111</v>
      </c>
      <c r="K56" s="38" t="s">
        <v>166</v>
      </c>
      <c r="L56" s="40" t="s">
        <v>39</v>
      </c>
      <c r="M56" s="33" t="s">
        <v>134</v>
      </c>
      <c r="N56" s="53">
        <v>40318</v>
      </c>
      <c r="O56" s="33" t="s">
        <v>41</v>
      </c>
      <c r="P56" s="37" t="s">
        <v>68</v>
      </c>
      <c r="Q56" s="33"/>
      <c r="R56" s="33"/>
      <c r="S56" s="33"/>
      <c r="T56" s="34">
        <f t="shared" si="12"/>
      </c>
      <c r="U56" s="34" t="str">
        <f t="shared" si="13"/>
        <v>A</v>
      </c>
    </row>
    <row r="57" spans="1:21" ht="76.5">
      <c r="A57" s="21">
        <v>1509</v>
      </c>
      <c r="B57" s="20" t="s">
        <v>178</v>
      </c>
      <c r="C57" s="20" t="s">
        <v>94</v>
      </c>
      <c r="D57" s="15" t="s">
        <v>179</v>
      </c>
      <c r="E57" s="37" t="s">
        <v>79</v>
      </c>
      <c r="F57" s="16" t="str">
        <f t="shared" si="14"/>
        <v>6</v>
      </c>
      <c r="G57" s="35" t="s">
        <v>120</v>
      </c>
      <c r="H57" s="16">
        <v>87</v>
      </c>
      <c r="I57" s="16">
        <v>20</v>
      </c>
      <c r="J57" s="19" t="s">
        <v>111</v>
      </c>
      <c r="K57" s="19" t="s">
        <v>166</v>
      </c>
      <c r="L57" s="40" t="s">
        <v>39</v>
      </c>
      <c r="M57" s="33" t="s">
        <v>134</v>
      </c>
      <c r="N57" s="53">
        <v>40318</v>
      </c>
      <c r="O57" s="33" t="s">
        <v>41</v>
      </c>
      <c r="P57" s="37" t="s">
        <v>68</v>
      </c>
      <c r="Q57" s="33"/>
      <c r="R57" s="33"/>
      <c r="S57" s="33"/>
      <c r="T57" s="34">
        <f t="shared" si="12"/>
      </c>
      <c r="U57" s="34" t="str">
        <f t="shared" si="13"/>
        <v>A</v>
      </c>
    </row>
    <row r="58" spans="1:21" ht="38.25">
      <c r="A58" s="21">
        <v>1510</v>
      </c>
      <c r="B58" s="20" t="s">
        <v>93</v>
      </c>
      <c r="C58" s="20" t="s">
        <v>94</v>
      </c>
      <c r="D58" s="15" t="s">
        <v>95</v>
      </c>
      <c r="E58" s="37" t="s">
        <v>79</v>
      </c>
      <c r="F58" s="16" t="str">
        <f t="shared" si="14"/>
        <v>6</v>
      </c>
      <c r="G58" s="35" t="s">
        <v>147</v>
      </c>
      <c r="H58" s="16">
        <v>87</v>
      </c>
      <c r="I58" s="35" t="s">
        <v>96</v>
      </c>
      <c r="J58" s="19" t="s">
        <v>97</v>
      </c>
      <c r="K58" s="19" t="s">
        <v>98</v>
      </c>
      <c r="L58" s="40" t="s">
        <v>258</v>
      </c>
      <c r="M58" s="33" t="s">
        <v>257</v>
      </c>
      <c r="N58" s="53"/>
      <c r="O58" s="33" t="s">
        <v>41</v>
      </c>
      <c r="P58" s="37" t="s">
        <v>68</v>
      </c>
      <c r="Q58" s="33"/>
      <c r="R58" s="33"/>
      <c r="S58" s="33"/>
      <c r="T58" s="34">
        <f t="shared" si="12"/>
      </c>
      <c r="U58" s="34" t="str">
        <f t="shared" si="13"/>
        <v>wp</v>
      </c>
    </row>
    <row r="59" spans="1:21" ht="25.5">
      <c r="A59" s="21">
        <v>1513</v>
      </c>
      <c r="B59" s="58" t="s">
        <v>167</v>
      </c>
      <c r="C59" s="58" t="s">
        <v>168</v>
      </c>
      <c r="D59" s="42" t="s">
        <v>113</v>
      </c>
      <c r="E59" s="37" t="s">
        <v>79</v>
      </c>
      <c r="F59" s="16" t="str">
        <f t="shared" si="14"/>
        <v>6</v>
      </c>
      <c r="G59" s="59" t="s">
        <v>147</v>
      </c>
      <c r="H59" s="60">
        <v>87</v>
      </c>
      <c r="I59" s="59" t="s">
        <v>96</v>
      </c>
      <c r="J59" s="61" t="s">
        <v>97</v>
      </c>
      <c r="K59" s="61" t="s">
        <v>98</v>
      </c>
      <c r="L59" s="40" t="s">
        <v>40</v>
      </c>
      <c r="M59" s="33" t="s">
        <v>257</v>
      </c>
      <c r="N59" s="53"/>
      <c r="O59" s="33" t="s">
        <v>41</v>
      </c>
      <c r="P59" s="44" t="s">
        <v>68</v>
      </c>
      <c r="Q59" s="33"/>
      <c r="R59" s="33"/>
      <c r="S59" s="33"/>
      <c r="T59" s="34">
        <f t="shared" si="12"/>
      </c>
      <c r="U59" s="34" t="str">
        <f t="shared" si="13"/>
        <v>wp</v>
      </c>
    </row>
    <row r="60" spans="1:21" ht="25.5">
      <c r="A60" s="21">
        <v>1515</v>
      </c>
      <c r="B60" s="20" t="s">
        <v>13</v>
      </c>
      <c r="C60" s="20" t="s">
        <v>94</v>
      </c>
      <c r="D60" s="15" t="s">
        <v>14</v>
      </c>
      <c r="E60" s="37" t="s">
        <v>79</v>
      </c>
      <c r="F60" s="16" t="str">
        <f t="shared" si="14"/>
        <v>6</v>
      </c>
      <c r="G60" s="35" t="s">
        <v>147</v>
      </c>
      <c r="H60" s="16">
        <v>87</v>
      </c>
      <c r="I60" s="35" t="s">
        <v>96</v>
      </c>
      <c r="J60" s="19" t="s">
        <v>97</v>
      </c>
      <c r="K60" s="19" t="s">
        <v>98</v>
      </c>
      <c r="L60" s="40" t="s">
        <v>40</v>
      </c>
      <c r="M60" s="33" t="s">
        <v>257</v>
      </c>
      <c r="N60" s="53"/>
      <c r="O60" s="33" t="s">
        <v>41</v>
      </c>
      <c r="P60" s="37" t="s">
        <v>68</v>
      </c>
      <c r="Q60" s="33"/>
      <c r="R60" s="33"/>
      <c r="S60" s="33"/>
      <c r="T60" s="34">
        <f t="shared" si="12"/>
      </c>
      <c r="U60" s="34" t="str">
        <f t="shared" si="13"/>
        <v>wp</v>
      </c>
    </row>
    <row r="61" spans="1:21" ht="25.5">
      <c r="A61" s="21">
        <v>1517</v>
      </c>
      <c r="B61" s="36" t="s">
        <v>15</v>
      </c>
      <c r="C61" s="36" t="s">
        <v>94</v>
      </c>
      <c r="D61" s="15" t="s">
        <v>16</v>
      </c>
      <c r="E61" s="37" t="s">
        <v>79</v>
      </c>
      <c r="F61" s="16" t="str">
        <f t="shared" si="14"/>
        <v>6</v>
      </c>
      <c r="G61" s="46" t="s">
        <v>147</v>
      </c>
      <c r="H61" s="37">
        <v>87</v>
      </c>
      <c r="I61" s="46" t="s">
        <v>96</v>
      </c>
      <c r="J61" s="38" t="s">
        <v>97</v>
      </c>
      <c r="K61" s="38" t="s">
        <v>98</v>
      </c>
      <c r="L61" s="40" t="s">
        <v>40</v>
      </c>
      <c r="M61" s="33" t="s">
        <v>257</v>
      </c>
      <c r="N61" s="53"/>
      <c r="O61" s="33" t="s">
        <v>41</v>
      </c>
      <c r="P61" s="37" t="s">
        <v>68</v>
      </c>
      <c r="Q61" s="33"/>
      <c r="R61" s="33"/>
      <c r="S61" s="33"/>
      <c r="T61" s="34">
        <f t="shared" si="12"/>
      </c>
      <c r="U61" s="34" t="str">
        <f t="shared" si="13"/>
        <v>wp</v>
      </c>
    </row>
    <row r="62" spans="1:21" ht="25.5">
      <c r="A62" s="21">
        <v>1519</v>
      </c>
      <c r="B62" s="20" t="s">
        <v>178</v>
      </c>
      <c r="C62" s="20" t="s">
        <v>94</v>
      </c>
      <c r="D62" s="15" t="s">
        <v>179</v>
      </c>
      <c r="E62" s="37" t="s">
        <v>79</v>
      </c>
      <c r="F62" s="16" t="str">
        <f t="shared" si="14"/>
        <v>6</v>
      </c>
      <c r="G62" s="35" t="s">
        <v>147</v>
      </c>
      <c r="H62" s="16">
        <v>87</v>
      </c>
      <c r="I62" s="35" t="s">
        <v>96</v>
      </c>
      <c r="J62" s="19" t="s">
        <v>97</v>
      </c>
      <c r="K62" s="19" t="s">
        <v>98</v>
      </c>
      <c r="L62" s="40" t="s">
        <v>40</v>
      </c>
      <c r="M62" s="33" t="s">
        <v>257</v>
      </c>
      <c r="N62" s="53"/>
      <c r="O62" s="33" t="s">
        <v>41</v>
      </c>
      <c r="P62" s="37" t="s">
        <v>68</v>
      </c>
      <c r="Q62" s="33"/>
      <c r="R62" s="33"/>
      <c r="S62" s="33"/>
      <c r="T62" s="34">
        <f t="shared" si="12"/>
      </c>
      <c r="U62" s="34" t="str">
        <f t="shared" si="13"/>
        <v>wp</v>
      </c>
    </row>
    <row r="63" spans="1:21" ht="216.75">
      <c r="A63" s="21">
        <v>1522</v>
      </c>
      <c r="B63" s="20" t="s">
        <v>74</v>
      </c>
      <c r="C63" s="20" t="s">
        <v>75</v>
      </c>
      <c r="D63" s="14" t="s">
        <v>76</v>
      </c>
      <c r="E63" s="37" t="s">
        <v>77</v>
      </c>
      <c r="F63" s="16" t="str">
        <f t="shared" si="14"/>
        <v>6</v>
      </c>
      <c r="G63" s="35" t="s">
        <v>142</v>
      </c>
      <c r="H63" s="16">
        <v>87</v>
      </c>
      <c r="I63" s="35"/>
      <c r="J63" s="19" t="s">
        <v>143</v>
      </c>
      <c r="K63" s="19" t="s">
        <v>146</v>
      </c>
      <c r="L63" s="40" t="s">
        <v>254</v>
      </c>
      <c r="M63" s="33" t="s">
        <v>252</v>
      </c>
      <c r="N63" s="53"/>
      <c r="O63" s="33" t="s">
        <v>41</v>
      </c>
      <c r="P63" s="37" t="s">
        <v>78</v>
      </c>
      <c r="Q63" s="33"/>
      <c r="R63" s="33"/>
      <c r="S63" s="33"/>
      <c r="T63" s="34" t="str">
        <f t="shared" si="12"/>
        <v>adhoc</v>
      </c>
      <c r="U63" s="34">
        <f t="shared" si="13"/>
      </c>
    </row>
    <row r="64" spans="1:21" ht="25.5">
      <c r="A64" s="21">
        <v>1524</v>
      </c>
      <c r="B64" s="20" t="s">
        <v>82</v>
      </c>
      <c r="C64" s="20" t="s">
        <v>83</v>
      </c>
      <c r="D64" s="15" t="s">
        <v>84</v>
      </c>
      <c r="E64" s="37" t="s">
        <v>79</v>
      </c>
      <c r="F64" s="16" t="str">
        <f t="shared" si="14"/>
        <v>6</v>
      </c>
      <c r="G64" s="16" t="s">
        <v>110</v>
      </c>
      <c r="H64" s="16">
        <v>88</v>
      </c>
      <c r="I64" s="16">
        <v>9</v>
      </c>
      <c r="J64" s="19" t="s">
        <v>108</v>
      </c>
      <c r="K64" s="19" t="s">
        <v>109</v>
      </c>
      <c r="L64" s="40" t="s">
        <v>155</v>
      </c>
      <c r="M64" s="33" t="s">
        <v>134</v>
      </c>
      <c r="N64" s="53">
        <v>40318</v>
      </c>
      <c r="O64" s="33" t="s">
        <v>41</v>
      </c>
      <c r="P64" s="37" t="s">
        <v>68</v>
      </c>
      <c r="Q64" s="33"/>
      <c r="R64" s="33"/>
      <c r="S64" s="33"/>
      <c r="T64" s="34">
        <f t="shared" si="12"/>
      </c>
      <c r="U64" s="34" t="str">
        <f t="shared" si="13"/>
        <v>A</v>
      </c>
    </row>
    <row r="65" spans="1:21" ht="109.5" customHeight="1">
      <c r="A65" s="21">
        <v>1531</v>
      </c>
      <c r="B65" s="17" t="s">
        <v>89</v>
      </c>
      <c r="C65" s="17" t="s">
        <v>46</v>
      </c>
      <c r="D65" s="19" t="s">
        <v>90</v>
      </c>
      <c r="E65" s="37" t="s">
        <v>79</v>
      </c>
      <c r="F65" s="16" t="str">
        <f t="shared" si="14"/>
        <v>6</v>
      </c>
      <c r="G65" s="16" t="s">
        <v>92</v>
      </c>
      <c r="H65" s="16">
        <v>88</v>
      </c>
      <c r="I65" s="16">
        <v>13</v>
      </c>
      <c r="J65" s="17" t="s">
        <v>128</v>
      </c>
      <c r="K65" s="17" t="s">
        <v>129</v>
      </c>
      <c r="L65" s="40" t="s">
        <v>253</v>
      </c>
      <c r="M65" s="33" t="s">
        <v>252</v>
      </c>
      <c r="N65" s="53"/>
      <c r="O65" s="33" t="s">
        <v>41</v>
      </c>
      <c r="P65" s="37" t="s">
        <v>68</v>
      </c>
      <c r="Q65" s="33"/>
      <c r="R65" s="33"/>
      <c r="S65" s="33"/>
      <c r="T65" s="34">
        <f t="shared" si="12"/>
      </c>
      <c r="U65" s="34" t="str">
        <f t="shared" si="13"/>
        <v>adhoc</v>
      </c>
    </row>
    <row r="5691" ht="12.75"/>
    <row r="5692" ht="12.75"/>
    <row r="5693" ht="12.75"/>
    <row r="5694" ht="12.75"/>
    <row r="5695" ht="12.75"/>
    <row r="5696" ht="12.75"/>
    <row r="5697" ht="12.75"/>
  </sheetData>
  <sheetProtection/>
  <autoFilter ref="A1:U65"/>
  <hyperlinks>
    <hyperlink ref="D40" r:id="rId1" display="scott.j.weikel@us.elster.com"/>
    <hyperlink ref="D36" r:id="rId2" display="scott.j.weikel@us.elster.com"/>
    <hyperlink ref="D47" r:id="rId3" display="cpowell@ieee.org"/>
    <hyperlink ref="D46" r:id="rId4" display="ben@blindcreek.com"/>
    <hyperlink ref="D48" r:id="rId5" display="ben@blindcreek.com"/>
    <hyperlink ref="D64" r:id="rId6" display="ben@blindcreek.com"/>
    <hyperlink ref="D33" r:id="rId7" display="hartman.vanwyk@itron.com"/>
    <hyperlink ref="D41" r:id="rId8" display="k.t.le@ti.com"/>
    <hyperlink ref="D26" r:id="rId9" display="k.t.le@ti.com"/>
    <hyperlink ref="D54" r:id="rId10" display="k.t.le@ti.com"/>
    <hyperlink ref="D59" r:id="rId11" display="k.t.le@ti.com"/>
    <hyperlink ref="D34" r:id="rId12" display="k.t.le@ti.com"/>
    <hyperlink ref="D37" r:id="rId13" display="robert.t.mason@us.elster.com"/>
    <hyperlink ref="D31" r:id="rId14" display="robert.t.mason@us.elster.com"/>
    <hyperlink ref="D39" r:id="rId15" display="rodney.c.hemminger@us.elster.com"/>
    <hyperlink ref="D35" r:id="rId16" display="rodney.c.hemminger@us.elster.com"/>
    <hyperlink ref="D50" r:id="rId17" display="shusaku@ieee.org"/>
    <hyperlink ref="D44" r:id="rId18" display="schmidl@ti.com"/>
    <hyperlink ref="D30" r:id="rId19" display="schmidl@ti.com"/>
    <hyperlink ref="D57" r:id="rId20" display="schmidl@ti.com"/>
    <hyperlink ref="D62" r:id="rId21" display="schmidl@ti.com"/>
    <hyperlink ref="D49" r:id="rId22" display="monique.brown@ieee.org"/>
    <hyperlink ref="D56" r:id="rId23" display="s.brubak@ti.com"/>
    <hyperlink ref="D43" r:id="rId24" display="s.brubak@ti.com"/>
    <hyperlink ref="D61" r:id="rId25" display="s.brubak@ti.com"/>
    <hyperlink ref="D29" r:id="rId26" display="s.brubak@ti.com"/>
    <hyperlink ref="D4" r:id="rId27" display="ben@blindcreek.com"/>
    <hyperlink ref="D10" r:id="rId28" display="batra@ti.com"/>
    <hyperlink ref="D6" r:id="rId29" display="k.t.le@ti.com"/>
    <hyperlink ref="D9" r:id="rId30" display="schmidl@ti.com"/>
    <hyperlink ref="D8" r:id="rId31" display="s.brubak@ti.com"/>
    <hyperlink ref="D2" r:id="rId32" display="rstruik.ext@gmail.com"/>
    <hyperlink ref="D18" r:id="rId33" display="ben@blindcreek.com"/>
    <hyperlink ref="D11" r:id="rId34" display="ben@blindcreek.com"/>
    <hyperlink ref="D19" r:id="rId35" display="hartman.vanwyk@itron.com"/>
    <hyperlink ref="D12" r:id="rId36" display="k.t.le@ti.com"/>
    <hyperlink ref="D13" r:id="rId37" display="jerryshen08@gmail.com"/>
    <hyperlink ref="D15" r:id="rId38" display="jerryshen08@gmail.com"/>
    <hyperlink ref="D14" r:id="rId39" display="jerryshen08@gmail.com"/>
    <hyperlink ref="D16" r:id="rId40" display="jerryshen08@gmail.com"/>
  </hyperlinks>
  <printOptions/>
  <pageMargins left="0.75" right="0.75" top="1" bottom="1" header="0.5" footer="0.5"/>
  <pageSetup horizontalDpi="300" verticalDpi="300" orientation="portrait" r:id="rId43"/>
  <legacyDrawing r:id="rId42"/>
</worksheet>
</file>

<file path=xl/worksheets/sheet3.xml><?xml version="1.0" encoding="utf-8"?>
<worksheet xmlns="http://schemas.openxmlformats.org/spreadsheetml/2006/main" xmlns:r="http://schemas.openxmlformats.org/officeDocument/2006/relationships">
  <dimension ref="A2:G36"/>
  <sheetViews>
    <sheetView zoomScalePageLayoutView="0" workbookViewId="0" topLeftCell="A1">
      <selection activeCell="B27" sqref="B27"/>
    </sheetView>
  </sheetViews>
  <sheetFormatPr defaultColWidth="9.140625" defaultRowHeight="12.75"/>
  <cols>
    <col min="1" max="1" width="15.7109375" style="0" customWidth="1"/>
    <col min="2" max="2" width="8.7109375" style="0" customWidth="1"/>
    <col min="4" max="4" width="15.7109375" style="0" customWidth="1"/>
    <col min="5" max="5" width="8.7109375" style="0" customWidth="1"/>
  </cols>
  <sheetData>
    <row r="2" spans="1:7" ht="15.75">
      <c r="A2" s="22" t="s">
        <v>22</v>
      </c>
      <c r="B2" s="23">
        <f>SUM(B3:B10)</f>
        <v>13</v>
      </c>
      <c r="D2" s="22" t="s">
        <v>23</v>
      </c>
      <c r="E2" s="23">
        <f>SUM(E3:E10)</f>
        <v>13</v>
      </c>
      <c r="F2" s="24" t="str">
        <f>IF(E2=1816,"Computed Tally is Correct","Computed Tally is Incorrect")</f>
        <v>Computed Tally is Incorrect</v>
      </c>
      <c r="G2" s="24"/>
    </row>
    <row r="3" spans="1:5" ht="12.75">
      <c r="A3" t="s">
        <v>24</v>
      </c>
      <c r="B3" s="25">
        <f>COUNTIF(Comments!U$2:U$77,"0")</f>
        <v>2</v>
      </c>
      <c r="D3" t="s">
        <v>24</v>
      </c>
      <c r="E3" s="25">
        <f aca="true" t="shared" si="0" ref="E3:E10">B3+B15</f>
        <v>2</v>
      </c>
    </row>
    <row r="4" spans="1:5" ht="12.75">
      <c r="A4" t="s">
        <v>25</v>
      </c>
      <c r="B4" s="26">
        <f>COUNTIF(Comments!U$2:U$77,"Suggest.*")</f>
        <v>0</v>
      </c>
      <c r="D4" t="s">
        <v>25</v>
      </c>
      <c r="E4" s="26">
        <f t="shared" si="0"/>
        <v>0</v>
      </c>
    </row>
    <row r="5" spans="1:5" ht="12.75">
      <c r="A5" s="27" t="s">
        <v>155</v>
      </c>
      <c r="B5" s="26">
        <f>COUNTIF(Comments!U$2:U$77,"A")</f>
        <v>10</v>
      </c>
      <c r="D5" s="27" t="s">
        <v>155</v>
      </c>
      <c r="E5" s="26">
        <f t="shared" si="0"/>
        <v>10</v>
      </c>
    </row>
    <row r="6" spans="1:5" ht="12.75">
      <c r="A6" s="27" t="s">
        <v>26</v>
      </c>
      <c r="B6" s="26">
        <f>COUNTIF(Comments!U$2:U$77,"R")</f>
        <v>0</v>
      </c>
      <c r="D6" s="27" t="s">
        <v>26</v>
      </c>
      <c r="E6" s="26">
        <f t="shared" si="0"/>
        <v>0</v>
      </c>
    </row>
    <row r="7" spans="1:5" ht="12.75">
      <c r="A7" s="27" t="s">
        <v>27</v>
      </c>
      <c r="B7" s="26">
        <f>COUNTIF(Comments!U$2:U$77,"AP")</f>
        <v>1</v>
      </c>
      <c r="D7" s="27" t="s">
        <v>27</v>
      </c>
      <c r="E7" s="26">
        <f t="shared" si="0"/>
        <v>1</v>
      </c>
    </row>
    <row r="8" spans="1:5" ht="12.75">
      <c r="A8" s="27" t="s">
        <v>28</v>
      </c>
      <c r="B8" s="26">
        <f>COUNTIF(Comments!U$2:U$77,"Z")</f>
        <v>0</v>
      </c>
      <c r="D8" s="27" t="s">
        <v>28</v>
      </c>
      <c r="E8" s="26">
        <f t="shared" si="0"/>
        <v>0</v>
      </c>
    </row>
    <row r="9" spans="1:5" ht="12.75">
      <c r="A9" t="s">
        <v>29</v>
      </c>
      <c r="B9" s="26">
        <f>COUNTIF(Comments!U$2:U$77,"Out Of Scope")</f>
        <v>0</v>
      </c>
      <c r="D9" t="s">
        <v>29</v>
      </c>
      <c r="E9" s="26">
        <f t="shared" si="0"/>
        <v>0</v>
      </c>
    </row>
    <row r="10" spans="1:5" ht="12.75">
      <c r="A10" t="s">
        <v>30</v>
      </c>
      <c r="B10" s="26">
        <f>COUNTIF(Comments!U$2:U$77,"Unresolveable")</f>
        <v>0</v>
      </c>
      <c r="D10" t="s">
        <v>30</v>
      </c>
      <c r="E10" s="26">
        <f t="shared" si="0"/>
        <v>0</v>
      </c>
    </row>
    <row r="11" spans="1:7" ht="12.75">
      <c r="A11" s="27" t="s">
        <v>31</v>
      </c>
      <c r="B11" s="28">
        <f>SUM(B5:B10)</f>
        <v>11</v>
      </c>
      <c r="C11" s="27"/>
      <c r="D11" s="27" t="s">
        <v>31</v>
      </c>
      <c r="E11" s="28">
        <f>SUM(E5:E10)</f>
        <v>11</v>
      </c>
      <c r="F11" s="27"/>
      <c r="G11" s="27"/>
    </row>
    <row r="12" spans="1:7" ht="12.75">
      <c r="A12" s="27" t="s">
        <v>32</v>
      </c>
      <c r="B12" s="29">
        <f>B11/B2</f>
        <v>0.8461538461538461</v>
      </c>
      <c r="C12" s="27"/>
      <c r="D12" s="27" t="s">
        <v>32</v>
      </c>
      <c r="E12" s="29">
        <f>E11/(E11+E3)</f>
        <v>0.8461538461538461</v>
      </c>
      <c r="F12" s="27"/>
      <c r="G12" s="27"/>
    </row>
    <row r="14" spans="1:2" ht="15.75">
      <c r="A14" s="22" t="s">
        <v>154</v>
      </c>
      <c r="B14" s="23">
        <f>SUM(B15:B22)</f>
        <v>0</v>
      </c>
    </row>
    <row r="15" spans="1:2" ht="12.75">
      <c r="A15" t="s">
        <v>24</v>
      </c>
      <c r="B15" s="25">
        <f>COUNTIF(Comments!T$2:T$77,"0")</f>
        <v>0</v>
      </c>
    </row>
    <row r="16" spans="1:2" ht="12.75">
      <c r="A16" t="s">
        <v>25</v>
      </c>
      <c r="B16" s="26">
        <f>COUNTIF(Comments!T$2:T$77,"Suggest.*")</f>
        <v>0</v>
      </c>
    </row>
    <row r="17" spans="1:2" ht="12.75">
      <c r="A17" s="27" t="s">
        <v>155</v>
      </c>
      <c r="B17" s="26">
        <f>COUNTIF(Comments!T$2:T$77,"A")</f>
        <v>0</v>
      </c>
    </row>
    <row r="18" spans="1:2" ht="12.75">
      <c r="A18" s="27" t="s">
        <v>26</v>
      </c>
      <c r="B18" s="26">
        <f>COUNTIF(Comments!T$2:T$77,"R")</f>
        <v>0</v>
      </c>
    </row>
    <row r="19" spans="1:2" ht="12.75">
      <c r="A19" s="27" t="s">
        <v>27</v>
      </c>
      <c r="B19" s="26">
        <f>COUNTIF(Comments!T$2:T$77,"AP")</f>
        <v>0</v>
      </c>
    </row>
    <row r="20" spans="1:2" ht="12.75">
      <c r="A20" s="27" t="s">
        <v>28</v>
      </c>
      <c r="B20" s="26">
        <f>COUNTIF(Comments!T$2:T$77,"Z")</f>
        <v>0</v>
      </c>
    </row>
    <row r="21" spans="1:2" ht="12.75">
      <c r="A21" t="s">
        <v>29</v>
      </c>
      <c r="B21" s="26">
        <f>COUNTIF(Comments!T$2:T$77,"Out Of Scope")</f>
        <v>0</v>
      </c>
    </row>
    <row r="22" spans="1:2" ht="12.75">
      <c r="A22" t="s">
        <v>30</v>
      </c>
      <c r="B22" s="26">
        <f>COUNTIF(Comments!T$2:T$77,"Unresolveable")</f>
        <v>0</v>
      </c>
    </row>
    <row r="23" spans="1:7" ht="12.75">
      <c r="A23" s="27" t="s">
        <v>31</v>
      </c>
      <c r="B23" s="28">
        <f>SUM(B17:B22)</f>
        <v>0</v>
      </c>
      <c r="C23" s="27"/>
      <c r="D23" s="27"/>
      <c r="E23" s="27"/>
      <c r="F23" s="27"/>
      <c r="G23" s="27"/>
    </row>
    <row r="24" spans="1:7" ht="12.75">
      <c r="A24" s="27" t="s">
        <v>32</v>
      </c>
      <c r="B24" s="29" t="e">
        <f>B23/B14</f>
        <v>#DIV/0!</v>
      </c>
      <c r="C24" s="27"/>
      <c r="D24" s="27"/>
      <c r="E24" s="27"/>
      <c r="F24" s="27"/>
      <c r="G24" s="27"/>
    </row>
    <row r="25" ht="12.75">
      <c r="B25" s="30"/>
    </row>
    <row r="27" spans="1:2" ht="12.75">
      <c r="A27" t="s">
        <v>33</v>
      </c>
      <c r="B27" s="26" t="e">
        <f>COUNTIF(Comments!#REF!,"Written")</f>
        <v>#REF!</v>
      </c>
    </row>
    <row r="28" spans="1:2" ht="12.75">
      <c r="A28" t="s">
        <v>32</v>
      </c>
      <c r="B28" s="31" t="e">
        <f>B27/E2</f>
        <v>#REF!</v>
      </c>
    </row>
    <row r="30" ht="12.75">
      <c r="A30" s="69" t="s">
        <v>34</v>
      </c>
    </row>
    <row r="31" spans="1:2" ht="12.75">
      <c r="A31" t="s">
        <v>228</v>
      </c>
      <c r="B31" s="26">
        <f>COUNTIF(Comments!Q$2:Q$77,A31)</f>
        <v>0</v>
      </c>
    </row>
    <row r="32" spans="1:2" ht="12.75">
      <c r="A32" t="s">
        <v>230</v>
      </c>
      <c r="B32" s="26">
        <f>COUNTIF(Comments!Q$2:Q$77,A32)</f>
        <v>0</v>
      </c>
    </row>
    <row r="33" spans="1:2" ht="12.75">
      <c r="A33" t="s">
        <v>231</v>
      </c>
      <c r="B33" s="26">
        <f>COUNTIF(Comments!Q$2:Q$77,A33)</f>
        <v>0</v>
      </c>
    </row>
    <row r="34" spans="1:2" ht="12.75">
      <c r="A34" t="s">
        <v>229</v>
      </c>
      <c r="B34" s="26">
        <f>COUNTIF(Comments!Q$2:Q$77,A34)</f>
        <v>0</v>
      </c>
    </row>
    <row r="35" spans="1:2" ht="12.75">
      <c r="A35" t="s">
        <v>35</v>
      </c>
      <c r="B35" s="26">
        <f>COUNTIF(Comments!Q$2:Q$77,A35)</f>
        <v>0</v>
      </c>
    </row>
    <row r="36" spans="1:2" ht="12.75">
      <c r="A36" t="s">
        <v>32</v>
      </c>
      <c r="B36" s="31">
        <f>SUM(B31:B34)/E2</f>
        <v>0</v>
      </c>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pbeecher</dc:creator>
  <cp:keywords/>
  <dc:description/>
  <cp:lastModifiedBy>Clinton Powell</cp:lastModifiedBy>
  <dcterms:created xsi:type="dcterms:W3CDTF">2003-06-20T19:21:23Z</dcterms:created>
  <dcterms:modified xsi:type="dcterms:W3CDTF">2010-07-02T21:16:51Z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