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440" windowHeight="12240" activeTab="1"/>
  </bookViews>
  <sheets>
    <sheet name="Sheet2" sheetId="2" r:id="rId1"/>
    <sheet name="Sheet1" sheetId="1" r:id="rId2"/>
  </sheets>
  <calcPr calcId="125725"/>
</workbook>
</file>

<file path=xl/calcChain.xml><?xml version="1.0" encoding="utf-8"?>
<calcChain xmlns="http://schemas.openxmlformats.org/spreadsheetml/2006/main">
  <c r="N86" i="1"/>
  <c r="N85"/>
  <c r="N74"/>
  <c r="N73"/>
  <c r="N62"/>
  <c r="N61"/>
  <c r="N50"/>
  <c r="N49"/>
  <c r="N38"/>
  <c r="N37"/>
  <c r="N26"/>
  <c r="N25"/>
  <c r="N14"/>
  <c r="N13"/>
  <c r="M86"/>
  <c r="M85"/>
  <c r="M84"/>
  <c r="M83"/>
  <c r="M82"/>
  <c r="M81"/>
  <c r="M80"/>
  <c r="M79"/>
  <c r="M78"/>
  <c r="M77"/>
  <c r="M74"/>
  <c r="M73"/>
  <c r="M72"/>
  <c r="M71"/>
  <c r="M70"/>
  <c r="M69"/>
  <c r="M68"/>
  <c r="M67"/>
  <c r="M66"/>
  <c r="M65"/>
  <c r="M62"/>
  <c r="M61"/>
  <c r="M60"/>
  <c r="M59"/>
  <c r="M58"/>
  <c r="M57"/>
  <c r="M56"/>
  <c r="M55"/>
  <c r="M54"/>
  <c r="M53"/>
  <c r="M50"/>
  <c r="M49"/>
  <c r="M48"/>
  <c r="M47"/>
  <c r="M46"/>
  <c r="M45"/>
  <c r="M44"/>
  <c r="M43"/>
  <c r="M42"/>
  <c r="M41"/>
  <c r="M38"/>
  <c r="M37"/>
  <c r="M36"/>
  <c r="M35"/>
  <c r="M34"/>
  <c r="M33"/>
  <c r="M32"/>
  <c r="M31"/>
  <c r="M30"/>
  <c r="M29"/>
  <c r="M26"/>
  <c r="M25"/>
  <c r="M24"/>
  <c r="M23"/>
  <c r="M22"/>
  <c r="M21"/>
  <c r="M20"/>
  <c r="M19"/>
  <c r="M18"/>
  <c r="M17"/>
  <c r="M13"/>
  <c r="M12"/>
  <c r="M11"/>
  <c r="M10"/>
  <c r="M9"/>
  <c r="M8"/>
  <c r="M7"/>
  <c r="M6"/>
  <c r="M5"/>
  <c r="M14"/>
  <c r="L38" l="1"/>
  <c r="L37"/>
  <c r="L36"/>
  <c r="L35"/>
  <c r="L34"/>
  <c r="L33"/>
  <c r="L32"/>
  <c r="L31"/>
  <c r="L30"/>
  <c r="L29"/>
  <c r="L50"/>
  <c r="L49"/>
  <c r="L48"/>
  <c r="L47"/>
  <c r="L46"/>
  <c r="L45"/>
  <c r="L44"/>
  <c r="L43"/>
  <c r="L42"/>
  <c r="L41"/>
  <c r="L62"/>
  <c r="L61"/>
  <c r="L60"/>
  <c r="L59"/>
  <c r="L58"/>
  <c r="L57"/>
  <c r="L56"/>
  <c r="L55"/>
  <c r="L54"/>
  <c r="L53"/>
  <c r="L86"/>
  <c r="L85"/>
  <c r="L84"/>
  <c r="L83"/>
  <c r="L82"/>
  <c r="L81"/>
  <c r="L80"/>
  <c r="L79"/>
  <c r="L78"/>
  <c r="L77"/>
  <c r="L74"/>
  <c r="L73"/>
  <c r="L72"/>
  <c r="L71"/>
  <c r="L70"/>
  <c r="L69"/>
  <c r="L68"/>
  <c r="L67"/>
  <c r="L66"/>
  <c r="L65"/>
  <c r="L26"/>
  <c r="L25"/>
  <c r="L24"/>
  <c r="L23"/>
  <c r="L22"/>
  <c r="L21"/>
  <c r="L20"/>
  <c r="L19"/>
  <c r="L18"/>
  <c r="L17"/>
  <c r="L14"/>
  <c r="L13"/>
  <c r="L12"/>
  <c r="L11"/>
  <c r="L10"/>
  <c r="L9"/>
  <c r="L8"/>
  <c r="L7"/>
  <c r="L6"/>
  <c r="L5"/>
  <c r="T94"/>
  <c r="K75"/>
  <c r="J86"/>
  <c r="J85"/>
  <c r="J84"/>
  <c r="J83"/>
  <c r="J82"/>
  <c r="J81"/>
  <c r="J80"/>
  <c r="J79"/>
  <c r="J78"/>
  <c r="J77"/>
  <c r="K77" s="1"/>
  <c r="J74"/>
  <c r="J73"/>
  <c r="J72"/>
  <c r="J71"/>
  <c r="J70"/>
  <c r="J69"/>
  <c r="J68"/>
  <c r="J67"/>
  <c r="J66"/>
  <c r="J65"/>
  <c r="J62"/>
  <c r="J61"/>
  <c r="J60"/>
  <c r="J59"/>
  <c r="J58"/>
  <c r="J57"/>
  <c r="J56"/>
  <c r="J55"/>
  <c r="J54"/>
  <c r="J53"/>
  <c r="J50"/>
  <c r="J49"/>
  <c r="J48"/>
  <c r="J47"/>
  <c r="J46"/>
  <c r="J45"/>
  <c r="J44"/>
  <c r="J43"/>
  <c r="J42"/>
  <c r="J41"/>
  <c r="J38"/>
  <c r="J37"/>
  <c r="J36"/>
  <c r="J35"/>
  <c r="J34"/>
  <c r="J33"/>
  <c r="J32"/>
  <c r="J31"/>
  <c r="J30"/>
  <c r="J29"/>
  <c r="J26"/>
  <c r="J25"/>
  <c r="J24"/>
  <c r="J23"/>
  <c r="J22"/>
  <c r="J21"/>
  <c r="J20"/>
  <c r="J19"/>
  <c r="J18"/>
  <c r="J17"/>
  <c r="J5"/>
  <c r="J6"/>
  <c r="J7"/>
  <c r="J8"/>
  <c r="J9"/>
  <c r="J10"/>
  <c r="J11"/>
  <c r="J14"/>
  <c r="J13"/>
  <c r="I86"/>
  <c r="H86"/>
  <c r="G86"/>
  <c r="F86"/>
  <c r="K86" s="1"/>
  <c r="I85"/>
  <c r="H85"/>
  <c r="G85"/>
  <c r="F85"/>
  <c r="K85" s="1"/>
  <c r="I84"/>
  <c r="H84"/>
  <c r="G84"/>
  <c r="F84"/>
  <c r="K84" s="1"/>
  <c r="I83"/>
  <c r="H83"/>
  <c r="G83"/>
  <c r="F83"/>
  <c r="E83"/>
  <c r="K83" s="1"/>
  <c r="N82"/>
  <c r="I82"/>
  <c r="H82"/>
  <c r="G82"/>
  <c r="F82"/>
  <c r="E82"/>
  <c r="K82" s="1"/>
  <c r="N81"/>
  <c r="I81"/>
  <c r="H81"/>
  <c r="G81"/>
  <c r="F81"/>
  <c r="E81"/>
  <c r="D81"/>
  <c r="K81" s="1"/>
  <c r="N80"/>
  <c r="I80"/>
  <c r="H80"/>
  <c r="G80"/>
  <c r="F80"/>
  <c r="E80"/>
  <c r="D80"/>
  <c r="K80" s="1"/>
  <c r="I79"/>
  <c r="H79"/>
  <c r="G79"/>
  <c r="F79"/>
  <c r="E79"/>
  <c r="K79" s="1"/>
  <c r="I78"/>
  <c r="H78"/>
  <c r="G78"/>
  <c r="F78"/>
  <c r="E78"/>
  <c r="D78"/>
  <c r="K78" s="1"/>
  <c r="I77"/>
  <c r="H77"/>
  <c r="G77"/>
  <c r="F77"/>
  <c r="E77"/>
  <c r="D77"/>
  <c r="I74"/>
  <c r="H74"/>
  <c r="G74"/>
  <c r="F74"/>
  <c r="K74" s="1"/>
  <c r="O74" s="1"/>
  <c r="I73"/>
  <c r="H73"/>
  <c r="G73"/>
  <c r="F73"/>
  <c r="K73" s="1"/>
  <c r="I72"/>
  <c r="H72"/>
  <c r="G72"/>
  <c r="F72"/>
  <c r="K72" s="1"/>
  <c r="O72" s="1"/>
  <c r="I71"/>
  <c r="H71"/>
  <c r="G71"/>
  <c r="F71"/>
  <c r="E71"/>
  <c r="N70"/>
  <c r="I70"/>
  <c r="H70"/>
  <c r="G70"/>
  <c r="F70"/>
  <c r="E70"/>
  <c r="K70" s="1"/>
  <c r="O70" s="1"/>
  <c r="N69"/>
  <c r="I69"/>
  <c r="H69"/>
  <c r="G69"/>
  <c r="F69"/>
  <c r="E69"/>
  <c r="D69"/>
  <c r="K69" s="1"/>
  <c r="N68"/>
  <c r="I68"/>
  <c r="H68"/>
  <c r="G68"/>
  <c r="F68"/>
  <c r="E68"/>
  <c r="D68"/>
  <c r="K68" s="1"/>
  <c r="O68" s="1"/>
  <c r="I67"/>
  <c r="H67"/>
  <c r="G67"/>
  <c r="F67"/>
  <c r="E67"/>
  <c r="K67" s="1"/>
  <c r="I66"/>
  <c r="H66"/>
  <c r="G66"/>
  <c r="F66"/>
  <c r="E66"/>
  <c r="D66"/>
  <c r="K66" s="1"/>
  <c r="O66" s="1"/>
  <c r="I65"/>
  <c r="H65"/>
  <c r="G65"/>
  <c r="F65"/>
  <c r="E65"/>
  <c r="D65"/>
  <c r="K65" s="1"/>
  <c r="O65" s="1"/>
  <c r="P65" s="1"/>
  <c r="Q65" s="1"/>
  <c r="K63"/>
  <c r="I62"/>
  <c r="H62"/>
  <c r="G62"/>
  <c r="F62"/>
  <c r="K62" s="1"/>
  <c r="O62" s="1"/>
  <c r="I61"/>
  <c r="H61"/>
  <c r="G61"/>
  <c r="F61"/>
  <c r="K61" s="1"/>
  <c r="I60"/>
  <c r="H60"/>
  <c r="G60"/>
  <c r="F60"/>
  <c r="K60" s="1"/>
  <c r="O60" s="1"/>
  <c r="I59"/>
  <c r="H59"/>
  <c r="G59"/>
  <c r="F59"/>
  <c r="E59"/>
  <c r="K59" s="1"/>
  <c r="O59" s="1"/>
  <c r="N58"/>
  <c r="I58"/>
  <c r="H58"/>
  <c r="G58"/>
  <c r="F58"/>
  <c r="E58"/>
  <c r="N57"/>
  <c r="I57"/>
  <c r="H57"/>
  <c r="G57"/>
  <c r="F57"/>
  <c r="E57"/>
  <c r="D57"/>
  <c r="K57" s="1"/>
  <c r="O57" s="1"/>
  <c r="N56"/>
  <c r="I56"/>
  <c r="H56"/>
  <c r="G56"/>
  <c r="F56"/>
  <c r="E56"/>
  <c r="D56"/>
  <c r="K56" s="1"/>
  <c r="O56" s="1"/>
  <c r="I55"/>
  <c r="H55"/>
  <c r="G55"/>
  <c r="F55"/>
  <c r="E55"/>
  <c r="I54"/>
  <c r="H54"/>
  <c r="G54"/>
  <c r="F54"/>
  <c r="E54"/>
  <c r="D54"/>
  <c r="K54" s="1"/>
  <c r="O54" s="1"/>
  <c r="I53"/>
  <c r="H53"/>
  <c r="G53"/>
  <c r="F53"/>
  <c r="E53"/>
  <c r="D53"/>
  <c r="K53" s="1"/>
  <c r="O53" s="1"/>
  <c r="P53" s="1"/>
  <c r="Q53" s="1"/>
  <c r="K51"/>
  <c r="I50"/>
  <c r="H50"/>
  <c r="G50"/>
  <c r="F50"/>
  <c r="K50" s="1"/>
  <c r="I49"/>
  <c r="H49"/>
  <c r="G49"/>
  <c r="F49"/>
  <c r="K49" s="1"/>
  <c r="O49" s="1"/>
  <c r="I48"/>
  <c r="H48"/>
  <c r="G48"/>
  <c r="K48" s="1"/>
  <c r="O48" s="1"/>
  <c r="F48"/>
  <c r="I47"/>
  <c r="H47"/>
  <c r="G47"/>
  <c r="F47"/>
  <c r="E47"/>
  <c r="N46"/>
  <c r="I46"/>
  <c r="H46"/>
  <c r="G46"/>
  <c r="F46"/>
  <c r="E46"/>
  <c r="K46" s="1"/>
  <c r="O46" s="1"/>
  <c r="N45"/>
  <c r="I45"/>
  <c r="H45"/>
  <c r="G45"/>
  <c r="F45"/>
  <c r="E45"/>
  <c r="D45"/>
  <c r="K45" s="1"/>
  <c r="O45" s="1"/>
  <c r="N44"/>
  <c r="I44"/>
  <c r="H44"/>
  <c r="G44"/>
  <c r="F44"/>
  <c r="E44"/>
  <c r="D44"/>
  <c r="K44" s="1"/>
  <c r="O44" s="1"/>
  <c r="I43"/>
  <c r="H43"/>
  <c r="G43"/>
  <c r="F43"/>
  <c r="E43"/>
  <c r="K43" s="1"/>
  <c r="O43" s="1"/>
  <c r="I42"/>
  <c r="H42"/>
  <c r="G42"/>
  <c r="F42"/>
  <c r="E42"/>
  <c r="K42" s="1"/>
  <c r="O42" s="1"/>
  <c r="D42"/>
  <c r="I41"/>
  <c r="H41"/>
  <c r="G41"/>
  <c r="F41"/>
  <c r="E41"/>
  <c r="D41"/>
  <c r="K41" s="1"/>
  <c r="O41" s="1"/>
  <c r="P41" s="1"/>
  <c r="Q41" s="1"/>
  <c r="K39"/>
  <c r="I38"/>
  <c r="H38"/>
  <c r="G38"/>
  <c r="F38"/>
  <c r="I37"/>
  <c r="H37"/>
  <c r="G37"/>
  <c r="F37"/>
  <c r="K37" s="1"/>
  <c r="O37" s="1"/>
  <c r="I36"/>
  <c r="H36"/>
  <c r="G36"/>
  <c r="F36"/>
  <c r="K36" s="1"/>
  <c r="O36" s="1"/>
  <c r="I35"/>
  <c r="H35"/>
  <c r="G35"/>
  <c r="F35"/>
  <c r="E35"/>
  <c r="K35" s="1"/>
  <c r="O35" s="1"/>
  <c r="N34"/>
  <c r="I34"/>
  <c r="H34"/>
  <c r="G34"/>
  <c r="F34"/>
  <c r="E34"/>
  <c r="N33"/>
  <c r="I33"/>
  <c r="H33"/>
  <c r="G33"/>
  <c r="F33"/>
  <c r="E33"/>
  <c r="D33"/>
  <c r="K33" s="1"/>
  <c r="O33" s="1"/>
  <c r="N32"/>
  <c r="I32"/>
  <c r="H32"/>
  <c r="G32"/>
  <c r="F32"/>
  <c r="E32"/>
  <c r="D32"/>
  <c r="I31"/>
  <c r="H31"/>
  <c r="G31"/>
  <c r="F31"/>
  <c r="E31"/>
  <c r="K31" s="1"/>
  <c r="O31" s="1"/>
  <c r="I30"/>
  <c r="H30"/>
  <c r="G30"/>
  <c r="F30"/>
  <c r="E30"/>
  <c r="D30"/>
  <c r="K30" s="1"/>
  <c r="O30" s="1"/>
  <c r="I29"/>
  <c r="H29"/>
  <c r="G29"/>
  <c r="F29"/>
  <c r="E29"/>
  <c r="D29"/>
  <c r="K29" s="1"/>
  <c r="O29" s="1"/>
  <c r="P29" s="1"/>
  <c r="Q29" s="1"/>
  <c r="K27"/>
  <c r="I26"/>
  <c r="H26"/>
  <c r="G26"/>
  <c r="F26"/>
  <c r="K26" s="1"/>
  <c r="I25"/>
  <c r="H25"/>
  <c r="G25"/>
  <c r="F25"/>
  <c r="K25" s="1"/>
  <c r="O25" s="1"/>
  <c r="I24"/>
  <c r="H24"/>
  <c r="G24"/>
  <c r="F24"/>
  <c r="K24" s="1"/>
  <c r="O24" s="1"/>
  <c r="I23"/>
  <c r="H23"/>
  <c r="G23"/>
  <c r="F23"/>
  <c r="E23"/>
  <c r="N22"/>
  <c r="I22"/>
  <c r="H22"/>
  <c r="G22"/>
  <c r="F22"/>
  <c r="E22"/>
  <c r="K22" s="1"/>
  <c r="O22" s="1"/>
  <c r="N21"/>
  <c r="I21"/>
  <c r="H21"/>
  <c r="G21"/>
  <c r="F21"/>
  <c r="E21"/>
  <c r="D21"/>
  <c r="K21" s="1"/>
  <c r="O21" s="1"/>
  <c r="N20"/>
  <c r="I20"/>
  <c r="H20"/>
  <c r="G20"/>
  <c r="F20"/>
  <c r="E20"/>
  <c r="D20"/>
  <c r="K20" s="1"/>
  <c r="O20" s="1"/>
  <c r="I19"/>
  <c r="H19"/>
  <c r="G19"/>
  <c r="F19"/>
  <c r="E19"/>
  <c r="K19" s="1"/>
  <c r="O19" s="1"/>
  <c r="I18"/>
  <c r="H18"/>
  <c r="G18"/>
  <c r="F18"/>
  <c r="E18"/>
  <c r="D18"/>
  <c r="K18" s="1"/>
  <c r="O18" s="1"/>
  <c r="I17"/>
  <c r="H17"/>
  <c r="G17"/>
  <c r="F17"/>
  <c r="E17"/>
  <c r="D17"/>
  <c r="K17" s="1"/>
  <c r="O17" s="1"/>
  <c r="P17" s="1"/>
  <c r="Q17" s="1"/>
  <c r="K15"/>
  <c r="J12"/>
  <c r="I14"/>
  <c r="H14"/>
  <c r="G14"/>
  <c r="F14"/>
  <c r="I13"/>
  <c r="H13"/>
  <c r="G13"/>
  <c r="F13"/>
  <c r="N10"/>
  <c r="N9"/>
  <c r="N8"/>
  <c r="I12"/>
  <c r="H12"/>
  <c r="G12"/>
  <c r="F12"/>
  <c r="K3"/>
  <c r="P18" l="1"/>
  <c r="Q18" s="1"/>
  <c r="P19"/>
  <c r="Q19" s="1"/>
  <c r="P21"/>
  <c r="Q21" s="1"/>
  <c r="P24"/>
  <c r="Q24" s="1"/>
  <c r="P25"/>
  <c r="Q25" s="1"/>
  <c r="P56"/>
  <c r="Q56" s="1"/>
  <c r="P59"/>
  <c r="Q59" s="1"/>
  <c r="P72"/>
  <c r="Q72" s="1"/>
  <c r="P74"/>
  <c r="Q74" s="1"/>
  <c r="P20"/>
  <c r="Q20" s="1"/>
  <c r="P22"/>
  <c r="Q22" s="1"/>
  <c r="P54"/>
  <c r="Q54" s="1"/>
  <c r="P57"/>
  <c r="Q57" s="1"/>
  <c r="P60"/>
  <c r="Q60" s="1"/>
  <c r="P62"/>
  <c r="Q62" s="1"/>
  <c r="P68"/>
  <c r="Q68" s="1"/>
  <c r="P70"/>
  <c r="Q70" s="1"/>
  <c r="O26"/>
  <c r="P26" s="1"/>
  <c r="Q26" s="1"/>
  <c r="O61"/>
  <c r="P61" s="1"/>
  <c r="Q61" s="1"/>
  <c r="O50"/>
  <c r="O78"/>
  <c r="O84"/>
  <c r="O80"/>
  <c r="O82"/>
  <c r="O86"/>
  <c r="O79"/>
  <c r="O81"/>
  <c r="P81" s="1"/>
  <c r="Q81" s="1"/>
  <c r="O83"/>
  <c r="O85"/>
  <c r="P85" s="1"/>
  <c r="Q85" s="1"/>
  <c r="O77"/>
  <c r="P77" s="1"/>
  <c r="Q77" s="1"/>
  <c r="P80"/>
  <c r="Q80" s="1"/>
  <c r="P42"/>
  <c r="Q42" s="1"/>
  <c r="P44"/>
  <c r="Q44" s="1"/>
  <c r="P46"/>
  <c r="Q46" s="1"/>
  <c r="P48"/>
  <c r="Q48" s="1"/>
  <c r="P50"/>
  <c r="Q50" s="1"/>
  <c r="P43"/>
  <c r="Q43" s="1"/>
  <c r="P45"/>
  <c r="Q45" s="1"/>
  <c r="P49"/>
  <c r="Q49" s="1"/>
  <c r="P30"/>
  <c r="Q30" s="1"/>
  <c r="P31"/>
  <c r="Q31" s="1"/>
  <c r="P33"/>
  <c r="Q33" s="1"/>
  <c r="P36"/>
  <c r="Q36" s="1"/>
  <c r="P37"/>
  <c r="Q37" s="1"/>
  <c r="P35"/>
  <c r="Q35" s="1"/>
  <c r="P66"/>
  <c r="Q66" s="1"/>
  <c r="O67"/>
  <c r="P67" s="1"/>
  <c r="Q67" s="1"/>
  <c r="O69"/>
  <c r="P69" s="1"/>
  <c r="Q69" s="1"/>
  <c r="O73"/>
  <c r="P73" s="1"/>
  <c r="Q73" s="1"/>
  <c r="K32"/>
  <c r="O32" s="1"/>
  <c r="P32" s="1"/>
  <c r="Q32" s="1"/>
  <c r="K38"/>
  <c r="O38" s="1"/>
  <c r="P38" s="1"/>
  <c r="Q38" s="1"/>
  <c r="K23"/>
  <c r="O23" s="1"/>
  <c r="P23" s="1"/>
  <c r="Q23" s="1"/>
  <c r="K34"/>
  <c r="O34" s="1"/>
  <c r="P34" s="1"/>
  <c r="Q34" s="1"/>
  <c r="K47"/>
  <c r="O47" s="1"/>
  <c r="P47" s="1"/>
  <c r="Q47" s="1"/>
  <c r="K55"/>
  <c r="O55" s="1"/>
  <c r="P55" s="1"/>
  <c r="Q55" s="1"/>
  <c r="K58"/>
  <c r="O58" s="1"/>
  <c r="P58" s="1"/>
  <c r="Q58" s="1"/>
  <c r="K71"/>
  <c r="O71" s="1"/>
  <c r="P71" s="1"/>
  <c r="Q71" s="1"/>
  <c r="K13"/>
  <c r="O13" s="1"/>
  <c r="K12"/>
  <c r="O12" s="1"/>
  <c r="K14"/>
  <c r="O14" s="1"/>
  <c r="P83" l="1"/>
  <c r="Q83" s="1"/>
  <c r="P84"/>
  <c r="Q84" s="1"/>
  <c r="P86"/>
  <c r="Q86" s="1"/>
  <c r="P82"/>
  <c r="Q82" s="1"/>
  <c r="P79"/>
  <c r="Q79" s="1"/>
  <c r="P78"/>
  <c r="Q78" s="1"/>
  <c r="I5" l="1"/>
  <c r="I11" s="1"/>
  <c r="H5"/>
  <c r="H11" s="1"/>
  <c r="G5"/>
  <c r="F5"/>
  <c r="F11" s="1"/>
  <c r="E5"/>
  <c r="D5"/>
  <c r="E10" l="1"/>
  <c r="E11"/>
  <c r="G10"/>
  <c r="G11"/>
  <c r="F6"/>
  <c r="F7"/>
  <c r="D8"/>
  <c r="D6"/>
  <c r="H6"/>
  <c r="H7"/>
  <c r="F8"/>
  <c r="I8"/>
  <c r="F10"/>
  <c r="I10"/>
  <c r="I6"/>
  <c r="I7"/>
  <c r="H8"/>
  <c r="H10"/>
  <c r="E9"/>
  <c r="G9"/>
  <c r="E6"/>
  <c r="G6"/>
  <c r="E7"/>
  <c r="G7"/>
  <c r="E8"/>
  <c r="G8"/>
  <c r="D9"/>
  <c r="F9"/>
  <c r="H9"/>
  <c r="I9"/>
  <c r="K5"/>
  <c r="O5" s="1"/>
  <c r="K10"/>
  <c r="O10" s="1"/>
  <c r="K9"/>
  <c r="O9" s="1"/>
  <c r="P9" s="1"/>
  <c r="Q9" s="1"/>
  <c r="K8"/>
  <c r="O8" s="1"/>
  <c r="P8" s="1"/>
  <c r="Q8" s="1"/>
  <c r="K6"/>
  <c r="O6" s="1"/>
  <c r="P6" s="1"/>
  <c r="Q6" s="1"/>
  <c r="K11"/>
  <c r="O11" s="1"/>
  <c r="P11" s="1"/>
  <c r="Q11" s="1"/>
  <c r="K7"/>
  <c r="O7" s="1"/>
  <c r="P7" s="1"/>
  <c r="Q7" s="1"/>
  <c r="P10" l="1"/>
  <c r="Q10" s="1"/>
  <c r="P5"/>
  <c r="Q5" s="1"/>
  <c r="P13"/>
  <c r="Q13" s="1"/>
  <c r="P14"/>
  <c r="Q14" s="1"/>
  <c r="P12"/>
  <c r="Q12" s="1"/>
</calcChain>
</file>

<file path=xl/comments1.xml><?xml version="1.0" encoding="utf-8"?>
<comments xmlns="http://schemas.openxmlformats.org/spreadsheetml/2006/main">
  <authors>
    <author>Michael McLaughlin</author>
  </authors>
  <commentList>
    <comment ref="N2" authorId="0">
      <text>
        <r>
          <rPr>
            <b/>
            <sz val="9"/>
            <color indexed="81"/>
            <rFont val="Tahoma"/>
            <charset val="1"/>
          </rPr>
          <t>Michael McLaughlin:</t>
        </r>
        <r>
          <rPr>
            <sz val="9"/>
            <color indexed="81"/>
            <rFont val="Tahoma"/>
            <charset val="1"/>
          </rPr>
          <t xml:space="preserve">
Lose 1.6dB for 10-4 BER</t>
        </r>
      </text>
    </comment>
    <comment ref="AD2" authorId="0">
      <text>
        <r>
          <rPr>
            <b/>
            <sz val="9"/>
            <color indexed="81"/>
            <rFont val="Tahoma"/>
            <charset val="1"/>
          </rPr>
          <t>Michael McLaughlin:</t>
        </r>
        <r>
          <rPr>
            <sz val="9"/>
            <color indexed="81"/>
            <rFont val="Tahoma"/>
            <charset val="1"/>
          </rPr>
          <t xml:space="preserve">
Lose 1.6dB for 10-4 BER</t>
        </r>
      </text>
    </comment>
  </commentList>
</comments>
</file>

<file path=xl/sharedStrings.xml><?xml version="1.0" encoding="utf-8"?>
<sst xmlns="http://schemas.openxmlformats.org/spreadsheetml/2006/main" count="124" uniqueCount="36">
  <si>
    <t>SFD</t>
  </si>
  <si>
    <t>PHR</t>
  </si>
  <si>
    <t>CRC</t>
  </si>
  <si>
    <t>Repetition x 3</t>
  </si>
  <si>
    <t># bits</t>
  </si>
  <si>
    <t># pulse / bit</t>
  </si>
  <si>
    <t>Base Mode</t>
  </si>
  <si>
    <t># pulses</t>
  </si>
  <si>
    <t>Coherent Soft Coding Gain</t>
  </si>
  <si>
    <t>Repetition x 4</t>
  </si>
  <si>
    <t>Rate 1/2 code</t>
  </si>
  <si>
    <t>Simplified Decoder Rate 1/4</t>
  </si>
  <si>
    <t>Rate 1/3 code (5,7,7)</t>
  </si>
  <si>
    <t>Rate 1/4 code (5,7,7,7)</t>
  </si>
  <si>
    <t>Preamble</t>
  </si>
  <si>
    <t>Frame Control</t>
  </si>
  <si>
    <t>Seq num</t>
  </si>
  <si>
    <t>Power Backoff</t>
  </si>
  <si>
    <t>Resultant Gain</t>
  </si>
  <si>
    <t>Pulse remapping 16:4</t>
  </si>
  <si>
    <t>Pulse remapping 16:4+Rate 1/2</t>
  </si>
  <si>
    <t>Pulse remapping 16:4+Rate 1/4</t>
  </si>
  <si>
    <t>1/4</t>
  </si>
  <si>
    <t>1/2</t>
  </si>
  <si>
    <t>1</t>
  </si>
  <si>
    <t>vs Base Mode</t>
  </si>
  <si>
    <t>Total</t>
  </si>
  <si>
    <t>Rate 1/2 code (5,7)</t>
  </si>
  <si>
    <t>Packet Length (ms)</t>
  </si>
  <si>
    <t>16ary PPM</t>
  </si>
  <si>
    <t>16ary PPM + Rate 1/4</t>
  </si>
  <si>
    <t>16ary PPM + Rate 1/2</t>
  </si>
  <si>
    <t>Range increase</t>
  </si>
  <si>
    <t>Payload length</t>
  </si>
  <si>
    <t>DCN:</t>
  </si>
  <si>
    <t>15-10-0263-00-004f-Fec-Comparison</t>
  </si>
</sst>
</file>

<file path=xl/styles.xml><?xml version="1.0" encoding="utf-8"?>
<styleSheet xmlns="http://schemas.openxmlformats.org/spreadsheetml/2006/main">
  <numFmts count="2">
    <numFmt numFmtId="164" formatCode="0.0\ &quot;dB&quot;"/>
    <numFmt numFmtId="165" formatCode="0.00\ &quot;ms&quot;"/>
  </numFmts>
  <fonts count="5">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0" borderId="1" xfId="0" applyBorder="1" applyAlignment="1">
      <alignment wrapText="1"/>
    </xf>
    <xf numFmtId="0" fontId="0" fillId="0" borderId="4" xfId="0" applyBorder="1" applyAlignment="1">
      <alignment wrapText="1"/>
    </xf>
    <xf numFmtId="0" fontId="0" fillId="0" borderId="0" xfId="0"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Border="1" applyAlignment="1">
      <alignment wrapText="1"/>
    </xf>
    <xf numFmtId="164" fontId="0" fillId="0" borderId="3" xfId="0" applyNumberFormat="1" applyBorder="1" applyAlignment="1">
      <alignment wrapText="1"/>
    </xf>
    <xf numFmtId="0" fontId="0" fillId="0" borderId="6" xfId="0" applyBorder="1" applyAlignment="1">
      <alignment wrapText="1"/>
    </xf>
    <xf numFmtId="0" fontId="0" fillId="0" borderId="7" xfId="0" applyBorder="1" applyAlignment="1">
      <alignment wrapText="1"/>
    </xf>
    <xf numFmtId="164" fontId="0" fillId="0" borderId="4" xfId="0" applyNumberFormat="1" applyBorder="1" applyAlignment="1">
      <alignment wrapText="1"/>
    </xf>
    <xf numFmtId="16" fontId="0" fillId="0" borderId="0" xfId="0" quotePrefix="1" applyNumberFormat="1" applyAlignment="1">
      <alignment wrapText="1"/>
    </xf>
    <xf numFmtId="0" fontId="0" fillId="0" borderId="0" xfId="0" quotePrefix="1" applyAlignment="1">
      <alignment wrapText="1"/>
    </xf>
    <xf numFmtId="0" fontId="2" fillId="0" borderId="0" xfId="0" applyFont="1" applyAlignment="1">
      <alignment wrapText="1"/>
    </xf>
    <xf numFmtId="11" fontId="0" fillId="0" borderId="0" xfId="0" applyNumberFormat="1" applyAlignment="1">
      <alignment wrapText="1"/>
    </xf>
    <xf numFmtId="10" fontId="0" fillId="0" borderId="0" xfId="1" applyNumberFormat="1" applyFont="1" applyAlignment="1">
      <alignment wrapText="1"/>
    </xf>
    <xf numFmtId="0" fontId="0" fillId="0" borderId="0" xfId="0" applyAlignment="1"/>
    <xf numFmtId="0" fontId="0" fillId="0" borderId="8" xfId="0" applyBorder="1" applyAlignment="1">
      <alignment wrapText="1"/>
    </xf>
    <xf numFmtId="0" fontId="0" fillId="0" borderId="9" xfId="0" applyBorder="1" applyAlignment="1">
      <alignment wrapText="1"/>
    </xf>
    <xf numFmtId="0" fontId="0" fillId="0" borderId="0" xfId="0" applyAlignment="1">
      <alignment horizontal="right" wrapText="1"/>
    </xf>
    <xf numFmtId="0" fontId="0" fillId="0" borderId="1" xfId="0" applyBorder="1" applyAlignment="1">
      <alignment horizontal="right" wrapText="1"/>
    </xf>
    <xf numFmtId="0" fontId="0" fillId="0" borderId="2" xfId="0" applyBorder="1" applyAlignment="1">
      <alignment horizontal="right" wrapText="1"/>
    </xf>
    <xf numFmtId="0" fontId="0" fillId="0" borderId="3" xfId="0" applyBorder="1" applyAlignment="1">
      <alignment horizontal="right" wrapText="1"/>
    </xf>
    <xf numFmtId="16" fontId="0" fillId="0" borderId="3" xfId="0" quotePrefix="1" applyNumberFormat="1" applyBorder="1" applyAlignment="1">
      <alignment horizontal="right" wrapText="1"/>
    </xf>
    <xf numFmtId="0" fontId="0" fillId="0" borderId="3" xfId="0" quotePrefix="1" applyBorder="1" applyAlignment="1">
      <alignment horizontal="right" wrapText="1"/>
    </xf>
    <xf numFmtId="164" fontId="0" fillId="0" borderId="2" xfId="0" applyNumberFormat="1" applyBorder="1" applyAlignment="1">
      <alignment wrapText="1"/>
    </xf>
    <xf numFmtId="0" fontId="0" fillId="0" borderId="2" xfId="0" applyNumberFormat="1" applyBorder="1" applyAlignment="1">
      <alignment wrapText="1"/>
    </xf>
    <xf numFmtId="0" fontId="0" fillId="0" borderId="3" xfId="0" applyNumberFormat="1" applyBorder="1" applyAlignment="1">
      <alignment wrapText="1"/>
    </xf>
    <xf numFmtId="0" fontId="0" fillId="0" borderId="4" xfId="0" applyNumberFormat="1" applyBorder="1" applyAlignment="1">
      <alignment wrapText="1"/>
    </xf>
    <xf numFmtId="164" fontId="0" fillId="2" borderId="3" xfId="0" applyNumberFormat="1" applyFill="1" applyBorder="1" applyAlignment="1">
      <alignment wrapText="1"/>
    </xf>
    <xf numFmtId="164" fontId="0" fillId="3" borderId="3" xfId="0" applyNumberFormat="1" applyFill="1" applyBorder="1" applyAlignment="1">
      <alignment wrapText="1"/>
    </xf>
    <xf numFmtId="164" fontId="0" fillId="4" borderId="3" xfId="0" applyNumberFormat="1" applyFill="1" applyBorder="1" applyAlignment="1">
      <alignment wrapText="1"/>
    </xf>
    <xf numFmtId="9" fontId="0" fillId="0" borderId="0" xfId="1" applyFont="1" applyAlignment="1">
      <alignment wrapText="1"/>
    </xf>
    <xf numFmtId="0" fontId="0" fillId="0" borderId="4" xfId="0" quotePrefix="1" applyBorder="1" applyAlignment="1">
      <alignment horizontal="right" wrapText="1"/>
    </xf>
    <xf numFmtId="164" fontId="0" fillId="3" borderId="4" xfId="0" applyNumberFormat="1" applyFill="1" applyBorder="1" applyAlignment="1">
      <alignment wrapText="1"/>
    </xf>
    <xf numFmtId="165" fontId="0" fillId="0" borderId="3" xfId="0" applyNumberFormat="1" applyBorder="1" applyAlignment="1">
      <alignment wrapText="1"/>
    </xf>
    <xf numFmtId="0" fontId="2" fillId="0" borderId="1"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autoTitleDeleted val="1"/>
    <c:plotArea>
      <c:layout/>
      <c:scatterChart>
        <c:scatterStyle val="lineMarker"/>
        <c:ser>
          <c:idx val="8"/>
          <c:order val="0"/>
          <c:tx>
            <c:strRef>
              <c:f>Sheet1!$B$6</c:f>
              <c:strCache>
                <c:ptCount val="1"/>
                <c:pt idx="0">
                  <c:v>Repetition x 3</c:v>
                </c:pt>
              </c:strCache>
            </c:strRef>
          </c:tx>
          <c:marker>
            <c:symbol val="circle"/>
            <c:size val="7"/>
          </c:marker>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(Sheet1!$P$6,Sheet1!$P$18,Sheet1!$P$30,Sheet1!$P$42,Sheet1!$P$54,Sheet1!$P$66,Sheet1!$P$78)</c:f>
              <c:numCache>
                <c:formatCode>0.0\ "dB"</c:formatCode>
                <c:ptCount val="7"/>
                <c:pt idx="0">
                  <c:v>3.087623813975283</c:v>
                </c:pt>
                <c:pt idx="1">
                  <c:v>2.3865707252208535</c:v>
                </c:pt>
                <c:pt idx="2">
                  <c:v>1.2533666244288115</c:v>
                </c:pt>
                <c:pt idx="3">
                  <c:v>0.22083938338423781</c:v>
                </c:pt>
                <c:pt idx="4">
                  <c:v>0.13639721658821813</c:v>
                </c:pt>
                <c:pt idx="5">
                  <c:v>2.5370118398841086</c:v>
                </c:pt>
                <c:pt idx="6">
                  <c:v>4.7699999999999996</c:v>
                </c:pt>
              </c:numCache>
            </c:numRef>
          </c:yVal>
        </c:ser>
        <c:ser>
          <c:idx val="7"/>
          <c:order val="1"/>
          <c:tx>
            <c:strRef>
              <c:f>Sheet1!$B$7</c:f>
              <c:strCache>
                <c:ptCount val="1"/>
                <c:pt idx="0">
                  <c:v>Repetition x 4</c:v>
                </c:pt>
              </c:strCache>
            </c:strRef>
          </c:tx>
          <c:marker>
            <c:symbol val="x"/>
            <c:size val="7"/>
          </c:marker>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(Sheet1!$P$7,Sheet1!$P$19,Sheet1!$P$31,Sheet1!$P$43,Sheet1!$P$55,Sheet1!$P$67,Sheet1!$P$79,Sheet1!$P$91)</c:f>
              <c:numCache>
                <c:formatCode>0.0\ "dB"</c:formatCode>
                <c:ptCount val="8"/>
                <c:pt idx="0">
                  <c:v>3.1321044345062905</c:v>
                </c:pt>
                <c:pt idx="1">
                  <c:v>2.4214708762518362</c:v>
                </c:pt>
                <c:pt idx="2">
                  <c:v>1.2757386648871742</c:v>
                </c:pt>
                <c:pt idx="3">
                  <c:v>0.23002412574604747</c:v>
                </c:pt>
                <c:pt idx="4">
                  <c:v>1.3402610605613514</c:v>
                </c:pt>
                <c:pt idx="5">
                  <c:v>3.7670118398841073</c:v>
                </c:pt>
                <c:pt idx="6">
                  <c:v>6</c:v>
                </c:pt>
              </c:numCache>
            </c:numRef>
          </c:yVal>
        </c:ser>
        <c:ser>
          <c:idx val="6"/>
          <c:order val="2"/>
          <c:tx>
            <c:strRef>
              <c:f>Sheet1!$B$8</c:f>
              <c:strCache>
                <c:ptCount val="1"/>
                <c:pt idx="0">
                  <c:v>Rate 1/2 code (5,7)</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(Sheet1!$P$8,Sheet1!$P$20,Sheet1!$P$32,Sheet1!$P$44,Sheet1!$P$56,Sheet1!$P$68,Sheet1!$P$80,Sheet1!$P$92)</c:f>
              <c:numCache>
                <c:formatCode>0.0\ "dB"</c:formatCode>
                <c:ptCount val="8"/>
                <c:pt idx="0">
                  <c:v>5.3432509929025525</c:v>
                </c:pt>
                <c:pt idx="1">
                  <c:v>4.6606026773172884</c:v>
                </c:pt>
                <c:pt idx="2">
                  <c:v>3.5516460850689739</c:v>
                </c:pt>
                <c:pt idx="3">
                  <c:v>2.5448656165207511</c:v>
                </c:pt>
                <c:pt idx="4">
                  <c:v>2.482196479166082</c:v>
                </c:pt>
                <c:pt idx="5">
                  <c:v>3.1567118832442969</c:v>
                </c:pt>
                <c:pt idx="6">
                  <c:v>5.3897000433601878</c:v>
                </c:pt>
              </c:numCache>
            </c:numRef>
          </c:yVal>
        </c:ser>
        <c:ser>
          <c:idx val="5"/>
          <c:order val="3"/>
          <c:tx>
            <c:strRef>
              <c:f>Sheet1!$B$9</c:f>
              <c:strCache>
                <c:ptCount val="1"/>
                <c:pt idx="0">
                  <c:v>Rate 1/3 code (5,7,7)</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(Sheet1!$P$9,Sheet1!$P$21,Sheet1!$P$33,Sheet1!$P$45,Sheet1!$P$57,Sheet1!$P$69,Sheet1!$P$81,Sheet1!$P$93)</c:f>
              <c:numCache>
                <c:formatCode>0.0\ "dB"</c:formatCode>
                <c:ptCount val="8"/>
                <c:pt idx="0">
                  <c:v>5.7176238139752833</c:v>
                </c:pt>
                <c:pt idx="1">
                  <c:v>5.0165707252208538</c:v>
                </c:pt>
                <c:pt idx="2">
                  <c:v>3.8833666244288123</c:v>
                </c:pt>
                <c:pt idx="3">
                  <c:v>2.8508393833842387</c:v>
                </c:pt>
                <c:pt idx="4">
                  <c:v>2.7663972165882189</c:v>
                </c:pt>
                <c:pt idx="5">
                  <c:v>5.1670118398841094</c:v>
                </c:pt>
                <c:pt idx="6">
                  <c:v>7.4</c:v>
                </c:pt>
              </c:numCache>
            </c:numRef>
          </c:yVal>
        </c:ser>
        <c:ser>
          <c:idx val="4"/>
          <c:order val="4"/>
          <c:tx>
            <c:strRef>
              <c:f>Sheet1!$B$10</c:f>
              <c:strCache>
                <c:ptCount val="1"/>
                <c:pt idx="0">
                  <c:v>Rate 1/4 code (5,7,7,7)</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(Sheet1!$P$10,Sheet1!$P$22,Sheet1!$P$34,Sheet1!$P$46,Sheet1!$P$58,Sheet1!$P$70,Sheet1!$P$82,Sheet1!$P$94)</c:f>
              <c:numCache>
                <c:formatCode>0.0\ "dB"</c:formatCode>
                <c:ptCount val="8"/>
                <c:pt idx="0">
                  <c:v>5.5321044345062909</c:v>
                </c:pt>
                <c:pt idx="1">
                  <c:v>4.821470876251837</c:v>
                </c:pt>
                <c:pt idx="2">
                  <c:v>3.6757386648871746</c:v>
                </c:pt>
                <c:pt idx="3">
                  <c:v>2.6300241257460479</c:v>
                </c:pt>
                <c:pt idx="4">
                  <c:v>3.7402610605613518</c:v>
                </c:pt>
                <c:pt idx="5">
                  <c:v>6.1670118398841076</c:v>
                </c:pt>
                <c:pt idx="6">
                  <c:v>8.4</c:v>
                </c:pt>
              </c:numCache>
            </c:numRef>
          </c:yVal>
        </c:ser>
        <c:ser>
          <c:idx val="3"/>
          <c:order val="5"/>
          <c:tx>
            <c:strRef>
              <c:f>Sheet1!$B$11</c:f>
              <c:strCache>
                <c:ptCount val="1"/>
                <c:pt idx="0">
                  <c:v>Simplified Decoder Rate 1/4</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(Sheet1!$P$11,Sheet1!$P$23,Sheet1!$P$35,Sheet1!$P$47,Sheet1!$P$59,Sheet1!$P$71,Sheet1!$P$83,Sheet1!$P$95)</c:f>
              <c:numCache>
                <c:formatCode>0.0\ "dB"</c:formatCode>
                <c:ptCount val="8"/>
                <c:pt idx="0">
                  <c:v>1.9021044345062901</c:v>
                </c:pt>
                <c:pt idx="1">
                  <c:v>1.1914708762518358</c:v>
                </c:pt>
                <c:pt idx="2">
                  <c:v>4.5738664887173819E-2</c:v>
                </c:pt>
                <c:pt idx="3">
                  <c:v>-0.99997587425395296</c:v>
                </c:pt>
                <c:pt idx="4">
                  <c:v>0.11026106056135099</c:v>
                </c:pt>
                <c:pt idx="5">
                  <c:v>2.5370118398841068</c:v>
                </c:pt>
                <c:pt idx="6">
                  <c:v>4.7699999999999996</c:v>
                </c:pt>
              </c:numCache>
            </c:numRef>
          </c:yVal>
        </c:ser>
        <c:ser>
          <c:idx val="2"/>
          <c:order val="6"/>
          <c:tx>
            <c:strRef>
              <c:f>Sheet1!$B$12</c:f>
              <c:strCache>
                <c:ptCount val="1"/>
                <c:pt idx="0">
                  <c:v>16ary PPM</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(Sheet1!$P$12,Sheet1!$P$24,Sheet1!$P$36,Sheet1!$P$48,Sheet1!$P$60,Sheet1!$P$72,Sheet1!$P$84,Sheet1!$P$96)</c:f>
              <c:numCache>
                <c:formatCode>0.0\ "dB"</c:formatCode>
                <c:ptCount val="8"/>
                <c:pt idx="0">
                  <c:v>-0.4</c:v>
                </c:pt>
                <c:pt idx="1">
                  <c:v>-0.4</c:v>
                </c:pt>
                <c:pt idx="2">
                  <c:v>-0.4</c:v>
                </c:pt>
                <c:pt idx="3">
                  <c:v>0.20900829131274556</c:v>
                </c:pt>
                <c:pt idx="4">
                  <c:v>2.2451316183821874</c:v>
                </c:pt>
                <c:pt idx="5">
                  <c:v>4.6718823977049446</c:v>
                </c:pt>
                <c:pt idx="6">
                  <c:v>6.9048705578208356</c:v>
                </c:pt>
              </c:numCache>
            </c:numRef>
          </c:yVal>
        </c:ser>
        <c:ser>
          <c:idx val="1"/>
          <c:order val="7"/>
          <c:tx>
            <c:strRef>
              <c:f>Sheet1!$B$13</c:f>
              <c:strCache>
                <c:ptCount val="1"/>
                <c:pt idx="0">
                  <c:v>16ary PPM + Rate 1/2</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(Sheet1!$P$13,Sheet1!$P$25,Sheet1!$P$37,Sheet1!$P$49,Sheet1!$P$61,Sheet1!$P$73,Sheet1!$P$85,Sheet1!$P$97)</c:f>
              <c:numCache>
                <c:formatCode>0.0\ "dB"</c:formatCode>
                <c:ptCount val="8"/>
                <c:pt idx="0">
                  <c:v>5.7815125038364368</c:v>
                </c:pt>
                <c:pt idx="1">
                  <c:v>5.7815125038364368</c:v>
                </c:pt>
                <c:pt idx="2">
                  <c:v>5.7815125038364368</c:v>
                </c:pt>
                <c:pt idx="3">
                  <c:v>6.3905207951491825</c:v>
                </c:pt>
                <c:pt idx="4">
                  <c:v>8.4266441222186241</c:v>
                </c:pt>
                <c:pt idx="5">
                  <c:v>10.853394901541382</c:v>
                </c:pt>
                <c:pt idx="6">
                  <c:v>13.086383061657273</c:v>
                </c:pt>
              </c:numCache>
            </c:numRef>
          </c:yVal>
        </c:ser>
        <c:ser>
          <c:idx val="0"/>
          <c:order val="8"/>
          <c:tx>
            <c:strRef>
              <c:f>Sheet1!$B$14</c:f>
              <c:strCache>
                <c:ptCount val="1"/>
                <c:pt idx="0">
                  <c:v>16ary PPM + Rate 1/4</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(Sheet1!$P$14,Sheet1!$P$26,Sheet1!$P$38,Sheet1!$P$50,Sheet1!$P$62,Sheet1!$P$74,Sheet1!$P$86,Sheet1!$P$98)</c:f>
              <c:numCache>
                <c:formatCode>0.0\ "dB"</c:formatCode>
                <c:ptCount val="8"/>
                <c:pt idx="0">
                  <c:v>5.7815125038364368</c:v>
                </c:pt>
                <c:pt idx="1">
                  <c:v>5.7815125038364368</c:v>
                </c:pt>
                <c:pt idx="2">
                  <c:v>5.7815125038364368</c:v>
                </c:pt>
                <c:pt idx="3">
                  <c:v>6.3905207951491825</c:v>
                </c:pt>
                <c:pt idx="4">
                  <c:v>8.4266441222186241</c:v>
                </c:pt>
                <c:pt idx="5">
                  <c:v>10.853394901541382</c:v>
                </c:pt>
                <c:pt idx="6">
                  <c:v>13.086383061657273</c:v>
                </c:pt>
              </c:numCache>
            </c:numRef>
          </c:yVal>
        </c:ser>
        <c:axId val="67719936"/>
        <c:axId val="67721472"/>
      </c:scatterChart>
      <c:valAx>
        <c:axId val="67719936"/>
        <c:scaling>
          <c:logBase val="10"/>
          <c:orientation val="minMax"/>
          <c:max val="1024"/>
          <c:min val="32"/>
        </c:scaling>
        <c:axPos val="b"/>
        <c:numFmt formatCode="General" sourceLinked="1"/>
        <c:tickLblPos val="nextTo"/>
        <c:crossAx val="67721472"/>
        <c:crosses val="autoZero"/>
        <c:crossBetween val="midCat"/>
      </c:valAx>
      <c:valAx>
        <c:axId val="67721472"/>
        <c:scaling>
          <c:orientation val="minMax"/>
        </c:scaling>
        <c:axPos val="l"/>
        <c:majorGridlines/>
        <c:numFmt formatCode="0.0\ &quot;dB&quot;" sourceLinked="1"/>
        <c:tickLblPos val="nextTo"/>
        <c:crossAx val="67719936"/>
        <c:crosses val="autoZero"/>
        <c:crossBetween val="midCat"/>
      </c:valAx>
    </c:plotArea>
    <c:legend>
      <c:legendPos val="r"/>
      <c:layout/>
    </c:legend>
    <c:plotVisOnly val="1"/>
  </c:chart>
  <c:printSettings>
    <c:headerFooter/>
    <c:pageMargins b="0.75000000000000044" l="0.7000000000000004" r="0.7000000000000004" t="0.75000000000000044" header="0.30000000000000021" footer="0.30000000000000021"/>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LOS Range Gain</a:t>
            </a:r>
          </a:p>
        </c:rich>
      </c:tx>
    </c:title>
    <c:plotArea>
      <c:layout/>
      <c:scatterChart>
        <c:scatterStyle val="lineMarker"/>
        <c:ser>
          <c:idx val="8"/>
          <c:order val="0"/>
          <c:tx>
            <c:strRef>
              <c:f>Sheet1!$B$6</c:f>
              <c:strCache>
                <c:ptCount val="1"/>
                <c:pt idx="0">
                  <c:v>Repetition x 3</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(Sheet1!$Q$6,Sheet1!$Q$18,Sheet1!$Q$30,Sheet1!$Q$42,Sheet1!$Q$54,Sheet1!$Q$66,Sheet1!$Q$78)</c:f>
              <c:numCache>
                <c:formatCode>0%</c:formatCode>
                <c:ptCount val="7"/>
                <c:pt idx="0">
                  <c:v>0.42685943293534723</c:v>
                </c:pt>
                <c:pt idx="1">
                  <c:v>0.31622015344488696</c:v>
                </c:pt>
                <c:pt idx="2">
                  <c:v>0.15522966143101069</c:v>
                </c:pt>
                <c:pt idx="3">
                  <c:v>2.5751047564307461E-2</c:v>
                </c:pt>
                <c:pt idx="4">
                  <c:v>1.5827254784570144E-2</c:v>
                </c:pt>
                <c:pt idx="5">
                  <c:v>0.33921588489481991</c:v>
                </c:pt>
                <c:pt idx="6">
                  <c:v>0.73180903075011439</c:v>
                </c:pt>
              </c:numCache>
            </c:numRef>
          </c:yVal>
        </c:ser>
        <c:ser>
          <c:idx val="1"/>
          <c:order val="1"/>
          <c:tx>
            <c:strRef>
              <c:f>Sheet1!$B$13</c:f>
              <c:strCache>
                <c:ptCount val="1"/>
                <c:pt idx="0">
                  <c:v>16ary PPM + Rate 1/2</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(Sheet1!$Q$13,Sheet1!$Q$25,Sheet1!$Q$37,Sheet1!$Q$49,Sheet1!$Q$61,Sheet1!$Q$73,Sheet1!$Q$85,Sheet1!$Q$97)</c:f>
              <c:numCache>
                <c:formatCode>0%</c:formatCode>
                <c:ptCount val="8"/>
                <c:pt idx="0">
                  <c:v>0.9456988633601966</c:v>
                </c:pt>
                <c:pt idx="1">
                  <c:v>0.9456988633601966</c:v>
                </c:pt>
                <c:pt idx="2">
                  <c:v>0.9456988633601966</c:v>
                </c:pt>
                <c:pt idx="3">
                  <c:v>1.0870172551241288</c:v>
                </c:pt>
                <c:pt idx="4">
                  <c:v>1.6383487737612126</c:v>
                </c:pt>
                <c:pt idx="5">
                  <c:v>2.4887491611822972</c:v>
                </c:pt>
                <c:pt idx="6">
                  <c:v>3.5114812118823595</c:v>
                </c:pt>
              </c:numCache>
            </c:numRef>
          </c:yVal>
        </c:ser>
        <c:ser>
          <c:idx val="0"/>
          <c:order val="2"/>
          <c:tx>
            <c:strRef>
              <c:f>Sheet1!$B$14</c:f>
              <c:strCache>
                <c:ptCount val="1"/>
                <c:pt idx="0">
                  <c:v>16ary PPM + Rate 1/4</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(Sheet1!$Q$14,Sheet1!$Q$26,Sheet1!$Q$38,Sheet1!$Q$50,Sheet1!$Q$62,Sheet1!$Q$74,Sheet1!$Q$86)</c:f>
              <c:numCache>
                <c:formatCode>0%</c:formatCode>
                <c:ptCount val="7"/>
                <c:pt idx="0">
                  <c:v>0.9456988633601966</c:v>
                </c:pt>
                <c:pt idx="1">
                  <c:v>0.9456988633601966</c:v>
                </c:pt>
                <c:pt idx="2">
                  <c:v>0.9456988633601966</c:v>
                </c:pt>
                <c:pt idx="3">
                  <c:v>1.0870172551241288</c:v>
                </c:pt>
                <c:pt idx="4">
                  <c:v>1.6383487737612126</c:v>
                </c:pt>
                <c:pt idx="5">
                  <c:v>2.4887491611822972</c:v>
                </c:pt>
                <c:pt idx="6">
                  <c:v>3.5114812118823595</c:v>
                </c:pt>
              </c:numCache>
            </c:numRef>
          </c:yVal>
        </c:ser>
        <c:ser>
          <c:idx val="2"/>
          <c:order val="3"/>
          <c:tx>
            <c:strRef>
              <c:f>Sheet1!$B$10</c:f>
              <c:strCache>
                <c:ptCount val="1"/>
                <c:pt idx="0">
                  <c:v>Rate 1/4 code (5,7,7,7)</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(Sheet1!$Q$10,Sheet1!$Q$22,Sheet1!$Q$34,Sheet1!$Q$46,Sheet1!$Q$58,Sheet1!$Q$70,Sheet1!$Q$82)</c:f>
              <c:numCache>
                <c:formatCode>0%</c:formatCode>
                <c:ptCount val="7"/>
                <c:pt idx="0">
                  <c:v>0.89062423987806372</c:v>
                </c:pt>
                <c:pt idx="1">
                  <c:v>0.74210185748749291</c:v>
                </c:pt>
                <c:pt idx="2">
                  <c:v>0.52681681151423798</c:v>
                </c:pt>
                <c:pt idx="3">
                  <c:v>0.35363385049140739</c:v>
                </c:pt>
                <c:pt idx="4">
                  <c:v>0.53820087132427652</c:v>
                </c:pt>
                <c:pt idx="5">
                  <c:v>1.0339983299145654</c:v>
                </c:pt>
                <c:pt idx="6">
                  <c:v>1.6302679918953826</c:v>
                </c:pt>
              </c:numCache>
            </c:numRef>
          </c:yVal>
        </c:ser>
        <c:axId val="67837952"/>
        <c:axId val="67839872"/>
      </c:scatterChart>
      <c:valAx>
        <c:axId val="67837952"/>
        <c:scaling>
          <c:logBase val="2"/>
          <c:orientation val="minMax"/>
          <c:max val="1024"/>
          <c:min val="32"/>
        </c:scaling>
        <c:axPos val="b"/>
        <c:title>
          <c:tx>
            <c:rich>
              <a:bodyPr/>
              <a:lstStyle/>
              <a:p>
                <a:pPr>
                  <a:defRPr/>
                </a:pPr>
                <a:r>
                  <a:rPr lang="en-IE"/>
                  <a:t>Payload</a:t>
                </a:r>
                <a:r>
                  <a:rPr lang="en-IE" baseline="0"/>
                  <a:t> Size (bits)</a:t>
                </a:r>
                <a:endParaRPr lang="en-IE"/>
              </a:p>
            </c:rich>
          </c:tx>
        </c:title>
        <c:numFmt formatCode="General" sourceLinked="1"/>
        <c:minorTickMark val="out"/>
        <c:tickLblPos val="nextTo"/>
        <c:crossAx val="67839872"/>
        <c:crosses val="autoZero"/>
        <c:crossBetween val="midCat"/>
        <c:majorUnit val="256"/>
        <c:minorUnit val="32"/>
      </c:valAx>
      <c:valAx>
        <c:axId val="67839872"/>
        <c:scaling>
          <c:orientation val="minMax"/>
        </c:scaling>
        <c:axPos val="l"/>
        <c:majorGridlines/>
        <c:title>
          <c:tx>
            <c:rich>
              <a:bodyPr/>
              <a:lstStyle/>
              <a:p>
                <a:pPr>
                  <a:defRPr/>
                </a:pPr>
                <a:r>
                  <a:rPr lang="en-IE"/>
                  <a:t>Range improvement</a:t>
                </a:r>
                <a:r>
                  <a:rPr lang="en-IE" baseline="0"/>
                  <a:t> </a:t>
                </a:r>
                <a:r>
                  <a:rPr lang="en-IE"/>
                  <a:t>vs Baseline</a:t>
                </a:r>
              </a:p>
            </c:rich>
          </c:tx>
        </c:title>
        <c:numFmt formatCode="0%" sourceLinked="1"/>
        <c:majorTickMark val="none"/>
        <c:tickLblPos val="nextTo"/>
        <c:crossAx val="67837952"/>
        <c:crosses val="autoZero"/>
        <c:crossBetween val="midCat"/>
      </c:valAx>
    </c:plotArea>
    <c:legend>
      <c:legendPos val="r"/>
      <c:layout>
        <c:manualLayout>
          <c:xMode val="edge"/>
          <c:yMode val="edge"/>
          <c:x val="0.16704530276910656"/>
          <c:y val="0.15008818288429621"/>
          <c:w val="0.19390144279302371"/>
          <c:h val="0.18654198205881908"/>
        </c:manualLayout>
      </c:layout>
      <c:overlay val="1"/>
    </c:legend>
    <c:plotVisOnly val="1"/>
  </c:chart>
  <c:printSettings>
    <c:headerFooter/>
    <c:pageMargins b="0.75000000000000078" l="0.70000000000000062" r="0.70000000000000062" t="0.75000000000000078" header="0.30000000000000032" footer="0.30000000000000032"/>
    <c:pageSetup paperSize="9" orientation="landscape" horizontalDpi="0"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Performance Comparison</a:t>
            </a:r>
          </a:p>
        </c:rich>
      </c:tx>
      <c:layout/>
    </c:title>
    <c:plotArea>
      <c:layout/>
      <c:scatterChart>
        <c:scatterStyle val="lineMarker"/>
        <c:ser>
          <c:idx val="8"/>
          <c:order val="0"/>
          <c:tx>
            <c:strRef>
              <c:f>Sheet1!$B$6</c:f>
              <c:strCache>
                <c:ptCount val="1"/>
                <c:pt idx="0">
                  <c:v>Repetition x 3</c:v>
                </c:pt>
              </c:strCache>
            </c:strRef>
          </c:tx>
          <c:spPr>
            <a:ln>
              <a:solidFill>
                <a:srgbClr val="F79646">
                  <a:lumMod val="75000"/>
                </a:srgbClr>
              </a:solidFill>
            </a:ln>
          </c:spPr>
          <c:marker>
            <c:symbol val="circle"/>
            <c:size val="7"/>
            <c:spPr>
              <a:solidFill>
                <a:srgbClr val="F79646">
                  <a:lumMod val="75000"/>
                </a:srgbClr>
              </a:solidFill>
              <a:ln>
                <a:solidFill>
                  <a:srgbClr val="F79646">
                    <a:lumMod val="75000"/>
                  </a:srgbClr>
                </a:solidFill>
              </a:ln>
            </c:spPr>
          </c:marker>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(Sheet1!$P$6,Sheet1!$P$18,Sheet1!$P$30,Sheet1!$P$42,Sheet1!$P$54,Sheet1!$P$66,Sheet1!$P$78)</c:f>
              <c:numCache>
                <c:formatCode>0.0\ "dB"</c:formatCode>
                <c:ptCount val="7"/>
                <c:pt idx="0">
                  <c:v>3.087623813975283</c:v>
                </c:pt>
                <c:pt idx="1">
                  <c:v>2.3865707252208535</c:v>
                </c:pt>
                <c:pt idx="2">
                  <c:v>1.2533666244288115</c:v>
                </c:pt>
                <c:pt idx="3">
                  <c:v>0.22083938338423781</c:v>
                </c:pt>
                <c:pt idx="4">
                  <c:v>0.13639721658821813</c:v>
                </c:pt>
                <c:pt idx="5">
                  <c:v>2.5370118398841086</c:v>
                </c:pt>
                <c:pt idx="6">
                  <c:v>4.7699999999999996</c:v>
                </c:pt>
              </c:numCache>
            </c:numRef>
          </c:yVal>
        </c:ser>
        <c:ser>
          <c:idx val="1"/>
          <c:order val="1"/>
          <c:tx>
            <c:strRef>
              <c:f>Sheet1!$B$13</c:f>
              <c:strCache>
                <c:ptCount val="1"/>
                <c:pt idx="0">
                  <c:v>16ary PPM + Rate 1/2</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(Sheet1!$P$13,Sheet1!$P$25,Sheet1!$P$37,Sheet1!$P$49,Sheet1!$P$61,Sheet1!$P$73,Sheet1!$P$85,Sheet1!$P$97)</c:f>
              <c:numCache>
                <c:formatCode>0.0\ "dB"</c:formatCode>
                <c:ptCount val="8"/>
                <c:pt idx="0">
                  <c:v>5.7815125038364368</c:v>
                </c:pt>
                <c:pt idx="1">
                  <c:v>5.7815125038364368</c:v>
                </c:pt>
                <c:pt idx="2">
                  <c:v>5.7815125038364368</c:v>
                </c:pt>
                <c:pt idx="3">
                  <c:v>6.3905207951491825</c:v>
                </c:pt>
                <c:pt idx="4">
                  <c:v>8.4266441222186241</c:v>
                </c:pt>
                <c:pt idx="5">
                  <c:v>10.853394901541382</c:v>
                </c:pt>
                <c:pt idx="6">
                  <c:v>13.086383061657273</c:v>
                </c:pt>
              </c:numCache>
            </c:numRef>
          </c:yVal>
        </c:ser>
        <c:ser>
          <c:idx val="0"/>
          <c:order val="2"/>
          <c:tx>
            <c:strRef>
              <c:f>Sheet1!$B$14</c:f>
              <c:strCache>
                <c:ptCount val="1"/>
                <c:pt idx="0">
                  <c:v>16ary PPM + Rate 1/4</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(Sheet1!$P$14,Sheet1!$P$26,Sheet1!$P$38,Sheet1!$P$50,Sheet1!$P$62,Sheet1!$P$74,Sheet1!$P$86,Sheet1!$P$98)</c:f>
              <c:numCache>
                <c:formatCode>0.0\ "dB"</c:formatCode>
                <c:ptCount val="8"/>
                <c:pt idx="0">
                  <c:v>5.7815125038364368</c:v>
                </c:pt>
                <c:pt idx="1">
                  <c:v>5.7815125038364368</c:v>
                </c:pt>
                <c:pt idx="2">
                  <c:v>5.7815125038364368</c:v>
                </c:pt>
                <c:pt idx="3">
                  <c:v>6.3905207951491825</c:v>
                </c:pt>
                <c:pt idx="4">
                  <c:v>8.4266441222186241</c:v>
                </c:pt>
                <c:pt idx="5">
                  <c:v>10.853394901541382</c:v>
                </c:pt>
                <c:pt idx="6">
                  <c:v>13.086383061657273</c:v>
                </c:pt>
              </c:numCache>
            </c:numRef>
          </c:yVal>
        </c:ser>
        <c:ser>
          <c:idx val="2"/>
          <c:order val="3"/>
          <c:tx>
            <c:strRef>
              <c:f>Sheet1!$B$10</c:f>
              <c:strCache>
                <c:ptCount val="1"/>
                <c:pt idx="0">
                  <c:v>Rate 1/4 code (5,7,7,7)</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(Sheet1!$P$10,Sheet1!$P$22,Sheet1!$P$34,Sheet1!$P$46,Sheet1!$P$58,Sheet1!$P$70,Sheet1!$P$82,Sheet1!$P$94)</c:f>
              <c:numCache>
                <c:formatCode>0.0\ "dB"</c:formatCode>
                <c:ptCount val="8"/>
                <c:pt idx="0">
                  <c:v>5.5321044345062909</c:v>
                </c:pt>
                <c:pt idx="1">
                  <c:v>4.821470876251837</c:v>
                </c:pt>
                <c:pt idx="2">
                  <c:v>3.6757386648871746</c:v>
                </c:pt>
                <c:pt idx="3">
                  <c:v>2.6300241257460479</c:v>
                </c:pt>
                <c:pt idx="4">
                  <c:v>3.7402610605613518</c:v>
                </c:pt>
                <c:pt idx="5">
                  <c:v>6.1670118398841076</c:v>
                </c:pt>
                <c:pt idx="6">
                  <c:v>8.4</c:v>
                </c:pt>
              </c:numCache>
            </c:numRef>
          </c:yVal>
        </c:ser>
        <c:axId val="67382272"/>
        <c:axId val="70546560"/>
      </c:scatterChart>
      <c:valAx>
        <c:axId val="67382272"/>
        <c:scaling>
          <c:logBase val="2"/>
          <c:orientation val="minMax"/>
          <c:max val="1024"/>
          <c:min val="32"/>
        </c:scaling>
        <c:axPos val="b"/>
        <c:title>
          <c:tx>
            <c:rich>
              <a:bodyPr/>
              <a:lstStyle/>
              <a:p>
                <a:pPr>
                  <a:defRPr/>
                </a:pPr>
                <a:r>
                  <a:rPr lang="en-IE"/>
                  <a:t>Payload</a:t>
                </a:r>
                <a:r>
                  <a:rPr lang="en-IE" baseline="0"/>
                  <a:t> Size (bits)</a:t>
                </a:r>
                <a:endParaRPr lang="en-IE"/>
              </a:p>
            </c:rich>
          </c:tx>
          <c:layout/>
        </c:title>
        <c:numFmt formatCode="General" sourceLinked="1"/>
        <c:minorTickMark val="out"/>
        <c:tickLblPos val="nextTo"/>
        <c:crossAx val="70546560"/>
        <c:crosses val="autoZero"/>
        <c:crossBetween val="midCat"/>
        <c:majorUnit val="200"/>
        <c:minorUnit val="32"/>
      </c:valAx>
      <c:valAx>
        <c:axId val="70546560"/>
        <c:scaling>
          <c:orientation val="minMax"/>
        </c:scaling>
        <c:axPos val="l"/>
        <c:majorGridlines/>
        <c:title>
          <c:tx>
            <c:rich>
              <a:bodyPr/>
              <a:lstStyle/>
              <a:p>
                <a:pPr>
                  <a:defRPr/>
                </a:pPr>
                <a:r>
                  <a:rPr lang="en-IE"/>
                  <a:t>Gain</a:t>
                </a:r>
                <a:r>
                  <a:rPr lang="en-IE" baseline="0"/>
                  <a:t> </a:t>
                </a:r>
                <a:r>
                  <a:rPr lang="en-IE"/>
                  <a:t> vs Baseline</a:t>
                </a:r>
              </a:p>
            </c:rich>
          </c:tx>
          <c:layout/>
        </c:title>
        <c:numFmt formatCode="0.0\ &quot;dB&quot;" sourceLinked="1"/>
        <c:majorTickMark val="none"/>
        <c:tickLblPos val="nextTo"/>
        <c:crossAx val="67382272"/>
        <c:crosses val="autoZero"/>
        <c:crossBetween val="midCat"/>
      </c:valAx>
    </c:plotArea>
    <c:legend>
      <c:legendPos val="r"/>
      <c:layout>
        <c:manualLayout>
          <c:xMode val="edge"/>
          <c:yMode val="edge"/>
          <c:x val="0.23189361069915812"/>
          <c:y val="0.15657363096240112"/>
          <c:w val="0.18919946769464918"/>
          <c:h val="0.16485844002809699"/>
        </c:manualLayout>
      </c:layout>
      <c:overlay val="1"/>
    </c:legend>
    <c:plotVisOnly val="1"/>
  </c:chart>
  <c:printSettings>
    <c:headerFooter/>
    <c:pageMargins b="0.750000000000001" l="0.70000000000000062" r="0.70000000000000062" t="0.750000000000001" header="0.30000000000000032" footer="0.30000000000000032"/>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Pulse</a:t>
            </a:r>
            <a:r>
              <a:rPr lang="en-IE" baseline="0"/>
              <a:t> Power Comparison</a:t>
            </a:r>
            <a:endParaRPr lang="en-IE"/>
          </a:p>
        </c:rich>
      </c:tx>
    </c:title>
    <c:plotArea>
      <c:layout/>
      <c:scatterChart>
        <c:scatterStyle val="lineMarker"/>
        <c:ser>
          <c:idx val="8"/>
          <c:order val="0"/>
          <c:tx>
            <c:strRef>
              <c:f>Sheet1!$B$6</c:f>
              <c:strCache>
                <c:ptCount val="1"/>
                <c:pt idx="0">
                  <c:v>Repetition x 3</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(Sheet1!$M$6,Sheet1!$M$18,Sheet1!$M$30,Sheet1!$M$42,Sheet1!$M$54,Sheet1!$M$66,Sheet1!$M$78)</c:f>
              <c:numCache>
                <c:formatCode>0.0\ "dB"</c:formatCode>
                <c:ptCount val="7"/>
                <c:pt idx="0">
                  <c:v>-1.6823761860247166</c:v>
                </c:pt>
                <c:pt idx="1">
                  <c:v>-2.3834292747791461</c:v>
                </c:pt>
                <c:pt idx="2">
                  <c:v>-3.516633375571188</c:v>
                </c:pt>
                <c:pt idx="3">
                  <c:v>-5.1581689079285074</c:v>
                </c:pt>
                <c:pt idx="4">
                  <c:v>-7.2787344017939688</c:v>
                </c:pt>
                <c:pt idx="5">
                  <c:v>-7.3048705578208359</c:v>
                </c:pt>
                <c:pt idx="6">
                  <c:v>-7.3048705578208359</c:v>
                </c:pt>
              </c:numCache>
            </c:numRef>
          </c:yVal>
        </c:ser>
        <c:ser>
          <c:idx val="1"/>
          <c:order val="1"/>
          <c:tx>
            <c:strRef>
              <c:f>Sheet1!$B$13</c:f>
              <c:strCache>
                <c:ptCount val="1"/>
                <c:pt idx="0">
                  <c:v>16ary PPM + Rate 1/2</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(Sheet1!$M$13,Sheet1!$M$25,Sheet1!$M$37,Sheet1!$M$49,Sheet1!$M$61,Sheet1!$M$73,Sheet1!$M$85)</c:f>
              <c:numCache>
                <c:formatCode>0.0\ "dB"</c:formatCode>
                <c:ptCount val="7"/>
                <c:pt idx="0">
                  <c:v>0</c:v>
                </c:pt>
                <c:pt idx="1">
                  <c:v>0</c:v>
                </c:pt>
                <c:pt idx="2">
                  <c:v>0</c:v>
                </c:pt>
                <c:pt idx="3">
                  <c:v>0</c:v>
                </c:pt>
                <c:pt idx="4">
                  <c:v>0</c:v>
                </c:pt>
                <c:pt idx="5">
                  <c:v>0</c:v>
                </c:pt>
                <c:pt idx="6">
                  <c:v>0</c:v>
                </c:pt>
              </c:numCache>
            </c:numRef>
          </c:yVal>
        </c:ser>
        <c:ser>
          <c:idx val="3"/>
          <c:order val="2"/>
          <c:tx>
            <c:strRef>
              <c:f>Sheet1!$B$5</c:f>
              <c:strCache>
                <c:ptCount val="1"/>
                <c:pt idx="0">
                  <c:v>Base Mode</c:v>
                </c:pt>
              </c:strCache>
            </c:strRef>
          </c:tx>
          <c:marker>
            <c:symbol val="circle"/>
            <c:size val="7"/>
            <c:spPr>
              <a:solidFill>
                <a:srgbClr val="7030A0"/>
              </a:solidFill>
            </c:spPr>
          </c:marker>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(Sheet1!$M$5,Sheet1!$M$17,Sheet1!$M$29,Sheet1!$M$41,Sheet1!$M$53,Sheet1!$M$65,Sheet1!$M$77)</c:f>
              <c:numCache>
                <c:formatCode>0.0\ "dB"</c:formatCode>
                <c:ptCount val="7"/>
                <c:pt idx="0">
                  <c:v>0</c:v>
                </c:pt>
                <c:pt idx="1">
                  <c:v>0</c:v>
                </c:pt>
                <c:pt idx="2">
                  <c:v>0</c:v>
                </c:pt>
                <c:pt idx="3">
                  <c:v>-0.60900829131274559</c:v>
                </c:pt>
                <c:pt idx="4">
                  <c:v>-2.6451316183821874</c:v>
                </c:pt>
                <c:pt idx="5">
                  <c:v>-5.071882397704945</c:v>
                </c:pt>
                <c:pt idx="6">
                  <c:v>-7.3048705578208359</c:v>
                </c:pt>
              </c:numCache>
            </c:numRef>
          </c:yVal>
        </c:ser>
        <c:ser>
          <c:idx val="0"/>
          <c:order val="3"/>
          <c:tx>
            <c:strRef>
              <c:f>Sheet1!$B$14</c:f>
              <c:strCache>
                <c:ptCount val="1"/>
                <c:pt idx="0">
                  <c:v>16ary PPM + Rate 1/4</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(Sheet1!$M$14,Sheet1!$M$26,Sheet1!$M$38,Sheet1!$M$50,Sheet1!$M$62,Sheet1!$M$74,Sheet1!$M$86)</c:f>
              <c:numCache>
                <c:formatCode>0.0\ "dB"</c:formatCode>
                <c:ptCount val="7"/>
                <c:pt idx="0">
                  <c:v>0</c:v>
                </c:pt>
                <c:pt idx="1">
                  <c:v>0</c:v>
                </c:pt>
                <c:pt idx="2">
                  <c:v>0</c:v>
                </c:pt>
                <c:pt idx="3">
                  <c:v>0</c:v>
                </c:pt>
                <c:pt idx="4">
                  <c:v>0</c:v>
                </c:pt>
                <c:pt idx="5">
                  <c:v>0</c:v>
                </c:pt>
                <c:pt idx="6">
                  <c:v>0</c:v>
                </c:pt>
              </c:numCache>
            </c:numRef>
          </c:yVal>
        </c:ser>
        <c:ser>
          <c:idx val="2"/>
          <c:order val="4"/>
          <c:tx>
            <c:strRef>
              <c:f>Sheet1!$B$10</c:f>
              <c:strCache>
                <c:ptCount val="1"/>
                <c:pt idx="0">
                  <c:v>Rate 1/4 code (5,7,7,7)</c:v>
                </c:pt>
              </c:strCache>
            </c:strRef>
          </c:tx>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(Sheet1!$M$10,Sheet1!$M$22,Sheet1!$M$34,Sheet1!$M$46,Sheet1!$M$58,Sheet1!$M$70,Sheet1!$M$82)</c:f>
              <c:numCache>
                <c:formatCode>0.0\ "dB"</c:formatCode>
                <c:ptCount val="7"/>
                <c:pt idx="0">
                  <c:v>-2.8678955654937095</c:v>
                </c:pt>
                <c:pt idx="1">
                  <c:v>-3.5785291237481638</c:v>
                </c:pt>
                <c:pt idx="2">
                  <c:v>-4.7242613351128258</c:v>
                </c:pt>
                <c:pt idx="3">
                  <c:v>-6.3789841655666981</c:v>
                </c:pt>
                <c:pt idx="4">
                  <c:v>-7.3048705578208359</c:v>
                </c:pt>
                <c:pt idx="5">
                  <c:v>-7.3048705578208377</c:v>
                </c:pt>
                <c:pt idx="6">
                  <c:v>-7.3048705578208359</c:v>
                </c:pt>
              </c:numCache>
            </c:numRef>
          </c:yVal>
        </c:ser>
        <c:axId val="70590848"/>
        <c:axId val="70592768"/>
      </c:scatterChart>
      <c:valAx>
        <c:axId val="70590848"/>
        <c:scaling>
          <c:logBase val="2"/>
          <c:orientation val="minMax"/>
          <c:max val="1024"/>
          <c:min val="32"/>
        </c:scaling>
        <c:axPos val="b"/>
        <c:title>
          <c:tx>
            <c:rich>
              <a:bodyPr/>
              <a:lstStyle/>
              <a:p>
                <a:pPr>
                  <a:defRPr/>
                </a:pPr>
                <a:r>
                  <a:rPr lang="en-IE"/>
                  <a:t>Payload</a:t>
                </a:r>
                <a:r>
                  <a:rPr lang="en-IE" baseline="0"/>
                  <a:t> Size (bits)</a:t>
                </a:r>
                <a:endParaRPr lang="en-IE"/>
              </a:p>
            </c:rich>
          </c:tx>
        </c:title>
        <c:numFmt formatCode="General" sourceLinked="1"/>
        <c:minorTickMark val="out"/>
        <c:tickLblPos val="nextTo"/>
        <c:crossAx val="70592768"/>
        <c:crossesAt val="-8"/>
        <c:crossBetween val="midCat"/>
        <c:majorUnit val="256"/>
        <c:minorUnit val="32"/>
      </c:valAx>
      <c:valAx>
        <c:axId val="70592768"/>
        <c:scaling>
          <c:orientation val="minMax"/>
        </c:scaling>
        <c:axPos val="l"/>
        <c:majorGridlines/>
        <c:title>
          <c:tx>
            <c:rich>
              <a:bodyPr/>
              <a:lstStyle/>
              <a:p>
                <a:pPr>
                  <a:defRPr/>
                </a:pPr>
                <a:r>
                  <a:rPr lang="en-IE"/>
                  <a:t>Pulse Power</a:t>
                </a:r>
                <a:r>
                  <a:rPr lang="en-IE" baseline="0"/>
                  <a:t> vs Peak Limited Maximum </a:t>
                </a:r>
                <a:endParaRPr lang="en-IE"/>
              </a:p>
            </c:rich>
          </c:tx>
        </c:title>
        <c:numFmt formatCode="0.0\ &quot;dB&quot;" sourceLinked="1"/>
        <c:majorTickMark val="none"/>
        <c:tickLblPos val="nextTo"/>
        <c:crossAx val="70590848"/>
        <c:crosses val="autoZero"/>
        <c:crossBetween val="midCat"/>
      </c:valAx>
    </c:plotArea>
    <c:legend>
      <c:legendPos val="r"/>
    </c:legend>
    <c:plotVisOnly val="1"/>
  </c:chart>
  <c:printSettings>
    <c:headerFooter/>
    <c:pageMargins b="0.750000000000001" l="0.70000000000000062" r="0.70000000000000062" t="0.750000000000001" header="0.30000000000000032" footer="0.30000000000000032"/>
    <c:pageSetup paperSize="9" orientation="landscape" horizontalDpi="0"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16-ary PPM</a:t>
            </a:r>
            <a:r>
              <a:rPr lang="en-IE" baseline="0"/>
              <a:t> </a:t>
            </a:r>
            <a:r>
              <a:rPr lang="en-IE"/>
              <a:t>Performance Comparison</a:t>
            </a:r>
          </a:p>
        </c:rich>
      </c:tx>
      <c:layout>
        <c:manualLayout>
          <c:xMode val="edge"/>
          <c:yMode val="edge"/>
          <c:x val="0.27396045908462635"/>
          <c:y val="3.617571059431525E-2"/>
        </c:manualLayout>
      </c:layout>
      <c:overlay val="1"/>
    </c:title>
    <c:plotArea>
      <c:layout/>
      <c:scatterChart>
        <c:scatterStyle val="lineMarker"/>
        <c:ser>
          <c:idx val="8"/>
          <c:order val="0"/>
          <c:tx>
            <c:strRef>
              <c:f>Sheet1!$B$6</c:f>
              <c:strCache>
                <c:ptCount val="1"/>
                <c:pt idx="0">
                  <c:v>Repetition x 3</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xVal>
            <c:numRef>
              <c:f>(Sheet1!$J$3,Sheet1!$J$15,Sheet1!$J$27,Sheet1!$J$39,Sheet1!$J$51,Sheet1!$J$63,Sheet1!$J$75)</c:f>
              <c:numCache>
                <c:formatCode>General</c:formatCode>
                <c:ptCount val="7"/>
                <c:pt idx="0">
                  <c:v>16</c:v>
                </c:pt>
                <c:pt idx="1">
                  <c:v>32</c:v>
                </c:pt>
                <c:pt idx="2">
                  <c:v>64</c:v>
                </c:pt>
                <c:pt idx="3">
                  <c:v>128</c:v>
                </c:pt>
                <c:pt idx="4">
                  <c:v>256</c:v>
                </c:pt>
                <c:pt idx="5">
                  <c:v>512</c:v>
                </c:pt>
                <c:pt idx="6">
                  <c:v>930</c:v>
                </c:pt>
              </c:numCache>
            </c:numRef>
          </c:xVal>
          <c:yVal>
            <c:numRef>
              <c:f>(Sheet1!$P$6,Sheet1!$P$18,Sheet1!$P$30,Sheet1!$P$42,Sheet1!$P$54,Sheet1!$P$66,Sheet1!$P$78)</c:f>
              <c:numCache>
                <c:formatCode>0.0\ "dB"</c:formatCode>
                <c:ptCount val="7"/>
                <c:pt idx="0">
                  <c:v>3.087623813975283</c:v>
                </c:pt>
                <c:pt idx="1">
                  <c:v>2.3865707252208535</c:v>
                </c:pt>
                <c:pt idx="2">
                  <c:v>1.2533666244288115</c:v>
                </c:pt>
                <c:pt idx="3">
                  <c:v>0.22083938338423781</c:v>
                </c:pt>
                <c:pt idx="4">
                  <c:v>0.13639721658821813</c:v>
                </c:pt>
                <c:pt idx="5">
                  <c:v>2.5370118398841086</c:v>
                </c:pt>
                <c:pt idx="6">
                  <c:v>4.7699999999999996</c:v>
                </c:pt>
              </c:numCache>
            </c:numRef>
          </c:yVal>
        </c:ser>
        <c:ser>
          <c:idx val="4"/>
          <c:order val="1"/>
          <c:tx>
            <c:strRef>
              <c:f>Sheet1!$B$10</c:f>
              <c:strCache>
                <c:ptCount val="1"/>
                <c:pt idx="0">
                  <c:v>Rate 1/4 code (5,7,7,7)</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(Sheet1!$P$10,Sheet1!$P$22,Sheet1!$P$34,Sheet1!$P$46,Sheet1!$P$58,Sheet1!$P$70,Sheet1!$P$82,Sheet1!$P$94)</c:f>
              <c:numCache>
                <c:formatCode>0.0\ "dB"</c:formatCode>
                <c:ptCount val="8"/>
                <c:pt idx="0">
                  <c:v>5.5321044345062909</c:v>
                </c:pt>
                <c:pt idx="1">
                  <c:v>4.821470876251837</c:v>
                </c:pt>
                <c:pt idx="2">
                  <c:v>3.6757386648871746</c:v>
                </c:pt>
                <c:pt idx="3">
                  <c:v>2.6300241257460479</c:v>
                </c:pt>
                <c:pt idx="4">
                  <c:v>3.7402610605613518</c:v>
                </c:pt>
                <c:pt idx="5">
                  <c:v>6.1670118398841076</c:v>
                </c:pt>
                <c:pt idx="6">
                  <c:v>8.4</c:v>
                </c:pt>
              </c:numCache>
            </c:numRef>
          </c:yVal>
        </c:ser>
        <c:ser>
          <c:idx val="2"/>
          <c:order val="2"/>
          <c:tx>
            <c:strRef>
              <c:f>Sheet1!$B$12</c:f>
              <c:strCache>
                <c:ptCount val="1"/>
                <c:pt idx="0">
                  <c:v>16ary PPM</c:v>
                </c:pt>
              </c:strCache>
            </c:strRef>
          </c:tx>
          <c:xVal>
            <c:numRef>
              <c:f>(Sheet1!$J$3,Sheet1!$J$15,Sheet1!$J$27,Sheet1!$J$39,Sheet1!$J$51,Sheet1!$J$63,Sheet1!$J$75,Sheet1!$J$87)</c:f>
              <c:numCache>
                <c:formatCode>General</c:formatCode>
                <c:ptCount val="8"/>
                <c:pt idx="0">
                  <c:v>16</c:v>
                </c:pt>
                <c:pt idx="1">
                  <c:v>32</c:v>
                </c:pt>
                <c:pt idx="2">
                  <c:v>64</c:v>
                </c:pt>
                <c:pt idx="3">
                  <c:v>128</c:v>
                </c:pt>
                <c:pt idx="4">
                  <c:v>256</c:v>
                </c:pt>
                <c:pt idx="5">
                  <c:v>512</c:v>
                </c:pt>
                <c:pt idx="6">
                  <c:v>930</c:v>
                </c:pt>
              </c:numCache>
            </c:numRef>
          </c:xVal>
          <c:yVal>
            <c:numRef>
              <c:f>(Sheet1!$P$12,Sheet1!$P$24,Sheet1!$P$36,Sheet1!$P$48,Sheet1!$P$60,Sheet1!$P$72,Sheet1!$P$84,Sheet1!$P$96)</c:f>
              <c:numCache>
                <c:formatCode>0.0\ "dB"</c:formatCode>
                <c:ptCount val="8"/>
                <c:pt idx="0">
                  <c:v>-0.4</c:v>
                </c:pt>
                <c:pt idx="1">
                  <c:v>-0.4</c:v>
                </c:pt>
                <c:pt idx="2">
                  <c:v>-0.4</c:v>
                </c:pt>
                <c:pt idx="3">
                  <c:v>0.20900829131274556</c:v>
                </c:pt>
                <c:pt idx="4">
                  <c:v>2.2451316183821874</c:v>
                </c:pt>
                <c:pt idx="5">
                  <c:v>4.6718823977049446</c:v>
                </c:pt>
                <c:pt idx="6">
                  <c:v>6.9048705578208356</c:v>
                </c:pt>
              </c:numCache>
            </c:numRef>
          </c:yVal>
        </c:ser>
        <c:axId val="70600960"/>
        <c:axId val="70615424"/>
      </c:scatterChart>
      <c:valAx>
        <c:axId val="70600960"/>
        <c:scaling>
          <c:logBase val="10"/>
          <c:orientation val="minMax"/>
          <c:max val="1024"/>
          <c:min val="32"/>
        </c:scaling>
        <c:axPos val="b"/>
        <c:title>
          <c:tx>
            <c:rich>
              <a:bodyPr/>
              <a:lstStyle/>
              <a:p>
                <a:pPr>
                  <a:defRPr/>
                </a:pPr>
                <a:r>
                  <a:rPr lang="en-IE"/>
                  <a:t>Packet Size (bits)</a:t>
                </a:r>
              </a:p>
            </c:rich>
          </c:tx>
        </c:title>
        <c:numFmt formatCode="General" sourceLinked="1"/>
        <c:tickLblPos val="nextTo"/>
        <c:crossAx val="70615424"/>
        <c:crosses val="autoZero"/>
        <c:crossBetween val="midCat"/>
      </c:valAx>
      <c:valAx>
        <c:axId val="70615424"/>
        <c:scaling>
          <c:orientation val="minMax"/>
        </c:scaling>
        <c:axPos val="l"/>
        <c:majorGridlines/>
        <c:title>
          <c:tx>
            <c:rich>
              <a:bodyPr rot="-5400000" vert="horz"/>
              <a:lstStyle/>
              <a:p>
                <a:pPr>
                  <a:defRPr/>
                </a:pPr>
                <a:r>
                  <a:rPr lang="en-US"/>
                  <a:t>Gain</a:t>
                </a:r>
              </a:p>
            </c:rich>
          </c:tx>
        </c:title>
        <c:numFmt formatCode="0.0\ &quot;dB&quot;" sourceLinked="1"/>
        <c:tickLblPos val="nextTo"/>
        <c:crossAx val="70600960"/>
        <c:crosses val="autoZero"/>
        <c:crossBetween val="midCat"/>
      </c:valAx>
    </c:plotArea>
    <c:legend>
      <c:legendPos val="r"/>
      <c:layout>
        <c:manualLayout>
          <c:xMode val="edge"/>
          <c:yMode val="edge"/>
          <c:x val="0.26960940533320915"/>
          <c:y val="0.21802478178599774"/>
          <c:w val="0.19390144279302371"/>
          <c:h val="0.14017762314594392"/>
        </c:manualLayout>
      </c:layout>
      <c:overlay val="1"/>
    </c:legend>
    <c:plotVisOnly val="1"/>
  </c:chart>
  <c:printSettings>
    <c:headerFooter/>
    <c:pageMargins b="0.75000000000000144" l="0.70000000000000062" r="0.70000000000000062" t="0.75000000000000144" header="0.30000000000000032" footer="0.30000000000000032"/>
    <c:pageSetup paperSize="9" orientation="landscape" horizontalDpi="0" verticalDpi="0"/>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9525</xdr:rowOff>
    </xdr:from>
    <xdr:to>
      <xdr:col>14</xdr:col>
      <xdr:colOff>517525</xdr:colOff>
      <xdr:row>29</xdr:row>
      <xdr:rowOff>34925</xdr:rowOff>
    </xdr:to>
    <xdr:sp macro="" textlink="">
      <xdr:nvSpPr>
        <xdr:cNvPr id="2" name="Rectangle 1"/>
        <xdr:cNvSpPr>
          <a:spLocks/>
        </xdr:cNvSpPr>
      </xdr:nvSpPr>
      <xdr:spPr bwMode="auto">
        <a:xfrm>
          <a:off x="47625" y="581025"/>
          <a:ext cx="9004300" cy="4978400"/>
        </a:xfrm>
        <a:prstGeom prst="rect">
          <a:avLst/>
        </a:prstGeom>
        <a:noFill/>
        <a:ln w="12700" cap="flat">
          <a:noFill/>
          <a:miter lim="800000"/>
          <a:headEnd type="none" w="med" len="med"/>
          <a:tailEnd type="none" w="med" len="med"/>
        </a:ln>
      </xdr:spPr>
      <xdr:txBody>
        <a:bodyPr wrap="square" lIns="38100" tIns="38100" rIns="38100" bIns="3810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defRPr/>
          </a:pPr>
          <a:r>
            <a:rPr lang="en-US" sz="1800" u="sng">
              <a:solidFill>
                <a:schemeClr val="tx1"/>
              </a:solidFill>
              <a:effectLst>
                <a:outerShdw blurRad="38100" dist="38100" dir="2700000" algn="tl">
                  <a:srgbClr val="C0C0C0"/>
                </a:outerShdw>
              </a:effectLst>
              <a:latin typeface="+mn-lt"/>
              <a:cs typeface="Times New Roman Bold" charset="0"/>
              <a:sym typeface="Times New Roman Bold" charset="0"/>
            </a:rPr>
            <a:t>Project: IEEE P802.15 Working Group for Wireless Personal Area Networks (WPANs)</a:t>
          </a:r>
          <a:endParaRPr lang="en-US" sz="1200">
            <a:solidFill>
              <a:schemeClr val="tx1"/>
            </a:solidFill>
            <a:latin typeface="+mn-lt"/>
            <a:cs typeface="Times" charset="0"/>
            <a:sym typeface="Times New Roman" charset="0"/>
          </a:endParaRPr>
        </a:p>
        <a:p>
          <a:pPr algn="l">
            <a:defRPr/>
          </a:pPr>
          <a:endParaRPr lang="en-US" sz="16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Bold" charset="0"/>
              <a:sym typeface="Times New Roman Bold" charset="0"/>
            </a:rPr>
            <a:t>Submission Title:</a:t>
          </a:r>
          <a:r>
            <a:rPr lang="en-US" sz="1600">
              <a:solidFill>
                <a:schemeClr val="tx1"/>
              </a:solidFill>
              <a:latin typeface="+mn-lt"/>
              <a:cs typeface="Times New Roman" charset="0"/>
              <a:sym typeface="Times New Roman" charset="0"/>
            </a:rPr>
            <a:t> [Performance evaluation for extended mode in 802.15.4f ]</a:t>
          </a:r>
          <a:endParaRPr lang="en-US" sz="1200">
            <a:solidFill>
              <a:schemeClr val="tx1"/>
            </a:solidFill>
            <a:latin typeface="+mn-lt"/>
            <a:cs typeface="Times" charset="0"/>
            <a:sym typeface="Times New Roman" charset="0"/>
          </a:endParaRPr>
        </a:p>
        <a:p>
          <a:pPr algn="l">
            <a:defRPr/>
          </a:pPr>
          <a:r>
            <a:rPr lang="en-US" sz="1600">
              <a:solidFill>
                <a:schemeClr val="tx1"/>
              </a:solidFill>
              <a:latin typeface="+mn-lt"/>
              <a:cs typeface="Times" charset="0"/>
              <a:sym typeface="Times New Roman" charset="0"/>
            </a:rPr>
            <a:t>	</a:t>
          </a:r>
          <a:endParaRPr lang="en-US" sz="12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Bold" charset="0"/>
              <a:sym typeface="Times New Roman Bold" charset="0"/>
            </a:rPr>
            <a:t>Date Submitted: </a:t>
          </a:r>
          <a:r>
            <a:rPr lang="en-US" sz="1600">
              <a:solidFill>
                <a:schemeClr val="tx1"/>
              </a:solidFill>
              <a:latin typeface="+mn-lt"/>
              <a:cs typeface="Times New Roman" charset="0"/>
              <a:sym typeface="Times New Roman" charset="0"/>
            </a:rPr>
            <a:t>[</a:t>
          </a:r>
          <a:r>
            <a:rPr lang="en-US" sz="1600">
              <a:cs typeface="Times New Roman" charset="0"/>
              <a:sym typeface="Times New Roman" charset="0"/>
            </a:rPr>
            <a:t>7 May</a:t>
          </a:r>
          <a:r>
            <a:rPr lang="en-US" sz="1600">
              <a:solidFill>
                <a:schemeClr val="tx1"/>
              </a:solidFill>
              <a:latin typeface="+mn-lt"/>
              <a:cs typeface="Times New Roman" charset="0"/>
              <a:sym typeface="Times New Roman" charset="0"/>
            </a:rPr>
            <a:t>, 2010]	</a:t>
          </a:r>
          <a:endParaRPr lang="en-US" sz="1200">
            <a:solidFill>
              <a:schemeClr val="tx1"/>
            </a:solidFill>
            <a:latin typeface="+mn-lt"/>
            <a:cs typeface="Times" charset="0"/>
            <a:sym typeface="Times New Roman" charset="0"/>
          </a:endParaRPr>
        </a:p>
        <a:p>
          <a:pPr algn="l">
            <a:defRPr/>
          </a:pPr>
          <a:endParaRPr lang="en-US" sz="16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Bold" charset="0"/>
              <a:sym typeface="Times New Roman Bold" charset="0"/>
            </a:rPr>
            <a:t>Source:</a:t>
          </a:r>
          <a:r>
            <a:rPr lang="en-US" sz="1600">
              <a:solidFill>
                <a:schemeClr val="tx1"/>
              </a:solidFill>
              <a:latin typeface="+mn-lt"/>
              <a:cs typeface="Times New Roman" charset="0"/>
              <a:sym typeface="Times New Roman" charset="0"/>
            </a:rPr>
            <a:t> [Michael McLaughlin] Company [DecaWave]</a:t>
          </a:r>
          <a:endParaRPr lang="en-US" sz="12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charset="0"/>
              <a:sym typeface="Times New Roman" charset="0"/>
            </a:rPr>
            <a:t>Address [Digital Depot, Thomas Street, Dublin 8, Ireland]</a:t>
          </a:r>
          <a:endParaRPr lang="en-US" sz="12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charset="0"/>
              <a:sym typeface="Times New Roman" charset="0"/>
            </a:rPr>
            <a:t>Voice:[+353 688 2514], FAX: [none], E-Mail:[michael.mclaughlin@decawave.com]	</a:t>
          </a:r>
          <a:endParaRPr lang="en-US" sz="1200">
            <a:solidFill>
              <a:schemeClr val="tx1"/>
            </a:solidFill>
            <a:latin typeface="+mn-lt"/>
            <a:cs typeface="Times" charset="0"/>
            <a:sym typeface="Times New Roman" charset="0"/>
          </a:endParaRPr>
        </a:p>
        <a:p>
          <a:pPr>
            <a:spcBef>
              <a:spcPts val="600"/>
            </a:spcBef>
            <a:defRPr/>
          </a:pPr>
          <a:r>
            <a:rPr lang="en-US" sz="1600">
              <a:solidFill>
                <a:schemeClr val="tx1"/>
              </a:solidFill>
              <a:latin typeface="+mn-lt"/>
              <a:cs typeface="Times New Roman Bold" charset="0"/>
              <a:sym typeface="Times New Roman Bold" charset="0"/>
            </a:rPr>
            <a:t>Re:</a:t>
          </a:r>
          <a:r>
            <a:rPr lang="en-US" sz="1600">
              <a:solidFill>
                <a:schemeClr val="tx1"/>
              </a:solidFill>
              <a:latin typeface="+mn-lt"/>
              <a:cs typeface="Times New Roman" charset="0"/>
              <a:sym typeface="Times New Roman" charset="0"/>
            </a:rPr>
            <a:t> [</a:t>
          </a:r>
          <a:r>
            <a:rPr lang="en-US" sz="1600">
              <a:cs typeface="Times New Roman" charset="0"/>
              <a:sym typeface="Times New Roman" charset="0"/>
            </a:rPr>
            <a:t>extended mode in 802.15.4f</a:t>
          </a:r>
          <a:r>
            <a:rPr lang="en-US" sz="1600">
              <a:solidFill>
                <a:schemeClr val="tx1"/>
              </a:solidFill>
              <a:latin typeface="+mn-lt"/>
              <a:cs typeface="Times New Roman" charset="0"/>
              <a:sym typeface="Times New Roman" charset="0"/>
            </a:rPr>
            <a:t>]</a:t>
          </a:r>
          <a:endParaRPr lang="en-US" sz="1200">
            <a:solidFill>
              <a:schemeClr val="tx1"/>
            </a:solidFill>
            <a:latin typeface="+mn-lt"/>
            <a:cs typeface="Times" charset="0"/>
            <a:sym typeface="Times New Roman" charset="0"/>
          </a:endParaRPr>
        </a:p>
        <a:p>
          <a:pPr>
            <a:spcBef>
              <a:spcPts val="600"/>
            </a:spcBef>
            <a:defRPr/>
          </a:pPr>
          <a:r>
            <a:rPr lang="en-US" sz="1600">
              <a:solidFill>
                <a:schemeClr val="tx1"/>
              </a:solidFill>
              <a:latin typeface="+mn-lt"/>
              <a:cs typeface="Times New Roman Bold" charset="0"/>
              <a:sym typeface="Times New Roman Bold" charset="0"/>
            </a:rPr>
            <a:t>Abstract:</a:t>
          </a:r>
          <a:r>
            <a:rPr lang="en-US" sz="1600">
              <a:solidFill>
                <a:schemeClr val="tx1"/>
              </a:solidFill>
              <a:latin typeface="+mn-lt"/>
              <a:cs typeface="Times" charset="0"/>
              <a:sym typeface="Times New Roman" charset="0"/>
            </a:rPr>
            <a:t>	[</a:t>
          </a:r>
          <a:r>
            <a:rPr lang="en-US" sz="1600" b="0" kern="1200">
              <a:solidFill>
                <a:schemeClr val="tx1"/>
              </a:solidFill>
              <a:latin typeface="+mn-lt"/>
              <a:ea typeface="+mn-ea"/>
              <a:cs typeface="+mn-cs"/>
            </a:rPr>
            <a:t>Performance evaluation </a:t>
          </a:r>
          <a:r>
            <a:rPr lang="en-US" sz="1600">
              <a:cs typeface="Times New Roman" charset="0"/>
              <a:sym typeface="Times New Roman" charset="0"/>
            </a:rPr>
            <a:t> for extended mode in 802.15.4f </a:t>
          </a:r>
          <a:r>
            <a:rPr lang="en-US" sz="1600">
              <a:solidFill>
                <a:schemeClr val="tx1"/>
              </a:solidFill>
              <a:latin typeface="+mn-lt"/>
              <a:cs typeface="Times" charset="0"/>
              <a:sym typeface="Times New Roman" charset="0"/>
            </a:rPr>
            <a:t>]</a:t>
          </a:r>
          <a:endParaRPr lang="en-US" sz="1200">
            <a:solidFill>
              <a:schemeClr val="tx1"/>
            </a:solidFill>
            <a:latin typeface="+mn-lt"/>
            <a:cs typeface="Times" charset="0"/>
            <a:sym typeface="Times New Roman" charset="0"/>
          </a:endParaRPr>
        </a:p>
        <a:p>
          <a:pPr>
            <a:spcBef>
              <a:spcPts val="600"/>
            </a:spcBef>
            <a:defRPr/>
          </a:pPr>
          <a:r>
            <a:rPr lang="en-US" sz="1600">
              <a:solidFill>
                <a:schemeClr val="tx1"/>
              </a:solidFill>
              <a:latin typeface="+mn-lt"/>
              <a:cs typeface="Times New Roman Bold" charset="0"/>
              <a:sym typeface="Times New Roman Bold" charset="0"/>
            </a:rPr>
            <a:t>Purpose:</a:t>
          </a:r>
          <a:r>
            <a:rPr lang="en-US" sz="1600">
              <a:solidFill>
                <a:schemeClr val="tx1"/>
              </a:solidFill>
              <a:latin typeface="+mn-lt"/>
              <a:cs typeface="Times" charset="0"/>
              <a:sym typeface="Times New Roman" charset="0"/>
            </a:rPr>
            <a:t>	[</a:t>
          </a:r>
          <a:r>
            <a:rPr lang="en-US" sz="1600" b="0" kern="1200">
              <a:solidFill>
                <a:schemeClr val="tx1"/>
              </a:solidFill>
              <a:latin typeface="+mn-lt"/>
              <a:ea typeface="+mn-ea"/>
              <a:cs typeface="+mn-cs"/>
            </a:rPr>
            <a:t>Performance evaluation </a:t>
          </a:r>
          <a:r>
            <a:rPr lang="en-US" sz="1600" kern="1200">
              <a:solidFill>
                <a:schemeClr val="tx1"/>
              </a:solidFill>
              <a:latin typeface="+mn-lt"/>
              <a:ea typeface="+mn-ea"/>
              <a:cs typeface="+mn-cs"/>
            </a:rPr>
            <a:t> </a:t>
          </a:r>
          <a:r>
            <a:rPr lang="en-US" sz="1600">
              <a:cs typeface="Times New Roman" charset="0"/>
              <a:sym typeface="Times New Roman" charset="0"/>
            </a:rPr>
            <a:t>for extended mode in 802.15.4f </a:t>
          </a:r>
          <a:r>
            <a:rPr lang="en-US" sz="1600">
              <a:solidFill>
                <a:schemeClr val="tx1"/>
              </a:solidFill>
              <a:latin typeface="+mn-lt"/>
              <a:cs typeface="Times" charset="0"/>
              <a:sym typeface="Times New Roman" charset="0"/>
            </a:rPr>
            <a:t>]</a:t>
          </a:r>
          <a:endParaRPr lang="en-US" sz="1200">
            <a:solidFill>
              <a:schemeClr val="tx1"/>
            </a:solidFill>
            <a:latin typeface="+mn-lt"/>
            <a:cs typeface="Times" charset="0"/>
            <a:sym typeface="Times New Roman" charset="0"/>
          </a:endParaRPr>
        </a:p>
        <a:p>
          <a:pPr algn="l">
            <a:spcBef>
              <a:spcPts val="600"/>
            </a:spcBef>
            <a:defRPr/>
          </a:pPr>
          <a:r>
            <a:rPr lang="en-US" sz="1600">
              <a:solidFill>
                <a:schemeClr val="tx1"/>
              </a:solidFill>
              <a:latin typeface="+mn-lt"/>
              <a:cs typeface="Times New Roman Bold" charset="0"/>
              <a:sym typeface="Times New Roman Bold" charset="0"/>
            </a:rPr>
            <a:t>Notice:</a:t>
          </a:r>
          <a:r>
            <a:rPr lang="en-US" sz="1600">
              <a:solidFill>
                <a:schemeClr val="tx1"/>
              </a:solidFill>
              <a:latin typeface="+mn-lt"/>
              <a:cs typeface="Times" charset="0"/>
              <a:sym typeface="Times New Roman" charset="0"/>
            </a:rPr>
            <a:t>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a:t>
          </a:r>
          <a:endParaRPr lang="en-US" sz="1200">
            <a:solidFill>
              <a:schemeClr val="tx1"/>
            </a:solidFill>
            <a:latin typeface="+mn-lt"/>
            <a:cs typeface="Times" charset="0"/>
            <a:sym typeface="Times New Roman" charset="0"/>
          </a:endParaRPr>
        </a:p>
        <a:p>
          <a:pPr algn="l">
            <a:defRPr/>
          </a:pPr>
          <a:endParaRPr lang="en-US" sz="1600">
            <a:solidFill>
              <a:schemeClr val="tx1"/>
            </a:solidFill>
            <a:latin typeface="+mn-lt"/>
            <a:cs typeface="Times" charset="0"/>
            <a:sym typeface="Times New Roman" charset="0"/>
          </a:endParaRPr>
        </a:p>
        <a:p>
          <a:pPr algn="l">
            <a:defRPr/>
          </a:pPr>
          <a:r>
            <a:rPr lang="en-US" sz="1600">
              <a:solidFill>
                <a:schemeClr val="tx1"/>
              </a:solidFill>
              <a:latin typeface="+mn-lt"/>
              <a:cs typeface="Times New Roman Bold" charset="0"/>
              <a:sym typeface="Times New Roman Bold" charset="0"/>
            </a:rPr>
            <a:t>Release:</a:t>
          </a:r>
          <a:r>
            <a:rPr lang="en-US" sz="1600">
              <a:solidFill>
                <a:schemeClr val="tx1"/>
              </a:solidFill>
              <a:latin typeface="+mn-lt"/>
              <a:cs typeface="Times" charset="0"/>
              <a:sym typeface="Times New Roman" charset="0"/>
            </a:rPr>
            <a:t>	The contributor acknowledges and accepts that this contribution becomes the property of IEEE and may be made publicly available by P802.15.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523875</xdr:colOff>
      <xdr:row>28</xdr:row>
      <xdr:rowOff>114300</xdr:rowOff>
    </xdr:from>
    <xdr:to>
      <xdr:col>29</xdr:col>
      <xdr:colOff>171450</xdr:colOff>
      <xdr:row>54</xdr:row>
      <xdr:rowOff>19050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409575</xdr:colOff>
      <xdr:row>54</xdr:row>
      <xdr:rowOff>76200</xdr:rowOff>
    </xdr:from>
    <xdr:to>
      <xdr:col>29</xdr:col>
      <xdr:colOff>57150</xdr:colOff>
      <xdr:row>79</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561975</xdr:colOff>
      <xdr:row>1</xdr:row>
      <xdr:rowOff>171449</xdr:rowOff>
    </xdr:from>
    <xdr:to>
      <xdr:col>29</xdr:col>
      <xdr:colOff>409574</xdr:colOff>
      <xdr:row>27</xdr:row>
      <xdr:rowOff>142875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342901</xdr:colOff>
      <xdr:row>80</xdr:row>
      <xdr:rowOff>114299</xdr:rowOff>
    </xdr:from>
    <xdr:to>
      <xdr:col>28</xdr:col>
      <xdr:colOff>438151</xdr:colOff>
      <xdr:row>112</xdr:row>
      <xdr:rowOff>9525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552450</xdr:colOff>
      <xdr:row>152</xdr:row>
      <xdr:rowOff>57150</xdr:rowOff>
    </xdr:from>
    <xdr:to>
      <xdr:col>13</xdr:col>
      <xdr:colOff>409575</xdr:colOff>
      <xdr:row>178</xdr:row>
      <xdr:rowOff>19050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0.2142</cdr:x>
      <cdr:y>0.87016</cdr:y>
    </cdr:from>
    <cdr:to>
      <cdr:x>0.24379</cdr:x>
      <cdr:y>0.91473</cdr:y>
    </cdr:to>
    <cdr:sp macro="" textlink="">
      <cdr:nvSpPr>
        <cdr:cNvPr id="2" name="TextBox 1"/>
        <cdr:cNvSpPr txBox="1"/>
      </cdr:nvSpPr>
      <cdr:spPr>
        <a:xfrm xmlns:a="http://schemas.openxmlformats.org/drawingml/2006/main">
          <a:off x="1724025" y="4276725"/>
          <a:ext cx="238126" cy="219075"/>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en-IE" sz="1100"/>
            <a:t>64</a:t>
          </a:r>
        </a:p>
      </cdr:txBody>
    </cdr:sp>
  </cdr:relSizeAnchor>
  <cdr:relSizeAnchor xmlns:cdr="http://schemas.openxmlformats.org/drawingml/2006/chartDrawing">
    <cdr:from>
      <cdr:x>0.32899</cdr:x>
      <cdr:y>0.87016</cdr:y>
    </cdr:from>
    <cdr:to>
      <cdr:x>0.35858</cdr:x>
      <cdr:y>0.91473</cdr:y>
    </cdr:to>
    <cdr:sp macro="" textlink="">
      <cdr:nvSpPr>
        <cdr:cNvPr id="3" name="TextBox 1"/>
        <cdr:cNvSpPr txBox="1"/>
      </cdr:nvSpPr>
      <cdr:spPr>
        <a:xfrm xmlns:a="http://schemas.openxmlformats.org/drawingml/2006/main">
          <a:off x="2647950"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128</a:t>
          </a:r>
        </a:p>
      </cdr:txBody>
    </cdr:sp>
  </cdr:relSizeAnchor>
  <cdr:relSizeAnchor xmlns:cdr="http://schemas.openxmlformats.org/drawingml/2006/chartDrawing">
    <cdr:from>
      <cdr:x>0.45089</cdr:x>
      <cdr:y>0.87016</cdr:y>
    </cdr:from>
    <cdr:to>
      <cdr:x>0.48047</cdr:x>
      <cdr:y>0.91473</cdr:y>
    </cdr:to>
    <cdr:sp macro="" textlink="">
      <cdr:nvSpPr>
        <cdr:cNvPr id="4" name="TextBox 1"/>
        <cdr:cNvSpPr txBox="1"/>
      </cdr:nvSpPr>
      <cdr:spPr>
        <a:xfrm xmlns:a="http://schemas.openxmlformats.org/drawingml/2006/main">
          <a:off x="3629025"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256</a:t>
          </a:r>
        </a:p>
      </cdr:txBody>
    </cdr:sp>
  </cdr:relSizeAnchor>
  <cdr:relSizeAnchor xmlns:cdr="http://schemas.openxmlformats.org/drawingml/2006/chartDrawing">
    <cdr:from>
      <cdr:x>0.56686</cdr:x>
      <cdr:y>0.87016</cdr:y>
    </cdr:from>
    <cdr:to>
      <cdr:x>0.59645</cdr:x>
      <cdr:y>0.91473</cdr:y>
    </cdr:to>
    <cdr:sp macro="" textlink="">
      <cdr:nvSpPr>
        <cdr:cNvPr id="5" name="TextBox 1"/>
        <cdr:cNvSpPr txBox="1"/>
      </cdr:nvSpPr>
      <cdr:spPr>
        <a:xfrm xmlns:a="http://schemas.openxmlformats.org/drawingml/2006/main">
          <a:off x="4562475"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512</a:t>
          </a:r>
        </a:p>
      </cdr:txBody>
    </cdr:sp>
  </cdr:relSizeAnchor>
  <cdr:relSizeAnchor xmlns:cdr="http://schemas.openxmlformats.org/drawingml/2006/chartDrawing">
    <cdr:from>
      <cdr:x>0.69231</cdr:x>
      <cdr:y>0.87016</cdr:y>
    </cdr:from>
    <cdr:to>
      <cdr:x>0.73373</cdr:x>
      <cdr:y>0.90891</cdr:y>
    </cdr:to>
    <cdr:sp macro="" textlink="">
      <cdr:nvSpPr>
        <cdr:cNvPr id="6" name="TextBox 1"/>
        <cdr:cNvSpPr txBox="1"/>
      </cdr:nvSpPr>
      <cdr:spPr>
        <a:xfrm xmlns:a="http://schemas.openxmlformats.org/drawingml/2006/main">
          <a:off x="5572124" y="4276725"/>
          <a:ext cx="333375" cy="1904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1024</a:t>
          </a:r>
        </a:p>
      </cdr:txBody>
    </cdr:sp>
  </cdr:relSizeAnchor>
</c:userShapes>
</file>

<file path=xl/drawings/drawing4.xml><?xml version="1.0" encoding="utf-8"?>
<c:userShapes xmlns:c="http://schemas.openxmlformats.org/drawingml/2006/chart">
  <cdr:relSizeAnchor xmlns:cdr="http://schemas.openxmlformats.org/drawingml/2006/chartDrawing">
    <cdr:from>
      <cdr:x>0.2142</cdr:x>
      <cdr:y>0.87016</cdr:y>
    </cdr:from>
    <cdr:to>
      <cdr:x>0.24379</cdr:x>
      <cdr:y>0.91473</cdr:y>
    </cdr:to>
    <cdr:sp macro="" textlink="">
      <cdr:nvSpPr>
        <cdr:cNvPr id="2" name="TextBox 1"/>
        <cdr:cNvSpPr txBox="1"/>
      </cdr:nvSpPr>
      <cdr:spPr>
        <a:xfrm xmlns:a="http://schemas.openxmlformats.org/drawingml/2006/main">
          <a:off x="1724025" y="4276725"/>
          <a:ext cx="238126" cy="219075"/>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en-IE" sz="1100"/>
            <a:t>64</a:t>
          </a:r>
        </a:p>
      </cdr:txBody>
    </cdr:sp>
  </cdr:relSizeAnchor>
  <cdr:relSizeAnchor xmlns:cdr="http://schemas.openxmlformats.org/drawingml/2006/chartDrawing">
    <cdr:from>
      <cdr:x>0.32899</cdr:x>
      <cdr:y>0.87016</cdr:y>
    </cdr:from>
    <cdr:to>
      <cdr:x>0.35858</cdr:x>
      <cdr:y>0.91473</cdr:y>
    </cdr:to>
    <cdr:sp macro="" textlink="">
      <cdr:nvSpPr>
        <cdr:cNvPr id="3" name="TextBox 1"/>
        <cdr:cNvSpPr txBox="1"/>
      </cdr:nvSpPr>
      <cdr:spPr>
        <a:xfrm xmlns:a="http://schemas.openxmlformats.org/drawingml/2006/main">
          <a:off x="2647950"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128</a:t>
          </a:r>
        </a:p>
      </cdr:txBody>
    </cdr:sp>
  </cdr:relSizeAnchor>
  <cdr:relSizeAnchor xmlns:cdr="http://schemas.openxmlformats.org/drawingml/2006/chartDrawing">
    <cdr:from>
      <cdr:x>0.45089</cdr:x>
      <cdr:y>0.87016</cdr:y>
    </cdr:from>
    <cdr:to>
      <cdr:x>0.48047</cdr:x>
      <cdr:y>0.91473</cdr:y>
    </cdr:to>
    <cdr:sp macro="" textlink="">
      <cdr:nvSpPr>
        <cdr:cNvPr id="4" name="TextBox 1"/>
        <cdr:cNvSpPr txBox="1"/>
      </cdr:nvSpPr>
      <cdr:spPr>
        <a:xfrm xmlns:a="http://schemas.openxmlformats.org/drawingml/2006/main">
          <a:off x="3629025"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256</a:t>
          </a:r>
        </a:p>
      </cdr:txBody>
    </cdr:sp>
  </cdr:relSizeAnchor>
  <cdr:relSizeAnchor xmlns:cdr="http://schemas.openxmlformats.org/drawingml/2006/chartDrawing">
    <cdr:from>
      <cdr:x>0.56686</cdr:x>
      <cdr:y>0.87016</cdr:y>
    </cdr:from>
    <cdr:to>
      <cdr:x>0.59645</cdr:x>
      <cdr:y>0.91473</cdr:y>
    </cdr:to>
    <cdr:sp macro="" textlink="">
      <cdr:nvSpPr>
        <cdr:cNvPr id="5" name="TextBox 1"/>
        <cdr:cNvSpPr txBox="1"/>
      </cdr:nvSpPr>
      <cdr:spPr>
        <a:xfrm xmlns:a="http://schemas.openxmlformats.org/drawingml/2006/main">
          <a:off x="4562475" y="4276725"/>
          <a:ext cx="238126" cy="21907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512</a:t>
          </a:r>
        </a:p>
      </cdr:txBody>
    </cdr:sp>
  </cdr:relSizeAnchor>
  <cdr:relSizeAnchor xmlns:cdr="http://schemas.openxmlformats.org/drawingml/2006/chartDrawing">
    <cdr:from>
      <cdr:x>0.69231</cdr:x>
      <cdr:y>0.87016</cdr:y>
    </cdr:from>
    <cdr:to>
      <cdr:x>0.73373</cdr:x>
      <cdr:y>0.90891</cdr:y>
    </cdr:to>
    <cdr:sp macro="" textlink="">
      <cdr:nvSpPr>
        <cdr:cNvPr id="6" name="TextBox 1"/>
        <cdr:cNvSpPr txBox="1"/>
      </cdr:nvSpPr>
      <cdr:spPr>
        <a:xfrm xmlns:a="http://schemas.openxmlformats.org/drawingml/2006/main">
          <a:off x="5572124" y="4276725"/>
          <a:ext cx="333375" cy="1904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1024</a:t>
          </a:r>
        </a:p>
      </cdr:txBody>
    </cdr:sp>
  </cdr:relSizeAnchor>
</c:userShapes>
</file>

<file path=xl/drawings/drawing5.xml><?xml version="1.0" encoding="utf-8"?>
<c:userShapes xmlns:c="http://schemas.openxmlformats.org/drawingml/2006/chart">
  <cdr:relSizeAnchor xmlns:cdr="http://schemas.openxmlformats.org/drawingml/2006/chartDrawing">
    <cdr:from>
      <cdr:x>0.2284</cdr:x>
      <cdr:y>0.88566</cdr:y>
    </cdr:from>
    <cdr:to>
      <cdr:x>0.25799</cdr:x>
      <cdr:y>0.93023</cdr:y>
    </cdr:to>
    <cdr:sp macro="" textlink="">
      <cdr:nvSpPr>
        <cdr:cNvPr id="2" name="TextBox 1"/>
        <cdr:cNvSpPr txBox="1"/>
      </cdr:nvSpPr>
      <cdr:spPr>
        <a:xfrm xmlns:a="http://schemas.openxmlformats.org/drawingml/2006/main">
          <a:off x="1838315" y="4352949"/>
          <a:ext cx="238159" cy="219057"/>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r>
            <a:rPr lang="en-IE" sz="1100"/>
            <a:t>64</a:t>
          </a:r>
        </a:p>
      </cdr:txBody>
    </cdr:sp>
  </cdr:relSizeAnchor>
  <cdr:relSizeAnchor xmlns:cdr="http://schemas.openxmlformats.org/drawingml/2006/chartDrawing">
    <cdr:from>
      <cdr:x>0.35976</cdr:x>
      <cdr:y>0.88373</cdr:y>
    </cdr:from>
    <cdr:to>
      <cdr:x>0.38935</cdr:x>
      <cdr:y>0.9283</cdr:y>
    </cdr:to>
    <cdr:sp macro="" textlink="">
      <cdr:nvSpPr>
        <cdr:cNvPr id="3" name="TextBox 1"/>
        <cdr:cNvSpPr txBox="1"/>
      </cdr:nvSpPr>
      <cdr:spPr>
        <a:xfrm xmlns:a="http://schemas.openxmlformats.org/drawingml/2006/main">
          <a:off x="2895567" y="4343424"/>
          <a:ext cx="238159" cy="2190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128</a:t>
          </a:r>
        </a:p>
      </cdr:txBody>
    </cdr:sp>
  </cdr:relSizeAnchor>
  <cdr:relSizeAnchor xmlns:cdr="http://schemas.openxmlformats.org/drawingml/2006/chartDrawing">
    <cdr:from>
      <cdr:x>0.48166</cdr:x>
      <cdr:y>0.88373</cdr:y>
    </cdr:from>
    <cdr:to>
      <cdr:x>0.51124</cdr:x>
      <cdr:y>0.9283</cdr:y>
    </cdr:to>
    <cdr:sp macro="" textlink="">
      <cdr:nvSpPr>
        <cdr:cNvPr id="4" name="TextBox 1"/>
        <cdr:cNvSpPr txBox="1"/>
      </cdr:nvSpPr>
      <cdr:spPr>
        <a:xfrm xmlns:a="http://schemas.openxmlformats.org/drawingml/2006/main">
          <a:off x="3876695" y="4343424"/>
          <a:ext cx="238078" cy="2190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256</a:t>
          </a:r>
        </a:p>
      </cdr:txBody>
    </cdr:sp>
  </cdr:relSizeAnchor>
  <cdr:relSizeAnchor xmlns:cdr="http://schemas.openxmlformats.org/drawingml/2006/chartDrawing">
    <cdr:from>
      <cdr:x>0.59763</cdr:x>
      <cdr:y>0.88373</cdr:y>
    </cdr:from>
    <cdr:to>
      <cdr:x>0.62722</cdr:x>
      <cdr:y>0.9283</cdr:y>
    </cdr:to>
    <cdr:sp macro="" textlink="">
      <cdr:nvSpPr>
        <cdr:cNvPr id="5" name="TextBox 1"/>
        <cdr:cNvSpPr txBox="1"/>
      </cdr:nvSpPr>
      <cdr:spPr>
        <a:xfrm xmlns:a="http://schemas.openxmlformats.org/drawingml/2006/main">
          <a:off x="4810094" y="4343424"/>
          <a:ext cx="238158" cy="21905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512</a:t>
          </a:r>
        </a:p>
      </cdr:txBody>
    </cdr:sp>
  </cdr:relSizeAnchor>
  <cdr:relSizeAnchor xmlns:cdr="http://schemas.openxmlformats.org/drawingml/2006/chartDrawing">
    <cdr:from>
      <cdr:x>0.72308</cdr:x>
      <cdr:y>0.88373</cdr:y>
    </cdr:from>
    <cdr:to>
      <cdr:x>0.7645</cdr:x>
      <cdr:y>0.92248</cdr:y>
    </cdr:to>
    <cdr:sp macro="" textlink="">
      <cdr:nvSpPr>
        <cdr:cNvPr id="6" name="TextBox 1"/>
        <cdr:cNvSpPr txBox="1"/>
      </cdr:nvSpPr>
      <cdr:spPr>
        <a:xfrm xmlns:a="http://schemas.openxmlformats.org/drawingml/2006/main">
          <a:off x="5819794" y="4343424"/>
          <a:ext cx="333374" cy="190453"/>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IE" sz="1100"/>
            <a:t>1024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L2:M2"/>
  <sheetViews>
    <sheetView workbookViewId="0">
      <selection activeCell="L2" sqref="L2:M2"/>
    </sheetView>
  </sheetViews>
  <sheetFormatPr defaultRowHeight="15"/>
  <sheetData>
    <row r="2" spans="12:13">
      <c r="L2" t="s">
        <v>34</v>
      </c>
      <c r="M2" t="s">
        <v>35</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B1:AN94"/>
  <sheetViews>
    <sheetView tabSelected="1" workbookViewId="0">
      <selection activeCell="L1" sqref="L1"/>
    </sheetView>
  </sheetViews>
  <sheetFormatPr defaultRowHeight="15"/>
  <cols>
    <col min="1" max="1" width="2.5703125" style="3" customWidth="1"/>
    <col min="2" max="2" width="30.140625" style="3" customWidth="1"/>
    <col min="3" max="3" width="6.7109375" style="19" customWidth="1"/>
    <col min="4" max="4" width="10.140625" style="3" customWidth="1"/>
    <col min="5" max="5" width="7.5703125" style="3" customWidth="1"/>
    <col min="6" max="6" width="8.42578125" style="3" bestFit="1" customWidth="1"/>
    <col min="7" max="7" width="8.28515625" style="3" customWidth="1"/>
    <col min="8" max="9" width="6.7109375" style="3" customWidth="1"/>
    <col min="10" max="11" width="10.140625" style="3" customWidth="1"/>
    <col min="12" max="12" width="8.5703125" style="3" bestFit="1" customWidth="1"/>
    <col min="13" max="15" width="10.140625" style="3" customWidth="1"/>
    <col min="16" max="16" width="10.42578125" style="3" customWidth="1"/>
    <col min="17" max="17" width="10.42578125" style="32" customWidth="1"/>
    <col min="18" max="18" width="10.42578125" style="3" customWidth="1"/>
    <col min="19" max="21" width="11.5703125" style="3" customWidth="1"/>
    <col min="22" max="24" width="11" style="3" customWidth="1"/>
    <col min="25" max="25" width="11.42578125" style="3" customWidth="1"/>
    <col min="26" max="27" width="11.85546875" style="3" customWidth="1"/>
    <col min="28" max="28" width="4.42578125" style="3" bestFit="1" customWidth="1"/>
    <col min="29" max="29" width="8.28515625" style="3" bestFit="1" customWidth="1"/>
    <col min="30" max="31" width="9.28515625" style="3" bestFit="1" customWidth="1"/>
    <col min="32" max="32" width="9.42578125" style="3" bestFit="1" customWidth="1"/>
    <col min="33" max="36" width="9.42578125" style="3" customWidth="1"/>
    <col min="37" max="37" width="3" style="3" customWidth="1"/>
    <col min="38" max="16384" width="9.140625" style="3"/>
  </cols>
  <sheetData>
    <row r="1" spans="2:39" ht="15.75" thickBot="1">
      <c r="M1" t="s">
        <v>34</v>
      </c>
      <c r="N1" t="s">
        <v>35</v>
      </c>
    </row>
    <row r="2" spans="2:39" ht="60.75" thickBot="1">
      <c r="B2" s="1"/>
      <c r="C2" s="20" t="s">
        <v>5</v>
      </c>
      <c r="D2" s="1" t="s">
        <v>14</v>
      </c>
      <c r="E2" s="1" t="s">
        <v>0</v>
      </c>
      <c r="F2" s="1" t="s">
        <v>1</v>
      </c>
      <c r="G2" s="1" t="s">
        <v>15</v>
      </c>
      <c r="H2" s="1" t="s">
        <v>16</v>
      </c>
      <c r="I2" s="1" t="s">
        <v>2</v>
      </c>
      <c r="J2" s="1" t="s">
        <v>33</v>
      </c>
      <c r="K2" s="1" t="s">
        <v>26</v>
      </c>
      <c r="L2" s="1" t="s">
        <v>28</v>
      </c>
      <c r="M2" s="1" t="s">
        <v>17</v>
      </c>
      <c r="N2" s="1" t="s">
        <v>8</v>
      </c>
      <c r="O2" s="1" t="s">
        <v>18</v>
      </c>
      <c r="P2" s="1" t="s">
        <v>25</v>
      </c>
      <c r="Q2" s="32" t="s">
        <v>32</v>
      </c>
    </row>
    <row r="3" spans="2:39" ht="15.75" thickBot="1">
      <c r="B3" s="1" t="s">
        <v>4</v>
      </c>
      <c r="C3" s="21"/>
      <c r="D3" s="1">
        <v>16</v>
      </c>
      <c r="E3" s="1">
        <v>16</v>
      </c>
      <c r="F3" s="1">
        <v>22</v>
      </c>
      <c r="G3" s="1">
        <v>8</v>
      </c>
      <c r="H3" s="1">
        <v>8</v>
      </c>
      <c r="I3" s="1">
        <v>16</v>
      </c>
      <c r="J3" s="36">
        <v>16</v>
      </c>
      <c r="K3" s="1">
        <f>SUM($D3:$I3)+J3</f>
        <v>102</v>
      </c>
      <c r="L3" s="1"/>
      <c r="M3" s="1"/>
      <c r="N3" s="1"/>
      <c r="O3" s="1"/>
      <c r="P3" s="1"/>
    </row>
    <row r="4" spans="2:39" ht="15.75" thickBot="1">
      <c r="B4" s="4"/>
      <c r="C4" s="22"/>
      <c r="D4" s="17" t="s">
        <v>7</v>
      </c>
      <c r="E4" s="18"/>
      <c r="F4" s="18"/>
      <c r="G4" s="18"/>
      <c r="H4" s="18"/>
      <c r="I4" s="18"/>
      <c r="J4" s="18"/>
      <c r="K4" s="18"/>
      <c r="L4" s="18"/>
      <c r="M4" s="18"/>
      <c r="N4" s="18"/>
      <c r="O4" s="18"/>
      <c r="P4" s="18"/>
    </row>
    <row r="5" spans="2:39">
      <c r="B5" s="4" t="s">
        <v>6</v>
      </c>
      <c r="C5" s="22">
        <v>1</v>
      </c>
      <c r="D5" s="5">
        <f t="shared" ref="D5:H5" si="0">D3*$C5</f>
        <v>16</v>
      </c>
      <c r="E5" s="6">
        <f t="shared" si="0"/>
        <v>16</v>
      </c>
      <c r="F5" s="6">
        <f t="shared" si="0"/>
        <v>22</v>
      </c>
      <c r="G5" s="6">
        <f t="shared" si="0"/>
        <v>8</v>
      </c>
      <c r="H5" s="6">
        <f t="shared" si="0"/>
        <v>8</v>
      </c>
      <c r="I5" s="6">
        <f>I3*$C5</f>
        <v>16</v>
      </c>
      <c r="J5" s="6">
        <f>J3*$C5</f>
        <v>16</v>
      </c>
      <c r="K5" s="26">
        <f t="shared" ref="K5:K12" si="1">SUM($D5:$I5)+J5</f>
        <v>102</v>
      </c>
      <c r="L5" s="35">
        <f t="shared" ref="L5:L11" si="2">K5*0.001</f>
        <v>0.10200000000000001</v>
      </c>
      <c r="M5" s="7">
        <f t="shared" ref="M5:M13" si="3">-10*LOG10(MAX(K5/MAX(L5,1),186)/186)</f>
        <v>0</v>
      </c>
      <c r="N5" s="25">
        <v>0</v>
      </c>
      <c r="O5" s="7">
        <f t="shared" ref="O5:O12" si="4">SUM(M5:N5)</f>
        <v>0</v>
      </c>
      <c r="P5" s="7">
        <f>O5-$O5</f>
        <v>0</v>
      </c>
      <c r="Q5" s="32">
        <f>10^(P5/20)-1</f>
        <v>0</v>
      </c>
    </row>
    <row r="6" spans="2:39">
      <c r="B6" s="4" t="s">
        <v>3</v>
      </c>
      <c r="C6" s="22">
        <v>3</v>
      </c>
      <c r="D6" s="5">
        <f t="shared" ref="D6:D9" si="5">D$5*$C6</f>
        <v>48</v>
      </c>
      <c r="E6" s="6">
        <f>E$5</f>
        <v>16</v>
      </c>
      <c r="F6" s="6">
        <f t="shared" ref="F6:H11" si="6">F$5*$C6</f>
        <v>66</v>
      </c>
      <c r="G6" s="6">
        <f t="shared" si="6"/>
        <v>24</v>
      </c>
      <c r="H6" s="6">
        <f t="shared" si="6"/>
        <v>24</v>
      </c>
      <c r="I6" s="6">
        <f t="shared" ref="I6:I11" si="7">I$5*$C6</f>
        <v>48</v>
      </c>
      <c r="J6" s="6">
        <f>J3*$C6</f>
        <v>48</v>
      </c>
      <c r="K6" s="27">
        <f t="shared" si="1"/>
        <v>274</v>
      </c>
      <c r="L6" s="35">
        <f t="shared" si="2"/>
        <v>0.27400000000000002</v>
      </c>
      <c r="M6" s="7">
        <f t="shared" si="3"/>
        <v>-1.6823761860247166</v>
      </c>
      <c r="N6" s="7">
        <v>4.7699999999999996</v>
      </c>
      <c r="O6" s="7">
        <f t="shared" si="4"/>
        <v>3.087623813975283</v>
      </c>
      <c r="P6" s="7">
        <f>O6-$O5</f>
        <v>3.087623813975283</v>
      </c>
      <c r="Q6" s="32">
        <f t="shared" ref="Q6:Q14" si="8">10^(P6/20)-1</f>
        <v>0.42685943293534723</v>
      </c>
    </row>
    <row r="7" spans="2:39">
      <c r="B7" s="4" t="s">
        <v>9</v>
      </c>
      <c r="C7" s="22">
        <v>4</v>
      </c>
      <c r="D7" s="5">
        <v>64</v>
      </c>
      <c r="E7" s="6">
        <f t="shared" ref="E7:E11" si="9">E$5</f>
        <v>16</v>
      </c>
      <c r="F7" s="6">
        <f t="shared" si="6"/>
        <v>88</v>
      </c>
      <c r="G7" s="6">
        <f t="shared" si="6"/>
        <v>32</v>
      </c>
      <c r="H7" s="6">
        <f t="shared" si="6"/>
        <v>32</v>
      </c>
      <c r="I7" s="6">
        <f t="shared" si="7"/>
        <v>64</v>
      </c>
      <c r="J7" s="6">
        <f>J3*$C7</f>
        <v>64</v>
      </c>
      <c r="K7" s="27">
        <f t="shared" si="1"/>
        <v>360</v>
      </c>
      <c r="L7" s="35">
        <f t="shared" si="2"/>
        <v>0.36</v>
      </c>
      <c r="M7" s="7">
        <f t="shared" si="3"/>
        <v>-2.8678955654937095</v>
      </c>
      <c r="N7" s="7">
        <v>6</v>
      </c>
      <c r="O7" s="7">
        <f t="shared" si="4"/>
        <v>3.1321044345062905</v>
      </c>
      <c r="P7" s="7">
        <f>O7-$O5</f>
        <v>3.1321044345062905</v>
      </c>
      <c r="Q7" s="32">
        <f t="shared" si="8"/>
        <v>0.4341851511780952</v>
      </c>
    </row>
    <row r="8" spans="2:39">
      <c r="B8" s="4" t="s">
        <v>27</v>
      </c>
      <c r="C8" s="22">
        <v>2</v>
      </c>
      <c r="D8" s="5">
        <f t="shared" si="5"/>
        <v>32</v>
      </c>
      <c r="E8" s="6">
        <f t="shared" si="9"/>
        <v>16</v>
      </c>
      <c r="F8" s="6">
        <f t="shared" si="6"/>
        <v>44</v>
      </c>
      <c r="G8" s="6">
        <f t="shared" si="6"/>
        <v>16</v>
      </c>
      <c r="H8" s="6">
        <f t="shared" si="6"/>
        <v>16</v>
      </c>
      <c r="I8" s="6">
        <f t="shared" si="7"/>
        <v>32</v>
      </c>
      <c r="J8" s="6">
        <f>J3*$C8</f>
        <v>32</v>
      </c>
      <c r="K8" s="27">
        <f t="shared" si="1"/>
        <v>188</v>
      </c>
      <c r="L8" s="35">
        <f t="shared" si="2"/>
        <v>0.188</v>
      </c>
      <c r="M8" s="7">
        <f t="shared" si="3"/>
        <v>-4.644905045763538E-2</v>
      </c>
      <c r="N8" s="7">
        <f>10*LOG10(5)-1.6</f>
        <v>5.3897000433601878</v>
      </c>
      <c r="O8" s="7">
        <f t="shared" si="4"/>
        <v>5.3432509929025525</v>
      </c>
      <c r="P8" s="7">
        <f>O8-$O5</f>
        <v>5.3432509929025525</v>
      </c>
      <c r="Q8" s="32">
        <f t="shared" si="8"/>
        <v>0.84996090090167931</v>
      </c>
    </row>
    <row r="9" spans="2:39">
      <c r="B9" s="4" t="s">
        <v>12</v>
      </c>
      <c r="C9" s="22">
        <v>3</v>
      </c>
      <c r="D9" s="5">
        <f t="shared" si="5"/>
        <v>48</v>
      </c>
      <c r="E9" s="6">
        <f t="shared" si="9"/>
        <v>16</v>
      </c>
      <c r="F9" s="6">
        <f t="shared" si="6"/>
        <v>66</v>
      </c>
      <c r="G9" s="6">
        <f t="shared" si="6"/>
        <v>24</v>
      </c>
      <c r="H9" s="6">
        <f t="shared" si="6"/>
        <v>24</v>
      </c>
      <c r="I9" s="6">
        <f t="shared" si="7"/>
        <v>48</v>
      </c>
      <c r="J9" s="6">
        <f>J3*$C9</f>
        <v>48</v>
      </c>
      <c r="K9" s="27">
        <f t="shared" si="1"/>
        <v>274</v>
      </c>
      <c r="L9" s="35">
        <f t="shared" si="2"/>
        <v>0.27400000000000002</v>
      </c>
      <c r="M9" s="7">
        <f t="shared" si="3"/>
        <v>-1.6823761860247166</v>
      </c>
      <c r="N9" s="7">
        <f>9-1.6</f>
        <v>7.4</v>
      </c>
      <c r="O9" s="7">
        <f t="shared" si="4"/>
        <v>5.7176238139752833</v>
      </c>
      <c r="P9" s="7">
        <f>O9-$O5</f>
        <v>5.7176238139752833</v>
      </c>
      <c r="Q9" s="32">
        <f t="shared" si="8"/>
        <v>0.93143986357969499</v>
      </c>
      <c r="AM9" s="16"/>
    </row>
    <row r="10" spans="2:39">
      <c r="B10" s="4" t="s">
        <v>13</v>
      </c>
      <c r="C10" s="22">
        <v>4</v>
      </c>
      <c r="D10" s="5">
        <v>64</v>
      </c>
      <c r="E10" s="6">
        <f t="shared" si="9"/>
        <v>16</v>
      </c>
      <c r="F10" s="6">
        <f t="shared" si="6"/>
        <v>88</v>
      </c>
      <c r="G10" s="6">
        <f t="shared" si="6"/>
        <v>32</v>
      </c>
      <c r="H10" s="6">
        <f t="shared" si="6"/>
        <v>32</v>
      </c>
      <c r="I10" s="6">
        <f t="shared" si="7"/>
        <v>64</v>
      </c>
      <c r="J10" s="6">
        <f>J3*$C10</f>
        <v>64</v>
      </c>
      <c r="K10" s="27">
        <f t="shared" si="1"/>
        <v>360</v>
      </c>
      <c r="L10" s="35">
        <f t="shared" si="2"/>
        <v>0.36</v>
      </c>
      <c r="M10" s="7">
        <f t="shared" si="3"/>
        <v>-2.8678955654937095</v>
      </c>
      <c r="N10" s="7">
        <f>10-1.6</f>
        <v>8.4</v>
      </c>
      <c r="O10" s="7">
        <f t="shared" si="4"/>
        <v>5.5321044345062909</v>
      </c>
      <c r="P10" s="7">
        <f>O10-$O5</f>
        <v>5.5321044345062909</v>
      </c>
      <c r="Q10" s="32">
        <f t="shared" si="8"/>
        <v>0.89062423987806372</v>
      </c>
      <c r="AM10" s="16"/>
    </row>
    <row r="11" spans="2:39">
      <c r="B11" s="4" t="s">
        <v>11</v>
      </c>
      <c r="C11" s="22">
        <v>4</v>
      </c>
      <c r="D11" s="5">
        <v>64</v>
      </c>
      <c r="E11" s="6">
        <f t="shared" si="9"/>
        <v>16</v>
      </c>
      <c r="F11" s="6">
        <f t="shared" si="6"/>
        <v>88</v>
      </c>
      <c r="G11" s="6">
        <f t="shared" si="6"/>
        <v>32</v>
      </c>
      <c r="H11" s="6">
        <f t="shared" si="6"/>
        <v>32</v>
      </c>
      <c r="I11" s="6">
        <f t="shared" si="7"/>
        <v>64</v>
      </c>
      <c r="J11" s="6">
        <f>J3*$C11</f>
        <v>64</v>
      </c>
      <c r="K11" s="27">
        <f t="shared" si="1"/>
        <v>360</v>
      </c>
      <c r="L11" s="35">
        <f t="shared" si="2"/>
        <v>0.36</v>
      </c>
      <c r="M11" s="7">
        <f t="shared" si="3"/>
        <v>-2.8678955654937095</v>
      </c>
      <c r="N11" s="7">
        <v>4.7699999999999996</v>
      </c>
      <c r="O11" s="7">
        <f t="shared" si="4"/>
        <v>1.9021044345062901</v>
      </c>
      <c r="P11" s="7">
        <f>O11-$O5</f>
        <v>1.9021044345062901</v>
      </c>
      <c r="Q11" s="32">
        <f t="shared" si="8"/>
        <v>0.24481617176069537</v>
      </c>
    </row>
    <row r="12" spans="2:39">
      <c r="B12" s="4" t="s">
        <v>29</v>
      </c>
      <c r="C12" s="23" t="s">
        <v>22</v>
      </c>
      <c r="D12" s="5">
        <v>64</v>
      </c>
      <c r="E12" s="6">
        <v>16</v>
      </c>
      <c r="F12" s="6">
        <f>CEILING(F3/4,1)</f>
        <v>6</v>
      </c>
      <c r="G12" s="6">
        <f>CEILING(G3/4,1)</f>
        <v>2</v>
      </c>
      <c r="H12" s="6">
        <f>CEILING(H3/4,1)</f>
        <v>2</v>
      </c>
      <c r="I12" s="6">
        <f>CEILING(I3/4,1)</f>
        <v>4</v>
      </c>
      <c r="J12" s="6">
        <f>CEILING(J3/4,1)</f>
        <v>4</v>
      </c>
      <c r="K12" s="27">
        <f t="shared" si="1"/>
        <v>98</v>
      </c>
      <c r="L12" s="35">
        <f>K12*16/1000</f>
        <v>1.5680000000000001</v>
      </c>
      <c r="M12" s="7">
        <f t="shared" si="3"/>
        <v>0</v>
      </c>
      <c r="N12" s="7">
        <v>-0.4</v>
      </c>
      <c r="O12" s="7">
        <f t="shared" si="4"/>
        <v>-0.4</v>
      </c>
      <c r="P12" s="29">
        <f>O12-$O5</f>
        <v>-0.4</v>
      </c>
      <c r="Q12" s="32">
        <f t="shared" si="8"/>
        <v>-4.5007413978564115E-2</v>
      </c>
    </row>
    <row r="13" spans="2:39">
      <c r="B13" s="4" t="s">
        <v>31</v>
      </c>
      <c r="C13" s="24" t="s">
        <v>23</v>
      </c>
      <c r="D13" s="5">
        <v>64</v>
      </c>
      <c r="E13" s="6">
        <v>16</v>
      </c>
      <c r="F13" s="6">
        <f>CEILING(F$3/2,1)</f>
        <v>11</v>
      </c>
      <c r="G13" s="6">
        <f t="shared" ref="G13:I13" si="10">CEILING(G$3/2,1)</f>
        <v>4</v>
      </c>
      <c r="H13" s="6">
        <f t="shared" si="10"/>
        <v>4</v>
      </c>
      <c r="I13" s="6">
        <f t="shared" si="10"/>
        <v>8</v>
      </c>
      <c r="J13" s="6">
        <f>CEILING(J3/2,1)</f>
        <v>8</v>
      </c>
      <c r="K13" s="27">
        <f t="shared" ref="K13:K14" si="11">SUM($D13:$I13)+J13</f>
        <v>115</v>
      </c>
      <c r="L13" s="35">
        <f>K13*16/1000</f>
        <v>1.84</v>
      </c>
      <c r="M13" s="7">
        <f t="shared" si="3"/>
        <v>0</v>
      </c>
      <c r="N13" s="7">
        <f>10*LOG10(6)-2</f>
        <v>5.7815125038364368</v>
      </c>
      <c r="O13" s="7">
        <f t="shared" ref="O13:O14" si="12">SUM(M13:N13)</f>
        <v>5.7815125038364368</v>
      </c>
      <c r="P13" s="31">
        <f>O13-$O5</f>
        <v>5.7815125038364368</v>
      </c>
      <c r="Q13" s="32">
        <f t="shared" si="8"/>
        <v>0.9456988633601966</v>
      </c>
    </row>
    <row r="14" spans="2:39" ht="15.75" thickBot="1">
      <c r="B14" s="4" t="s">
        <v>30</v>
      </c>
      <c r="C14" s="24" t="s">
        <v>24</v>
      </c>
      <c r="D14" s="5">
        <v>64</v>
      </c>
      <c r="E14" s="6">
        <v>16</v>
      </c>
      <c r="F14" s="6">
        <f>F$3</f>
        <v>22</v>
      </c>
      <c r="G14" s="6">
        <f t="shared" ref="G14:I14" si="13">G$3</f>
        <v>8</v>
      </c>
      <c r="H14" s="6">
        <f t="shared" si="13"/>
        <v>8</v>
      </c>
      <c r="I14" s="6">
        <f t="shared" si="13"/>
        <v>16</v>
      </c>
      <c r="J14" s="6">
        <f>J3</f>
        <v>16</v>
      </c>
      <c r="K14" s="27">
        <f t="shared" si="11"/>
        <v>150</v>
      </c>
      <c r="L14" s="35">
        <f>K14*16/1000</f>
        <v>2.4</v>
      </c>
      <c r="M14" s="7">
        <f>-10*LOG10(MAX(K14/MAX(L14,1),186)/186)</f>
        <v>0</v>
      </c>
      <c r="N14" s="10">
        <f>10*LOG10(6)-2</f>
        <v>5.7815125038364368</v>
      </c>
      <c r="O14" s="7">
        <f t="shared" si="12"/>
        <v>5.7815125038364368</v>
      </c>
      <c r="P14" s="30">
        <f>O14-$O5</f>
        <v>5.7815125038364368</v>
      </c>
      <c r="Q14" s="32">
        <f t="shared" si="8"/>
        <v>0.9456988633601966</v>
      </c>
    </row>
    <row r="15" spans="2:39" ht="15.75" thickBot="1">
      <c r="B15" s="1" t="s">
        <v>4</v>
      </c>
      <c r="C15" s="21"/>
      <c r="D15" s="1">
        <v>16</v>
      </c>
      <c r="E15" s="1">
        <v>16</v>
      </c>
      <c r="F15" s="1">
        <v>22</v>
      </c>
      <c r="G15" s="1">
        <v>8</v>
      </c>
      <c r="H15" s="1">
        <v>8</v>
      </c>
      <c r="I15" s="1">
        <v>16</v>
      </c>
      <c r="J15" s="36">
        <v>32</v>
      </c>
      <c r="K15" s="1">
        <f>SUM($D15:$I15)+J15</f>
        <v>118</v>
      </c>
      <c r="L15" s="1"/>
      <c r="M15" s="1"/>
      <c r="N15" s="1"/>
      <c r="O15" s="1"/>
      <c r="P15" s="1"/>
    </row>
    <row r="16" spans="2:39" ht="15.75" thickBot="1">
      <c r="B16" s="4"/>
      <c r="C16" s="22"/>
      <c r="D16" s="17" t="s">
        <v>7</v>
      </c>
      <c r="E16" s="18"/>
      <c r="F16" s="18"/>
      <c r="G16" s="18"/>
      <c r="H16" s="18"/>
      <c r="I16" s="18"/>
      <c r="J16" s="18"/>
      <c r="K16" s="18"/>
      <c r="L16" s="18"/>
      <c r="M16" s="18"/>
      <c r="N16" s="18"/>
      <c r="O16" s="18"/>
      <c r="P16" s="18"/>
    </row>
    <row r="17" spans="2:40">
      <c r="B17" s="4" t="s">
        <v>6</v>
      </c>
      <c r="C17" s="22">
        <v>1</v>
      </c>
      <c r="D17" s="5">
        <f t="shared" ref="D17:H17" si="14">D15*$C17</f>
        <v>16</v>
      </c>
      <c r="E17" s="6">
        <f t="shared" si="14"/>
        <v>16</v>
      </c>
      <c r="F17" s="6">
        <f t="shared" si="14"/>
        <v>22</v>
      </c>
      <c r="G17" s="6">
        <f t="shared" si="14"/>
        <v>8</v>
      </c>
      <c r="H17" s="6">
        <f t="shared" si="14"/>
        <v>8</v>
      </c>
      <c r="I17" s="6">
        <f>I15*$C17</f>
        <v>16</v>
      </c>
      <c r="J17" s="6">
        <f>J15*$C17</f>
        <v>32</v>
      </c>
      <c r="K17" s="26">
        <f t="shared" ref="K17:K24" si="15">SUM($D17:$I17)+J17</f>
        <v>118</v>
      </c>
      <c r="L17" s="35">
        <f t="shared" ref="L17:L23" si="16">K17*0.001</f>
        <v>0.11800000000000001</v>
      </c>
      <c r="M17" s="7">
        <f t="shared" ref="M17:M26" si="17">-10*LOG10(MAX(K17/MAX(L17,1),186)/186)</f>
        <v>0</v>
      </c>
      <c r="N17" s="25">
        <v>0</v>
      </c>
      <c r="O17" s="7">
        <f t="shared" ref="O17:O24" si="18">SUM(M17:N17)</f>
        <v>0</v>
      </c>
      <c r="P17" s="7">
        <f>O17-$O17</f>
        <v>0</v>
      </c>
      <c r="Q17" s="32">
        <f>10^(P17/20)-1</f>
        <v>0</v>
      </c>
    </row>
    <row r="18" spans="2:40">
      <c r="B18" s="4" t="s">
        <v>3</v>
      </c>
      <c r="C18" s="22">
        <v>3</v>
      </c>
      <c r="D18" s="5">
        <f t="shared" ref="D18:D21" si="19">D$5*$C18</f>
        <v>48</v>
      </c>
      <c r="E18" s="6">
        <f>E$5</f>
        <v>16</v>
      </c>
      <c r="F18" s="6">
        <f t="shared" ref="F18:H23" si="20">F$5*$C18</f>
        <v>66</v>
      </c>
      <c r="G18" s="6">
        <f t="shared" si="20"/>
        <v>24</v>
      </c>
      <c r="H18" s="6">
        <f t="shared" si="20"/>
        <v>24</v>
      </c>
      <c r="I18" s="6">
        <f t="shared" ref="I18:I23" si="21">I$5*$C18</f>
        <v>48</v>
      </c>
      <c r="J18" s="6">
        <f>J15*$C18</f>
        <v>96</v>
      </c>
      <c r="K18" s="27">
        <f t="shared" si="15"/>
        <v>322</v>
      </c>
      <c r="L18" s="35">
        <f t="shared" si="16"/>
        <v>0.32200000000000001</v>
      </c>
      <c r="M18" s="7">
        <f t="shared" si="17"/>
        <v>-2.3834292747791461</v>
      </c>
      <c r="N18" s="7">
        <v>4.7699999999999996</v>
      </c>
      <c r="O18" s="7">
        <f t="shared" si="18"/>
        <v>2.3865707252208535</v>
      </c>
      <c r="P18" s="7">
        <f>O18-$O17</f>
        <v>2.3865707252208535</v>
      </c>
      <c r="Q18" s="32">
        <f t="shared" ref="Q18:Q26" si="22">10^(P18/20)-1</f>
        <v>0.31622015344488696</v>
      </c>
    </row>
    <row r="19" spans="2:40">
      <c r="B19" s="4" t="s">
        <v>9</v>
      </c>
      <c r="C19" s="22">
        <v>4</v>
      </c>
      <c r="D19" s="5">
        <v>64</v>
      </c>
      <c r="E19" s="6">
        <f t="shared" ref="E19:E23" si="23">E$5</f>
        <v>16</v>
      </c>
      <c r="F19" s="6">
        <f t="shared" si="20"/>
        <v>88</v>
      </c>
      <c r="G19" s="6">
        <f t="shared" si="20"/>
        <v>32</v>
      </c>
      <c r="H19" s="6">
        <f t="shared" si="20"/>
        <v>32</v>
      </c>
      <c r="I19" s="6">
        <f t="shared" si="21"/>
        <v>64</v>
      </c>
      <c r="J19" s="6">
        <f>J15*$C19</f>
        <v>128</v>
      </c>
      <c r="K19" s="27">
        <f t="shared" si="15"/>
        <v>424</v>
      </c>
      <c r="L19" s="35">
        <f t="shared" si="16"/>
        <v>0.42399999999999999</v>
      </c>
      <c r="M19" s="7">
        <f t="shared" si="17"/>
        <v>-3.5785291237481638</v>
      </c>
      <c r="N19" s="7">
        <v>6</v>
      </c>
      <c r="O19" s="7">
        <f t="shared" si="18"/>
        <v>2.4214708762518362</v>
      </c>
      <c r="P19" s="7">
        <f>O19-$O17</f>
        <v>2.4214708762518362</v>
      </c>
      <c r="Q19" s="32">
        <f t="shared" si="22"/>
        <v>0.32151940250669875</v>
      </c>
      <c r="R19" s="11"/>
      <c r="S19" s="12"/>
      <c r="T19" s="12"/>
      <c r="U19" s="12"/>
      <c r="V19" s="12"/>
      <c r="W19" s="12"/>
      <c r="X19" s="12"/>
      <c r="Y19" s="12"/>
      <c r="Z19" s="12"/>
      <c r="AA19" s="12"/>
      <c r="AB19" s="12"/>
    </row>
    <row r="20" spans="2:40">
      <c r="B20" s="4" t="s">
        <v>10</v>
      </c>
      <c r="C20" s="22">
        <v>2</v>
      </c>
      <c r="D20" s="5">
        <f t="shared" si="19"/>
        <v>32</v>
      </c>
      <c r="E20" s="6">
        <f t="shared" si="23"/>
        <v>16</v>
      </c>
      <c r="F20" s="6">
        <f t="shared" si="20"/>
        <v>44</v>
      </c>
      <c r="G20" s="6">
        <f t="shared" si="20"/>
        <v>16</v>
      </c>
      <c r="H20" s="6">
        <f t="shared" si="20"/>
        <v>16</v>
      </c>
      <c r="I20" s="6">
        <f t="shared" si="21"/>
        <v>32</v>
      </c>
      <c r="J20" s="6">
        <f>J15*$C20</f>
        <v>64</v>
      </c>
      <c r="K20" s="27">
        <f t="shared" si="15"/>
        <v>220</v>
      </c>
      <c r="L20" s="35">
        <f t="shared" si="16"/>
        <v>0.22</v>
      </c>
      <c r="M20" s="7">
        <f t="shared" si="17"/>
        <v>-0.72909736604289943</v>
      </c>
      <c r="N20" s="7">
        <f>10*LOG10(5)-1.6</f>
        <v>5.3897000433601878</v>
      </c>
      <c r="O20" s="7">
        <f t="shared" si="18"/>
        <v>4.6606026773172884</v>
      </c>
      <c r="P20" s="7">
        <f>O20-$O17</f>
        <v>4.6606026773172884</v>
      </c>
      <c r="Q20" s="32">
        <f t="shared" si="22"/>
        <v>0.71013396997084155</v>
      </c>
    </row>
    <row r="21" spans="2:40">
      <c r="B21" s="4" t="s">
        <v>12</v>
      </c>
      <c r="C21" s="22">
        <v>3</v>
      </c>
      <c r="D21" s="5">
        <f t="shared" si="19"/>
        <v>48</v>
      </c>
      <c r="E21" s="6">
        <f t="shared" si="23"/>
        <v>16</v>
      </c>
      <c r="F21" s="6">
        <f t="shared" si="20"/>
        <v>66</v>
      </c>
      <c r="G21" s="6">
        <f t="shared" si="20"/>
        <v>24</v>
      </c>
      <c r="H21" s="6">
        <f t="shared" si="20"/>
        <v>24</v>
      </c>
      <c r="I21" s="6">
        <f t="shared" si="21"/>
        <v>48</v>
      </c>
      <c r="J21" s="6">
        <f>J15*$C21</f>
        <v>96</v>
      </c>
      <c r="K21" s="27">
        <f t="shared" si="15"/>
        <v>322</v>
      </c>
      <c r="L21" s="35">
        <f t="shared" si="16"/>
        <v>0.32200000000000001</v>
      </c>
      <c r="M21" s="7">
        <f t="shared" si="17"/>
        <v>-2.3834292747791461</v>
      </c>
      <c r="N21" s="7">
        <f>9-1.6</f>
        <v>7.4</v>
      </c>
      <c r="O21" s="7">
        <f t="shared" si="18"/>
        <v>5.0165707252208538</v>
      </c>
      <c r="P21" s="7">
        <f>O21-$O17</f>
        <v>5.0165707252208538</v>
      </c>
      <c r="Q21" s="32">
        <f t="shared" si="22"/>
        <v>0.78167520565119863</v>
      </c>
      <c r="AN21" s="13"/>
    </row>
    <row r="22" spans="2:40">
      <c r="B22" s="4" t="s">
        <v>13</v>
      </c>
      <c r="C22" s="22">
        <v>4</v>
      </c>
      <c r="D22" s="5">
        <v>64</v>
      </c>
      <c r="E22" s="6">
        <f t="shared" si="23"/>
        <v>16</v>
      </c>
      <c r="F22" s="6">
        <f t="shared" si="20"/>
        <v>88</v>
      </c>
      <c r="G22" s="6">
        <f t="shared" si="20"/>
        <v>32</v>
      </c>
      <c r="H22" s="6">
        <f t="shared" si="20"/>
        <v>32</v>
      </c>
      <c r="I22" s="6">
        <f t="shared" si="21"/>
        <v>64</v>
      </c>
      <c r="J22" s="6">
        <f>J15*$C22</f>
        <v>128</v>
      </c>
      <c r="K22" s="27">
        <f t="shared" si="15"/>
        <v>424</v>
      </c>
      <c r="L22" s="35">
        <f t="shared" si="16"/>
        <v>0.42399999999999999</v>
      </c>
      <c r="M22" s="7">
        <f t="shared" si="17"/>
        <v>-3.5785291237481638</v>
      </c>
      <c r="N22" s="7">
        <f>10-1.6</f>
        <v>8.4</v>
      </c>
      <c r="O22" s="7">
        <f t="shared" si="18"/>
        <v>4.821470876251837</v>
      </c>
      <c r="P22" s="7">
        <f>O22-$O17</f>
        <v>4.821470876251837</v>
      </c>
      <c r="Q22" s="32">
        <f t="shared" si="22"/>
        <v>0.74210185748749291</v>
      </c>
    </row>
    <row r="23" spans="2:40">
      <c r="B23" s="4" t="s">
        <v>11</v>
      </c>
      <c r="C23" s="22">
        <v>4</v>
      </c>
      <c r="D23" s="5">
        <v>64</v>
      </c>
      <c r="E23" s="6">
        <f t="shared" si="23"/>
        <v>16</v>
      </c>
      <c r="F23" s="6">
        <f t="shared" si="20"/>
        <v>88</v>
      </c>
      <c r="G23" s="6">
        <f t="shared" si="20"/>
        <v>32</v>
      </c>
      <c r="H23" s="6">
        <f t="shared" si="20"/>
        <v>32</v>
      </c>
      <c r="I23" s="6">
        <f t="shared" si="21"/>
        <v>64</v>
      </c>
      <c r="J23" s="6">
        <f>J15*$C23</f>
        <v>128</v>
      </c>
      <c r="K23" s="27">
        <f t="shared" si="15"/>
        <v>424</v>
      </c>
      <c r="L23" s="35">
        <f t="shared" si="16"/>
        <v>0.42399999999999999</v>
      </c>
      <c r="M23" s="7">
        <f t="shared" si="17"/>
        <v>-3.5785291237481638</v>
      </c>
      <c r="N23" s="7">
        <v>4.7699999999999996</v>
      </c>
      <c r="O23" s="7">
        <f t="shared" si="18"/>
        <v>1.1914708762518358</v>
      </c>
      <c r="P23" s="7">
        <f>O23-$O17</f>
        <v>1.1914708762518358</v>
      </c>
      <c r="Q23" s="32">
        <f t="shared" si="22"/>
        <v>0.1470267435027921</v>
      </c>
    </row>
    <row r="24" spans="2:40">
      <c r="B24" s="4" t="s">
        <v>19</v>
      </c>
      <c r="C24" s="23" t="s">
        <v>22</v>
      </c>
      <c r="D24" s="5">
        <v>64</v>
      </c>
      <c r="E24" s="6">
        <v>16</v>
      </c>
      <c r="F24" s="6">
        <f>CEILING(F15/4,1)</f>
        <v>6</v>
      </c>
      <c r="G24" s="6">
        <f>CEILING(G15/4,1)</f>
        <v>2</v>
      </c>
      <c r="H24" s="6">
        <f>CEILING(H15/4,1)</f>
        <v>2</v>
      </c>
      <c r="I24" s="6">
        <f>CEILING(I15/4,1)</f>
        <v>4</v>
      </c>
      <c r="J24" s="6">
        <f>CEILING(J15/4,1)</f>
        <v>8</v>
      </c>
      <c r="K24" s="27">
        <f t="shared" si="15"/>
        <v>102</v>
      </c>
      <c r="L24" s="35">
        <f>K24*16/1000</f>
        <v>1.6319999999999999</v>
      </c>
      <c r="M24" s="7">
        <f t="shared" si="17"/>
        <v>0</v>
      </c>
      <c r="N24" s="7">
        <v>-0.4</v>
      </c>
      <c r="O24" s="7">
        <f t="shared" si="18"/>
        <v>-0.4</v>
      </c>
      <c r="P24" s="29">
        <f>O24-$O17</f>
        <v>-0.4</v>
      </c>
      <c r="Q24" s="32">
        <f t="shared" si="22"/>
        <v>-4.5007413978564115E-2</v>
      </c>
    </row>
    <row r="25" spans="2:40">
      <c r="B25" s="4" t="s">
        <v>20</v>
      </c>
      <c r="C25" s="24" t="s">
        <v>23</v>
      </c>
      <c r="D25" s="5">
        <v>64</v>
      </c>
      <c r="E25" s="6">
        <v>16</v>
      </c>
      <c r="F25" s="6">
        <f>CEILING(F$3/2,1)</f>
        <v>11</v>
      </c>
      <c r="G25" s="6">
        <f t="shared" ref="G25:I25" si="24">CEILING(G$3/2,1)</f>
        <v>4</v>
      </c>
      <c r="H25" s="6">
        <f t="shared" si="24"/>
        <v>4</v>
      </c>
      <c r="I25" s="6">
        <f t="shared" si="24"/>
        <v>8</v>
      </c>
      <c r="J25" s="6">
        <f>CEILING(J15/2,1)</f>
        <v>16</v>
      </c>
      <c r="K25" s="27">
        <f t="shared" ref="K25:K26" si="25">SUM($D25:$I25)+J25</f>
        <v>123</v>
      </c>
      <c r="L25" s="35">
        <f>K25*16/1000</f>
        <v>1.968</v>
      </c>
      <c r="M25" s="7">
        <f t="shared" si="17"/>
        <v>0</v>
      </c>
      <c r="N25" s="7">
        <f>10*LOG10(6)-2</f>
        <v>5.7815125038364368</v>
      </c>
      <c r="O25" s="7">
        <f t="shared" ref="O25:O26" si="26">SUM(M25:N25)</f>
        <v>5.7815125038364368</v>
      </c>
      <c r="P25" s="31">
        <f>O25-$O17</f>
        <v>5.7815125038364368</v>
      </c>
      <c r="Q25" s="32">
        <f t="shared" si="22"/>
        <v>0.9456988633601966</v>
      </c>
    </row>
    <row r="26" spans="2:40" ht="15.75" thickBot="1">
      <c r="B26" s="4" t="s">
        <v>21</v>
      </c>
      <c r="C26" s="24" t="s">
        <v>24</v>
      </c>
      <c r="D26" s="5">
        <v>64</v>
      </c>
      <c r="E26" s="6">
        <v>16</v>
      </c>
      <c r="F26" s="6">
        <f>F$3</f>
        <v>22</v>
      </c>
      <c r="G26" s="6">
        <f t="shared" ref="G26:I26" si="27">G$3</f>
        <v>8</v>
      </c>
      <c r="H26" s="6">
        <f t="shared" si="27"/>
        <v>8</v>
      </c>
      <c r="I26" s="6">
        <f t="shared" si="27"/>
        <v>16</v>
      </c>
      <c r="J26" s="6">
        <f>J15</f>
        <v>32</v>
      </c>
      <c r="K26" s="27">
        <f t="shared" si="25"/>
        <v>166</v>
      </c>
      <c r="L26" s="35">
        <f>K26*16/1000</f>
        <v>2.6560000000000001</v>
      </c>
      <c r="M26" s="7">
        <f t="shared" si="17"/>
        <v>0</v>
      </c>
      <c r="N26" s="10">
        <f>10*LOG10(6)-2</f>
        <v>5.7815125038364368</v>
      </c>
      <c r="O26" s="7">
        <f t="shared" si="26"/>
        <v>5.7815125038364368</v>
      </c>
      <c r="P26" s="30">
        <f>O26-$O17</f>
        <v>5.7815125038364368</v>
      </c>
      <c r="Q26" s="32">
        <f t="shared" si="22"/>
        <v>0.9456988633601966</v>
      </c>
    </row>
    <row r="27" spans="2:40" ht="15.75" thickBot="1">
      <c r="B27" s="1" t="s">
        <v>4</v>
      </c>
      <c r="C27" s="21"/>
      <c r="D27" s="1">
        <v>16</v>
      </c>
      <c r="E27" s="1">
        <v>16</v>
      </c>
      <c r="F27" s="1">
        <v>22</v>
      </c>
      <c r="G27" s="1">
        <v>8</v>
      </c>
      <c r="H27" s="1">
        <v>8</v>
      </c>
      <c r="I27" s="1">
        <v>16</v>
      </c>
      <c r="J27" s="36">
        <v>64</v>
      </c>
      <c r="K27" s="1">
        <f>SUM($D27:$I27)+J27</f>
        <v>150</v>
      </c>
      <c r="L27" s="1"/>
      <c r="M27" s="1"/>
      <c r="N27" s="1"/>
      <c r="O27" s="1"/>
      <c r="P27" s="1"/>
    </row>
    <row r="28" spans="2:40" ht="15.75" thickBot="1">
      <c r="B28" s="4"/>
      <c r="C28" s="22"/>
      <c r="D28" s="17" t="s">
        <v>7</v>
      </c>
      <c r="E28" s="18"/>
      <c r="F28" s="18"/>
      <c r="G28" s="18"/>
      <c r="H28" s="18"/>
      <c r="I28" s="18"/>
      <c r="J28" s="18"/>
      <c r="K28" s="18"/>
      <c r="L28" s="18"/>
      <c r="M28" s="18"/>
      <c r="N28" s="18"/>
      <c r="O28" s="18"/>
      <c r="P28" s="18"/>
      <c r="AK28" s="14"/>
    </row>
    <row r="29" spans="2:40">
      <c r="B29" s="4" t="s">
        <v>6</v>
      </c>
      <c r="C29" s="22">
        <v>1</v>
      </c>
      <c r="D29" s="5">
        <f t="shared" ref="D29:H29" si="28">D27*$C29</f>
        <v>16</v>
      </c>
      <c r="E29" s="6">
        <f t="shared" si="28"/>
        <v>16</v>
      </c>
      <c r="F29" s="6">
        <f t="shared" si="28"/>
        <v>22</v>
      </c>
      <c r="G29" s="6">
        <f t="shared" si="28"/>
        <v>8</v>
      </c>
      <c r="H29" s="6">
        <f t="shared" si="28"/>
        <v>8</v>
      </c>
      <c r="I29" s="6">
        <f>I27*$C29</f>
        <v>16</v>
      </c>
      <c r="J29" s="6">
        <f>J27*$C29</f>
        <v>64</v>
      </c>
      <c r="K29" s="26">
        <f t="shared" ref="K29:K36" si="29">SUM($D29:$I29)+J29</f>
        <v>150</v>
      </c>
      <c r="L29" s="35">
        <f t="shared" ref="L29:L35" si="30">K29*0.001</f>
        <v>0.15</v>
      </c>
      <c r="M29" s="7">
        <f t="shared" ref="M29:M38" si="31">-10*LOG10(MAX(K29/MAX(L29,1),186)/186)</f>
        <v>0</v>
      </c>
      <c r="N29" s="25">
        <v>0</v>
      </c>
      <c r="O29" s="7">
        <f t="shared" ref="O29:O36" si="32">SUM(M29:N29)</f>
        <v>0</v>
      </c>
      <c r="P29" s="7">
        <f>O29-$O29</f>
        <v>0</v>
      </c>
      <c r="Q29" s="32">
        <f>10^(P29/20)-1</f>
        <v>0</v>
      </c>
      <c r="AK29" s="15"/>
    </row>
    <row r="30" spans="2:40">
      <c r="B30" s="4" t="s">
        <v>3</v>
      </c>
      <c r="C30" s="22">
        <v>3</v>
      </c>
      <c r="D30" s="5">
        <f t="shared" ref="D30:D33" si="33">D$5*$C30</f>
        <v>48</v>
      </c>
      <c r="E30" s="6">
        <f>E$5</f>
        <v>16</v>
      </c>
      <c r="F30" s="6">
        <f t="shared" ref="F30:H35" si="34">F$5*$C30</f>
        <v>66</v>
      </c>
      <c r="G30" s="6">
        <f t="shared" si="34"/>
        <v>24</v>
      </c>
      <c r="H30" s="6">
        <f t="shared" si="34"/>
        <v>24</v>
      </c>
      <c r="I30" s="6">
        <f t="shared" ref="I30:I35" si="35">I$5*$C30</f>
        <v>48</v>
      </c>
      <c r="J30" s="6">
        <f>J27*$C30</f>
        <v>192</v>
      </c>
      <c r="K30" s="27">
        <f t="shared" si="29"/>
        <v>418</v>
      </c>
      <c r="L30" s="35">
        <f t="shared" si="30"/>
        <v>0.41799999999999998</v>
      </c>
      <c r="M30" s="7">
        <f t="shared" si="31"/>
        <v>-3.516633375571188</v>
      </c>
      <c r="N30" s="7">
        <v>4.7699999999999996</v>
      </c>
      <c r="O30" s="7">
        <f t="shared" si="32"/>
        <v>1.2533666244288115</v>
      </c>
      <c r="P30" s="7">
        <f>O30-$O29</f>
        <v>1.2533666244288115</v>
      </c>
      <c r="Q30" s="32">
        <f t="shared" ref="Q30:Q38" si="36">10^(P30/20)-1</f>
        <v>0.15522966143101069</v>
      </c>
    </row>
    <row r="31" spans="2:40">
      <c r="B31" s="4" t="s">
        <v>9</v>
      </c>
      <c r="C31" s="22">
        <v>4</v>
      </c>
      <c r="D31" s="5">
        <v>64</v>
      </c>
      <c r="E31" s="6">
        <f t="shared" ref="E31:E35" si="37">E$5</f>
        <v>16</v>
      </c>
      <c r="F31" s="6">
        <f t="shared" si="34"/>
        <v>88</v>
      </c>
      <c r="G31" s="6">
        <f t="shared" si="34"/>
        <v>32</v>
      </c>
      <c r="H31" s="6">
        <f t="shared" si="34"/>
        <v>32</v>
      </c>
      <c r="I31" s="6">
        <f t="shared" si="35"/>
        <v>64</v>
      </c>
      <c r="J31" s="6">
        <f>J27*$C31</f>
        <v>256</v>
      </c>
      <c r="K31" s="27">
        <f t="shared" si="29"/>
        <v>552</v>
      </c>
      <c r="L31" s="35">
        <f t="shared" si="30"/>
        <v>0.55200000000000005</v>
      </c>
      <c r="M31" s="7">
        <f t="shared" si="31"/>
        <v>-4.7242613351128258</v>
      </c>
      <c r="N31" s="7">
        <v>6</v>
      </c>
      <c r="O31" s="7">
        <f t="shared" si="32"/>
        <v>1.2757386648871742</v>
      </c>
      <c r="P31" s="7">
        <f>O31-$O29</f>
        <v>1.2757386648871742</v>
      </c>
      <c r="Q31" s="32">
        <f t="shared" si="36"/>
        <v>0.15820899439226088</v>
      </c>
    </row>
    <row r="32" spans="2:40">
      <c r="B32" s="4" t="s">
        <v>10</v>
      </c>
      <c r="C32" s="22">
        <v>2</v>
      </c>
      <c r="D32" s="5">
        <f t="shared" si="33"/>
        <v>32</v>
      </c>
      <c r="E32" s="6">
        <f t="shared" si="37"/>
        <v>16</v>
      </c>
      <c r="F32" s="6">
        <f t="shared" si="34"/>
        <v>44</v>
      </c>
      <c r="G32" s="6">
        <f t="shared" si="34"/>
        <v>16</v>
      </c>
      <c r="H32" s="6">
        <f t="shared" si="34"/>
        <v>16</v>
      </c>
      <c r="I32" s="6">
        <f t="shared" si="35"/>
        <v>32</v>
      </c>
      <c r="J32" s="6">
        <f>J27*$C32</f>
        <v>128</v>
      </c>
      <c r="K32" s="27">
        <f t="shared" si="29"/>
        <v>284</v>
      </c>
      <c r="L32" s="35">
        <f t="shared" si="30"/>
        <v>0.28400000000000003</v>
      </c>
      <c r="M32" s="7">
        <f t="shared" si="31"/>
        <v>-1.8380539582912137</v>
      </c>
      <c r="N32" s="7">
        <f>10*LOG10(5)-1.6</f>
        <v>5.3897000433601878</v>
      </c>
      <c r="O32" s="7">
        <f t="shared" si="32"/>
        <v>3.5516460850689739</v>
      </c>
      <c r="P32" s="7">
        <f>O32-$O29</f>
        <v>3.5516460850689739</v>
      </c>
      <c r="Q32" s="32">
        <f t="shared" si="36"/>
        <v>0.50515873824157431</v>
      </c>
    </row>
    <row r="33" spans="2:17">
      <c r="B33" s="4" t="s">
        <v>12</v>
      </c>
      <c r="C33" s="22">
        <v>3</v>
      </c>
      <c r="D33" s="5">
        <f t="shared" si="33"/>
        <v>48</v>
      </c>
      <c r="E33" s="6">
        <f t="shared" si="37"/>
        <v>16</v>
      </c>
      <c r="F33" s="6">
        <f t="shared" si="34"/>
        <v>66</v>
      </c>
      <c r="G33" s="6">
        <f t="shared" si="34"/>
        <v>24</v>
      </c>
      <c r="H33" s="6">
        <f t="shared" si="34"/>
        <v>24</v>
      </c>
      <c r="I33" s="6">
        <f t="shared" si="35"/>
        <v>48</v>
      </c>
      <c r="J33" s="6">
        <f>J27*$C33</f>
        <v>192</v>
      </c>
      <c r="K33" s="27">
        <f t="shared" si="29"/>
        <v>418</v>
      </c>
      <c r="L33" s="35">
        <f t="shared" si="30"/>
        <v>0.41799999999999998</v>
      </c>
      <c r="M33" s="7">
        <f t="shared" si="31"/>
        <v>-3.516633375571188</v>
      </c>
      <c r="N33" s="7">
        <f>9-1.6</f>
        <v>7.4</v>
      </c>
      <c r="O33" s="7">
        <f t="shared" si="32"/>
        <v>3.8833666244288123</v>
      </c>
      <c r="P33" s="7">
        <f>O33-$O29</f>
        <v>3.8833666244288123</v>
      </c>
      <c r="Q33" s="32">
        <f t="shared" si="36"/>
        <v>0.56375363134921352</v>
      </c>
    </row>
    <row r="34" spans="2:17">
      <c r="B34" s="4" t="s">
        <v>13</v>
      </c>
      <c r="C34" s="22">
        <v>4</v>
      </c>
      <c r="D34" s="5">
        <v>64</v>
      </c>
      <c r="E34" s="6">
        <f t="shared" si="37"/>
        <v>16</v>
      </c>
      <c r="F34" s="6">
        <f t="shared" si="34"/>
        <v>88</v>
      </c>
      <c r="G34" s="6">
        <f t="shared" si="34"/>
        <v>32</v>
      </c>
      <c r="H34" s="6">
        <f t="shared" si="34"/>
        <v>32</v>
      </c>
      <c r="I34" s="6">
        <f t="shared" si="35"/>
        <v>64</v>
      </c>
      <c r="J34" s="6">
        <f>J27*$C34</f>
        <v>256</v>
      </c>
      <c r="K34" s="27">
        <f t="shared" si="29"/>
        <v>552</v>
      </c>
      <c r="L34" s="35">
        <f t="shared" si="30"/>
        <v>0.55200000000000005</v>
      </c>
      <c r="M34" s="7">
        <f t="shared" si="31"/>
        <v>-4.7242613351128258</v>
      </c>
      <c r="N34" s="7">
        <f>10-1.6</f>
        <v>8.4</v>
      </c>
      <c r="O34" s="7">
        <f t="shared" si="32"/>
        <v>3.6757386648871746</v>
      </c>
      <c r="P34" s="7">
        <f>O34-$O29</f>
        <v>3.6757386648871746</v>
      </c>
      <c r="Q34" s="32">
        <f t="shared" si="36"/>
        <v>0.52681681151423798</v>
      </c>
    </row>
    <row r="35" spans="2:17">
      <c r="B35" s="4" t="s">
        <v>11</v>
      </c>
      <c r="C35" s="22">
        <v>4</v>
      </c>
      <c r="D35" s="5">
        <v>64</v>
      </c>
      <c r="E35" s="6">
        <f t="shared" si="37"/>
        <v>16</v>
      </c>
      <c r="F35" s="6">
        <f t="shared" si="34"/>
        <v>88</v>
      </c>
      <c r="G35" s="6">
        <f t="shared" si="34"/>
        <v>32</v>
      </c>
      <c r="H35" s="6">
        <f t="shared" si="34"/>
        <v>32</v>
      </c>
      <c r="I35" s="6">
        <f t="shared" si="35"/>
        <v>64</v>
      </c>
      <c r="J35" s="6">
        <f>J27*$C35</f>
        <v>256</v>
      </c>
      <c r="K35" s="27">
        <f t="shared" si="29"/>
        <v>552</v>
      </c>
      <c r="L35" s="35">
        <f t="shared" si="30"/>
        <v>0.55200000000000005</v>
      </c>
      <c r="M35" s="7">
        <f t="shared" si="31"/>
        <v>-4.7242613351128258</v>
      </c>
      <c r="N35" s="7">
        <v>4.7699999999999996</v>
      </c>
      <c r="O35" s="7">
        <f t="shared" si="32"/>
        <v>4.5738664887173819E-2</v>
      </c>
      <c r="P35" s="7">
        <f>O35-$O29</f>
        <v>4.5738664887173819E-2</v>
      </c>
      <c r="Q35" s="32">
        <f t="shared" si="36"/>
        <v>5.2797473979306897E-3</v>
      </c>
    </row>
    <row r="36" spans="2:17">
      <c r="B36" s="4" t="s">
        <v>19</v>
      </c>
      <c r="C36" s="23" t="s">
        <v>22</v>
      </c>
      <c r="D36" s="5">
        <v>64</v>
      </c>
      <c r="E36" s="6">
        <v>16</v>
      </c>
      <c r="F36" s="6">
        <f>CEILING(F27/4,1)</f>
        <v>6</v>
      </c>
      <c r="G36" s="6">
        <f>CEILING(G27/4,1)</f>
        <v>2</v>
      </c>
      <c r="H36" s="6">
        <f>CEILING(H27/4,1)</f>
        <v>2</v>
      </c>
      <c r="I36" s="6">
        <f>CEILING(I27/4,1)</f>
        <v>4</v>
      </c>
      <c r="J36" s="6">
        <f>CEILING(J27/4,1)</f>
        <v>16</v>
      </c>
      <c r="K36" s="27">
        <f t="shared" si="29"/>
        <v>110</v>
      </c>
      <c r="L36" s="35">
        <f>K36*16/1000</f>
        <v>1.76</v>
      </c>
      <c r="M36" s="7">
        <f t="shared" si="31"/>
        <v>0</v>
      </c>
      <c r="N36" s="7">
        <v>-0.4</v>
      </c>
      <c r="O36" s="7">
        <f t="shared" si="32"/>
        <v>-0.4</v>
      </c>
      <c r="P36" s="29">
        <f>O36-$O29</f>
        <v>-0.4</v>
      </c>
      <c r="Q36" s="32">
        <f t="shared" si="36"/>
        <v>-4.5007413978564115E-2</v>
      </c>
    </row>
    <row r="37" spans="2:17">
      <c r="B37" s="4" t="s">
        <v>20</v>
      </c>
      <c r="C37" s="24" t="s">
        <v>23</v>
      </c>
      <c r="D37" s="5">
        <v>64</v>
      </c>
      <c r="E37" s="6">
        <v>16</v>
      </c>
      <c r="F37" s="6">
        <f>CEILING(F$3/2,1)</f>
        <v>11</v>
      </c>
      <c r="G37" s="6">
        <f t="shared" ref="G37:I37" si="38">CEILING(G$3/2,1)</f>
        <v>4</v>
      </c>
      <c r="H37" s="6">
        <f t="shared" si="38"/>
        <v>4</v>
      </c>
      <c r="I37" s="6">
        <f t="shared" si="38"/>
        <v>8</v>
      </c>
      <c r="J37" s="6">
        <f>CEILING(J27/2,1)</f>
        <v>32</v>
      </c>
      <c r="K37" s="27">
        <f t="shared" ref="K37:K38" si="39">SUM($D37:$I37)+J37</f>
        <v>139</v>
      </c>
      <c r="L37" s="35">
        <f>K37*16/1000</f>
        <v>2.2240000000000002</v>
      </c>
      <c r="M37" s="7">
        <f t="shared" si="31"/>
        <v>0</v>
      </c>
      <c r="N37" s="7">
        <f>10*LOG10(6)-2</f>
        <v>5.7815125038364368</v>
      </c>
      <c r="O37" s="7">
        <f t="shared" ref="O37:O38" si="40">SUM(M37:N37)</f>
        <v>5.7815125038364368</v>
      </c>
      <c r="P37" s="31">
        <f>O37-$O29</f>
        <v>5.7815125038364368</v>
      </c>
      <c r="Q37" s="32">
        <f t="shared" si="36"/>
        <v>0.9456988633601966</v>
      </c>
    </row>
    <row r="38" spans="2:17" ht="15.75" thickBot="1">
      <c r="B38" s="4" t="s">
        <v>21</v>
      </c>
      <c r="C38" s="24" t="s">
        <v>24</v>
      </c>
      <c r="D38" s="5">
        <v>64</v>
      </c>
      <c r="E38" s="6">
        <v>16</v>
      </c>
      <c r="F38" s="6">
        <f>F$3</f>
        <v>22</v>
      </c>
      <c r="G38" s="6">
        <f t="shared" ref="G38:I38" si="41">G$3</f>
        <v>8</v>
      </c>
      <c r="H38" s="6">
        <f t="shared" si="41"/>
        <v>8</v>
      </c>
      <c r="I38" s="6">
        <f t="shared" si="41"/>
        <v>16</v>
      </c>
      <c r="J38" s="6">
        <f>J27</f>
        <v>64</v>
      </c>
      <c r="K38" s="27">
        <f t="shared" si="39"/>
        <v>198</v>
      </c>
      <c r="L38" s="35">
        <f>K38*16/1000</f>
        <v>3.1680000000000001</v>
      </c>
      <c r="M38" s="7">
        <f t="shared" si="31"/>
        <v>0</v>
      </c>
      <c r="N38" s="10">
        <f>10*LOG10(6)-2</f>
        <v>5.7815125038364368</v>
      </c>
      <c r="O38" s="7">
        <f t="shared" si="40"/>
        <v>5.7815125038364368</v>
      </c>
      <c r="P38" s="30">
        <f>O38-$O29</f>
        <v>5.7815125038364368</v>
      </c>
      <c r="Q38" s="32">
        <f t="shared" si="36"/>
        <v>0.9456988633601966</v>
      </c>
    </row>
    <row r="39" spans="2:17" ht="15.75" thickBot="1">
      <c r="B39" s="1" t="s">
        <v>4</v>
      </c>
      <c r="C39" s="21"/>
      <c r="D39" s="1">
        <v>16</v>
      </c>
      <c r="E39" s="1">
        <v>16</v>
      </c>
      <c r="F39" s="1">
        <v>22</v>
      </c>
      <c r="G39" s="1">
        <v>8</v>
      </c>
      <c r="H39" s="1">
        <v>8</v>
      </c>
      <c r="I39" s="1">
        <v>16</v>
      </c>
      <c r="J39" s="36">
        <v>128</v>
      </c>
      <c r="K39" s="1">
        <f>SUM($D39:$I39)+J39</f>
        <v>214</v>
      </c>
      <c r="L39" s="1"/>
      <c r="M39" s="1"/>
      <c r="N39" s="1"/>
      <c r="O39" s="1"/>
      <c r="P39" s="1"/>
    </row>
    <row r="40" spans="2:17" ht="15.75" thickBot="1">
      <c r="B40" s="4"/>
      <c r="C40" s="22"/>
      <c r="D40" s="17" t="s">
        <v>7</v>
      </c>
      <c r="E40" s="18"/>
      <c r="F40" s="18"/>
      <c r="G40" s="18"/>
      <c r="H40" s="18"/>
      <c r="I40" s="18"/>
      <c r="J40" s="18"/>
      <c r="K40" s="18"/>
      <c r="L40" s="18"/>
      <c r="M40" s="18"/>
      <c r="N40" s="18"/>
      <c r="O40" s="18"/>
      <c r="P40" s="18"/>
    </row>
    <row r="41" spans="2:17">
      <c r="B41" s="4" t="s">
        <v>6</v>
      </c>
      <c r="C41" s="22">
        <v>1</v>
      </c>
      <c r="D41" s="5">
        <f t="shared" ref="D41:H41" si="42">D39*$C41</f>
        <v>16</v>
      </c>
      <c r="E41" s="6">
        <f t="shared" si="42"/>
        <v>16</v>
      </c>
      <c r="F41" s="6">
        <f t="shared" si="42"/>
        <v>22</v>
      </c>
      <c r="G41" s="6">
        <f t="shared" si="42"/>
        <v>8</v>
      </c>
      <c r="H41" s="6">
        <f t="shared" si="42"/>
        <v>8</v>
      </c>
      <c r="I41" s="6">
        <f>I39*$C41</f>
        <v>16</v>
      </c>
      <c r="J41" s="6">
        <f>J39*$C41</f>
        <v>128</v>
      </c>
      <c r="K41" s="26">
        <f t="shared" ref="K41:K48" si="43">SUM($D41:$I41)+J41</f>
        <v>214</v>
      </c>
      <c r="L41" s="35">
        <f t="shared" ref="L41:L47" si="44">K41*0.001</f>
        <v>0.214</v>
      </c>
      <c r="M41" s="7">
        <f t="shared" ref="M41:M50" si="45">-10*LOG10(MAX(K41/MAX(L41,1),186)/186)</f>
        <v>-0.60900829131274559</v>
      </c>
      <c r="N41" s="25">
        <v>0</v>
      </c>
      <c r="O41" s="7">
        <f t="shared" ref="O41:O48" si="46">SUM(M41:N41)</f>
        <v>-0.60900829131274559</v>
      </c>
      <c r="P41" s="7">
        <f>O41-$O41</f>
        <v>0</v>
      </c>
      <c r="Q41" s="32">
        <f>10^(P41/20)-1</f>
        <v>0</v>
      </c>
    </row>
    <row r="42" spans="2:17">
      <c r="B42" s="4" t="s">
        <v>3</v>
      </c>
      <c r="C42" s="22">
        <v>3</v>
      </c>
      <c r="D42" s="5">
        <f t="shared" ref="D42:D45" si="47">D$5*$C42</f>
        <v>48</v>
      </c>
      <c r="E42" s="6">
        <f>E$5</f>
        <v>16</v>
      </c>
      <c r="F42" s="6">
        <f t="shared" ref="F42:H47" si="48">F$5*$C42</f>
        <v>66</v>
      </c>
      <c r="G42" s="6">
        <f t="shared" si="48"/>
        <v>24</v>
      </c>
      <c r="H42" s="6">
        <f t="shared" si="48"/>
        <v>24</v>
      </c>
      <c r="I42" s="6">
        <f t="shared" ref="I42:I47" si="49">I$5*$C42</f>
        <v>48</v>
      </c>
      <c r="J42" s="6">
        <f>J39*$C42</f>
        <v>384</v>
      </c>
      <c r="K42" s="27">
        <f t="shared" si="43"/>
        <v>610</v>
      </c>
      <c r="L42" s="35">
        <f t="shared" si="44"/>
        <v>0.61</v>
      </c>
      <c r="M42" s="7">
        <f t="shared" si="45"/>
        <v>-5.1581689079285074</v>
      </c>
      <c r="N42" s="7">
        <v>4.7699999999999996</v>
      </c>
      <c r="O42" s="7">
        <f t="shared" si="46"/>
        <v>-0.38816890792850778</v>
      </c>
      <c r="P42" s="7">
        <f>O42-$O41</f>
        <v>0.22083938338423781</v>
      </c>
      <c r="Q42" s="32">
        <f t="shared" ref="Q42:Q50" si="50">10^(P42/20)-1</f>
        <v>2.5751047564307461E-2</v>
      </c>
    </row>
    <row r="43" spans="2:17">
      <c r="B43" s="4" t="s">
        <v>9</v>
      </c>
      <c r="C43" s="22">
        <v>4</v>
      </c>
      <c r="D43" s="5">
        <v>64</v>
      </c>
      <c r="E43" s="6">
        <f t="shared" ref="E43:E47" si="51">E$5</f>
        <v>16</v>
      </c>
      <c r="F43" s="6">
        <f t="shared" si="48"/>
        <v>88</v>
      </c>
      <c r="G43" s="6">
        <f t="shared" si="48"/>
        <v>32</v>
      </c>
      <c r="H43" s="6">
        <f t="shared" si="48"/>
        <v>32</v>
      </c>
      <c r="I43" s="6">
        <f t="shared" si="49"/>
        <v>64</v>
      </c>
      <c r="J43" s="6">
        <f>J39*$C43</f>
        <v>512</v>
      </c>
      <c r="K43" s="27">
        <f t="shared" si="43"/>
        <v>808</v>
      </c>
      <c r="L43" s="35">
        <f t="shared" si="44"/>
        <v>0.80800000000000005</v>
      </c>
      <c r="M43" s="7">
        <f t="shared" si="45"/>
        <v>-6.3789841655666981</v>
      </c>
      <c r="N43" s="7">
        <v>6</v>
      </c>
      <c r="O43" s="7">
        <f t="shared" si="46"/>
        <v>-0.37898416556669812</v>
      </c>
      <c r="P43" s="7">
        <f>O43-$O41</f>
        <v>0.23002412574604747</v>
      </c>
      <c r="Q43" s="32">
        <f t="shared" si="50"/>
        <v>2.6836283783188364E-2</v>
      </c>
    </row>
    <row r="44" spans="2:17">
      <c r="B44" s="4" t="s">
        <v>10</v>
      </c>
      <c r="C44" s="22">
        <v>2</v>
      </c>
      <c r="D44" s="5">
        <f t="shared" si="47"/>
        <v>32</v>
      </c>
      <c r="E44" s="6">
        <f t="shared" si="51"/>
        <v>16</v>
      </c>
      <c r="F44" s="6">
        <f t="shared" si="48"/>
        <v>44</v>
      </c>
      <c r="G44" s="6">
        <f t="shared" si="48"/>
        <v>16</v>
      </c>
      <c r="H44" s="6">
        <f t="shared" si="48"/>
        <v>16</v>
      </c>
      <c r="I44" s="6">
        <f t="shared" si="49"/>
        <v>32</v>
      </c>
      <c r="J44" s="6">
        <f>J39*$C44</f>
        <v>256</v>
      </c>
      <c r="K44" s="27">
        <f t="shared" si="43"/>
        <v>412</v>
      </c>
      <c r="L44" s="35">
        <f t="shared" si="44"/>
        <v>0.41200000000000003</v>
      </c>
      <c r="M44" s="7">
        <f t="shared" si="45"/>
        <v>-3.4538427181521825</v>
      </c>
      <c r="N44" s="7">
        <f>10*LOG10(5)-1.6</f>
        <v>5.3897000433601878</v>
      </c>
      <c r="O44" s="7">
        <f t="shared" si="46"/>
        <v>1.9358573252080054</v>
      </c>
      <c r="P44" s="7">
        <f>O44-$O41</f>
        <v>2.5448656165207511</v>
      </c>
      <c r="Q44" s="32">
        <f t="shared" si="50"/>
        <v>0.3404273507827138</v>
      </c>
    </row>
    <row r="45" spans="2:17">
      <c r="B45" s="4" t="s">
        <v>12</v>
      </c>
      <c r="C45" s="22">
        <v>3</v>
      </c>
      <c r="D45" s="5">
        <f t="shared" si="47"/>
        <v>48</v>
      </c>
      <c r="E45" s="6">
        <f t="shared" si="51"/>
        <v>16</v>
      </c>
      <c r="F45" s="6">
        <f t="shared" si="48"/>
        <v>66</v>
      </c>
      <c r="G45" s="6">
        <f t="shared" si="48"/>
        <v>24</v>
      </c>
      <c r="H45" s="6">
        <f t="shared" si="48"/>
        <v>24</v>
      </c>
      <c r="I45" s="6">
        <f t="shared" si="49"/>
        <v>48</v>
      </c>
      <c r="J45" s="6">
        <f>J39*$C45</f>
        <v>384</v>
      </c>
      <c r="K45" s="27">
        <f t="shared" si="43"/>
        <v>610</v>
      </c>
      <c r="L45" s="35">
        <f t="shared" si="44"/>
        <v>0.61</v>
      </c>
      <c r="M45" s="7">
        <f t="shared" si="45"/>
        <v>-5.1581689079285074</v>
      </c>
      <c r="N45" s="7">
        <f>9-1.6</f>
        <v>7.4</v>
      </c>
      <c r="O45" s="7">
        <f t="shared" si="46"/>
        <v>2.241831092071493</v>
      </c>
      <c r="P45" s="7">
        <f>O45-$O41</f>
        <v>2.8508393833842387</v>
      </c>
      <c r="Q45" s="32">
        <f t="shared" si="50"/>
        <v>0.38848748352081386</v>
      </c>
    </row>
    <row r="46" spans="2:17">
      <c r="B46" s="4" t="s">
        <v>13</v>
      </c>
      <c r="C46" s="22">
        <v>4</v>
      </c>
      <c r="D46" s="5">
        <v>64</v>
      </c>
      <c r="E46" s="6">
        <f t="shared" si="51"/>
        <v>16</v>
      </c>
      <c r="F46" s="6">
        <f t="shared" si="48"/>
        <v>88</v>
      </c>
      <c r="G46" s="6">
        <f t="shared" si="48"/>
        <v>32</v>
      </c>
      <c r="H46" s="6">
        <f t="shared" si="48"/>
        <v>32</v>
      </c>
      <c r="I46" s="6">
        <f t="shared" si="49"/>
        <v>64</v>
      </c>
      <c r="J46" s="6">
        <f>J39*$C46</f>
        <v>512</v>
      </c>
      <c r="K46" s="27">
        <f t="shared" si="43"/>
        <v>808</v>
      </c>
      <c r="L46" s="35">
        <f t="shared" si="44"/>
        <v>0.80800000000000005</v>
      </c>
      <c r="M46" s="7">
        <f t="shared" si="45"/>
        <v>-6.3789841655666981</v>
      </c>
      <c r="N46" s="7">
        <f>10-1.6</f>
        <v>8.4</v>
      </c>
      <c r="O46" s="7">
        <f t="shared" si="46"/>
        <v>2.0210158344333022</v>
      </c>
      <c r="P46" s="7">
        <f>O46-$O41</f>
        <v>2.6300241257460479</v>
      </c>
      <c r="Q46" s="32">
        <f t="shared" si="50"/>
        <v>0.35363385049140739</v>
      </c>
    </row>
    <row r="47" spans="2:17">
      <c r="B47" s="4" t="s">
        <v>11</v>
      </c>
      <c r="C47" s="22">
        <v>4</v>
      </c>
      <c r="D47" s="5">
        <v>64</v>
      </c>
      <c r="E47" s="6">
        <f t="shared" si="51"/>
        <v>16</v>
      </c>
      <c r="F47" s="6">
        <f t="shared" si="48"/>
        <v>88</v>
      </c>
      <c r="G47" s="6">
        <f t="shared" si="48"/>
        <v>32</v>
      </c>
      <c r="H47" s="6">
        <f t="shared" si="48"/>
        <v>32</v>
      </c>
      <c r="I47" s="6">
        <f t="shared" si="49"/>
        <v>64</v>
      </c>
      <c r="J47" s="6">
        <f>J39*$C47</f>
        <v>512</v>
      </c>
      <c r="K47" s="27">
        <f t="shared" si="43"/>
        <v>808</v>
      </c>
      <c r="L47" s="35">
        <f t="shared" si="44"/>
        <v>0.80800000000000005</v>
      </c>
      <c r="M47" s="7">
        <f t="shared" si="45"/>
        <v>-6.3789841655666981</v>
      </c>
      <c r="N47" s="7">
        <v>4.7699999999999996</v>
      </c>
      <c r="O47" s="7">
        <f t="shared" si="46"/>
        <v>-1.6089841655666985</v>
      </c>
      <c r="P47" s="7">
        <f>O47-$O41</f>
        <v>-0.99997587425395296</v>
      </c>
      <c r="Q47" s="32">
        <f t="shared" si="50"/>
        <v>-0.10874658634278411</v>
      </c>
    </row>
    <row r="48" spans="2:17">
      <c r="B48" s="4" t="s">
        <v>19</v>
      </c>
      <c r="C48" s="23" t="s">
        <v>22</v>
      </c>
      <c r="D48" s="5">
        <v>64</v>
      </c>
      <c r="E48" s="6">
        <v>16</v>
      </c>
      <c r="F48" s="6">
        <f>CEILING(F39/4,1)</f>
        <v>6</v>
      </c>
      <c r="G48" s="6">
        <f>CEILING(G39/4,1)</f>
        <v>2</v>
      </c>
      <c r="H48" s="6">
        <f>CEILING(H39/4,1)</f>
        <v>2</v>
      </c>
      <c r="I48" s="6">
        <f>CEILING(I39/4,1)</f>
        <v>4</v>
      </c>
      <c r="J48" s="6">
        <f>CEILING(J39/4,1)</f>
        <v>32</v>
      </c>
      <c r="K48" s="27">
        <f t="shared" si="43"/>
        <v>126</v>
      </c>
      <c r="L48" s="35">
        <f>K48*16/1000</f>
        <v>2.016</v>
      </c>
      <c r="M48" s="7">
        <f t="shared" si="45"/>
        <v>0</v>
      </c>
      <c r="N48" s="7">
        <v>-0.4</v>
      </c>
      <c r="O48" s="7">
        <f t="shared" si="46"/>
        <v>-0.4</v>
      </c>
      <c r="P48" s="29">
        <f>O48-$O41</f>
        <v>0.20900829131274556</v>
      </c>
      <c r="Q48" s="32">
        <f t="shared" si="50"/>
        <v>2.4354818247833476E-2</v>
      </c>
    </row>
    <row r="49" spans="2:17">
      <c r="B49" s="4" t="s">
        <v>20</v>
      </c>
      <c r="C49" s="24" t="s">
        <v>23</v>
      </c>
      <c r="D49" s="5">
        <v>64</v>
      </c>
      <c r="E49" s="6">
        <v>16</v>
      </c>
      <c r="F49" s="6">
        <f>CEILING(F$3/2,1)</f>
        <v>11</v>
      </c>
      <c r="G49" s="6">
        <f t="shared" ref="G49:I49" si="52">CEILING(G$3/2,1)</f>
        <v>4</v>
      </c>
      <c r="H49" s="6">
        <f t="shared" si="52"/>
        <v>4</v>
      </c>
      <c r="I49" s="6">
        <f t="shared" si="52"/>
        <v>8</v>
      </c>
      <c r="J49" s="6">
        <f>CEILING(J39/2,1)</f>
        <v>64</v>
      </c>
      <c r="K49" s="27">
        <f t="shared" ref="K49:K50" si="53">SUM($D49:$I49)+J49</f>
        <v>171</v>
      </c>
      <c r="L49" s="35">
        <f>K49*16/1000</f>
        <v>2.7360000000000002</v>
      </c>
      <c r="M49" s="7">
        <f t="shared" si="45"/>
        <v>0</v>
      </c>
      <c r="N49" s="7">
        <f>10*LOG10(6)-2</f>
        <v>5.7815125038364368</v>
      </c>
      <c r="O49" s="7">
        <f t="shared" ref="O49:O50" si="54">SUM(M49:N49)</f>
        <v>5.7815125038364368</v>
      </c>
      <c r="P49" s="31">
        <f>O49-$O41</f>
        <v>6.3905207951491825</v>
      </c>
      <c r="Q49" s="32">
        <f t="shared" si="50"/>
        <v>1.0870172551241288</v>
      </c>
    </row>
    <row r="50" spans="2:17" ht="15.75" thickBot="1">
      <c r="B50" s="4" t="s">
        <v>21</v>
      </c>
      <c r="C50" s="24" t="s">
        <v>24</v>
      </c>
      <c r="D50" s="5">
        <v>64</v>
      </c>
      <c r="E50" s="6">
        <v>16</v>
      </c>
      <c r="F50" s="6">
        <f>F$3</f>
        <v>22</v>
      </c>
      <c r="G50" s="6">
        <f t="shared" ref="G50:I50" si="55">G$3</f>
        <v>8</v>
      </c>
      <c r="H50" s="6">
        <f t="shared" si="55"/>
        <v>8</v>
      </c>
      <c r="I50" s="6">
        <f t="shared" si="55"/>
        <v>16</v>
      </c>
      <c r="J50" s="6">
        <f>J39</f>
        <v>128</v>
      </c>
      <c r="K50" s="27">
        <f t="shared" si="53"/>
        <v>262</v>
      </c>
      <c r="L50" s="35">
        <f>K50*16/1000</f>
        <v>4.1920000000000002</v>
      </c>
      <c r="M50" s="7">
        <f t="shared" si="45"/>
        <v>0</v>
      </c>
      <c r="N50" s="10">
        <f>10*LOG10(6)-2</f>
        <v>5.7815125038364368</v>
      </c>
      <c r="O50" s="7">
        <f t="shared" si="54"/>
        <v>5.7815125038364368</v>
      </c>
      <c r="P50" s="30">
        <f>O50-$O41</f>
        <v>6.3905207951491825</v>
      </c>
      <c r="Q50" s="32">
        <f t="shared" si="50"/>
        <v>1.0870172551241288</v>
      </c>
    </row>
    <row r="51" spans="2:17" ht="15.75" thickBot="1">
      <c r="B51" s="1" t="s">
        <v>4</v>
      </c>
      <c r="C51" s="21"/>
      <c r="D51" s="1">
        <v>16</v>
      </c>
      <c r="E51" s="1">
        <v>16</v>
      </c>
      <c r="F51" s="1">
        <v>22</v>
      </c>
      <c r="G51" s="1">
        <v>8</v>
      </c>
      <c r="H51" s="1">
        <v>8</v>
      </c>
      <c r="I51" s="1">
        <v>16</v>
      </c>
      <c r="J51" s="36">
        <v>256</v>
      </c>
      <c r="K51" s="1">
        <f>SUM($D51:$I51)+J51</f>
        <v>342</v>
      </c>
      <c r="L51" s="1"/>
      <c r="M51" s="1"/>
      <c r="N51" s="1"/>
      <c r="O51" s="1"/>
      <c r="P51" s="1"/>
    </row>
    <row r="52" spans="2:17" ht="15.75" thickBot="1">
      <c r="B52" s="4"/>
      <c r="C52" s="22"/>
      <c r="D52" s="17" t="s">
        <v>7</v>
      </c>
      <c r="E52" s="18"/>
      <c r="F52" s="18"/>
      <c r="G52" s="18"/>
      <c r="H52" s="18"/>
      <c r="I52" s="18"/>
      <c r="J52" s="18"/>
      <c r="K52" s="18"/>
      <c r="L52" s="18"/>
      <c r="M52" s="18"/>
      <c r="N52" s="18"/>
      <c r="O52" s="18"/>
      <c r="P52" s="18"/>
    </row>
    <row r="53" spans="2:17">
      <c r="B53" s="4" t="s">
        <v>6</v>
      </c>
      <c r="C53" s="22">
        <v>1</v>
      </c>
      <c r="D53" s="5">
        <f t="shared" ref="D53:H53" si="56">D51*$C53</f>
        <v>16</v>
      </c>
      <c r="E53" s="6">
        <f t="shared" si="56"/>
        <v>16</v>
      </c>
      <c r="F53" s="6">
        <f t="shared" si="56"/>
        <v>22</v>
      </c>
      <c r="G53" s="6">
        <f t="shared" si="56"/>
        <v>8</v>
      </c>
      <c r="H53" s="6">
        <f t="shared" si="56"/>
        <v>8</v>
      </c>
      <c r="I53" s="6">
        <f>I51*$C53</f>
        <v>16</v>
      </c>
      <c r="J53" s="6">
        <f>J51*$C53</f>
        <v>256</v>
      </c>
      <c r="K53" s="26">
        <f t="shared" ref="K53:K60" si="57">SUM($D53:$I53)+J53</f>
        <v>342</v>
      </c>
      <c r="L53" s="35">
        <f t="shared" ref="L53:L59" si="58">K53*0.001</f>
        <v>0.34200000000000003</v>
      </c>
      <c r="M53" s="7">
        <f t="shared" ref="M53:M62" si="59">-10*LOG10(MAX(K53/MAX(L53,1),186)/186)</f>
        <v>-2.6451316183821874</v>
      </c>
      <c r="N53" s="25">
        <v>0</v>
      </c>
      <c r="O53" s="7">
        <f t="shared" ref="O53:O60" si="60">SUM(M53:N53)</f>
        <v>-2.6451316183821874</v>
      </c>
      <c r="P53" s="7">
        <f>O53-$O53</f>
        <v>0</v>
      </c>
      <c r="Q53" s="32">
        <f>10^(P53/20)-1</f>
        <v>0</v>
      </c>
    </row>
    <row r="54" spans="2:17">
      <c r="B54" s="4" t="s">
        <v>3</v>
      </c>
      <c r="C54" s="22">
        <v>3</v>
      </c>
      <c r="D54" s="5">
        <f t="shared" ref="D54:D57" si="61">D$5*$C54</f>
        <v>48</v>
      </c>
      <c r="E54" s="6">
        <f>E$5</f>
        <v>16</v>
      </c>
      <c r="F54" s="6">
        <f t="shared" ref="F54:H59" si="62">F$5*$C54</f>
        <v>66</v>
      </c>
      <c r="G54" s="6">
        <f t="shared" si="62"/>
        <v>24</v>
      </c>
      <c r="H54" s="6">
        <f t="shared" si="62"/>
        <v>24</v>
      </c>
      <c r="I54" s="6">
        <f t="shared" ref="I54:I59" si="63">I$5*$C54</f>
        <v>48</v>
      </c>
      <c r="J54" s="6">
        <f>J51*$C54</f>
        <v>768</v>
      </c>
      <c r="K54" s="27">
        <f t="shared" si="57"/>
        <v>994</v>
      </c>
      <c r="L54" s="35">
        <f t="shared" si="58"/>
        <v>0.99399999999999999</v>
      </c>
      <c r="M54" s="7">
        <f t="shared" si="59"/>
        <v>-7.2787344017939688</v>
      </c>
      <c r="N54" s="7">
        <v>4.7699999999999996</v>
      </c>
      <c r="O54" s="7">
        <f t="shared" si="60"/>
        <v>-2.5087344017939692</v>
      </c>
      <c r="P54" s="7">
        <f>O54-$O53</f>
        <v>0.13639721658821813</v>
      </c>
      <c r="Q54" s="32">
        <f t="shared" ref="Q54:Q62" si="64">10^(P54/20)-1</f>
        <v>1.5827254784570144E-2</v>
      </c>
    </row>
    <row r="55" spans="2:17">
      <c r="B55" s="4" t="s">
        <v>9</v>
      </c>
      <c r="C55" s="22">
        <v>4</v>
      </c>
      <c r="D55" s="5">
        <v>64</v>
      </c>
      <c r="E55" s="6">
        <f t="shared" ref="E55:E59" si="65">E$5</f>
        <v>16</v>
      </c>
      <c r="F55" s="6">
        <f t="shared" si="62"/>
        <v>88</v>
      </c>
      <c r="G55" s="6">
        <f t="shared" si="62"/>
        <v>32</v>
      </c>
      <c r="H55" s="6">
        <f t="shared" si="62"/>
        <v>32</v>
      </c>
      <c r="I55" s="6">
        <f t="shared" si="63"/>
        <v>64</v>
      </c>
      <c r="J55" s="6">
        <f>J51*$C55</f>
        <v>1024</v>
      </c>
      <c r="K55" s="27">
        <f t="shared" si="57"/>
        <v>1320</v>
      </c>
      <c r="L55" s="35">
        <f t="shared" si="58"/>
        <v>1.32</v>
      </c>
      <c r="M55" s="7">
        <f t="shared" si="59"/>
        <v>-7.3048705578208359</v>
      </c>
      <c r="N55" s="7">
        <v>6</v>
      </c>
      <c r="O55" s="7">
        <f t="shared" si="60"/>
        <v>-1.3048705578208359</v>
      </c>
      <c r="P55" s="7">
        <f>O55-$O53</f>
        <v>1.3402610605613514</v>
      </c>
      <c r="Q55" s="32">
        <f t="shared" si="64"/>
        <v>0.16684468687694709</v>
      </c>
    </row>
    <row r="56" spans="2:17">
      <c r="B56" s="4" t="s">
        <v>10</v>
      </c>
      <c r="C56" s="22">
        <v>2</v>
      </c>
      <c r="D56" s="5">
        <f t="shared" si="61"/>
        <v>32</v>
      </c>
      <c r="E56" s="6">
        <f t="shared" si="65"/>
        <v>16</v>
      </c>
      <c r="F56" s="6">
        <f t="shared" si="62"/>
        <v>44</v>
      </c>
      <c r="G56" s="6">
        <f t="shared" si="62"/>
        <v>16</v>
      </c>
      <c r="H56" s="6">
        <f t="shared" si="62"/>
        <v>16</v>
      </c>
      <c r="I56" s="6">
        <f t="shared" si="63"/>
        <v>32</v>
      </c>
      <c r="J56" s="6">
        <f>J51*$C56</f>
        <v>512</v>
      </c>
      <c r="K56" s="27">
        <f t="shared" si="57"/>
        <v>668</v>
      </c>
      <c r="L56" s="35">
        <f t="shared" si="58"/>
        <v>0.66800000000000004</v>
      </c>
      <c r="M56" s="7">
        <f t="shared" si="59"/>
        <v>-5.5526351825762932</v>
      </c>
      <c r="N56" s="7">
        <f>10*LOG10(5)-1.6</f>
        <v>5.3897000433601878</v>
      </c>
      <c r="O56" s="7">
        <f t="shared" si="60"/>
        <v>-0.16293513921610536</v>
      </c>
      <c r="P56" s="7">
        <f>O56-$O53</f>
        <v>2.482196479166082</v>
      </c>
      <c r="Q56" s="32">
        <f t="shared" si="64"/>
        <v>0.33079090451655269</v>
      </c>
    </row>
    <row r="57" spans="2:17">
      <c r="B57" s="4" t="s">
        <v>12</v>
      </c>
      <c r="C57" s="22">
        <v>3</v>
      </c>
      <c r="D57" s="5">
        <f t="shared" si="61"/>
        <v>48</v>
      </c>
      <c r="E57" s="6">
        <f t="shared" si="65"/>
        <v>16</v>
      </c>
      <c r="F57" s="6">
        <f t="shared" si="62"/>
        <v>66</v>
      </c>
      <c r="G57" s="6">
        <f t="shared" si="62"/>
        <v>24</v>
      </c>
      <c r="H57" s="6">
        <f t="shared" si="62"/>
        <v>24</v>
      </c>
      <c r="I57" s="6">
        <f t="shared" si="63"/>
        <v>48</v>
      </c>
      <c r="J57" s="6">
        <f>J51*$C57</f>
        <v>768</v>
      </c>
      <c r="K57" s="27">
        <f t="shared" si="57"/>
        <v>994</v>
      </c>
      <c r="L57" s="35">
        <f t="shared" si="58"/>
        <v>0.99399999999999999</v>
      </c>
      <c r="M57" s="7">
        <f t="shared" si="59"/>
        <v>-7.2787344017939688</v>
      </c>
      <c r="N57" s="7">
        <f>9-1.6</f>
        <v>7.4</v>
      </c>
      <c r="O57" s="7">
        <f t="shared" si="60"/>
        <v>0.12126559820603156</v>
      </c>
      <c r="P57" s="7">
        <f>O57-$O53</f>
        <v>2.7663972165882189</v>
      </c>
      <c r="Q57" s="32">
        <f t="shared" si="64"/>
        <v>0.37505433900057294</v>
      </c>
    </row>
    <row r="58" spans="2:17">
      <c r="B58" s="4" t="s">
        <v>13</v>
      </c>
      <c r="C58" s="22">
        <v>4</v>
      </c>
      <c r="D58" s="5">
        <v>64</v>
      </c>
      <c r="E58" s="6">
        <f t="shared" si="65"/>
        <v>16</v>
      </c>
      <c r="F58" s="6">
        <f t="shared" si="62"/>
        <v>88</v>
      </c>
      <c r="G58" s="6">
        <f t="shared" si="62"/>
        <v>32</v>
      </c>
      <c r="H58" s="6">
        <f t="shared" si="62"/>
        <v>32</v>
      </c>
      <c r="I58" s="6">
        <f t="shared" si="63"/>
        <v>64</v>
      </c>
      <c r="J58" s="6">
        <f>J51*$C58</f>
        <v>1024</v>
      </c>
      <c r="K58" s="27">
        <f t="shared" si="57"/>
        <v>1320</v>
      </c>
      <c r="L58" s="35">
        <f t="shared" si="58"/>
        <v>1.32</v>
      </c>
      <c r="M58" s="7">
        <f t="shared" si="59"/>
        <v>-7.3048705578208359</v>
      </c>
      <c r="N58" s="7">
        <f>10-1.6</f>
        <v>8.4</v>
      </c>
      <c r="O58" s="7">
        <f t="shared" si="60"/>
        <v>1.0951294421791644</v>
      </c>
      <c r="P58" s="7">
        <f>O58-$O53</f>
        <v>3.7402610605613518</v>
      </c>
      <c r="Q58" s="32">
        <f t="shared" si="64"/>
        <v>0.53820087132427652</v>
      </c>
    </row>
    <row r="59" spans="2:17">
      <c r="B59" s="4" t="s">
        <v>11</v>
      </c>
      <c r="C59" s="22">
        <v>4</v>
      </c>
      <c r="D59" s="5">
        <v>64</v>
      </c>
      <c r="E59" s="6">
        <f t="shared" si="65"/>
        <v>16</v>
      </c>
      <c r="F59" s="6">
        <f t="shared" si="62"/>
        <v>88</v>
      </c>
      <c r="G59" s="6">
        <f t="shared" si="62"/>
        <v>32</v>
      </c>
      <c r="H59" s="6">
        <f t="shared" si="62"/>
        <v>32</v>
      </c>
      <c r="I59" s="6">
        <f t="shared" si="63"/>
        <v>64</v>
      </c>
      <c r="J59" s="6">
        <f>J51*$C59</f>
        <v>1024</v>
      </c>
      <c r="K59" s="27">
        <f t="shared" si="57"/>
        <v>1320</v>
      </c>
      <c r="L59" s="35">
        <f t="shared" si="58"/>
        <v>1.32</v>
      </c>
      <c r="M59" s="7">
        <f t="shared" si="59"/>
        <v>-7.3048705578208359</v>
      </c>
      <c r="N59" s="7">
        <v>4.7699999999999996</v>
      </c>
      <c r="O59" s="7">
        <f t="shared" si="60"/>
        <v>-2.5348705578208364</v>
      </c>
      <c r="P59" s="7">
        <f>O59-$O53</f>
        <v>0.11026106056135099</v>
      </c>
      <c r="Q59" s="32">
        <f t="shared" si="64"/>
        <v>1.2775188032258633E-2</v>
      </c>
    </row>
    <row r="60" spans="2:17">
      <c r="B60" s="4" t="s">
        <v>19</v>
      </c>
      <c r="C60" s="23" t="s">
        <v>22</v>
      </c>
      <c r="D60" s="5">
        <v>64</v>
      </c>
      <c r="E60" s="6">
        <v>16</v>
      </c>
      <c r="F60" s="6">
        <f>CEILING(F51/4,1)</f>
        <v>6</v>
      </c>
      <c r="G60" s="6">
        <f>CEILING(G51/4,1)</f>
        <v>2</v>
      </c>
      <c r="H60" s="6">
        <f>CEILING(H51/4,1)</f>
        <v>2</v>
      </c>
      <c r="I60" s="6">
        <f>CEILING(I51/4,1)</f>
        <v>4</v>
      </c>
      <c r="J60" s="6">
        <f>CEILING(J51/4,1)</f>
        <v>64</v>
      </c>
      <c r="K60" s="27">
        <f t="shared" si="57"/>
        <v>158</v>
      </c>
      <c r="L60" s="35">
        <f>K60*16/1000</f>
        <v>2.528</v>
      </c>
      <c r="M60" s="7">
        <f t="shared" si="59"/>
        <v>0</v>
      </c>
      <c r="N60" s="7">
        <v>-0.4</v>
      </c>
      <c r="O60" s="7">
        <f t="shared" si="60"/>
        <v>-0.4</v>
      </c>
      <c r="P60" s="29">
        <f>O60-$O53</f>
        <v>2.2451316183821874</v>
      </c>
      <c r="Q60" s="32">
        <f t="shared" si="64"/>
        <v>0.29496067748602317</v>
      </c>
    </row>
    <row r="61" spans="2:17">
      <c r="B61" s="4" t="s">
        <v>20</v>
      </c>
      <c r="C61" s="24" t="s">
        <v>23</v>
      </c>
      <c r="D61" s="5">
        <v>64</v>
      </c>
      <c r="E61" s="6">
        <v>16</v>
      </c>
      <c r="F61" s="6">
        <f>CEILING(F$3/2,1)</f>
        <v>11</v>
      </c>
      <c r="G61" s="6">
        <f t="shared" ref="G61:I61" si="66">CEILING(G$3/2,1)</f>
        <v>4</v>
      </c>
      <c r="H61" s="6">
        <f t="shared" si="66"/>
        <v>4</v>
      </c>
      <c r="I61" s="6">
        <f t="shared" si="66"/>
        <v>8</v>
      </c>
      <c r="J61" s="6">
        <f>CEILING(J51/2,1)</f>
        <v>128</v>
      </c>
      <c r="K61" s="27">
        <f t="shared" ref="K61:K62" si="67">SUM($D61:$I61)+J61</f>
        <v>235</v>
      </c>
      <c r="L61" s="35">
        <f>K61*16/1000</f>
        <v>3.76</v>
      </c>
      <c r="M61" s="7">
        <f t="shared" si="59"/>
        <v>0</v>
      </c>
      <c r="N61" s="7">
        <f>10*LOG10(6)-2</f>
        <v>5.7815125038364368</v>
      </c>
      <c r="O61" s="7">
        <f t="shared" ref="O61:O62" si="68">SUM(M61:N61)</f>
        <v>5.7815125038364368</v>
      </c>
      <c r="P61" s="31">
        <f>O61-$O53</f>
        <v>8.4266441222186241</v>
      </c>
      <c r="Q61" s="32">
        <f t="shared" si="64"/>
        <v>1.6383487737612126</v>
      </c>
    </row>
    <row r="62" spans="2:17" ht="15.75" thickBot="1">
      <c r="B62" s="4" t="s">
        <v>21</v>
      </c>
      <c r="C62" s="24" t="s">
        <v>24</v>
      </c>
      <c r="D62" s="5">
        <v>64</v>
      </c>
      <c r="E62" s="6">
        <v>16</v>
      </c>
      <c r="F62" s="6">
        <f>F$3</f>
        <v>22</v>
      </c>
      <c r="G62" s="6">
        <f t="shared" ref="G62:I62" si="69">G$3</f>
        <v>8</v>
      </c>
      <c r="H62" s="6">
        <f t="shared" si="69"/>
        <v>8</v>
      </c>
      <c r="I62" s="6">
        <f t="shared" si="69"/>
        <v>16</v>
      </c>
      <c r="J62" s="6">
        <f>J51</f>
        <v>256</v>
      </c>
      <c r="K62" s="27">
        <f t="shared" si="67"/>
        <v>390</v>
      </c>
      <c r="L62" s="35">
        <f>K62*16/1000</f>
        <v>6.24</v>
      </c>
      <c r="M62" s="7">
        <f t="shared" si="59"/>
        <v>0</v>
      </c>
      <c r="N62" s="10">
        <f>10*LOG10(6)-2</f>
        <v>5.7815125038364368</v>
      </c>
      <c r="O62" s="7">
        <f t="shared" si="68"/>
        <v>5.7815125038364368</v>
      </c>
      <c r="P62" s="30">
        <f>O62-$O53</f>
        <v>8.4266441222186241</v>
      </c>
      <c r="Q62" s="32">
        <f t="shared" si="64"/>
        <v>1.6383487737612126</v>
      </c>
    </row>
    <row r="63" spans="2:17" ht="15.75" thickBot="1">
      <c r="B63" s="1" t="s">
        <v>4</v>
      </c>
      <c r="C63" s="21"/>
      <c r="D63" s="1">
        <v>16</v>
      </c>
      <c r="E63" s="1">
        <v>16</v>
      </c>
      <c r="F63" s="1">
        <v>22</v>
      </c>
      <c r="G63" s="1">
        <v>8</v>
      </c>
      <c r="H63" s="1">
        <v>8</v>
      </c>
      <c r="I63" s="1">
        <v>16</v>
      </c>
      <c r="J63" s="36">
        <v>512</v>
      </c>
      <c r="K63" s="1">
        <f>SUM($D63:$I63)+J63</f>
        <v>598</v>
      </c>
      <c r="L63" s="1"/>
      <c r="M63" s="1"/>
      <c r="N63" s="1"/>
      <c r="O63" s="1"/>
      <c r="P63" s="1"/>
    </row>
    <row r="64" spans="2:17" ht="15.75" thickBot="1">
      <c r="B64" s="4"/>
      <c r="C64" s="22"/>
      <c r="D64" s="17" t="s">
        <v>7</v>
      </c>
      <c r="E64" s="18"/>
      <c r="F64" s="18"/>
      <c r="G64" s="18"/>
      <c r="H64" s="18"/>
      <c r="I64" s="18"/>
      <c r="J64" s="18"/>
      <c r="K64" s="18"/>
      <c r="L64" s="18"/>
      <c r="M64" s="18"/>
      <c r="N64" s="18"/>
      <c r="O64" s="18"/>
      <c r="P64" s="18"/>
    </row>
    <row r="65" spans="2:17">
      <c r="B65" s="4" t="s">
        <v>6</v>
      </c>
      <c r="C65" s="22">
        <v>1</v>
      </c>
      <c r="D65" s="5">
        <f t="shared" ref="D65:H65" si="70">D63*$C65</f>
        <v>16</v>
      </c>
      <c r="E65" s="6">
        <f t="shared" si="70"/>
        <v>16</v>
      </c>
      <c r="F65" s="6">
        <f t="shared" si="70"/>
        <v>22</v>
      </c>
      <c r="G65" s="6">
        <f t="shared" si="70"/>
        <v>8</v>
      </c>
      <c r="H65" s="6">
        <f t="shared" si="70"/>
        <v>8</v>
      </c>
      <c r="I65" s="6">
        <f>I63*$C65</f>
        <v>16</v>
      </c>
      <c r="J65" s="6">
        <f>J63*$C65</f>
        <v>512</v>
      </c>
      <c r="K65" s="26">
        <f t="shared" ref="K65:K72" si="71">SUM($D65:$I65)+J65</f>
        <v>598</v>
      </c>
      <c r="L65" s="35">
        <f t="shared" ref="L65:L71" si="72">K65*0.001</f>
        <v>0.59799999999999998</v>
      </c>
      <c r="M65" s="7">
        <f>-10*LOG10(MAX(K65/MAX(L65,1),186)/186)</f>
        <v>-5.071882397704945</v>
      </c>
      <c r="N65" s="25">
        <v>0</v>
      </c>
      <c r="O65" s="7">
        <f t="shared" ref="O65:O72" si="73">SUM(M65:N65)</f>
        <v>-5.071882397704945</v>
      </c>
      <c r="P65" s="7">
        <f>O65-$O65</f>
        <v>0</v>
      </c>
      <c r="Q65" s="32">
        <f>10^(P65/20)-1</f>
        <v>0</v>
      </c>
    </row>
    <row r="66" spans="2:17">
      <c r="B66" s="4" t="s">
        <v>3</v>
      </c>
      <c r="C66" s="22">
        <v>3</v>
      </c>
      <c r="D66" s="5">
        <f t="shared" ref="D66:D69" si="74">D$5*$C66</f>
        <v>48</v>
      </c>
      <c r="E66" s="6">
        <f>E$5</f>
        <v>16</v>
      </c>
      <c r="F66" s="6">
        <f t="shared" ref="F66:H71" si="75">F$5*$C66</f>
        <v>66</v>
      </c>
      <c r="G66" s="6">
        <f t="shared" si="75"/>
        <v>24</v>
      </c>
      <c r="H66" s="6">
        <f t="shared" si="75"/>
        <v>24</v>
      </c>
      <c r="I66" s="6">
        <f t="shared" ref="I66:I71" si="76">I$5*$C66</f>
        <v>48</v>
      </c>
      <c r="J66" s="6">
        <f>J63*$C66</f>
        <v>1536</v>
      </c>
      <c r="K66" s="27">
        <f t="shared" si="71"/>
        <v>1762</v>
      </c>
      <c r="L66" s="35">
        <f t="shared" si="72"/>
        <v>1.762</v>
      </c>
      <c r="M66" s="7">
        <f t="shared" ref="M66:M74" si="77">-10*LOG10(MAX(K66/MAX(L66,1),186)/186)</f>
        <v>-7.3048705578208359</v>
      </c>
      <c r="N66" s="7">
        <v>4.7699999999999996</v>
      </c>
      <c r="O66" s="7">
        <f t="shared" si="73"/>
        <v>-2.5348705578208364</v>
      </c>
      <c r="P66" s="7">
        <f>O66-$O65</f>
        <v>2.5370118398841086</v>
      </c>
      <c r="Q66" s="32">
        <f t="shared" ref="Q66:Q74" si="78">10^(P66/20)-1</f>
        <v>0.33921588489481991</v>
      </c>
    </row>
    <row r="67" spans="2:17">
      <c r="B67" s="4" t="s">
        <v>9</v>
      </c>
      <c r="C67" s="22">
        <v>4</v>
      </c>
      <c r="D67" s="5">
        <v>64</v>
      </c>
      <c r="E67" s="6">
        <f t="shared" ref="E67:E71" si="79">E$5</f>
        <v>16</v>
      </c>
      <c r="F67" s="6">
        <f t="shared" si="75"/>
        <v>88</v>
      </c>
      <c r="G67" s="6">
        <f t="shared" si="75"/>
        <v>32</v>
      </c>
      <c r="H67" s="6">
        <f t="shared" si="75"/>
        <v>32</v>
      </c>
      <c r="I67" s="6">
        <f t="shared" si="76"/>
        <v>64</v>
      </c>
      <c r="J67" s="6">
        <f>J63*$C67</f>
        <v>2048</v>
      </c>
      <c r="K67" s="27">
        <f t="shared" si="71"/>
        <v>2344</v>
      </c>
      <c r="L67" s="35">
        <f t="shared" si="72"/>
        <v>2.3439999999999999</v>
      </c>
      <c r="M67" s="7">
        <f t="shared" si="77"/>
        <v>-7.3048705578208377</v>
      </c>
      <c r="N67" s="7">
        <v>6</v>
      </c>
      <c r="O67" s="7">
        <f t="shared" si="73"/>
        <v>-1.3048705578208377</v>
      </c>
      <c r="P67" s="7">
        <f>O67-$O65</f>
        <v>3.7670118398841073</v>
      </c>
      <c r="Q67" s="32">
        <f t="shared" si="78"/>
        <v>0.54294552072000046</v>
      </c>
    </row>
    <row r="68" spans="2:17">
      <c r="B68" s="4" t="s">
        <v>10</v>
      </c>
      <c r="C68" s="22">
        <v>2</v>
      </c>
      <c r="D68" s="5">
        <f t="shared" si="74"/>
        <v>32</v>
      </c>
      <c r="E68" s="6">
        <f t="shared" si="79"/>
        <v>16</v>
      </c>
      <c r="F68" s="6">
        <f t="shared" si="75"/>
        <v>44</v>
      </c>
      <c r="G68" s="6">
        <f t="shared" si="75"/>
        <v>16</v>
      </c>
      <c r="H68" s="6">
        <f t="shared" si="75"/>
        <v>16</v>
      </c>
      <c r="I68" s="6">
        <f t="shared" si="76"/>
        <v>32</v>
      </c>
      <c r="J68" s="6">
        <f>J63*$C68</f>
        <v>1024</v>
      </c>
      <c r="K68" s="27">
        <f t="shared" si="71"/>
        <v>1180</v>
      </c>
      <c r="L68" s="35">
        <f t="shared" si="72"/>
        <v>1.18</v>
      </c>
      <c r="M68" s="7">
        <f t="shared" si="77"/>
        <v>-7.3048705578208359</v>
      </c>
      <c r="N68" s="7">
        <f>10*LOG10(5)-1.6</f>
        <v>5.3897000433601878</v>
      </c>
      <c r="O68" s="7">
        <f t="shared" si="73"/>
        <v>-1.9151705144606481</v>
      </c>
      <c r="P68" s="7">
        <f>O68-$O65</f>
        <v>3.1567118832442969</v>
      </c>
      <c r="Q68" s="32">
        <f t="shared" si="78"/>
        <v>0.4382540120047016</v>
      </c>
    </row>
    <row r="69" spans="2:17">
      <c r="B69" s="4" t="s">
        <v>12</v>
      </c>
      <c r="C69" s="22">
        <v>3</v>
      </c>
      <c r="D69" s="5">
        <f t="shared" si="74"/>
        <v>48</v>
      </c>
      <c r="E69" s="6">
        <f t="shared" si="79"/>
        <v>16</v>
      </c>
      <c r="F69" s="6">
        <f t="shared" si="75"/>
        <v>66</v>
      </c>
      <c r="G69" s="6">
        <f t="shared" si="75"/>
        <v>24</v>
      </c>
      <c r="H69" s="6">
        <f t="shared" si="75"/>
        <v>24</v>
      </c>
      <c r="I69" s="6">
        <f t="shared" si="76"/>
        <v>48</v>
      </c>
      <c r="J69" s="6">
        <f>J63*$C69</f>
        <v>1536</v>
      </c>
      <c r="K69" s="27">
        <f t="shared" si="71"/>
        <v>1762</v>
      </c>
      <c r="L69" s="35">
        <f t="shared" si="72"/>
        <v>1.762</v>
      </c>
      <c r="M69" s="7">
        <f t="shared" si="77"/>
        <v>-7.3048705578208359</v>
      </c>
      <c r="N69" s="7">
        <f>9-1.6</f>
        <v>7.4</v>
      </c>
      <c r="O69" s="7">
        <f t="shared" si="73"/>
        <v>9.5129442179164414E-2</v>
      </c>
      <c r="P69" s="7">
        <f>O69-$O65</f>
        <v>5.1670118398841094</v>
      </c>
      <c r="Q69" s="32">
        <f t="shared" si="78"/>
        <v>0.81280291969882823</v>
      </c>
    </row>
    <row r="70" spans="2:17">
      <c r="B70" s="4" t="s">
        <v>13</v>
      </c>
      <c r="C70" s="22">
        <v>4</v>
      </c>
      <c r="D70" s="5">
        <v>64</v>
      </c>
      <c r="E70" s="6">
        <f t="shared" si="79"/>
        <v>16</v>
      </c>
      <c r="F70" s="6">
        <f t="shared" si="75"/>
        <v>88</v>
      </c>
      <c r="G70" s="6">
        <f t="shared" si="75"/>
        <v>32</v>
      </c>
      <c r="H70" s="6">
        <f t="shared" si="75"/>
        <v>32</v>
      </c>
      <c r="I70" s="6">
        <f t="shared" si="76"/>
        <v>64</v>
      </c>
      <c r="J70" s="6">
        <f>J63*$C70</f>
        <v>2048</v>
      </c>
      <c r="K70" s="27">
        <f t="shared" si="71"/>
        <v>2344</v>
      </c>
      <c r="L70" s="35">
        <f t="shared" si="72"/>
        <v>2.3439999999999999</v>
      </c>
      <c r="M70" s="7">
        <f t="shared" si="77"/>
        <v>-7.3048705578208377</v>
      </c>
      <c r="N70" s="7">
        <f>10-1.6</f>
        <v>8.4</v>
      </c>
      <c r="O70" s="7">
        <f t="shared" si="73"/>
        <v>1.0951294421791626</v>
      </c>
      <c r="P70" s="7">
        <f>O70-$O65</f>
        <v>6.1670118398841076</v>
      </c>
      <c r="Q70" s="32">
        <f t="shared" si="78"/>
        <v>1.0339983299145654</v>
      </c>
    </row>
    <row r="71" spans="2:17">
      <c r="B71" s="4" t="s">
        <v>11</v>
      </c>
      <c r="C71" s="22">
        <v>4</v>
      </c>
      <c r="D71" s="5">
        <v>64</v>
      </c>
      <c r="E71" s="6">
        <f t="shared" si="79"/>
        <v>16</v>
      </c>
      <c r="F71" s="6">
        <f t="shared" si="75"/>
        <v>88</v>
      </c>
      <c r="G71" s="6">
        <f t="shared" si="75"/>
        <v>32</v>
      </c>
      <c r="H71" s="6">
        <f t="shared" si="75"/>
        <v>32</v>
      </c>
      <c r="I71" s="6">
        <f t="shared" si="76"/>
        <v>64</v>
      </c>
      <c r="J71" s="6">
        <f>J63*$C71</f>
        <v>2048</v>
      </c>
      <c r="K71" s="27">
        <f t="shared" si="71"/>
        <v>2344</v>
      </c>
      <c r="L71" s="35">
        <f t="shared" si="72"/>
        <v>2.3439999999999999</v>
      </c>
      <c r="M71" s="7">
        <f t="shared" si="77"/>
        <v>-7.3048705578208377</v>
      </c>
      <c r="N71" s="7">
        <v>4.7699999999999996</v>
      </c>
      <c r="O71" s="7">
        <f t="shared" si="73"/>
        <v>-2.5348705578208381</v>
      </c>
      <c r="P71" s="7">
        <f>O71-$O65</f>
        <v>2.5370118398841068</v>
      </c>
      <c r="Q71" s="32">
        <f t="shared" si="78"/>
        <v>0.33921588489481969</v>
      </c>
    </row>
    <row r="72" spans="2:17">
      <c r="B72" s="4" t="s">
        <v>19</v>
      </c>
      <c r="C72" s="23" t="s">
        <v>22</v>
      </c>
      <c r="D72" s="5">
        <v>64</v>
      </c>
      <c r="E72" s="6">
        <v>16</v>
      </c>
      <c r="F72" s="6">
        <f>CEILING(F63/4,1)</f>
        <v>6</v>
      </c>
      <c r="G72" s="6">
        <f>CEILING(G63/4,1)</f>
        <v>2</v>
      </c>
      <c r="H72" s="6">
        <f>CEILING(H63/4,1)</f>
        <v>2</v>
      </c>
      <c r="I72" s="6">
        <f>CEILING(I63/4,1)</f>
        <v>4</v>
      </c>
      <c r="J72" s="6">
        <f>CEILING(J63/4,1)</f>
        <v>128</v>
      </c>
      <c r="K72" s="27">
        <f t="shared" si="71"/>
        <v>222</v>
      </c>
      <c r="L72" s="35">
        <f>K72*16/1000</f>
        <v>3.552</v>
      </c>
      <c r="M72" s="7">
        <f t="shared" si="77"/>
        <v>0</v>
      </c>
      <c r="N72" s="7">
        <v>-0.4</v>
      </c>
      <c r="O72" s="7">
        <f t="shared" si="73"/>
        <v>-0.4</v>
      </c>
      <c r="P72" s="29">
        <f>O72-$O65</f>
        <v>4.6718823977049446</v>
      </c>
      <c r="Q72" s="32">
        <f t="shared" si="78"/>
        <v>0.71235623670136894</v>
      </c>
    </row>
    <row r="73" spans="2:17">
      <c r="B73" s="4" t="s">
        <v>20</v>
      </c>
      <c r="C73" s="24" t="s">
        <v>23</v>
      </c>
      <c r="D73" s="5">
        <v>64</v>
      </c>
      <c r="E73" s="6">
        <v>16</v>
      </c>
      <c r="F73" s="6">
        <f>CEILING(F$3/2,1)</f>
        <v>11</v>
      </c>
      <c r="G73" s="6">
        <f t="shared" ref="G73:I73" si="80">CEILING(G$3/2,1)</f>
        <v>4</v>
      </c>
      <c r="H73" s="6">
        <f t="shared" si="80"/>
        <v>4</v>
      </c>
      <c r="I73" s="6">
        <f t="shared" si="80"/>
        <v>8</v>
      </c>
      <c r="J73" s="6">
        <f>CEILING(J63/2,1)</f>
        <v>256</v>
      </c>
      <c r="K73" s="27">
        <f t="shared" ref="K73:K74" si="81">SUM($D73:$I73)+J73</f>
        <v>363</v>
      </c>
      <c r="L73" s="35">
        <f>K73*16/1000</f>
        <v>5.8079999999999998</v>
      </c>
      <c r="M73" s="7">
        <f t="shared" si="77"/>
        <v>0</v>
      </c>
      <c r="N73" s="7">
        <f>10*LOG10(6)-2</f>
        <v>5.7815125038364368</v>
      </c>
      <c r="O73" s="7">
        <f t="shared" ref="O73:O74" si="82">SUM(M73:N73)</f>
        <v>5.7815125038364368</v>
      </c>
      <c r="P73" s="31">
        <f>O73-$O65</f>
        <v>10.853394901541382</v>
      </c>
      <c r="Q73" s="32">
        <f t="shared" si="78"/>
        <v>2.4887491611822972</v>
      </c>
    </row>
    <row r="74" spans="2:17" ht="15.75" thickBot="1">
      <c r="B74" s="4" t="s">
        <v>21</v>
      </c>
      <c r="C74" s="24" t="s">
        <v>24</v>
      </c>
      <c r="D74" s="5">
        <v>64</v>
      </c>
      <c r="E74" s="6">
        <v>16</v>
      </c>
      <c r="F74" s="6">
        <f>F$3</f>
        <v>22</v>
      </c>
      <c r="G74" s="6">
        <f t="shared" ref="G74:I74" si="83">G$3</f>
        <v>8</v>
      </c>
      <c r="H74" s="6">
        <f t="shared" si="83"/>
        <v>8</v>
      </c>
      <c r="I74" s="6">
        <f t="shared" si="83"/>
        <v>16</v>
      </c>
      <c r="J74" s="6">
        <f>J63</f>
        <v>512</v>
      </c>
      <c r="K74" s="27">
        <f t="shared" si="81"/>
        <v>646</v>
      </c>
      <c r="L74" s="35">
        <f>K74*16/1000</f>
        <v>10.336</v>
      </c>
      <c r="M74" s="7">
        <f t="shared" si="77"/>
        <v>0</v>
      </c>
      <c r="N74" s="10">
        <f>10*LOG10(6)-2</f>
        <v>5.7815125038364368</v>
      </c>
      <c r="O74" s="7">
        <f t="shared" si="82"/>
        <v>5.7815125038364368</v>
      </c>
      <c r="P74" s="30">
        <f>O74-$O65</f>
        <v>10.853394901541382</v>
      </c>
      <c r="Q74" s="32">
        <f t="shared" si="78"/>
        <v>2.4887491611822972</v>
      </c>
    </row>
    <row r="75" spans="2:17" ht="15.75" thickBot="1">
      <c r="B75" s="1" t="s">
        <v>4</v>
      </c>
      <c r="C75" s="21"/>
      <c r="D75" s="1">
        <v>16</v>
      </c>
      <c r="E75" s="1">
        <v>16</v>
      </c>
      <c r="F75" s="1">
        <v>22</v>
      </c>
      <c r="G75" s="1">
        <v>8</v>
      </c>
      <c r="H75" s="1">
        <v>8</v>
      </c>
      <c r="I75" s="1">
        <v>16</v>
      </c>
      <c r="J75" s="36">
        <v>930</v>
      </c>
      <c r="K75" s="1">
        <f>SUM($D75:$I75)+J75</f>
        <v>1016</v>
      </c>
      <c r="L75" s="1"/>
      <c r="M75" s="1"/>
      <c r="N75" s="1"/>
      <c r="O75" s="1"/>
      <c r="P75" s="1"/>
    </row>
    <row r="76" spans="2:17" ht="15.75" thickBot="1">
      <c r="B76" s="4"/>
      <c r="C76" s="22"/>
      <c r="D76" s="17" t="s">
        <v>7</v>
      </c>
      <c r="E76" s="18"/>
      <c r="F76" s="18"/>
      <c r="G76" s="18"/>
      <c r="H76" s="18"/>
      <c r="I76" s="18"/>
      <c r="J76" s="18"/>
      <c r="K76" s="18"/>
      <c r="L76" s="18"/>
      <c r="M76" s="18"/>
      <c r="N76" s="18"/>
      <c r="O76" s="18"/>
      <c r="P76" s="18"/>
    </row>
    <row r="77" spans="2:17">
      <c r="B77" s="4" t="s">
        <v>6</v>
      </c>
      <c r="C77" s="22">
        <v>1</v>
      </c>
      <c r="D77" s="5">
        <f t="shared" ref="D77:H77" si="84">D75*$C77</f>
        <v>16</v>
      </c>
      <c r="E77" s="6">
        <f t="shared" si="84"/>
        <v>16</v>
      </c>
      <c r="F77" s="6">
        <f t="shared" si="84"/>
        <v>22</v>
      </c>
      <c r="G77" s="6">
        <f t="shared" si="84"/>
        <v>8</v>
      </c>
      <c r="H77" s="6">
        <f t="shared" si="84"/>
        <v>8</v>
      </c>
      <c r="I77" s="6">
        <f>I75*$C77</f>
        <v>16</v>
      </c>
      <c r="J77" s="6">
        <f>J75*$C77</f>
        <v>930</v>
      </c>
      <c r="K77" s="26">
        <f t="shared" ref="K77:K84" si="85">SUM($D77:$I77)+J77</f>
        <v>1016</v>
      </c>
      <c r="L77" s="35">
        <f t="shared" ref="L77:L83" si="86">K77*0.001</f>
        <v>1.016</v>
      </c>
      <c r="M77" s="7">
        <f t="shared" ref="M77:M86" si="87">-10*LOG10(MAX(K77/MAX(L77,1),186)/186)</f>
        <v>-7.3048705578208359</v>
      </c>
      <c r="N77" s="25">
        <v>0</v>
      </c>
      <c r="O77" s="7">
        <f t="shared" ref="O77:O84" si="88">SUM(M77:N77)</f>
        <v>-7.3048705578208359</v>
      </c>
      <c r="P77" s="7">
        <f>O77-$O77</f>
        <v>0</v>
      </c>
      <c r="Q77" s="32">
        <f>10^(P77/20)-1</f>
        <v>0</v>
      </c>
    </row>
    <row r="78" spans="2:17">
      <c r="B78" s="4" t="s">
        <v>3</v>
      </c>
      <c r="C78" s="22">
        <v>3</v>
      </c>
      <c r="D78" s="5">
        <f t="shared" ref="D78:D81" si="89">D$5*$C78</f>
        <v>48</v>
      </c>
      <c r="E78" s="6">
        <f>E$5</f>
        <v>16</v>
      </c>
      <c r="F78" s="6">
        <f t="shared" ref="F78:H83" si="90">F$5*$C78</f>
        <v>66</v>
      </c>
      <c r="G78" s="6">
        <f t="shared" si="90"/>
        <v>24</v>
      </c>
      <c r="H78" s="6">
        <f t="shared" si="90"/>
        <v>24</v>
      </c>
      <c r="I78" s="6">
        <f t="shared" ref="I78:I83" si="91">I$5*$C78</f>
        <v>48</v>
      </c>
      <c r="J78" s="6">
        <f>J75*$C78</f>
        <v>2790</v>
      </c>
      <c r="K78" s="27">
        <f t="shared" si="85"/>
        <v>3016</v>
      </c>
      <c r="L78" s="35">
        <f t="shared" si="86"/>
        <v>3.016</v>
      </c>
      <c r="M78" s="7">
        <f t="shared" si="87"/>
        <v>-7.3048705578208359</v>
      </c>
      <c r="N78" s="7">
        <v>4.7699999999999996</v>
      </c>
      <c r="O78" s="7">
        <f t="shared" si="88"/>
        <v>-2.5348705578208364</v>
      </c>
      <c r="P78" s="7">
        <f>O78-$O77</f>
        <v>4.7699999999999996</v>
      </c>
      <c r="Q78" s="32">
        <f t="shared" ref="Q78:Q86" si="92">10^(P78/20)-1</f>
        <v>0.73180903075011439</v>
      </c>
    </row>
    <row r="79" spans="2:17">
      <c r="B79" s="4" t="s">
        <v>9</v>
      </c>
      <c r="C79" s="22">
        <v>4</v>
      </c>
      <c r="D79" s="5">
        <v>64</v>
      </c>
      <c r="E79" s="6">
        <f t="shared" ref="E79:E83" si="93">E$5</f>
        <v>16</v>
      </c>
      <c r="F79" s="6">
        <f t="shared" si="90"/>
        <v>88</v>
      </c>
      <c r="G79" s="6">
        <f t="shared" si="90"/>
        <v>32</v>
      </c>
      <c r="H79" s="6">
        <f t="shared" si="90"/>
        <v>32</v>
      </c>
      <c r="I79" s="6">
        <f t="shared" si="91"/>
        <v>64</v>
      </c>
      <c r="J79" s="6">
        <f>J75*$C79</f>
        <v>3720</v>
      </c>
      <c r="K79" s="27">
        <f t="shared" si="85"/>
        <v>4016</v>
      </c>
      <c r="L79" s="35">
        <f t="shared" si="86"/>
        <v>4.016</v>
      </c>
      <c r="M79" s="7">
        <f t="shared" si="87"/>
        <v>-7.3048705578208359</v>
      </c>
      <c r="N79" s="7">
        <v>6</v>
      </c>
      <c r="O79" s="7">
        <f t="shared" si="88"/>
        <v>-1.3048705578208359</v>
      </c>
      <c r="P79" s="7">
        <f>O79-$O77</f>
        <v>6</v>
      </c>
      <c r="Q79" s="32">
        <f t="shared" si="92"/>
        <v>0.99526231496887974</v>
      </c>
    </row>
    <row r="80" spans="2:17">
      <c r="B80" s="4" t="s">
        <v>10</v>
      </c>
      <c r="C80" s="22">
        <v>2</v>
      </c>
      <c r="D80" s="5">
        <f t="shared" si="89"/>
        <v>32</v>
      </c>
      <c r="E80" s="6">
        <f t="shared" si="93"/>
        <v>16</v>
      </c>
      <c r="F80" s="6">
        <f t="shared" si="90"/>
        <v>44</v>
      </c>
      <c r="G80" s="6">
        <f t="shared" si="90"/>
        <v>16</v>
      </c>
      <c r="H80" s="6">
        <f t="shared" si="90"/>
        <v>16</v>
      </c>
      <c r="I80" s="6">
        <f t="shared" si="91"/>
        <v>32</v>
      </c>
      <c r="J80" s="6">
        <f>J75*$C80</f>
        <v>1860</v>
      </c>
      <c r="K80" s="27">
        <f t="shared" si="85"/>
        <v>2016</v>
      </c>
      <c r="L80" s="35">
        <f t="shared" si="86"/>
        <v>2.016</v>
      </c>
      <c r="M80" s="7">
        <f t="shared" si="87"/>
        <v>-7.3048705578208359</v>
      </c>
      <c r="N80" s="7">
        <f>10*LOG10(5)-1.6</f>
        <v>5.3897000433601878</v>
      </c>
      <c r="O80" s="7">
        <f t="shared" si="88"/>
        <v>-1.9151705144606481</v>
      </c>
      <c r="P80" s="7">
        <f>O80-$O77</f>
        <v>5.3897000433601878</v>
      </c>
      <c r="Q80" s="32">
        <f t="shared" si="92"/>
        <v>0.85988033340714765</v>
      </c>
    </row>
    <row r="81" spans="2:20">
      <c r="B81" s="4" t="s">
        <v>12</v>
      </c>
      <c r="C81" s="22">
        <v>3</v>
      </c>
      <c r="D81" s="5">
        <f t="shared" si="89"/>
        <v>48</v>
      </c>
      <c r="E81" s="6">
        <f t="shared" si="93"/>
        <v>16</v>
      </c>
      <c r="F81" s="6">
        <f t="shared" si="90"/>
        <v>66</v>
      </c>
      <c r="G81" s="6">
        <f t="shared" si="90"/>
        <v>24</v>
      </c>
      <c r="H81" s="6">
        <f t="shared" si="90"/>
        <v>24</v>
      </c>
      <c r="I81" s="6">
        <f t="shared" si="91"/>
        <v>48</v>
      </c>
      <c r="J81" s="6">
        <f>J75*$C81</f>
        <v>2790</v>
      </c>
      <c r="K81" s="27">
        <f t="shared" si="85"/>
        <v>3016</v>
      </c>
      <c r="L81" s="35">
        <f t="shared" si="86"/>
        <v>3.016</v>
      </c>
      <c r="M81" s="7">
        <f t="shared" si="87"/>
        <v>-7.3048705578208359</v>
      </c>
      <c r="N81" s="7">
        <f>9-1.6</f>
        <v>7.4</v>
      </c>
      <c r="O81" s="7">
        <f t="shared" si="88"/>
        <v>9.5129442179164414E-2</v>
      </c>
      <c r="P81" s="7">
        <f>O81-$O77</f>
        <v>7.4</v>
      </c>
      <c r="Q81" s="32">
        <f t="shared" si="92"/>
        <v>1.344228815319922</v>
      </c>
    </row>
    <row r="82" spans="2:20">
      <c r="B82" s="4" t="s">
        <v>13</v>
      </c>
      <c r="C82" s="22">
        <v>4</v>
      </c>
      <c r="D82" s="5">
        <v>64</v>
      </c>
      <c r="E82" s="6">
        <f t="shared" si="93"/>
        <v>16</v>
      </c>
      <c r="F82" s="6">
        <f t="shared" si="90"/>
        <v>88</v>
      </c>
      <c r="G82" s="6">
        <f t="shared" si="90"/>
        <v>32</v>
      </c>
      <c r="H82" s="6">
        <f t="shared" si="90"/>
        <v>32</v>
      </c>
      <c r="I82" s="6">
        <f t="shared" si="91"/>
        <v>64</v>
      </c>
      <c r="J82" s="6">
        <f>J75*$C82</f>
        <v>3720</v>
      </c>
      <c r="K82" s="27">
        <f t="shared" si="85"/>
        <v>4016</v>
      </c>
      <c r="L82" s="35">
        <f t="shared" si="86"/>
        <v>4.016</v>
      </c>
      <c r="M82" s="7">
        <f t="shared" si="87"/>
        <v>-7.3048705578208359</v>
      </c>
      <c r="N82" s="7">
        <f>10-1.6</f>
        <v>8.4</v>
      </c>
      <c r="O82" s="7">
        <f t="shared" si="88"/>
        <v>1.0951294421791644</v>
      </c>
      <c r="P82" s="7">
        <f>O82-$O77</f>
        <v>8.4</v>
      </c>
      <c r="Q82" s="32">
        <f t="shared" si="92"/>
        <v>1.6302679918953826</v>
      </c>
    </row>
    <row r="83" spans="2:20">
      <c r="B83" s="4" t="s">
        <v>11</v>
      </c>
      <c r="C83" s="22">
        <v>4</v>
      </c>
      <c r="D83" s="5">
        <v>64</v>
      </c>
      <c r="E83" s="6">
        <f t="shared" si="93"/>
        <v>16</v>
      </c>
      <c r="F83" s="6">
        <f t="shared" si="90"/>
        <v>88</v>
      </c>
      <c r="G83" s="6">
        <f t="shared" si="90"/>
        <v>32</v>
      </c>
      <c r="H83" s="6">
        <f t="shared" si="90"/>
        <v>32</v>
      </c>
      <c r="I83" s="6">
        <f t="shared" si="91"/>
        <v>64</v>
      </c>
      <c r="J83" s="6">
        <f>J75*$C83</f>
        <v>3720</v>
      </c>
      <c r="K83" s="27">
        <f t="shared" si="85"/>
        <v>4016</v>
      </c>
      <c r="L83" s="35">
        <f t="shared" si="86"/>
        <v>4.016</v>
      </c>
      <c r="M83" s="7">
        <f t="shared" si="87"/>
        <v>-7.3048705578208359</v>
      </c>
      <c r="N83" s="7">
        <v>4.7699999999999996</v>
      </c>
      <c r="O83" s="7">
        <f t="shared" si="88"/>
        <v>-2.5348705578208364</v>
      </c>
      <c r="P83" s="7">
        <f>O83-$O77</f>
        <v>4.7699999999999996</v>
      </c>
      <c r="Q83" s="32">
        <f t="shared" si="92"/>
        <v>0.73180903075011439</v>
      </c>
    </row>
    <row r="84" spans="2:20">
      <c r="B84" s="4" t="s">
        <v>19</v>
      </c>
      <c r="C84" s="23" t="s">
        <v>22</v>
      </c>
      <c r="D84" s="5">
        <v>64</v>
      </c>
      <c r="E84" s="6">
        <v>16</v>
      </c>
      <c r="F84" s="6">
        <f>CEILING(F75/4,1)</f>
        <v>6</v>
      </c>
      <c r="G84" s="6">
        <f>CEILING(G75/4,1)</f>
        <v>2</v>
      </c>
      <c r="H84" s="6">
        <f>CEILING(H75/4,1)</f>
        <v>2</v>
      </c>
      <c r="I84" s="6">
        <f>CEILING(I75/4,1)</f>
        <v>4</v>
      </c>
      <c r="J84" s="6">
        <f>CEILING(J75/4,1)</f>
        <v>233</v>
      </c>
      <c r="K84" s="27">
        <f t="shared" si="85"/>
        <v>327</v>
      </c>
      <c r="L84" s="35">
        <f>K84*16/1000</f>
        <v>5.2320000000000002</v>
      </c>
      <c r="M84" s="7">
        <f t="shared" si="87"/>
        <v>0</v>
      </c>
      <c r="N84" s="7">
        <v>-0.4</v>
      </c>
      <c r="O84" s="7">
        <f t="shared" si="88"/>
        <v>-0.4</v>
      </c>
      <c r="P84" s="29">
        <f>O84-$O77</f>
        <v>6.9048705578208356</v>
      </c>
      <c r="Q84" s="32">
        <f t="shared" si="92"/>
        <v>1.2143360365036409</v>
      </c>
    </row>
    <row r="85" spans="2:20">
      <c r="B85" s="4" t="s">
        <v>20</v>
      </c>
      <c r="C85" s="24" t="s">
        <v>23</v>
      </c>
      <c r="D85" s="5">
        <v>64</v>
      </c>
      <c r="E85" s="6">
        <v>16</v>
      </c>
      <c r="F85" s="6">
        <f>CEILING(F$3/2,1)</f>
        <v>11</v>
      </c>
      <c r="G85" s="6">
        <f t="shared" ref="G85:I85" si="94">CEILING(G$3/2,1)</f>
        <v>4</v>
      </c>
      <c r="H85" s="6">
        <f t="shared" si="94"/>
        <v>4</v>
      </c>
      <c r="I85" s="6">
        <f t="shared" si="94"/>
        <v>8</v>
      </c>
      <c r="J85" s="6">
        <f>CEILING(J75/2,1)</f>
        <v>465</v>
      </c>
      <c r="K85" s="27">
        <f t="shared" ref="K85:K86" si="95">SUM($D85:$I85)+J85</f>
        <v>572</v>
      </c>
      <c r="L85" s="35">
        <f>K85*16/1000</f>
        <v>9.1519999999999992</v>
      </c>
      <c r="M85" s="7">
        <f t="shared" si="87"/>
        <v>0</v>
      </c>
      <c r="N85" s="7">
        <f>10*LOG10(6)-2</f>
        <v>5.7815125038364368</v>
      </c>
      <c r="O85" s="7">
        <f t="shared" ref="O85:O86" si="96">SUM(M85:N85)</f>
        <v>5.7815125038364368</v>
      </c>
      <c r="P85" s="31">
        <f>O85-$O77</f>
        <v>13.086383061657273</v>
      </c>
      <c r="Q85" s="32">
        <f t="shared" si="92"/>
        <v>3.5114812118823595</v>
      </c>
    </row>
    <row r="86" spans="2:20" ht="15.75" thickBot="1">
      <c r="B86" s="2" t="s">
        <v>21</v>
      </c>
      <c r="C86" s="33" t="s">
        <v>24</v>
      </c>
      <c r="D86" s="8">
        <v>64</v>
      </c>
      <c r="E86" s="9">
        <v>16</v>
      </c>
      <c r="F86" s="9">
        <f>F$3</f>
        <v>22</v>
      </c>
      <c r="G86" s="9">
        <f t="shared" ref="G86:I86" si="97">G$3</f>
        <v>8</v>
      </c>
      <c r="H86" s="9">
        <f t="shared" si="97"/>
        <v>8</v>
      </c>
      <c r="I86" s="9">
        <f t="shared" si="97"/>
        <v>16</v>
      </c>
      <c r="J86" s="9">
        <f>J75</f>
        <v>930</v>
      </c>
      <c r="K86" s="28">
        <f t="shared" si="95"/>
        <v>1064</v>
      </c>
      <c r="L86" s="35">
        <f>K86*16/1000</f>
        <v>17.024000000000001</v>
      </c>
      <c r="M86" s="7">
        <f t="shared" si="87"/>
        <v>0</v>
      </c>
      <c r="N86" s="10">
        <f>10*LOG10(6)-2</f>
        <v>5.7815125038364368</v>
      </c>
      <c r="O86" s="10">
        <f t="shared" si="96"/>
        <v>5.7815125038364368</v>
      </c>
      <c r="P86" s="34">
        <f>O86-$O77</f>
        <v>13.086383061657273</v>
      </c>
      <c r="Q86" s="32">
        <f t="shared" si="92"/>
        <v>3.5114812118823595</v>
      </c>
    </row>
    <row r="94" spans="2:20">
      <c r="T94" s="3">
        <f>V95</f>
        <v>0</v>
      </c>
    </row>
  </sheetData>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McLaughlin</dc:creator>
  <cp:lastModifiedBy>Michael McLaughlin</cp:lastModifiedBy>
  <cp:lastPrinted>2010-04-30T11:39:42Z</cp:lastPrinted>
  <dcterms:created xsi:type="dcterms:W3CDTF">2010-04-23T09:57:12Z</dcterms:created>
  <dcterms:modified xsi:type="dcterms:W3CDTF">2010-05-07T14:20:33Z</dcterms:modified>
</cp:coreProperties>
</file>