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 Data" sheetId="2" state="hidden" r:id="rId4"/>
    <sheet name="Plots" sheetId="3" r:id="rId5"/>
  </sheets>
  <calcPr calcId="125725"/>
</workbook>
</file>

<file path=xl/calcChain.xml><?xml version="1.0" encoding="utf-8"?>
<calcChain xmlns="http://schemas.openxmlformats.org/spreadsheetml/2006/main">
  <c r="K16" i="2"/>
  <c r="K15"/>
  <c r="K10"/>
  <c r="K9"/>
  <c r="K4"/>
  <c r="K3"/>
  <c r="H46"/>
  <c r="H45"/>
  <c r="H40"/>
  <c r="H39"/>
  <c r="H34"/>
  <c r="H33"/>
  <c r="H28"/>
  <c r="H27"/>
  <c r="H22"/>
  <c r="H21"/>
  <c r="H16"/>
  <c r="H15"/>
  <c r="H10"/>
  <c r="H9"/>
  <c r="H4"/>
  <c r="H3"/>
  <c r="E34"/>
  <c r="E33"/>
  <c r="E28"/>
  <c r="E27"/>
  <c r="E22"/>
  <c r="E21"/>
  <c r="E10"/>
  <c r="E9"/>
  <c r="E16"/>
  <c r="E15"/>
  <c r="E4"/>
  <c r="E3"/>
  <c r="J17"/>
  <c r="J16"/>
  <c r="J15"/>
  <c r="J14"/>
  <c r="G47"/>
  <c r="G46"/>
  <c r="G45"/>
  <c r="G44"/>
  <c r="G41"/>
  <c r="G40"/>
  <c r="G39"/>
  <c r="G38"/>
  <c r="D35"/>
  <c r="D34"/>
  <c r="D33"/>
  <c r="D32"/>
  <c r="D30" i="1"/>
  <c r="C30"/>
  <c r="D29"/>
  <c r="C29"/>
  <c r="A17" i="2"/>
  <c r="A16"/>
  <c r="A15"/>
  <c r="A14"/>
  <c r="A11"/>
  <c r="A10"/>
  <c r="A9"/>
  <c r="A8"/>
  <c r="A5"/>
  <c r="A4"/>
  <c r="A3"/>
  <c r="A2"/>
  <c r="J11"/>
  <c r="J10"/>
  <c r="J9"/>
  <c r="J8"/>
  <c r="G35"/>
  <c r="G34"/>
  <c r="G33"/>
  <c r="G32"/>
  <c r="G29"/>
  <c r="G28"/>
  <c r="G27"/>
  <c r="G26"/>
  <c r="G23"/>
  <c r="G22"/>
  <c r="G21"/>
  <c r="G20"/>
  <c r="G17"/>
  <c r="G16"/>
  <c r="G15"/>
  <c r="G14"/>
  <c r="D29"/>
  <c r="D28"/>
  <c r="D27"/>
  <c r="D26"/>
  <c r="J5"/>
  <c r="J4"/>
  <c r="J3"/>
  <c r="J2"/>
  <c r="G11"/>
  <c r="G10"/>
  <c r="G9"/>
  <c r="G8"/>
  <c r="G5"/>
  <c r="G4"/>
  <c r="G3"/>
  <c r="G2"/>
  <c r="D23"/>
  <c r="D22"/>
  <c r="D21"/>
  <c r="D20"/>
  <c r="D17"/>
  <c r="D16"/>
  <c r="D15"/>
  <c r="D14"/>
  <c r="D11"/>
  <c r="D10"/>
  <c r="D9"/>
  <c r="D8"/>
  <c r="D5"/>
  <c r="D4"/>
  <c r="D3"/>
  <c r="D2"/>
  <c r="E7" i="1"/>
  <c r="E3"/>
  <c r="E4"/>
  <c r="D4"/>
  <c r="D3"/>
  <c r="D2"/>
  <c r="F9"/>
  <c r="G9"/>
  <c r="F8"/>
  <c r="G8"/>
  <c r="F7"/>
  <c r="G7"/>
  <c r="A47" i="2"/>
  <c r="A46"/>
  <c r="A45"/>
  <c r="A44"/>
  <c r="A53"/>
  <c r="A52"/>
  <c r="A51"/>
  <c r="A50"/>
  <c r="A41"/>
  <c r="A40"/>
  <c r="A39"/>
  <c r="A38"/>
  <c r="A35"/>
  <c r="A34"/>
  <c r="A33"/>
  <c r="A32"/>
  <c r="A29"/>
  <c r="A28"/>
  <c r="A27"/>
  <c r="A26"/>
  <c r="A23"/>
  <c r="A22"/>
  <c r="A21"/>
  <c r="A20"/>
  <c r="E9" i="1"/>
  <c r="E8"/>
  <c r="D9"/>
  <c r="G37" s="1"/>
  <c r="D8"/>
  <c r="F36" s="1"/>
  <c r="D7"/>
  <c r="E37" s="1"/>
  <c r="G50" l="1"/>
  <c r="G48"/>
  <c r="G46"/>
  <c r="G44"/>
  <c r="G42"/>
  <c r="G40"/>
  <c r="G38"/>
  <c r="G36"/>
  <c r="G35"/>
  <c r="G49"/>
  <c r="G47"/>
  <c r="G45"/>
  <c r="G43"/>
  <c r="G41"/>
  <c r="G39"/>
  <c r="F35"/>
  <c r="F50"/>
  <c r="F49"/>
  <c r="F48"/>
  <c r="F47"/>
  <c r="F46"/>
  <c r="F45"/>
  <c r="F44"/>
  <c r="F43"/>
  <c r="F42"/>
  <c r="F41"/>
  <c r="F40"/>
  <c r="F39"/>
  <c r="F38"/>
  <c r="F37"/>
  <c r="E35"/>
  <c r="E50"/>
  <c r="E48"/>
  <c r="E46"/>
  <c r="E44"/>
  <c r="E42"/>
  <c r="E40"/>
  <c r="E38"/>
  <c r="E36"/>
  <c r="E49"/>
  <c r="E47"/>
  <c r="E45"/>
  <c r="E43"/>
  <c r="E41"/>
  <c r="E39"/>
</calcChain>
</file>

<file path=xl/sharedStrings.xml><?xml version="1.0" encoding="utf-8"?>
<sst xmlns="http://schemas.openxmlformats.org/spreadsheetml/2006/main" count="146" uniqueCount="101">
  <si>
    <t>Region</t>
  </si>
  <si>
    <t>US</t>
  </si>
  <si>
    <t>EU</t>
  </si>
  <si>
    <t>Korea</t>
  </si>
  <si>
    <t>Region Fc</t>
  </si>
  <si>
    <t>Region BW</t>
  </si>
  <si>
    <t>Low Edge</t>
  </si>
  <si>
    <t>High Edge</t>
  </si>
  <si>
    <t>Channel #</t>
  </si>
  <si>
    <t>Center</t>
  </si>
  <si>
    <t>Mandatory</t>
  </si>
  <si>
    <t>Optional</t>
  </si>
  <si>
    <t>Band #</t>
  </si>
  <si>
    <t>Width</t>
  </si>
  <si>
    <t>4a Band Plan</t>
  </si>
  <si>
    <t>Distance from</t>
  </si>
  <si>
    <t>US Center</t>
  </si>
  <si>
    <t>EU Center</t>
  </si>
  <si>
    <t>Asia Center</t>
  </si>
  <si>
    <t>Asia</t>
  </si>
  <si>
    <t>4a Band 7</t>
  </si>
  <si>
    <t>4a Band 10</t>
  </si>
  <si>
    <t>4a Band 6</t>
  </si>
  <si>
    <t>Best 4a Center</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</si>
  <si>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</si>
  <si>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</si>
  <si>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</si>
  <si>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</si>
  <si>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</si>
  <si>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</si>
  <si>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</si>
  <si>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</si>
  <si>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</si>
  <si>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</si>
  <si>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</si>
  <si>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</si>
  <si>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</si>
  <si>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</si>
  <si>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</si>
  <si>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</si>
  <si>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</si>
  <si>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</si>
  <si>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</si>
  <si>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</si>
  <si>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</si>
  <si>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</si>
  <si>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</si>
  <si>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</si>
  <si>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</si>
  <si>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4f Band 0</t>
  </si>
  <si>
    <t>4f Band 1</t>
  </si>
  <si>
    <t>4f Band 2</t>
  </si>
  <si>
    <t>ZES Tags</t>
  </si>
  <si>
    <t>US/EU</t>
  </si>
  <si>
    <t>EU/Asia</t>
  </si>
  <si>
    <t>US Regs</t>
  </si>
  <si>
    <t>EU Regs</t>
  </si>
  <si>
    <t>Asia Regs</t>
  </si>
  <si>
    <t>Plot?</t>
  </si>
  <si>
    <t>Z EU Tag Concept 1</t>
  </si>
  <si>
    <t>Z EU Tag Concept 2</t>
  </si>
  <si>
    <t>Z US Tag Concept 1</t>
  </si>
  <si>
    <t>Tag Concept 1</t>
  </si>
  <si>
    <t>Z Korea Tag Concept 2</t>
  </si>
  <si>
    <t>Tag Concept 2</t>
  </si>
  <si>
    <t>Notes</t>
  </si>
  <si>
    <t>The "Input Data" sheets contains the raw data</t>
  </si>
  <si>
    <t>The "Plots" sheet whows plots of the raw data</t>
  </si>
  <si>
    <t>All bandwidths are defined at the -10dB points except for the regional spectrum regulations</t>
  </si>
  <si>
    <t>Regional spectrum regulations band edges are defined as follows:</t>
  </si>
  <si>
    <t>Lower Edge</t>
  </si>
  <si>
    <t>Upper Edge</t>
  </si>
  <si>
    <t>-10dB</t>
  </si>
  <si>
    <t>On the plot page, the relevant data is the band edge data. The vertical axis values have no meaning, and serve only to separate lines for visual clairity</t>
  </si>
  <si>
    <t>The Input Data sheet includes check boxes to turn on and off the plot for individual tags to help with visual clairity</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</si>
  <si>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</si>
  <si>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</si>
  <si>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</si>
  <si>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</si>
  <si>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</si>
  <si>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</si>
  <si>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</si>
  <si>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</si>
  <si>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</si>
  <si>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</si>
  <si>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</si>
  <si>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</si>
  <si>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</si>
  <si>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UWB PHY Frequency Band Plan Data</t>
  </si>
  <si>
    <t>Adrian Jennings</t>
  </si>
  <si>
    <t>Time Domain Corporation</t>
  </si>
  <si>
    <t>330 Wynn Drive, Suite 300
Huntsville, AL. 35805. USA</t>
  </si>
  <si>
    <t>Voice: +1 256 759 4708</t>
  </si>
  <si>
    <t>Fax: +1 256 922 0387</t>
  </si>
  <si>
    <t>E-mail: adrian.jennings@timedomain.com</t>
  </si>
  <si>
    <t>This document has been prepared to assist the IEEE P802.15.4f task group in discussing and defining the frequency band plan for the UWB PHY</t>
  </si>
  <si>
    <t>This document provides a frequency survey to assist in defining the band plan for a new UWB PHY. It contains frequency information for global spectrum regulations, IEEE 802.15.4a, and existing and postulated UWB RFID tags</t>
  </si>
  <si>
    <t>IEEE 802.15-10-0127-00-004f</t>
  </si>
  <si>
    <t>-28.7dB</t>
  </si>
  <si>
    <t>-23.7dB</t>
  </si>
  <si>
    <t>February 2010</t>
  </si>
</sst>
</file>

<file path=xl/styles.xml><?xml version="1.0" encoding="utf-8"?>
<styleSheet xmlns="http://schemas.openxmlformats.org/spreadsheetml/2006/main">
  <numFmts count="2">
    <numFmt numFmtId="164" formatCode="0.0"/>
    <numFmt numFmtId="167" formatCode="[$-409]d\-mmm\-yy;@"/>
  </numFmts>
  <fonts count="13">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2" tint="-0.499984740745262"/>
      <name val="Calibri"/>
      <family val="2"/>
      <scheme val="minor"/>
    </font>
    <font>
      <sz val="11"/>
      <color rgb="FF000000"/>
      <name val="Calibri"/>
      <family val="2"/>
      <scheme val="minor"/>
    </font>
    <font>
      <sz val="11"/>
      <color theme="0"/>
      <name val="Calibri"/>
      <family val="2"/>
      <scheme val="minor"/>
    </font>
    <font>
      <b/>
      <sz val="18"/>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s>
  <fills count="4">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8" fillId="0" borderId="0"/>
  </cellStyleXfs>
  <cellXfs count="93">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0" fillId="0" borderId="0" xfId="0" applyBorder="1" applyAlignment="1">
      <alignment vertical="center" wrapText="1"/>
    </xf>
    <xf numFmtId="0" fontId="4" fillId="0" borderId="0" xfId="0" applyFont="1" applyBorder="1" applyAlignment="1"/>
    <xf numFmtId="0" fontId="0" fillId="0" borderId="0" xfId="0" applyNumberFormat="1" applyBorder="1" applyAlignment="1">
      <alignment vertical="center" wrapText="1"/>
    </xf>
    <xf numFmtId="164" fontId="0" fillId="0" borderId="0" xfId="0" applyNumberFormat="1" applyBorder="1" applyAlignment="1">
      <alignment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9" xfId="0" applyBorder="1" applyAlignment="1">
      <alignment horizontal="center" vertical="center" wrapText="1"/>
    </xf>
    <xf numFmtId="0" fontId="0" fillId="0" borderId="14" xfId="0" applyBorder="1" applyAlignment="1">
      <alignment horizontal="center" vertical="top" wrapText="1"/>
    </xf>
    <xf numFmtId="0" fontId="5" fillId="0" borderId="0" xfId="0" applyFont="1"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5" fillId="0" borderId="0" xfId="0" applyFont="1" applyFill="1" applyBorder="1" applyAlignment="1">
      <alignment horizontal="center" vertical="top" wrapText="1"/>
    </xf>
    <xf numFmtId="0" fontId="0" fillId="0" borderId="0" xfId="0" applyFill="1" applyBorder="1"/>
    <xf numFmtId="0" fontId="6" fillId="0" borderId="0" xfId="0" applyFont="1" applyBorder="1" applyAlignment="1">
      <alignment horizontal="center" vertical="top" wrapText="1"/>
    </xf>
    <xf numFmtId="0" fontId="6" fillId="0" borderId="0" xfId="0" applyFont="1" applyFill="1" applyBorder="1" applyAlignment="1">
      <alignment horizontal="center" vertical="top" wrapText="1"/>
    </xf>
    <xf numFmtId="0" fontId="6" fillId="0" borderId="0" xfId="0" applyFont="1" applyFill="1" applyBorder="1"/>
    <xf numFmtId="0" fontId="6" fillId="0" borderId="0" xfId="0" applyFont="1" applyBorder="1"/>
    <xf numFmtId="0" fontId="6" fillId="0" borderId="0" xfId="0" applyFont="1" applyBorder="1" applyAlignment="1">
      <alignment vertical="center" wrapText="1"/>
    </xf>
    <xf numFmtId="0" fontId="6" fillId="0" borderId="0" xfId="0" applyFont="1"/>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7" fillId="0" borderId="0" xfId="0" applyFont="1"/>
    <xf numFmtId="0" fontId="8" fillId="0" borderId="0" xfId="1"/>
    <xf numFmtId="0" fontId="8" fillId="0" borderId="0" xfId="1" applyAlignment="1">
      <alignment wrapText="1"/>
    </xf>
    <xf numFmtId="0" fontId="9" fillId="0" borderId="25" xfId="1" applyFont="1" applyBorder="1" applyAlignment="1">
      <alignment vertical="top" wrapText="1"/>
    </xf>
    <xf numFmtId="0" fontId="9" fillId="0" borderId="26" xfId="1" applyFont="1" applyBorder="1" applyAlignment="1">
      <alignment vertical="top" wrapText="1"/>
    </xf>
    <xf numFmtId="0" fontId="9" fillId="0" borderId="25" xfId="1" applyFont="1" applyBorder="1" applyAlignment="1">
      <alignment vertical="top" wrapText="1"/>
    </xf>
    <xf numFmtId="0" fontId="9" fillId="0" borderId="27" xfId="1" applyFont="1" applyBorder="1" applyAlignment="1">
      <alignment vertical="top" wrapText="1"/>
    </xf>
    <xf numFmtId="0" fontId="9" fillId="0" borderId="0" xfId="1" applyFont="1" applyAlignment="1">
      <alignment vertical="top" wrapText="1"/>
    </xf>
    <xf numFmtId="0" fontId="10" fillId="0" borderId="25" xfId="1" applyFont="1" applyBorder="1" applyAlignment="1">
      <alignment vertical="top" wrapText="1"/>
    </xf>
    <xf numFmtId="0" fontId="10" fillId="0" borderId="0" xfId="1" applyFont="1" applyAlignment="1">
      <alignment horizontal="center"/>
    </xf>
    <xf numFmtId="0" fontId="11" fillId="0" borderId="0" xfId="1" applyFont="1" applyAlignment="1">
      <alignment horizontal="right"/>
    </xf>
    <xf numFmtId="0" fontId="12" fillId="0" borderId="0" xfId="1" applyFont="1"/>
    <xf numFmtId="49" fontId="0" fillId="0" borderId="1" xfId="0" quotePrefix="1" applyNumberFormat="1" applyBorder="1"/>
    <xf numFmtId="49" fontId="0" fillId="0" borderId="1" xfId="0" applyNumberFormat="1" applyBorder="1"/>
    <xf numFmtId="49" fontId="11" fillId="0" borderId="0" xfId="1" applyNumberFormat="1" applyFont="1" applyAlignment="1">
      <alignment horizontal="left"/>
    </xf>
    <xf numFmtId="167" fontId="9" fillId="0" borderId="25" xfId="1" applyNumberFormat="1" applyFont="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c:v>
                </c:pt>
              </c:strCache>
            </c:strRef>
          </c:tx>
          <c:marker>
            <c:symbol val="none"/>
          </c:marker>
          <c:xVal>
            <c:numRef>
              <c:f>'Plot Data'!$A$2:$A$5</c:f>
              <c:numCache>
                <c:formatCode>General</c:formatCode>
                <c:ptCount val="4"/>
                <c:pt idx="0">
                  <c:v>5925</c:v>
                </c:pt>
                <c:pt idx="1">
                  <c:v>5925</c:v>
                </c:pt>
                <c:pt idx="2">
                  <c:v>7250</c:v>
                </c:pt>
                <c:pt idx="3">
                  <c:v>7250</c:v>
                </c:pt>
              </c:numCache>
            </c:numRef>
          </c:xVal>
          <c:yVal>
            <c:numRef>
              <c:f>'Plot Data'!$B$2:$B$5</c:f>
              <c:numCache>
                <c:formatCode>General</c:formatCode>
                <c:ptCount val="4"/>
                <c:pt idx="0">
                  <c:v>0</c:v>
                </c:pt>
                <c:pt idx="1">
                  <c:v>1.2</c:v>
                </c:pt>
                <c:pt idx="2">
                  <c:v>1.2</c:v>
                </c:pt>
                <c:pt idx="3">
                  <c:v>0</c:v>
                </c:pt>
              </c:numCache>
            </c:numRef>
          </c:yVal>
        </c:ser>
        <c:ser>
          <c:idx val="3"/>
          <c:order val="2"/>
          <c:tx>
            <c:strRef>
              <c:f>'Plot Data'!$A$37</c:f>
              <c:strCache>
                <c:ptCount val="1"/>
                <c:pt idx="0">
                  <c:v>4a Band 7</c:v>
                </c:pt>
              </c:strCache>
            </c:strRef>
          </c:tx>
          <c:marker>
            <c:symbol val="none"/>
          </c:marker>
          <c:xVal>
            <c:numRef>
              <c:f>'Plot Data'!$A$38:$A$41</c:f>
              <c:numCache>
                <c:formatCode>General</c:formatCode>
                <c:ptCount val="4"/>
                <c:pt idx="0">
                  <c:v>5839.6</c:v>
                </c:pt>
                <c:pt idx="1">
                  <c:v>5839.6</c:v>
                </c:pt>
                <c:pt idx="2">
                  <c:v>7139.6</c:v>
                </c:pt>
                <c:pt idx="3">
                  <c:v>7139.6</c:v>
                </c:pt>
              </c:numCache>
            </c:numRef>
          </c:xVal>
          <c:yVal>
            <c:numRef>
              <c:f>'Plot Data'!$B$38:$B$41</c:f>
              <c:numCache>
                <c:formatCode>General</c:formatCode>
                <c:ptCount val="4"/>
                <c:pt idx="0">
                  <c:v>0</c:v>
                </c:pt>
                <c:pt idx="1">
                  <c:v>1</c:v>
                </c:pt>
                <c:pt idx="2">
                  <c:v>1</c:v>
                </c:pt>
                <c:pt idx="3">
                  <c:v>0</c:v>
                </c:pt>
              </c:numCache>
            </c:numRef>
          </c:yVal>
        </c:ser>
        <c:ser>
          <c:idx val="1"/>
          <c:order val="3"/>
          <c:tx>
            <c:strRef>
              <c:f>'Plot Data'!$D$1</c:f>
              <c:strCache>
                <c:ptCount val="1"/>
                <c:pt idx="0">
                  <c:v>T US Tag 1</c:v>
                </c:pt>
              </c:strCache>
            </c:strRef>
          </c:tx>
          <c:marker>
            <c:symbol val="none"/>
          </c:marker>
          <c:xVal>
            <c:numRef>
              <c:f>'Plot Data'!$D$2:$D$5</c:f>
              <c:numCache>
                <c:formatCode>General</c:formatCode>
                <c:ptCount val="4"/>
                <c:pt idx="0">
                  <c:v>6240</c:v>
                </c:pt>
                <c:pt idx="1">
                  <c:v>6240</c:v>
                </c:pt>
                <c:pt idx="2">
                  <c:v>6880</c:v>
                </c:pt>
                <c:pt idx="3">
                  <c:v>6880</c:v>
                </c:pt>
              </c:numCache>
            </c:numRef>
          </c:xVal>
          <c:yVal>
            <c:numRef>
              <c:f>'Plot Data'!$E$2:$E$5</c:f>
              <c:numCache>
                <c:formatCode>General</c:formatCode>
                <c:ptCount val="4"/>
                <c:pt idx="0">
                  <c:v>0</c:v>
                </c:pt>
                <c:pt idx="1">
                  <c:v>0</c:v>
                </c:pt>
                <c:pt idx="2">
                  <c:v>0</c:v>
                </c:pt>
                <c:pt idx="3">
                  <c:v>0</c:v>
                </c:pt>
              </c:numCache>
            </c:numRef>
          </c:yVal>
        </c:ser>
        <c:ser>
          <c:idx val="2"/>
          <c:order val="4"/>
          <c:tx>
            <c:strRef>
              <c:f>'Plot Data'!$D$7</c:f>
              <c:strCache>
                <c:ptCount val="1"/>
                <c:pt idx="0">
                  <c:v>T US Tag 2</c:v>
                </c:pt>
              </c:strCache>
            </c:strRef>
          </c:tx>
          <c:marker>
            <c:symbol val="none"/>
          </c:marker>
          <c:xVal>
            <c:numRef>
              <c:f>'Plot Data'!$D$8:$D$11</c:f>
              <c:numCache>
                <c:formatCode>General</c:formatCode>
                <c:ptCount val="4"/>
                <c:pt idx="0">
                  <c:v>6190</c:v>
                </c:pt>
                <c:pt idx="1">
                  <c:v>6190</c:v>
                </c:pt>
                <c:pt idx="2">
                  <c:v>7100</c:v>
                </c:pt>
                <c:pt idx="3">
                  <c:v>7100</c:v>
                </c:pt>
              </c:numCache>
            </c:numRef>
          </c:xVal>
          <c:yVal>
            <c:numRef>
              <c:f>'Plot Data'!$E$8:$E$11</c:f>
              <c:numCache>
                <c:formatCode>General</c:formatCode>
                <c:ptCount val="4"/>
                <c:pt idx="0">
                  <c:v>0</c:v>
                </c:pt>
                <c:pt idx="1">
                  <c:v>0</c:v>
                </c:pt>
                <c:pt idx="2">
                  <c:v>0</c:v>
                </c:pt>
                <c:pt idx="3">
                  <c:v>0</c:v>
                </c:pt>
              </c:numCache>
            </c:numRef>
          </c:yVal>
        </c:ser>
        <c:ser>
          <c:idx val="4"/>
          <c:order val="5"/>
          <c:tx>
            <c:strRef>
              <c:f>'Plot Data'!$D$13</c:f>
              <c:strCache>
                <c:ptCount val="1"/>
                <c:pt idx="0">
                  <c:v>T US Tag 3</c:v>
                </c:pt>
              </c:strCache>
            </c:strRef>
          </c:tx>
          <c:marker>
            <c:symbol val="none"/>
          </c:marker>
          <c:xVal>
            <c:numRef>
              <c:f>'Plot Data'!$D$14:$D$17</c:f>
              <c:numCache>
                <c:formatCode>General</c:formatCode>
                <c:ptCount val="4"/>
                <c:pt idx="0">
                  <c:v>6270</c:v>
                </c:pt>
                <c:pt idx="1">
                  <c:v>6270</c:v>
                </c:pt>
                <c:pt idx="2">
                  <c:v>7140</c:v>
                </c:pt>
                <c:pt idx="3">
                  <c:v>7140</c:v>
                </c:pt>
              </c:numCache>
            </c:numRef>
          </c:xVal>
          <c:yVal>
            <c:numRef>
              <c:f>'Plot Data'!$E$14:$E$17</c:f>
              <c:numCache>
                <c:formatCode>General</c:formatCode>
                <c:ptCount val="4"/>
                <c:pt idx="0">
                  <c:v>0</c:v>
                </c:pt>
                <c:pt idx="1">
                  <c:v>0</c:v>
                </c:pt>
                <c:pt idx="2">
                  <c:v>0</c:v>
                </c:pt>
                <c:pt idx="3">
                  <c:v>0</c:v>
                </c:pt>
              </c:numCache>
            </c:numRef>
          </c:yVal>
        </c:ser>
        <c:ser>
          <c:idx val="5"/>
          <c:order val="6"/>
          <c:tx>
            <c:strRef>
              <c:f>'Plot Data'!$D$19</c:f>
              <c:strCache>
                <c:ptCount val="1"/>
                <c:pt idx="0">
                  <c:v>T US Tag 4</c:v>
                </c:pt>
              </c:strCache>
            </c:strRef>
          </c:tx>
          <c:marker>
            <c:symbol val="none"/>
          </c:marker>
          <c:xVal>
            <c:numRef>
              <c:f>'Plot Data'!$D$20:$D$23</c:f>
              <c:numCache>
                <c:formatCode>General</c:formatCode>
                <c:ptCount val="4"/>
                <c:pt idx="0">
                  <c:v>6180</c:v>
                </c:pt>
                <c:pt idx="1">
                  <c:v>6180</c:v>
                </c:pt>
                <c:pt idx="2">
                  <c:v>7175</c:v>
                </c:pt>
                <c:pt idx="3">
                  <c:v>7175</c:v>
                </c:pt>
              </c:numCache>
            </c:numRef>
          </c:xVal>
          <c:yVal>
            <c:numRef>
              <c:f>'Plot Data'!$E$20:$E$23</c:f>
              <c:numCache>
                <c:formatCode>General</c:formatCode>
                <c:ptCount val="4"/>
                <c:pt idx="0">
                  <c:v>0</c:v>
                </c:pt>
                <c:pt idx="1">
                  <c:v>0</c:v>
                </c:pt>
                <c:pt idx="2">
                  <c:v>0</c:v>
                </c:pt>
                <c:pt idx="3">
                  <c:v>0</c:v>
                </c:pt>
              </c:numCache>
            </c:numRef>
          </c:yVal>
        </c:ser>
        <c:ser>
          <c:idx val="6"/>
          <c:order val="7"/>
          <c:tx>
            <c:strRef>
              <c:f>'Plot Data'!$D$25</c:f>
              <c:strCache>
                <c:ptCount val="1"/>
                <c:pt idx="0">
                  <c:v>U US Tag 1</c:v>
                </c:pt>
              </c:strCache>
            </c:strRef>
          </c:tx>
          <c:marker>
            <c:symbol val="none"/>
          </c:marker>
          <c:xVal>
            <c:numRef>
              <c:f>'Plot Data'!$D$26:$D$29</c:f>
              <c:numCache>
                <c:formatCode>General</c:formatCode>
                <c:ptCount val="4"/>
                <c:pt idx="0">
                  <c:v>6115</c:v>
                </c:pt>
                <c:pt idx="1">
                  <c:v>6115</c:v>
                </c:pt>
                <c:pt idx="2">
                  <c:v>6995</c:v>
                </c:pt>
                <c:pt idx="3">
                  <c:v>6995</c:v>
                </c:pt>
              </c:numCache>
            </c:numRef>
          </c:xVal>
          <c:yVal>
            <c:numRef>
              <c:f>'Plot Data'!$E$26:$E$29</c:f>
              <c:numCache>
                <c:formatCode>General</c:formatCode>
                <c:ptCount val="4"/>
                <c:pt idx="0">
                  <c:v>0</c:v>
                </c:pt>
                <c:pt idx="1">
                  <c:v>0</c:v>
                </c:pt>
                <c:pt idx="2">
                  <c:v>0</c:v>
                </c:pt>
                <c:pt idx="3">
                  <c:v>0</c:v>
                </c:pt>
              </c:numCache>
            </c:numRef>
          </c:yVal>
        </c:ser>
        <c:ser>
          <c:idx val="8"/>
          <c:order val="8"/>
          <c:tx>
            <c:strRef>
              <c:f>'Plot Data'!$D$31</c:f>
              <c:strCache>
                <c:ptCount val="1"/>
                <c:pt idx="0">
                  <c:v>Z US Tag Concept 1</c:v>
                </c:pt>
              </c:strCache>
            </c:strRef>
          </c:tx>
          <c:marker>
            <c:symbol val="none"/>
          </c:marker>
          <c:xVal>
            <c:numRef>
              <c:f>'Plot Data'!$D$32:$D$35</c:f>
              <c:numCache>
                <c:formatCode>General</c:formatCode>
                <c:ptCount val="4"/>
                <c:pt idx="0">
                  <c:v>6350</c:v>
                </c:pt>
                <c:pt idx="1">
                  <c:v>6350</c:v>
                </c:pt>
                <c:pt idx="2">
                  <c:v>6750</c:v>
                </c:pt>
                <c:pt idx="3">
                  <c:v>6750</c:v>
                </c:pt>
              </c:numCache>
            </c:numRef>
          </c:xVal>
          <c:yVal>
            <c:numRef>
              <c:f>'Plot Data'!$E$32:$E$35</c:f>
              <c:numCache>
                <c:formatCode>General</c:formatCode>
                <c:ptCount val="4"/>
                <c:pt idx="0">
                  <c:v>0</c:v>
                </c:pt>
                <c:pt idx="1">
                  <c:v>0</c:v>
                </c:pt>
                <c:pt idx="2">
                  <c:v>0</c:v>
                </c:pt>
                <c:pt idx="3">
                  <c:v>0</c:v>
                </c:pt>
              </c:numCache>
            </c:numRef>
          </c:yVal>
        </c:ser>
        <c:axId val="80131968"/>
        <c:axId val="80133504"/>
      </c:scatterChart>
      <c:valAx>
        <c:axId val="80131968"/>
        <c:scaling>
          <c:orientation val="minMax"/>
          <c:max val="10500"/>
          <c:min val="5500"/>
        </c:scaling>
        <c:axPos val="b"/>
        <c:numFmt formatCode="General" sourceLinked="1"/>
        <c:tickLblPos val="nextTo"/>
        <c:crossAx val="80133504"/>
        <c:crosses val="autoZero"/>
        <c:crossBetween val="midCat"/>
      </c:valAx>
      <c:valAx>
        <c:axId val="80133504"/>
        <c:scaling>
          <c:orientation val="minMax"/>
        </c:scaling>
        <c:axPos val="l"/>
        <c:majorGridlines/>
        <c:numFmt formatCode="General" sourceLinked="1"/>
        <c:tickLblPos val="nextTo"/>
        <c:crossAx val="80131968"/>
        <c:crosses val="autoZero"/>
        <c:crossBetween val="midCat"/>
      </c:valAx>
    </c:plotArea>
    <c:legend>
      <c:legendPos val="r"/>
      <c:layout/>
    </c:legend>
    <c:plotVisOnly val="1"/>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c:v>
                </c:pt>
              </c:strCache>
            </c:strRef>
          </c:tx>
          <c:marker>
            <c:symbol val="none"/>
          </c:marker>
          <c:xVal>
            <c:numRef>
              <c:f>'Plot Data'!$A$8:$A$11</c:f>
              <c:numCache>
                <c:formatCode>General</c:formatCode>
                <c:ptCount val="4"/>
                <c:pt idx="0">
                  <c:v>6000</c:v>
                </c:pt>
                <c:pt idx="1">
                  <c:v>6000</c:v>
                </c:pt>
                <c:pt idx="2">
                  <c:v>8500</c:v>
                </c:pt>
                <c:pt idx="3">
                  <c:v>8500</c:v>
                </c:pt>
              </c:numCache>
            </c:numRef>
          </c:xVal>
          <c:yVal>
            <c:numRef>
              <c:f>'Plot Data'!$B$8:$B$11</c:f>
              <c:numCache>
                <c:formatCode>General</c:formatCode>
                <c:ptCount val="4"/>
                <c:pt idx="0">
                  <c:v>0</c:v>
                </c:pt>
                <c:pt idx="1">
                  <c:v>1.2</c:v>
                </c:pt>
                <c:pt idx="2">
                  <c:v>1.2</c:v>
                </c:pt>
                <c:pt idx="3">
                  <c:v>0</c:v>
                </c:pt>
              </c:numCache>
            </c:numRef>
          </c:yVal>
        </c:ser>
        <c:ser>
          <c:idx val="4"/>
          <c:order val="2"/>
          <c:tx>
            <c:strRef>
              <c:f>'Plot Data'!$A$43</c:f>
              <c:strCache>
                <c:ptCount val="1"/>
                <c:pt idx="0">
                  <c:v>4a Band 6</c:v>
                </c:pt>
              </c:strCache>
            </c:strRef>
          </c:tx>
          <c:marker>
            <c:symbol val="none"/>
          </c:marker>
          <c:xVal>
            <c:numRef>
              <c:f>'Plot Data'!$A$44:$A$47</c:f>
              <c:numCache>
                <c:formatCode>General</c:formatCode>
                <c:ptCount val="4"/>
                <c:pt idx="0">
                  <c:v>6338.8</c:v>
                </c:pt>
                <c:pt idx="1">
                  <c:v>6338.8</c:v>
                </c:pt>
                <c:pt idx="2">
                  <c:v>7638.8</c:v>
                </c:pt>
                <c:pt idx="3">
                  <c:v>7638.8</c:v>
                </c:pt>
              </c:numCache>
            </c:numRef>
          </c:xVal>
          <c:yVal>
            <c:numRef>
              <c:f>'Plot Data'!$B$44:$B$47</c:f>
              <c:numCache>
                <c:formatCode>General</c:formatCode>
                <c:ptCount val="4"/>
                <c:pt idx="0">
                  <c:v>0</c:v>
                </c:pt>
                <c:pt idx="1">
                  <c:v>1</c:v>
                </c:pt>
                <c:pt idx="2">
                  <c:v>1</c:v>
                </c:pt>
                <c:pt idx="3">
                  <c:v>0</c:v>
                </c:pt>
              </c:numCache>
            </c:numRef>
          </c:yVal>
        </c:ser>
        <c:ser>
          <c:idx val="0"/>
          <c:order val="3"/>
          <c:tx>
            <c:strRef>
              <c:f>'Plot Data'!$G$1</c:f>
              <c:strCache>
                <c:ptCount val="1"/>
                <c:pt idx="0">
                  <c:v>T EU Tag 1</c:v>
                </c:pt>
              </c:strCache>
            </c:strRef>
          </c:tx>
          <c:marker>
            <c:symbol val="none"/>
          </c:marker>
          <c:xVal>
            <c:numRef>
              <c:f>'Plot Data'!$G$2:$G$5</c:f>
              <c:numCache>
                <c:formatCode>General</c:formatCode>
                <c:ptCount val="4"/>
                <c:pt idx="0">
                  <c:v>6910</c:v>
                </c:pt>
                <c:pt idx="1">
                  <c:v>6910</c:v>
                </c:pt>
                <c:pt idx="2">
                  <c:v>7420</c:v>
                </c:pt>
                <c:pt idx="3">
                  <c:v>7420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EU Tag 2</c:v>
                </c:pt>
              </c:strCache>
            </c:strRef>
          </c:tx>
          <c:marker>
            <c:symbol val="none"/>
          </c:marker>
          <c:xVal>
            <c:numRef>
              <c:f>'Plot Data'!$G$8:$G$11</c:f>
              <c:numCache>
                <c:formatCode>General</c:formatCode>
                <c:ptCount val="4"/>
                <c:pt idx="0">
                  <c:v>6995</c:v>
                </c:pt>
                <c:pt idx="1">
                  <c:v>6995</c:v>
                </c:pt>
                <c:pt idx="2">
                  <c:v>7515</c:v>
                </c:pt>
                <c:pt idx="3">
                  <c:v>7515</c:v>
                </c:pt>
              </c:numCache>
            </c:numRef>
          </c:xVal>
          <c:yVal>
            <c:numRef>
              <c:f>'Plot Data'!$H$8:$H$11</c:f>
              <c:numCache>
                <c:formatCode>General</c:formatCode>
                <c:ptCount val="4"/>
                <c:pt idx="0">
                  <c:v>0</c:v>
                </c:pt>
                <c:pt idx="1">
                  <c:v>0</c:v>
                </c:pt>
                <c:pt idx="2">
                  <c:v>0</c:v>
                </c:pt>
                <c:pt idx="3">
                  <c:v>0</c:v>
                </c:pt>
              </c:numCache>
            </c:numRef>
          </c:yVal>
        </c:ser>
        <c:ser>
          <c:idx val="3"/>
          <c:order val="5"/>
          <c:tx>
            <c:strRef>
              <c:f>'Plot Data'!$G$13</c:f>
              <c:strCache>
                <c:ptCount val="1"/>
                <c:pt idx="0">
                  <c:v>U EU Tag 1</c:v>
                </c:pt>
              </c:strCache>
            </c:strRef>
          </c:tx>
          <c:marker>
            <c:symbol val="none"/>
          </c:marker>
          <c:xVal>
            <c:numRef>
              <c:f>'Plot Data'!$G$14:$G$17</c:f>
              <c:numCache>
                <c:formatCode>General</c:formatCode>
                <c:ptCount val="4"/>
                <c:pt idx="0">
                  <c:v>6512</c:v>
                </c:pt>
                <c:pt idx="1">
                  <c:v>6512</c:v>
                </c:pt>
                <c:pt idx="2">
                  <c:v>7678</c:v>
                </c:pt>
                <c:pt idx="3">
                  <c:v>7678</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U EU Tag 2</c:v>
                </c:pt>
              </c:strCache>
            </c:strRef>
          </c:tx>
          <c:marker>
            <c:symbol val="none"/>
          </c:marker>
          <c:xVal>
            <c:numRef>
              <c:f>'Plot Data'!$G$20:$G$23</c:f>
              <c:numCache>
                <c:formatCode>General</c:formatCode>
                <c:ptCount val="4"/>
                <c:pt idx="0">
                  <c:v>6272</c:v>
                </c:pt>
                <c:pt idx="1">
                  <c:v>6272</c:v>
                </c:pt>
                <c:pt idx="2">
                  <c:v>8023</c:v>
                </c:pt>
                <c:pt idx="3">
                  <c:v>8023</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EU Tag 3</c:v>
                </c:pt>
              </c:strCache>
            </c:strRef>
          </c:tx>
          <c:marker>
            <c:symbol val="none"/>
          </c:marker>
          <c:xVal>
            <c:numRef>
              <c:f>'Plot Data'!$G$26:$G$29</c:f>
              <c:numCache>
                <c:formatCode>General</c:formatCode>
                <c:ptCount val="4"/>
                <c:pt idx="0">
                  <c:v>6466</c:v>
                </c:pt>
                <c:pt idx="1">
                  <c:v>6466</c:v>
                </c:pt>
                <c:pt idx="2">
                  <c:v>7899</c:v>
                </c:pt>
                <c:pt idx="3">
                  <c:v>7899</c:v>
                </c:pt>
              </c:numCache>
            </c:numRef>
          </c:xVal>
          <c:yVal>
            <c:numRef>
              <c:f>'Plot Data'!$H$26:$H$29</c:f>
              <c:numCache>
                <c:formatCode>General</c:formatCode>
                <c:ptCount val="4"/>
                <c:pt idx="0">
                  <c:v>0</c:v>
                </c:pt>
                <c:pt idx="1">
                  <c:v>0</c:v>
                </c:pt>
                <c:pt idx="2">
                  <c:v>0</c:v>
                </c:pt>
                <c:pt idx="3">
                  <c:v>0</c:v>
                </c:pt>
              </c:numCache>
            </c:numRef>
          </c:yVal>
        </c:ser>
        <c:ser>
          <c:idx val="7"/>
          <c:order val="8"/>
          <c:tx>
            <c:strRef>
              <c:f>'Plot Data'!$G$31</c:f>
              <c:strCache>
                <c:ptCount val="1"/>
                <c:pt idx="0">
                  <c:v>U EU Tag 4</c:v>
                </c:pt>
              </c:strCache>
            </c:strRef>
          </c:tx>
          <c:marker>
            <c:symbol val="none"/>
          </c:marker>
          <c:xVal>
            <c:numRef>
              <c:f>'Plot Data'!$G$32:$G$35</c:f>
              <c:numCache>
                <c:formatCode>General</c:formatCode>
                <c:ptCount val="4"/>
                <c:pt idx="0">
                  <c:v>6825</c:v>
                </c:pt>
                <c:pt idx="1">
                  <c:v>6825</c:v>
                </c:pt>
                <c:pt idx="2">
                  <c:v>7839</c:v>
                </c:pt>
                <c:pt idx="3">
                  <c:v>7839</c:v>
                </c:pt>
              </c:numCache>
            </c:numRef>
          </c:xVal>
          <c:yVal>
            <c:numRef>
              <c:f>'Plot Data'!$H$32:$H$35</c:f>
              <c:numCache>
                <c:formatCode>General</c:formatCode>
                <c:ptCount val="4"/>
                <c:pt idx="0">
                  <c:v>0</c:v>
                </c:pt>
                <c:pt idx="1">
                  <c:v>0</c:v>
                </c:pt>
                <c:pt idx="2">
                  <c:v>0</c:v>
                </c:pt>
                <c:pt idx="3">
                  <c:v>0</c:v>
                </c:pt>
              </c:numCache>
            </c:numRef>
          </c:yVal>
        </c:ser>
        <c:ser>
          <c:idx val="9"/>
          <c:order val="9"/>
          <c:tx>
            <c:strRef>
              <c:f>'Plot Data'!$G$37</c:f>
              <c:strCache>
                <c:ptCount val="1"/>
                <c:pt idx="0">
                  <c:v>Z EU Tag Concept 1</c:v>
                </c:pt>
              </c:strCache>
            </c:strRef>
          </c:tx>
          <c:marker>
            <c:symbol val="none"/>
          </c:marker>
          <c:xVal>
            <c:numRef>
              <c:f>'Plot Data'!$G$38:$G$41</c:f>
              <c:numCache>
                <c:formatCode>General</c:formatCode>
                <c:ptCount val="4"/>
                <c:pt idx="0">
                  <c:v>6350</c:v>
                </c:pt>
                <c:pt idx="1">
                  <c:v>6350</c:v>
                </c:pt>
                <c:pt idx="2">
                  <c:v>6750</c:v>
                </c:pt>
                <c:pt idx="3">
                  <c:v>6750</c:v>
                </c:pt>
              </c:numCache>
            </c:numRef>
          </c:xVal>
          <c:yVal>
            <c:numRef>
              <c:f>'Plot Data'!$H$38:$H$41</c:f>
              <c:numCache>
                <c:formatCode>General</c:formatCode>
                <c:ptCount val="4"/>
                <c:pt idx="0">
                  <c:v>0</c:v>
                </c:pt>
                <c:pt idx="1">
                  <c:v>0</c:v>
                </c:pt>
                <c:pt idx="2">
                  <c:v>0</c:v>
                </c:pt>
                <c:pt idx="3">
                  <c:v>0</c:v>
                </c:pt>
              </c:numCache>
            </c:numRef>
          </c:yVal>
        </c:ser>
        <c:ser>
          <c:idx val="10"/>
          <c:order val="10"/>
          <c:tx>
            <c:strRef>
              <c:f>'Plot Data'!$G$43</c:f>
              <c:strCache>
                <c:ptCount val="1"/>
                <c:pt idx="0">
                  <c:v>Z EU Tag Concept 2</c:v>
                </c:pt>
              </c:strCache>
            </c:strRef>
          </c:tx>
          <c:marker>
            <c:symbol val="none"/>
          </c:marker>
          <c:xVal>
            <c:numRef>
              <c:f>'Plot Data'!$G$44:$G$47</c:f>
              <c:numCache>
                <c:formatCode>General</c:formatCode>
                <c:ptCount val="4"/>
                <c:pt idx="0">
                  <c:v>7450</c:v>
                </c:pt>
                <c:pt idx="1">
                  <c:v>7450</c:v>
                </c:pt>
                <c:pt idx="2">
                  <c:v>7850</c:v>
                </c:pt>
                <c:pt idx="3">
                  <c:v>7850</c:v>
                </c:pt>
              </c:numCache>
            </c:numRef>
          </c:xVal>
          <c:yVal>
            <c:numRef>
              <c:f>'Plot Data'!$H$44:$H$47</c:f>
              <c:numCache>
                <c:formatCode>General</c:formatCode>
                <c:ptCount val="4"/>
                <c:pt idx="0">
                  <c:v>0</c:v>
                </c:pt>
                <c:pt idx="1">
                  <c:v>0</c:v>
                </c:pt>
                <c:pt idx="2">
                  <c:v>0</c:v>
                </c:pt>
                <c:pt idx="3">
                  <c:v>0</c:v>
                </c:pt>
              </c:numCache>
            </c:numRef>
          </c:yVal>
        </c:ser>
        <c:axId val="80010624"/>
        <c:axId val="81724544"/>
      </c:scatterChart>
      <c:valAx>
        <c:axId val="80010624"/>
        <c:scaling>
          <c:orientation val="minMax"/>
          <c:max val="10500"/>
          <c:min val="5500"/>
        </c:scaling>
        <c:axPos val="b"/>
        <c:numFmt formatCode="General" sourceLinked="1"/>
        <c:tickLblPos val="nextTo"/>
        <c:crossAx val="81724544"/>
        <c:crosses val="autoZero"/>
        <c:crossBetween val="midCat"/>
      </c:valAx>
      <c:valAx>
        <c:axId val="81724544"/>
        <c:scaling>
          <c:orientation val="minMax"/>
        </c:scaling>
        <c:axPos val="l"/>
        <c:majorGridlines/>
        <c:numFmt formatCode="General" sourceLinked="1"/>
        <c:tickLblPos val="nextTo"/>
        <c:crossAx val="80010624"/>
        <c:crosses val="autoZero"/>
        <c:crossBetween val="midCat"/>
      </c:valAx>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c:v>
                </c:pt>
              </c:strCache>
            </c:strRef>
          </c:tx>
          <c:marker>
            <c:symbol val="none"/>
          </c:marker>
          <c:xVal>
            <c:numRef>
              <c:f>'Plot Data'!$A$14:$A$17</c:f>
              <c:numCache>
                <c:formatCode>General</c:formatCode>
                <c:ptCount val="4"/>
                <c:pt idx="0">
                  <c:v>7200</c:v>
                </c:pt>
                <c:pt idx="1">
                  <c:v>7200</c:v>
                </c:pt>
                <c:pt idx="2">
                  <c:v>10200</c:v>
                </c:pt>
                <c:pt idx="3">
                  <c:v>10200</c:v>
                </c:pt>
              </c:numCache>
            </c:numRef>
          </c:xVal>
          <c:yVal>
            <c:numRef>
              <c:f>'Plot Data'!$B$14:$B$17</c:f>
              <c:numCache>
                <c:formatCode>General</c:formatCode>
                <c:ptCount val="4"/>
                <c:pt idx="0">
                  <c:v>0</c:v>
                </c:pt>
                <c:pt idx="1">
                  <c:v>1.2</c:v>
                </c:pt>
                <c:pt idx="2">
                  <c:v>1.2</c:v>
                </c:pt>
                <c:pt idx="3">
                  <c:v>0</c:v>
                </c:pt>
              </c:numCache>
            </c:numRef>
          </c:yVal>
        </c:ser>
        <c:ser>
          <c:idx val="5"/>
          <c:order val="2"/>
          <c:tx>
            <c:strRef>
              <c:f>'Plot Data'!$A$49</c:f>
              <c:strCache>
                <c:ptCount val="1"/>
                <c:pt idx="0">
                  <c:v>4a Band 10</c:v>
                </c:pt>
              </c:strCache>
            </c:strRef>
          </c:tx>
          <c:marker>
            <c:symbol val="none"/>
          </c:marker>
          <c:xVal>
            <c:numRef>
              <c:f>'Plot Data'!$A$50:$A$53</c:f>
              <c:numCache>
                <c:formatCode>General</c:formatCode>
                <c:ptCount val="4"/>
                <c:pt idx="0">
                  <c:v>7836.4</c:v>
                </c:pt>
                <c:pt idx="1">
                  <c:v>7836.4</c:v>
                </c:pt>
                <c:pt idx="2">
                  <c:v>9136.4</c:v>
                </c:pt>
                <c:pt idx="3">
                  <c:v>9136.4</c:v>
                </c:pt>
              </c:numCache>
            </c:numRef>
          </c:xVal>
          <c:yVal>
            <c:numRef>
              <c:f>'Plot Data'!$B$50:$B$53</c:f>
              <c:numCache>
                <c:formatCode>General</c:formatCode>
                <c:ptCount val="4"/>
                <c:pt idx="0">
                  <c:v>0</c:v>
                </c:pt>
                <c:pt idx="1">
                  <c:v>1</c:v>
                </c:pt>
                <c:pt idx="2">
                  <c:v>1</c:v>
                </c:pt>
                <c:pt idx="3">
                  <c:v>0</c:v>
                </c:pt>
              </c:numCache>
            </c:numRef>
          </c:yVal>
        </c:ser>
        <c:ser>
          <c:idx val="0"/>
          <c:order val="3"/>
          <c:tx>
            <c:strRef>
              <c:f>'Plot Data'!$J$1</c:f>
              <c:strCache>
                <c:ptCount val="1"/>
                <c:pt idx="0">
                  <c:v>T Korea Tag 1</c:v>
                </c:pt>
              </c:strCache>
            </c:strRef>
          </c:tx>
          <c:marker>
            <c:symbol val="none"/>
          </c:marker>
          <c:xVal>
            <c:numRef>
              <c:f>'Plot Data'!$J$2:$J$5</c:f>
              <c:numCache>
                <c:formatCode>General</c:formatCode>
                <c:ptCount val="4"/>
                <c:pt idx="0">
                  <c:v>8050</c:v>
                </c:pt>
                <c:pt idx="1">
                  <c:v>8050</c:v>
                </c:pt>
                <c:pt idx="2">
                  <c:v>8570</c:v>
                </c:pt>
                <c:pt idx="3">
                  <c:v>8570</c:v>
                </c:pt>
              </c:numCache>
            </c:numRef>
          </c:xVal>
          <c:yVal>
            <c:numRef>
              <c:f>'Plot Data'!$K$2:$K$5</c:f>
              <c:numCache>
                <c:formatCode>General</c:formatCode>
                <c:ptCount val="4"/>
                <c:pt idx="0">
                  <c:v>0</c:v>
                </c:pt>
                <c:pt idx="1">
                  <c:v>0</c:v>
                </c:pt>
                <c:pt idx="2">
                  <c:v>0</c:v>
                </c:pt>
                <c:pt idx="3">
                  <c:v>0</c:v>
                </c:pt>
              </c:numCache>
            </c:numRef>
          </c:yVal>
        </c:ser>
        <c:ser>
          <c:idx val="1"/>
          <c:order val="4"/>
          <c:tx>
            <c:strRef>
              <c:f>'Plot Data'!$J$7</c:f>
              <c:strCache>
                <c:ptCount val="1"/>
                <c:pt idx="0">
                  <c:v>U Korea Tag 1</c:v>
                </c:pt>
              </c:strCache>
            </c:strRef>
          </c:tx>
          <c:marker>
            <c:symbol val="none"/>
          </c:marker>
          <c:xVal>
            <c:numRef>
              <c:f>'Plot Data'!$J$8:$J$11</c:f>
              <c:numCache>
                <c:formatCode>General</c:formatCode>
                <c:ptCount val="4"/>
                <c:pt idx="0">
                  <c:v>8294</c:v>
                </c:pt>
                <c:pt idx="1">
                  <c:v>8294</c:v>
                </c:pt>
                <c:pt idx="2">
                  <c:v>9230</c:v>
                </c:pt>
                <c:pt idx="3">
                  <c:v>9230</c:v>
                </c:pt>
              </c:numCache>
            </c:numRef>
          </c:xVal>
          <c:yVal>
            <c:numRef>
              <c:f>'Plot Data'!$K$8:$K$11</c:f>
              <c:numCache>
                <c:formatCode>General</c:formatCode>
                <c:ptCount val="4"/>
                <c:pt idx="0">
                  <c:v>0</c:v>
                </c:pt>
                <c:pt idx="1">
                  <c:v>0</c:v>
                </c:pt>
                <c:pt idx="2">
                  <c:v>0</c:v>
                </c:pt>
                <c:pt idx="3">
                  <c:v>0</c:v>
                </c:pt>
              </c:numCache>
            </c:numRef>
          </c:yVal>
        </c:ser>
        <c:ser>
          <c:idx val="4"/>
          <c:order val="5"/>
          <c:tx>
            <c:strRef>
              <c:f>'Plot Data'!$J$13</c:f>
              <c:strCache>
                <c:ptCount val="1"/>
                <c:pt idx="0">
                  <c:v>Z Korea Tag Concept 2</c:v>
                </c:pt>
              </c:strCache>
            </c:strRef>
          </c:tx>
          <c:marker>
            <c:symbol val="none"/>
          </c:marker>
          <c:xVal>
            <c:numRef>
              <c:f>'Plot Data'!$J$14:$J$17</c:f>
              <c:numCache>
                <c:formatCode>General</c:formatCode>
                <c:ptCount val="4"/>
                <c:pt idx="0">
                  <c:v>7450</c:v>
                </c:pt>
                <c:pt idx="1">
                  <c:v>7450</c:v>
                </c:pt>
                <c:pt idx="2">
                  <c:v>7850</c:v>
                </c:pt>
                <c:pt idx="3">
                  <c:v>7850</c:v>
                </c:pt>
              </c:numCache>
            </c:numRef>
          </c:xVal>
          <c:yVal>
            <c:numRef>
              <c:f>'Plot Data'!$K$14:$K$17</c:f>
              <c:numCache>
                <c:formatCode>General</c:formatCode>
                <c:ptCount val="4"/>
                <c:pt idx="0">
                  <c:v>0</c:v>
                </c:pt>
                <c:pt idx="1">
                  <c:v>0</c:v>
                </c:pt>
                <c:pt idx="2">
                  <c:v>0</c:v>
                </c:pt>
                <c:pt idx="3">
                  <c:v>0</c:v>
                </c:pt>
              </c:numCache>
            </c:numRef>
          </c:yVal>
        </c:ser>
        <c:axId val="81765120"/>
        <c:axId val="81766656"/>
      </c:scatterChart>
      <c:valAx>
        <c:axId val="81765120"/>
        <c:scaling>
          <c:orientation val="minMax"/>
          <c:max val="10500"/>
          <c:min val="5500"/>
        </c:scaling>
        <c:axPos val="b"/>
        <c:numFmt formatCode="General" sourceLinked="1"/>
        <c:tickLblPos val="nextTo"/>
        <c:crossAx val="81766656"/>
        <c:crosses val="autoZero"/>
        <c:crossBetween val="midCat"/>
      </c:valAx>
      <c:valAx>
        <c:axId val="81766656"/>
        <c:scaling>
          <c:orientation val="minMax"/>
        </c:scaling>
        <c:axPos val="l"/>
        <c:majorGridlines/>
        <c:numFmt formatCode="General" sourceLinked="1"/>
        <c:tickLblPos val="nextTo"/>
        <c:crossAx val="81765120"/>
        <c:crosses val="autoZero"/>
        <c:crossBetween val="midCat"/>
      </c:valAx>
    </c:plotArea>
    <c:legend>
      <c:legendPos val="r"/>
      <c:layout/>
    </c:legend>
    <c:plotVisOnly val="1"/>
  </c:chart>
  <c:printSettings>
    <c:headerFooter/>
    <c:pageMargins b="0.75000000000000155" l="0.70000000000000062" r="0.70000000000000062" t="0.75000000000000155"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a:t>
          </a:r>
          <a:r>
            <a:rPr lang="en-US" sz="1600" baseline="0"/>
            <a:t> spreadsheet is a working tool to help guide the discussion about the 802.15.4f UWB RFID PHY band plan. The following data is included:</a:t>
          </a:r>
        </a:p>
        <a:p>
          <a:pPr lvl="1"/>
          <a:r>
            <a:rPr lang="en-US" sz="1600" baseline="0"/>
            <a:t>The regional spectrum regulations for UWB</a:t>
          </a:r>
        </a:p>
        <a:p>
          <a:pPr lvl="1"/>
          <a:r>
            <a:rPr lang="en-US" sz="1600"/>
            <a:t>The closest 802.15.4a band plan</a:t>
          </a:r>
          <a:r>
            <a:rPr lang="en-US" sz="1600" baseline="0"/>
            <a:t> to the regional spectrum mask centers</a:t>
          </a:r>
        </a:p>
        <a:p>
          <a:pPr lvl="1"/>
          <a:r>
            <a:rPr lang="en-US" sz="1600"/>
            <a:t>A placeholder for</a:t>
          </a:r>
          <a:r>
            <a:rPr lang="en-US" sz="1600" baseline="0"/>
            <a:t> the 802.15.4f band plan</a:t>
          </a:r>
        </a:p>
        <a:p>
          <a:pPr lvl="1"/>
          <a:r>
            <a:rPr lang="en-US" sz="1600"/>
            <a:t>A survey of existing</a:t>
          </a:r>
          <a:r>
            <a:rPr lang="en-US" sz="1600" baseline="0"/>
            <a:t> UWB RFID tag frequency characteristics</a:t>
          </a:r>
        </a:p>
        <a:p>
          <a:pPr lvl="1"/>
          <a:r>
            <a:rPr lang="en-US" sz="1600" baseline="0"/>
            <a:t>A small number of postulated UWB tag concepts</a:t>
          </a:r>
        </a:p>
        <a:p>
          <a:pPr lvl="1"/>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78" customWidth="1"/>
    <col min="2" max="2" width="15.42578125" style="78" customWidth="1"/>
    <col min="3" max="3" width="38.28515625" style="78" customWidth="1"/>
    <col min="4" max="4" width="43.7109375" style="78" customWidth="1"/>
    <col min="5" max="16384" width="9.140625" style="78"/>
  </cols>
  <sheetData>
    <row r="1" spans="2:4" ht="26.25">
      <c r="B1" s="91" t="s">
        <v>100</v>
      </c>
      <c r="C1" s="88"/>
      <c r="D1" s="87" t="s">
        <v>97</v>
      </c>
    </row>
    <row r="3" spans="2:4" ht="18.75">
      <c r="C3" s="86" t="s">
        <v>87</v>
      </c>
    </row>
    <row r="4" spans="2:4" ht="18.75">
      <c r="C4" s="86" t="s">
        <v>86</v>
      </c>
    </row>
    <row r="5" spans="2:4" ht="18.75">
      <c r="B5" s="86"/>
    </row>
    <row r="6" spans="2:4" ht="15.75">
      <c r="B6" s="83" t="s">
        <v>85</v>
      </c>
      <c r="C6" s="80" t="s">
        <v>84</v>
      </c>
      <c r="D6" s="80"/>
    </row>
    <row r="7" spans="2:4" ht="18.75">
      <c r="B7" s="83" t="s">
        <v>83</v>
      </c>
      <c r="C7" s="85" t="s">
        <v>88</v>
      </c>
      <c r="D7" s="85"/>
    </row>
    <row r="8" spans="2:4" ht="15.75">
      <c r="B8" s="83" t="s">
        <v>82</v>
      </c>
      <c r="C8" s="92">
        <v>40231</v>
      </c>
      <c r="D8" s="92"/>
    </row>
    <row r="9" spans="2:4" ht="15.75">
      <c r="B9" s="80" t="s">
        <v>81</v>
      </c>
      <c r="C9" s="83" t="s">
        <v>89</v>
      </c>
      <c r="D9" s="83" t="s">
        <v>92</v>
      </c>
    </row>
    <row r="10" spans="2:4" ht="15.75">
      <c r="B10" s="80"/>
      <c r="C10" s="84" t="s">
        <v>90</v>
      </c>
      <c r="D10" s="84" t="s">
        <v>93</v>
      </c>
    </row>
    <row r="11" spans="2:4" ht="31.5">
      <c r="B11" s="80"/>
      <c r="C11" s="84" t="s">
        <v>91</v>
      </c>
      <c r="D11" s="84" t="s">
        <v>94</v>
      </c>
    </row>
    <row r="12" spans="2:4" ht="51" customHeight="1">
      <c r="B12" s="83" t="s">
        <v>80</v>
      </c>
      <c r="C12" s="80" t="s">
        <v>96</v>
      </c>
      <c r="D12" s="80"/>
    </row>
    <row r="13" spans="2:4" s="79" customFormat="1" ht="37.5" customHeight="1">
      <c r="B13" s="83" t="s">
        <v>79</v>
      </c>
      <c r="C13" s="80" t="s">
        <v>95</v>
      </c>
      <c r="D13" s="80"/>
    </row>
    <row r="14" spans="2:4" s="79" customFormat="1" ht="84" customHeight="1">
      <c r="B14" s="82" t="s">
        <v>78</v>
      </c>
      <c r="C14" s="80" t="s">
        <v>77</v>
      </c>
      <c r="D14" s="80"/>
    </row>
    <row r="15" spans="2:4" s="79" customFormat="1" ht="36.75" customHeight="1">
      <c r="B15" s="81" t="s">
        <v>76</v>
      </c>
      <c r="C15" s="80" t="s">
        <v>75</v>
      </c>
      <c r="D15" s="80"/>
    </row>
  </sheetData>
  <mergeCells count="8">
    <mergeCell ref="C15:D15"/>
    <mergeCell ref="C12:D12"/>
    <mergeCell ref="C13:D13"/>
    <mergeCell ref="C6:D6"/>
    <mergeCell ref="C7:D7"/>
    <mergeCell ref="C8:D8"/>
    <mergeCell ref="B9:B11"/>
    <mergeCell ref="C14:D14"/>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25"/>
  <sheetViews>
    <sheetView workbookViewId="0">
      <selection activeCell="D22" sqref="D22"/>
    </sheetView>
  </sheetViews>
  <sheetFormatPr defaultRowHeight="15"/>
  <cols>
    <col min="3" max="4" width="11.140625" bestFit="1" customWidth="1"/>
  </cols>
  <sheetData>
    <row r="12" spans="1:1" ht="23.25">
      <c r="A12" s="77" t="s">
        <v>65</v>
      </c>
    </row>
    <row r="14" spans="1:1">
      <c r="A14" t="s">
        <v>66</v>
      </c>
    </row>
    <row r="15" spans="1:1">
      <c r="A15" t="s">
        <v>67</v>
      </c>
    </row>
    <row r="16" spans="1:1">
      <c r="A16" t="s">
        <v>68</v>
      </c>
    </row>
    <row r="17" spans="1:4">
      <c r="A17" t="s">
        <v>69</v>
      </c>
    </row>
    <row r="19" spans="1:4">
      <c r="B19" s="37" t="s">
        <v>0</v>
      </c>
      <c r="C19" s="37" t="s">
        <v>70</v>
      </c>
      <c r="D19" s="37" t="s">
        <v>71</v>
      </c>
    </row>
    <row r="20" spans="1:4">
      <c r="B20" s="38" t="s">
        <v>1</v>
      </c>
      <c r="C20" s="89" t="s">
        <v>72</v>
      </c>
      <c r="D20" s="89" t="s">
        <v>72</v>
      </c>
    </row>
    <row r="21" spans="1:4">
      <c r="B21" s="38" t="s">
        <v>2</v>
      </c>
      <c r="C21" s="90" t="s">
        <v>98</v>
      </c>
      <c r="D21" s="90" t="s">
        <v>99</v>
      </c>
    </row>
    <row r="22" spans="1:4">
      <c r="B22" s="38" t="s">
        <v>19</v>
      </c>
      <c r="C22" s="90" t="s">
        <v>98</v>
      </c>
      <c r="D22" s="90" t="s">
        <v>98</v>
      </c>
    </row>
    <row r="24" spans="1:4">
      <c r="A24" t="s">
        <v>73</v>
      </c>
    </row>
    <row r="25" spans="1:4">
      <c r="A25" t="s">
        <v>74</v>
      </c>
    </row>
  </sheetData>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51"/>
  <sheetViews>
    <sheetView workbookViewId="0"/>
  </sheetViews>
  <sheetFormatPr defaultRowHeight="15"/>
  <cols>
    <col min="1" max="9" width="16.85546875" customWidth="1"/>
  </cols>
  <sheetData>
    <row r="1" spans="1:9" ht="15.75">
      <c r="A1" s="24" t="s">
        <v>37</v>
      </c>
      <c r="B1" s="25" t="s">
        <v>6</v>
      </c>
      <c r="C1" s="25" t="s">
        <v>7</v>
      </c>
      <c r="D1" s="25" t="s">
        <v>38</v>
      </c>
      <c r="E1" s="26" t="s">
        <v>39</v>
      </c>
      <c r="F1" s="32"/>
      <c r="G1" s="32"/>
    </row>
    <row r="2" spans="1:9">
      <c r="A2" s="27">
        <v>0</v>
      </c>
      <c r="B2" s="23">
        <v>5925</v>
      </c>
      <c r="C2" s="23">
        <v>7250</v>
      </c>
      <c r="D2" s="23">
        <f>(B2+C2)/2</f>
        <v>6587.5</v>
      </c>
      <c r="E2" s="28">
        <v>7200</v>
      </c>
      <c r="F2" s="33"/>
      <c r="G2" s="33"/>
    </row>
    <row r="3" spans="1:9">
      <c r="A3" s="27">
        <v>1</v>
      </c>
      <c r="B3" s="23">
        <v>6000</v>
      </c>
      <c r="C3" s="23">
        <v>8500</v>
      </c>
      <c r="D3" s="23">
        <f>(B3+C3)/2</f>
        <v>7250</v>
      </c>
      <c r="E3" s="28">
        <f>C3-B3</f>
        <v>2500</v>
      </c>
      <c r="F3" s="33"/>
      <c r="G3" s="33"/>
    </row>
    <row r="4" spans="1:9" ht="15.75" thickBot="1">
      <c r="A4" s="29">
        <v>2</v>
      </c>
      <c r="B4" s="30">
        <v>7200</v>
      </c>
      <c r="C4" s="30">
        <v>10200</v>
      </c>
      <c r="D4" s="30">
        <f>(B4+C4)/2</f>
        <v>8700</v>
      </c>
      <c r="E4" s="31">
        <f>C4-B4</f>
        <v>3000</v>
      </c>
      <c r="F4" s="33"/>
      <c r="G4" s="33"/>
    </row>
    <row r="5" spans="1:9" ht="15.75" thickBot="1"/>
    <row r="6" spans="1:9" ht="15.75">
      <c r="A6" s="24" t="s">
        <v>0</v>
      </c>
      <c r="B6" s="25" t="s">
        <v>6</v>
      </c>
      <c r="C6" s="25" t="s">
        <v>7</v>
      </c>
      <c r="D6" s="25" t="s">
        <v>4</v>
      </c>
      <c r="E6" s="25" t="s">
        <v>5</v>
      </c>
      <c r="F6" s="25" t="s">
        <v>23</v>
      </c>
      <c r="G6" s="26" t="s">
        <v>8</v>
      </c>
    </row>
    <row r="7" spans="1:9">
      <c r="A7" s="27" t="s">
        <v>1</v>
      </c>
      <c r="B7" s="23">
        <v>5925</v>
      </c>
      <c r="C7" s="23">
        <v>7250</v>
      </c>
      <c r="D7" s="23">
        <f>(B7+C7)/2</f>
        <v>6587.5</v>
      </c>
      <c r="E7" s="23">
        <f>C7-B7</f>
        <v>1325</v>
      </c>
      <c r="F7" s="23">
        <f>B42</f>
        <v>6489.6</v>
      </c>
      <c r="G7" s="28">
        <f>A42</f>
        <v>7</v>
      </c>
    </row>
    <row r="8" spans="1:9">
      <c r="A8" s="27" t="s">
        <v>36</v>
      </c>
      <c r="B8" s="23">
        <v>6000</v>
      </c>
      <c r="C8" s="23">
        <v>8500</v>
      </c>
      <c r="D8" s="23">
        <f>(B8+C8)/2</f>
        <v>7250</v>
      </c>
      <c r="E8" s="23">
        <f>C8-B8</f>
        <v>2500</v>
      </c>
      <c r="F8" s="23">
        <f>B41</f>
        <v>6988.8</v>
      </c>
      <c r="G8" s="28">
        <f>A41</f>
        <v>6</v>
      </c>
    </row>
    <row r="9" spans="1:9" ht="15.75" thickBot="1">
      <c r="A9" s="29" t="s">
        <v>19</v>
      </c>
      <c r="B9" s="30">
        <v>7200</v>
      </c>
      <c r="C9" s="30">
        <v>10200</v>
      </c>
      <c r="D9" s="30">
        <f>(B9+C9)/2</f>
        <v>8700</v>
      </c>
      <c r="E9" s="30">
        <f>C9-B9</f>
        <v>3000</v>
      </c>
      <c r="F9" s="30">
        <f>B45</f>
        <v>8486.4</v>
      </c>
      <c r="G9" s="31">
        <f>A45</f>
        <v>10</v>
      </c>
    </row>
    <row r="10" spans="1:9" ht="15.75" thickBot="1"/>
    <row r="11" spans="1:9" ht="32.25" thickBot="1">
      <c r="A11" s="16" t="s">
        <v>35</v>
      </c>
      <c r="B11" s="17" t="s">
        <v>0</v>
      </c>
      <c r="C11" s="17" t="s">
        <v>41</v>
      </c>
      <c r="D11" s="17" t="s">
        <v>42</v>
      </c>
      <c r="E11" s="17" t="s">
        <v>58</v>
      </c>
    </row>
    <row r="12" spans="1:9">
      <c r="A12" s="3" t="s">
        <v>31</v>
      </c>
      <c r="B12" s="65" t="s">
        <v>1</v>
      </c>
      <c r="C12" s="4">
        <v>6240</v>
      </c>
      <c r="D12" s="18">
        <v>6880</v>
      </c>
      <c r="E12" s="18"/>
      <c r="F12" s="59" t="b">
        <v>0</v>
      </c>
      <c r="G12" s="36"/>
      <c r="H12" s="11"/>
      <c r="I12" s="11"/>
    </row>
    <row r="13" spans="1:9">
      <c r="A13" s="5" t="s">
        <v>32</v>
      </c>
      <c r="B13" s="66"/>
      <c r="C13" s="2">
        <v>6190</v>
      </c>
      <c r="D13" s="19">
        <v>7100</v>
      </c>
      <c r="E13" s="19"/>
      <c r="F13" s="59" t="b">
        <v>0</v>
      </c>
      <c r="G13" s="36"/>
      <c r="H13" s="11"/>
      <c r="I13" s="11"/>
    </row>
    <row r="14" spans="1:9">
      <c r="A14" s="5" t="s">
        <v>33</v>
      </c>
      <c r="B14" s="66"/>
      <c r="C14" s="2">
        <v>6270</v>
      </c>
      <c r="D14" s="19">
        <v>7140</v>
      </c>
      <c r="E14" s="19"/>
      <c r="F14" s="59" t="b">
        <v>0</v>
      </c>
      <c r="G14" s="36"/>
      <c r="H14" s="11"/>
      <c r="I14" s="11"/>
    </row>
    <row r="15" spans="1:9" ht="15.75" thickBot="1">
      <c r="A15" s="6" t="s">
        <v>34</v>
      </c>
      <c r="B15" s="67"/>
      <c r="C15" s="7">
        <v>6180</v>
      </c>
      <c r="D15" s="20">
        <v>7175</v>
      </c>
      <c r="E15" s="20"/>
      <c r="F15" s="60" t="b">
        <v>0</v>
      </c>
      <c r="G15" s="57"/>
      <c r="H15" s="58"/>
      <c r="I15" s="11"/>
    </row>
    <row r="16" spans="1:9">
      <c r="A16" s="3" t="s">
        <v>31</v>
      </c>
      <c r="B16" s="65" t="s">
        <v>2</v>
      </c>
      <c r="C16" s="4">
        <v>6910</v>
      </c>
      <c r="D16" s="18">
        <v>7420</v>
      </c>
      <c r="E16" s="18"/>
      <c r="F16" s="60" t="b">
        <v>0</v>
      </c>
      <c r="G16" s="57"/>
      <c r="H16" s="58"/>
      <c r="I16" s="11"/>
    </row>
    <row r="17" spans="1:9" ht="15.75" thickBot="1">
      <c r="A17" s="6" t="s">
        <v>32</v>
      </c>
      <c r="B17" s="67"/>
      <c r="C17" s="7">
        <v>6995</v>
      </c>
      <c r="D17" s="21">
        <v>7515</v>
      </c>
      <c r="E17" s="21"/>
      <c r="F17" s="60" t="b">
        <v>0</v>
      </c>
      <c r="G17" s="57"/>
      <c r="H17" s="58"/>
      <c r="I17" s="11"/>
    </row>
    <row r="18" spans="1:9" ht="15.75" thickBot="1">
      <c r="A18" s="8" t="s">
        <v>31</v>
      </c>
      <c r="B18" s="9" t="s">
        <v>3</v>
      </c>
      <c r="C18" s="10">
        <v>8050</v>
      </c>
      <c r="D18" s="22">
        <v>8570</v>
      </c>
      <c r="E18" s="22"/>
      <c r="F18" s="60" t="b">
        <v>0</v>
      </c>
      <c r="G18" s="57"/>
      <c r="H18" s="58"/>
      <c r="I18" s="11"/>
    </row>
    <row r="19" spans="1:9" ht="15.75" thickBot="1">
      <c r="E19" s="11"/>
      <c r="F19" s="61"/>
      <c r="G19" s="58"/>
      <c r="H19" s="58"/>
      <c r="I19" s="11"/>
    </row>
    <row r="20" spans="1:9" ht="32.25" thickBot="1">
      <c r="A20" s="16" t="s">
        <v>40</v>
      </c>
      <c r="B20" s="17" t="s">
        <v>0</v>
      </c>
      <c r="C20" s="17" t="s">
        <v>41</v>
      </c>
      <c r="D20" s="17" t="s">
        <v>42</v>
      </c>
      <c r="E20" s="17" t="s">
        <v>58</v>
      </c>
      <c r="F20" s="61"/>
      <c r="G20" s="58"/>
      <c r="H20" s="58"/>
    </row>
    <row r="21" spans="1:9" ht="15.75" thickBot="1">
      <c r="A21" s="8" t="s">
        <v>31</v>
      </c>
      <c r="B21" s="34" t="s">
        <v>1</v>
      </c>
      <c r="C21" s="9">
        <v>6115</v>
      </c>
      <c r="D21" s="35">
        <v>6995</v>
      </c>
      <c r="E21" s="35"/>
      <c r="F21" s="62" t="b">
        <v>0</v>
      </c>
      <c r="G21" s="11"/>
      <c r="H21" s="11"/>
      <c r="I21" s="11"/>
    </row>
    <row r="22" spans="1:9">
      <c r="A22" s="3" t="s">
        <v>31</v>
      </c>
      <c r="B22" s="68" t="s">
        <v>2</v>
      </c>
      <c r="C22" s="4">
        <v>6512</v>
      </c>
      <c r="D22" s="18">
        <v>7678</v>
      </c>
      <c r="E22" s="18"/>
      <c r="F22" s="63" t="b">
        <v>0</v>
      </c>
      <c r="G22" s="13"/>
      <c r="H22" s="12"/>
      <c r="I22" s="14"/>
    </row>
    <row r="23" spans="1:9">
      <c r="A23" s="5" t="s">
        <v>32</v>
      </c>
      <c r="B23" s="69"/>
      <c r="C23" s="2">
        <v>6272</v>
      </c>
      <c r="D23" s="19">
        <v>8023</v>
      </c>
      <c r="E23" s="19"/>
      <c r="F23" s="63" t="b">
        <v>0</v>
      </c>
      <c r="G23" s="13"/>
      <c r="H23" s="12"/>
      <c r="I23" s="14"/>
    </row>
    <row r="24" spans="1:9">
      <c r="A24" s="5" t="s">
        <v>33</v>
      </c>
      <c r="B24" s="69"/>
      <c r="C24" s="2">
        <v>6466</v>
      </c>
      <c r="D24" s="19">
        <v>7899</v>
      </c>
      <c r="E24" s="19"/>
      <c r="F24" s="62" t="b">
        <v>0</v>
      </c>
      <c r="G24" s="11"/>
      <c r="H24" s="11"/>
      <c r="I24" s="11"/>
    </row>
    <row r="25" spans="1:9" ht="15.75" thickBot="1">
      <c r="A25" s="6" t="s">
        <v>34</v>
      </c>
      <c r="B25" s="70"/>
      <c r="C25" s="7">
        <v>6825</v>
      </c>
      <c r="D25" s="21">
        <v>7839</v>
      </c>
      <c r="E25" s="21"/>
      <c r="F25" s="63" t="b">
        <v>0</v>
      </c>
      <c r="G25" s="13"/>
      <c r="H25" s="15"/>
      <c r="I25" s="12"/>
    </row>
    <row r="26" spans="1:9" ht="15.75" thickBot="1">
      <c r="A26" s="8" t="s">
        <v>31</v>
      </c>
      <c r="B26" s="9" t="s">
        <v>3</v>
      </c>
      <c r="C26" s="10">
        <v>8294</v>
      </c>
      <c r="D26" s="22">
        <v>9230</v>
      </c>
      <c r="E26" s="22"/>
      <c r="F26" s="62" t="b">
        <v>0</v>
      </c>
      <c r="G26" s="11"/>
      <c r="H26" s="11"/>
      <c r="I26" s="11"/>
    </row>
    <row r="27" spans="1:9" ht="15.75" thickBot="1">
      <c r="A27" s="53"/>
      <c r="B27" s="54"/>
      <c r="C27" s="55"/>
      <c r="D27" s="55"/>
      <c r="E27" s="11"/>
      <c r="F27" s="62"/>
      <c r="G27" s="11"/>
      <c r="H27" s="11"/>
      <c r="I27" s="11"/>
    </row>
    <row r="28" spans="1:9" ht="32.25" thickBot="1">
      <c r="A28" s="16" t="s">
        <v>52</v>
      </c>
      <c r="B28" s="17" t="s">
        <v>0</v>
      </c>
      <c r="C28" s="17" t="s">
        <v>41</v>
      </c>
      <c r="D28" s="17" t="s">
        <v>42</v>
      </c>
      <c r="E28" s="17" t="s">
        <v>58</v>
      </c>
      <c r="F28" s="64"/>
    </row>
    <row r="29" spans="1:9" ht="15.75" thickBot="1">
      <c r="A29" s="8" t="s">
        <v>62</v>
      </c>
      <c r="B29" s="34" t="s">
        <v>53</v>
      </c>
      <c r="C29" s="9">
        <f>6550-200</f>
        <v>6350</v>
      </c>
      <c r="D29" s="35">
        <f>6550+200</f>
        <v>6750</v>
      </c>
      <c r="E29" s="35"/>
      <c r="F29" s="62" t="b">
        <v>0</v>
      </c>
      <c r="G29" s="11"/>
      <c r="H29" s="11"/>
      <c r="I29" s="11"/>
    </row>
    <row r="30" spans="1:9" ht="15.75" thickBot="1">
      <c r="A30" s="8" t="s">
        <v>64</v>
      </c>
      <c r="B30" s="56" t="s">
        <v>54</v>
      </c>
      <c r="C30" s="9">
        <f>7650-200</f>
        <v>7450</v>
      </c>
      <c r="D30" s="35">
        <f>7650+200</f>
        <v>7850</v>
      </c>
      <c r="E30" s="35"/>
      <c r="F30" s="63" t="b">
        <v>0</v>
      </c>
      <c r="G30" s="13"/>
      <c r="H30" s="12"/>
      <c r="I30" s="14"/>
    </row>
    <row r="31" spans="1:9">
      <c r="E31" s="11"/>
      <c r="F31" s="11"/>
      <c r="G31" s="11"/>
      <c r="H31" s="11"/>
      <c r="I31" s="11"/>
    </row>
    <row r="32" spans="1:9" ht="15.75" thickBot="1">
      <c r="A32" s="74" t="s">
        <v>14</v>
      </c>
      <c r="B32" s="75"/>
      <c r="C32" s="75"/>
      <c r="D32" s="75"/>
      <c r="E32" s="75"/>
      <c r="F32" s="75"/>
      <c r="G32" s="76"/>
    </row>
    <row r="33" spans="1:7">
      <c r="A33" s="44"/>
      <c r="B33" s="45"/>
      <c r="C33" s="45"/>
      <c r="D33" s="46"/>
      <c r="E33" s="71" t="s">
        <v>15</v>
      </c>
      <c r="F33" s="72"/>
      <c r="G33" s="73"/>
    </row>
    <row r="34" spans="1:7">
      <c r="A34" s="40" t="s">
        <v>12</v>
      </c>
      <c r="B34" s="37" t="s">
        <v>9</v>
      </c>
      <c r="C34" s="37" t="s">
        <v>13</v>
      </c>
      <c r="D34" s="47"/>
      <c r="E34" s="40" t="s">
        <v>16</v>
      </c>
      <c r="F34" s="37" t="s">
        <v>17</v>
      </c>
      <c r="G34" s="41" t="s">
        <v>18</v>
      </c>
    </row>
    <row r="35" spans="1:7">
      <c r="A35" s="48">
        <v>0</v>
      </c>
      <c r="B35" s="38">
        <v>499.2</v>
      </c>
      <c r="C35" s="38">
        <v>499.2</v>
      </c>
      <c r="D35" s="49" t="s">
        <v>10</v>
      </c>
      <c r="E35" s="27">
        <f t="shared" ref="E35:E50" si="0">D$7-B35</f>
        <v>6088.3</v>
      </c>
      <c r="F35" s="23">
        <f t="shared" ref="F35:F50" si="1">D$8-B35</f>
        <v>6750.8</v>
      </c>
      <c r="G35" s="28">
        <f t="shared" ref="G35:G50" si="2">D$9-B35</f>
        <v>8200.7999999999993</v>
      </c>
    </row>
    <row r="36" spans="1:7">
      <c r="A36" s="48">
        <v>1</v>
      </c>
      <c r="B36" s="38">
        <v>3494.4</v>
      </c>
      <c r="C36" s="38">
        <v>499.2</v>
      </c>
      <c r="D36" s="49" t="s">
        <v>11</v>
      </c>
      <c r="E36" s="27">
        <f t="shared" si="0"/>
        <v>3093.1</v>
      </c>
      <c r="F36" s="23">
        <f t="shared" si="1"/>
        <v>3755.6</v>
      </c>
      <c r="G36" s="28">
        <f t="shared" si="2"/>
        <v>5205.6000000000004</v>
      </c>
    </row>
    <row r="37" spans="1:7">
      <c r="A37" s="48">
        <v>2</v>
      </c>
      <c r="B37" s="38">
        <v>3993.6</v>
      </c>
      <c r="C37" s="38">
        <v>499.2</v>
      </c>
      <c r="D37" s="49" t="s">
        <v>11</v>
      </c>
      <c r="E37" s="27">
        <f t="shared" si="0"/>
        <v>2593.9</v>
      </c>
      <c r="F37" s="23">
        <f t="shared" si="1"/>
        <v>3256.4</v>
      </c>
      <c r="G37" s="28">
        <f t="shared" si="2"/>
        <v>4706.3999999999996</v>
      </c>
    </row>
    <row r="38" spans="1:7">
      <c r="A38" s="48">
        <v>3</v>
      </c>
      <c r="B38" s="38">
        <v>4492.8</v>
      </c>
      <c r="C38" s="38">
        <v>499.2</v>
      </c>
      <c r="D38" s="49" t="s">
        <v>10</v>
      </c>
      <c r="E38" s="27">
        <f t="shared" si="0"/>
        <v>2094.6999999999998</v>
      </c>
      <c r="F38" s="23">
        <f t="shared" si="1"/>
        <v>2757.2</v>
      </c>
      <c r="G38" s="28">
        <f t="shared" si="2"/>
        <v>4207.2</v>
      </c>
    </row>
    <row r="39" spans="1:7">
      <c r="A39" s="48">
        <v>4</v>
      </c>
      <c r="B39" s="38">
        <v>3993.6</v>
      </c>
      <c r="C39" s="38">
        <v>1331.2</v>
      </c>
      <c r="D39" s="49" t="s">
        <v>11</v>
      </c>
      <c r="E39" s="27">
        <f t="shared" si="0"/>
        <v>2593.9</v>
      </c>
      <c r="F39" s="23">
        <f t="shared" si="1"/>
        <v>3256.4</v>
      </c>
      <c r="G39" s="28">
        <f t="shared" si="2"/>
        <v>4706.3999999999996</v>
      </c>
    </row>
    <row r="40" spans="1:7">
      <c r="A40" s="48">
        <v>5</v>
      </c>
      <c r="B40" s="38">
        <v>6489.6</v>
      </c>
      <c r="C40" s="38">
        <v>499.2</v>
      </c>
      <c r="D40" s="49" t="s">
        <v>11</v>
      </c>
      <c r="E40" s="42">
        <f t="shared" si="0"/>
        <v>97.899999999999636</v>
      </c>
      <c r="F40" s="23">
        <f t="shared" si="1"/>
        <v>760.39999999999964</v>
      </c>
      <c r="G40" s="28">
        <f t="shared" si="2"/>
        <v>2210.3999999999996</v>
      </c>
    </row>
    <row r="41" spans="1:7">
      <c r="A41" s="48">
        <v>6</v>
      </c>
      <c r="B41" s="38">
        <v>6988.8</v>
      </c>
      <c r="C41" s="38">
        <v>499.2</v>
      </c>
      <c r="D41" s="49" t="s">
        <v>11</v>
      </c>
      <c r="E41" s="27">
        <f t="shared" si="0"/>
        <v>-401.30000000000018</v>
      </c>
      <c r="F41" s="23">
        <f t="shared" si="1"/>
        <v>261.19999999999982</v>
      </c>
      <c r="G41" s="28">
        <f t="shared" si="2"/>
        <v>1711.1999999999998</v>
      </c>
    </row>
    <row r="42" spans="1:7">
      <c r="A42" s="48">
        <v>7</v>
      </c>
      <c r="B42" s="38">
        <v>6489.6</v>
      </c>
      <c r="C42" s="38">
        <v>1081.5999999999999</v>
      </c>
      <c r="D42" s="49" t="s">
        <v>11</v>
      </c>
      <c r="E42" s="42">
        <f t="shared" si="0"/>
        <v>97.899999999999636</v>
      </c>
      <c r="F42" s="23">
        <f t="shared" si="1"/>
        <v>760.39999999999964</v>
      </c>
      <c r="G42" s="28">
        <f t="shared" si="2"/>
        <v>2210.3999999999996</v>
      </c>
    </row>
    <row r="43" spans="1:7">
      <c r="A43" s="48">
        <v>8</v>
      </c>
      <c r="B43" s="38">
        <v>7488</v>
      </c>
      <c r="C43" s="38">
        <v>499.2</v>
      </c>
      <c r="D43" s="49" t="s">
        <v>11</v>
      </c>
      <c r="E43" s="27">
        <f t="shared" si="0"/>
        <v>-900.5</v>
      </c>
      <c r="F43" s="39">
        <f t="shared" si="1"/>
        <v>-238</v>
      </c>
      <c r="G43" s="28">
        <f t="shared" si="2"/>
        <v>1212</v>
      </c>
    </row>
    <row r="44" spans="1:7">
      <c r="A44" s="48">
        <v>9</v>
      </c>
      <c r="B44" s="38">
        <v>7987.2</v>
      </c>
      <c r="C44" s="38">
        <v>499.2</v>
      </c>
      <c r="D44" s="49" t="s">
        <v>10</v>
      </c>
      <c r="E44" s="27">
        <f t="shared" si="0"/>
        <v>-1399.6999999999998</v>
      </c>
      <c r="F44" s="23">
        <f t="shared" si="1"/>
        <v>-737.19999999999982</v>
      </c>
      <c r="G44" s="28">
        <f t="shared" si="2"/>
        <v>712.80000000000018</v>
      </c>
    </row>
    <row r="45" spans="1:7">
      <c r="A45" s="48">
        <v>10</v>
      </c>
      <c r="B45" s="38">
        <v>8486.4</v>
      </c>
      <c r="C45" s="38">
        <v>499.2</v>
      </c>
      <c r="D45" s="49" t="s">
        <v>11</v>
      </c>
      <c r="E45" s="27">
        <f t="shared" si="0"/>
        <v>-1898.8999999999996</v>
      </c>
      <c r="F45" s="23">
        <f t="shared" si="1"/>
        <v>-1236.3999999999996</v>
      </c>
      <c r="G45" s="43">
        <f t="shared" si="2"/>
        <v>213.60000000000036</v>
      </c>
    </row>
    <row r="46" spans="1:7">
      <c r="A46" s="48">
        <v>11</v>
      </c>
      <c r="B46" s="38">
        <v>7987.2</v>
      </c>
      <c r="C46" s="38">
        <v>1331.2</v>
      </c>
      <c r="D46" s="49" t="s">
        <v>11</v>
      </c>
      <c r="E46" s="27">
        <f t="shared" si="0"/>
        <v>-1399.6999999999998</v>
      </c>
      <c r="F46" s="23">
        <f t="shared" si="1"/>
        <v>-737.19999999999982</v>
      </c>
      <c r="G46" s="28">
        <f t="shared" si="2"/>
        <v>712.80000000000018</v>
      </c>
    </row>
    <row r="47" spans="1:7">
      <c r="A47" s="48">
        <v>12</v>
      </c>
      <c r="B47" s="38">
        <v>8985.6</v>
      </c>
      <c r="C47" s="38">
        <v>499.2</v>
      </c>
      <c r="D47" s="49" t="s">
        <v>11</v>
      </c>
      <c r="E47" s="27">
        <f t="shared" si="0"/>
        <v>-2398.1000000000004</v>
      </c>
      <c r="F47" s="23">
        <f t="shared" si="1"/>
        <v>-1735.6000000000004</v>
      </c>
      <c r="G47" s="28">
        <f t="shared" si="2"/>
        <v>-285.60000000000036</v>
      </c>
    </row>
    <row r="48" spans="1:7">
      <c r="A48" s="48">
        <v>13</v>
      </c>
      <c r="B48" s="38">
        <v>9484.7999999999993</v>
      </c>
      <c r="C48" s="38">
        <v>499.2</v>
      </c>
      <c r="D48" s="49" t="s">
        <v>11</v>
      </c>
      <c r="E48" s="27">
        <f t="shared" si="0"/>
        <v>-2897.2999999999993</v>
      </c>
      <c r="F48" s="23">
        <f t="shared" si="1"/>
        <v>-2234.7999999999993</v>
      </c>
      <c r="G48" s="28">
        <f t="shared" si="2"/>
        <v>-784.79999999999927</v>
      </c>
    </row>
    <row r="49" spans="1:7">
      <c r="A49" s="48">
        <v>14</v>
      </c>
      <c r="B49" s="38">
        <v>9984</v>
      </c>
      <c r="C49" s="38">
        <v>499.2</v>
      </c>
      <c r="D49" s="49" t="s">
        <v>11</v>
      </c>
      <c r="E49" s="27">
        <f t="shared" si="0"/>
        <v>-3396.5</v>
      </c>
      <c r="F49" s="23">
        <f t="shared" si="1"/>
        <v>-2734</v>
      </c>
      <c r="G49" s="28">
        <f t="shared" si="2"/>
        <v>-1284</v>
      </c>
    </row>
    <row r="50" spans="1:7" ht="15.75" thickBot="1">
      <c r="A50" s="50">
        <v>15</v>
      </c>
      <c r="B50" s="51">
        <v>9484.7999999999993</v>
      </c>
      <c r="C50" s="51">
        <v>1354.97</v>
      </c>
      <c r="D50" s="52" t="s">
        <v>11</v>
      </c>
      <c r="E50" s="29">
        <f t="shared" si="0"/>
        <v>-2897.2999999999993</v>
      </c>
      <c r="F50" s="30">
        <f t="shared" si="1"/>
        <v>-2234.7999999999993</v>
      </c>
      <c r="G50" s="31">
        <f t="shared" si="2"/>
        <v>-784.79999999999927</v>
      </c>
    </row>
    <row r="51" spans="1:7">
      <c r="G51" s="1"/>
    </row>
  </sheetData>
  <mergeCells count="5">
    <mergeCell ref="B12:B15"/>
    <mergeCell ref="B16:B17"/>
    <mergeCell ref="B22:B25"/>
    <mergeCell ref="E33:G33"/>
    <mergeCell ref="A32:G32"/>
  </mergeCells>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dimension ref="A1:K53"/>
  <sheetViews>
    <sheetView zoomScaleNormal="100" workbookViewId="0"/>
  </sheetViews>
  <sheetFormatPr defaultRowHeight="15"/>
  <sheetData>
    <row r="1" spans="1:11">
      <c r="A1" t="s">
        <v>49</v>
      </c>
      <c r="D1" t="s">
        <v>24</v>
      </c>
      <c r="G1" t="s">
        <v>28</v>
      </c>
      <c r="J1" t="s">
        <v>30</v>
      </c>
    </row>
    <row r="2" spans="1:11">
      <c r="A2">
        <f>'Input Data'!B2</f>
        <v>5925</v>
      </c>
      <c r="B2">
        <v>0</v>
      </c>
      <c r="D2">
        <f>'Input Data'!C12</f>
        <v>6240</v>
      </c>
      <c r="E2">
        <v>0</v>
      </c>
      <c r="G2">
        <f>'Input Data'!C16</f>
        <v>6910</v>
      </c>
      <c r="H2">
        <v>0</v>
      </c>
      <c r="J2">
        <f>'Input Data'!C18</f>
        <v>8050</v>
      </c>
      <c r="K2">
        <v>0</v>
      </c>
    </row>
    <row r="3" spans="1:11">
      <c r="A3">
        <f>'Input Data'!B2</f>
        <v>5925</v>
      </c>
      <c r="B3">
        <v>1.2</v>
      </c>
      <c r="D3">
        <f>'Input Data'!C12</f>
        <v>6240</v>
      </c>
      <c r="E3">
        <f>0.5*'Input Data'!$F$12</f>
        <v>0</v>
      </c>
      <c r="G3">
        <f>'Input Data'!C16</f>
        <v>6910</v>
      </c>
      <c r="H3">
        <f>0.5*'Input Data'!$F$16</f>
        <v>0</v>
      </c>
      <c r="J3">
        <f>'Input Data'!C18</f>
        <v>8050</v>
      </c>
      <c r="K3">
        <f>0.5*'Input Data'!$F$18</f>
        <v>0</v>
      </c>
    </row>
    <row r="4" spans="1:11">
      <c r="A4">
        <f>'Input Data'!C2</f>
        <v>7250</v>
      </c>
      <c r="B4">
        <v>1.2</v>
      </c>
      <c r="D4">
        <f>'Input Data'!D12</f>
        <v>6880</v>
      </c>
      <c r="E4">
        <f>0.5*'Input Data'!$F$12</f>
        <v>0</v>
      </c>
      <c r="G4">
        <f>'Input Data'!D16</f>
        <v>7420</v>
      </c>
      <c r="H4">
        <f>0.5*'Input Data'!$F$16</f>
        <v>0</v>
      </c>
      <c r="J4">
        <f>'Input Data'!D18</f>
        <v>8570</v>
      </c>
      <c r="K4">
        <f>0.5*'Input Data'!$F$18</f>
        <v>0</v>
      </c>
    </row>
    <row r="5" spans="1:11">
      <c r="A5">
        <f>'Input Data'!C2</f>
        <v>7250</v>
      </c>
      <c r="B5">
        <v>0</v>
      </c>
      <c r="D5">
        <f>'Input Data'!D12</f>
        <v>6880</v>
      </c>
      <c r="E5">
        <v>0</v>
      </c>
      <c r="G5">
        <f>'Input Data'!D16</f>
        <v>7420</v>
      </c>
      <c r="H5">
        <v>0</v>
      </c>
      <c r="J5">
        <f>'Input Data'!D18</f>
        <v>8570</v>
      </c>
      <c r="K5">
        <v>0</v>
      </c>
    </row>
    <row r="7" spans="1:11">
      <c r="A7" t="s">
        <v>50</v>
      </c>
      <c r="D7" t="s">
        <v>25</v>
      </c>
      <c r="G7" t="s">
        <v>29</v>
      </c>
      <c r="J7" t="s">
        <v>48</v>
      </c>
    </row>
    <row r="8" spans="1:11">
      <c r="A8">
        <f>'Input Data'!B3</f>
        <v>6000</v>
      </c>
      <c r="B8">
        <v>0</v>
      </c>
      <c r="D8">
        <f>'Input Data'!C13</f>
        <v>6190</v>
      </c>
      <c r="E8">
        <v>0</v>
      </c>
      <c r="G8">
        <f>'Input Data'!C17</f>
        <v>6995</v>
      </c>
      <c r="H8">
        <v>0</v>
      </c>
      <c r="J8">
        <f>'Input Data'!C26</f>
        <v>8294</v>
      </c>
      <c r="K8">
        <v>0</v>
      </c>
    </row>
    <row r="9" spans="1:11">
      <c r="A9">
        <f>'Input Data'!B3</f>
        <v>6000</v>
      </c>
      <c r="B9">
        <v>1.2</v>
      </c>
      <c r="D9">
        <f>'Input Data'!C13</f>
        <v>6190</v>
      </c>
      <c r="E9">
        <f>0.55*'Input Data'!$F$13</f>
        <v>0</v>
      </c>
      <c r="G9">
        <f>'Input Data'!C17</f>
        <v>6995</v>
      </c>
      <c r="H9">
        <f>0.55*'Input Data'!$F$17</f>
        <v>0</v>
      </c>
      <c r="J9">
        <f>'Input Data'!C26</f>
        <v>8294</v>
      </c>
      <c r="K9">
        <f>0.55*'Input Data'!$F$26</f>
        <v>0</v>
      </c>
    </row>
    <row r="10" spans="1:11">
      <c r="A10">
        <f>'Input Data'!C3</f>
        <v>8500</v>
      </c>
      <c r="B10">
        <v>1.2</v>
      </c>
      <c r="D10">
        <f>'Input Data'!D13</f>
        <v>7100</v>
      </c>
      <c r="E10">
        <f>0.55*'Input Data'!$F$13</f>
        <v>0</v>
      </c>
      <c r="G10">
        <f>'Input Data'!D17</f>
        <v>7515</v>
      </c>
      <c r="H10">
        <f>0.55*'Input Data'!$F$17</f>
        <v>0</v>
      </c>
      <c r="J10">
        <f>'Input Data'!D26</f>
        <v>9230</v>
      </c>
      <c r="K10">
        <f>0.55*'Input Data'!$F$26</f>
        <v>0</v>
      </c>
    </row>
    <row r="11" spans="1:11">
      <c r="A11">
        <f>'Input Data'!C3</f>
        <v>8500</v>
      </c>
      <c r="B11">
        <v>0</v>
      </c>
      <c r="D11">
        <f>'Input Data'!D13</f>
        <v>7100</v>
      </c>
      <c r="E11">
        <v>0</v>
      </c>
      <c r="G11">
        <f>'Input Data'!D17</f>
        <v>7515</v>
      </c>
      <c r="H11">
        <v>0</v>
      </c>
      <c r="J11">
        <f>'Input Data'!D26</f>
        <v>9230</v>
      </c>
      <c r="K11">
        <v>0</v>
      </c>
    </row>
    <row r="13" spans="1:11">
      <c r="A13" t="s">
        <v>51</v>
      </c>
      <c r="D13" t="s">
        <v>26</v>
      </c>
      <c r="G13" t="s">
        <v>44</v>
      </c>
      <c r="J13" t="s">
        <v>63</v>
      </c>
    </row>
    <row r="14" spans="1:11">
      <c r="A14">
        <f>'Input Data'!B4</f>
        <v>7200</v>
      </c>
      <c r="B14">
        <v>0</v>
      </c>
      <c r="D14">
        <f>'Input Data'!C14</f>
        <v>6270</v>
      </c>
      <c r="E14">
        <v>0</v>
      </c>
      <c r="G14">
        <f>'Input Data'!C22</f>
        <v>6512</v>
      </c>
      <c r="H14">
        <v>0</v>
      </c>
      <c r="J14">
        <f>'Input Data'!C30</f>
        <v>7450</v>
      </c>
      <c r="K14">
        <v>0</v>
      </c>
    </row>
    <row r="15" spans="1:11">
      <c r="A15">
        <f>'Input Data'!B4</f>
        <v>7200</v>
      </c>
      <c r="B15">
        <v>1.2</v>
      </c>
      <c r="D15">
        <f>'Input Data'!C14</f>
        <v>6270</v>
      </c>
      <c r="E15">
        <f>0.6*'Input Data'!$F$14</f>
        <v>0</v>
      </c>
      <c r="G15">
        <f>'Input Data'!C22</f>
        <v>6512</v>
      </c>
      <c r="H15">
        <f>0.6*'Input Data'!$F$22</f>
        <v>0</v>
      </c>
      <c r="J15">
        <f>'Input Data'!C30</f>
        <v>7450</v>
      </c>
      <c r="K15">
        <f>0.5*'Input Data'!$F$30</f>
        <v>0</v>
      </c>
    </row>
    <row r="16" spans="1:11">
      <c r="A16">
        <f>'Input Data'!C4</f>
        <v>10200</v>
      </c>
      <c r="B16">
        <v>1.2</v>
      </c>
      <c r="D16">
        <f>'Input Data'!D14</f>
        <v>7140</v>
      </c>
      <c r="E16">
        <f>0.6*'Input Data'!$F$14</f>
        <v>0</v>
      </c>
      <c r="G16">
        <f>'Input Data'!D22</f>
        <v>7678</v>
      </c>
      <c r="H16">
        <f>0.6*'Input Data'!$F$22</f>
        <v>0</v>
      </c>
      <c r="J16">
        <f>'Input Data'!D30</f>
        <v>7850</v>
      </c>
      <c r="K16">
        <f>0.5*'Input Data'!$F$30</f>
        <v>0</v>
      </c>
    </row>
    <row r="17" spans="1:11">
      <c r="A17">
        <f>'Input Data'!C4</f>
        <v>10200</v>
      </c>
      <c r="B17">
        <v>0</v>
      </c>
      <c r="D17">
        <f>'Input Data'!D14</f>
        <v>7140</v>
      </c>
      <c r="E17">
        <v>0</v>
      </c>
      <c r="G17">
        <f>'Input Data'!D22</f>
        <v>7678</v>
      </c>
      <c r="H17">
        <v>0</v>
      </c>
      <c r="J17">
        <f>'Input Data'!D30</f>
        <v>7850</v>
      </c>
      <c r="K17">
        <v>0</v>
      </c>
    </row>
    <row r="19" spans="1:11">
      <c r="A19" t="s">
        <v>55</v>
      </c>
      <c r="D19" t="s">
        <v>27</v>
      </c>
      <c r="G19" t="s">
        <v>45</v>
      </c>
    </row>
    <row r="20" spans="1:11">
      <c r="A20">
        <f>'Input Data'!B7</f>
        <v>5925</v>
      </c>
      <c r="B20">
        <v>0</v>
      </c>
      <c r="D20">
        <f>'Input Data'!C15</f>
        <v>6180</v>
      </c>
      <c r="E20">
        <v>0</v>
      </c>
      <c r="G20">
        <f>'Input Data'!C23</f>
        <v>6272</v>
      </c>
      <c r="H20">
        <v>0</v>
      </c>
    </row>
    <row r="21" spans="1:11">
      <c r="A21">
        <f>'Input Data'!B7</f>
        <v>5925</v>
      </c>
      <c r="B21">
        <v>1.4</v>
      </c>
      <c r="D21">
        <f>'Input Data'!C15</f>
        <v>6180</v>
      </c>
      <c r="E21">
        <f>0.65*'Input Data'!$F$15</f>
        <v>0</v>
      </c>
      <c r="G21">
        <f>'Input Data'!C23</f>
        <v>6272</v>
      </c>
      <c r="H21">
        <f>0.65*'Input Data'!$F$23</f>
        <v>0</v>
      </c>
    </row>
    <row r="22" spans="1:11">
      <c r="A22">
        <f>'Input Data'!C7</f>
        <v>7250</v>
      </c>
      <c r="B22">
        <v>1.4</v>
      </c>
      <c r="D22">
        <f>'Input Data'!D15</f>
        <v>7175</v>
      </c>
      <c r="E22">
        <f>0.65*'Input Data'!$F$15</f>
        <v>0</v>
      </c>
      <c r="G22">
        <f>'Input Data'!D23</f>
        <v>8023</v>
      </c>
      <c r="H22">
        <f>0.65*'Input Data'!$F$23</f>
        <v>0</v>
      </c>
    </row>
    <row r="23" spans="1:11">
      <c r="A23">
        <f>'Input Data'!C7</f>
        <v>7250</v>
      </c>
      <c r="B23">
        <v>0</v>
      </c>
      <c r="D23">
        <f>'Input Data'!D15</f>
        <v>7175</v>
      </c>
      <c r="E23">
        <v>0</v>
      </c>
      <c r="G23">
        <f>'Input Data'!D23</f>
        <v>8023</v>
      </c>
      <c r="H23">
        <v>0</v>
      </c>
    </row>
    <row r="25" spans="1:11">
      <c r="A25" t="s">
        <v>56</v>
      </c>
      <c r="D25" t="s">
        <v>43</v>
      </c>
      <c r="G25" t="s">
        <v>46</v>
      </c>
    </row>
    <row r="26" spans="1:11">
      <c r="A26">
        <f>'Input Data'!B8</f>
        <v>6000</v>
      </c>
      <c r="B26">
        <v>0</v>
      </c>
      <c r="D26">
        <f>'Input Data'!C21</f>
        <v>6115</v>
      </c>
      <c r="E26">
        <v>0</v>
      </c>
      <c r="G26">
        <f>'Input Data'!C24</f>
        <v>6466</v>
      </c>
      <c r="H26">
        <v>0</v>
      </c>
    </row>
    <row r="27" spans="1:11">
      <c r="A27">
        <f>'Input Data'!B8</f>
        <v>6000</v>
      </c>
      <c r="B27">
        <v>1.4</v>
      </c>
      <c r="D27">
        <f>'Input Data'!C21</f>
        <v>6115</v>
      </c>
      <c r="E27">
        <f>0.7*'Input Data'!$F$21</f>
        <v>0</v>
      </c>
      <c r="G27">
        <f>'Input Data'!C24</f>
        <v>6466</v>
      </c>
      <c r="H27">
        <f>0.7*'Input Data'!$F$24</f>
        <v>0</v>
      </c>
    </row>
    <row r="28" spans="1:11">
      <c r="A28">
        <f>'Input Data'!C8</f>
        <v>8500</v>
      </c>
      <c r="B28">
        <v>1.4</v>
      </c>
      <c r="D28">
        <f>'Input Data'!D21</f>
        <v>6995</v>
      </c>
      <c r="E28">
        <f>0.7*'Input Data'!$F$21</f>
        <v>0</v>
      </c>
      <c r="G28">
        <f>'Input Data'!D24</f>
        <v>7899</v>
      </c>
      <c r="H28">
        <f>0.7*'Input Data'!$F$24</f>
        <v>0</v>
      </c>
    </row>
    <row r="29" spans="1:11">
      <c r="A29">
        <f>'Input Data'!C8</f>
        <v>8500</v>
      </c>
      <c r="B29">
        <v>0</v>
      </c>
      <c r="D29">
        <f>'Input Data'!D21</f>
        <v>6995</v>
      </c>
      <c r="E29">
        <v>0</v>
      </c>
      <c r="G29">
        <f>'Input Data'!D24</f>
        <v>7899</v>
      </c>
      <c r="H29">
        <v>0</v>
      </c>
    </row>
    <row r="31" spans="1:11">
      <c r="A31" t="s">
        <v>57</v>
      </c>
      <c r="D31" t="s">
        <v>61</v>
      </c>
      <c r="G31" t="s">
        <v>47</v>
      </c>
    </row>
    <row r="32" spans="1:11">
      <c r="A32">
        <f>'Input Data'!B9</f>
        <v>7200</v>
      </c>
      <c r="B32">
        <v>0</v>
      </c>
      <c r="D32">
        <f>'Input Data'!C29</f>
        <v>6350</v>
      </c>
      <c r="E32">
        <v>0</v>
      </c>
      <c r="G32">
        <f>'Input Data'!C25</f>
        <v>6825</v>
      </c>
      <c r="H32">
        <v>0</v>
      </c>
    </row>
    <row r="33" spans="1:8">
      <c r="A33">
        <f>'Input Data'!B9</f>
        <v>7200</v>
      </c>
      <c r="B33">
        <v>1.4</v>
      </c>
      <c r="D33">
        <f>'Input Data'!C29</f>
        <v>6350</v>
      </c>
      <c r="E33">
        <f>0.75*'Input Data'!$F$29</f>
        <v>0</v>
      </c>
      <c r="G33">
        <f>'Input Data'!C25</f>
        <v>6825</v>
      </c>
      <c r="H33">
        <f>0.75*'Input Data'!$F$25</f>
        <v>0</v>
      </c>
    </row>
    <row r="34" spans="1:8">
      <c r="A34">
        <f>'Input Data'!C9</f>
        <v>10200</v>
      </c>
      <c r="B34">
        <v>1.4</v>
      </c>
      <c r="D34">
        <f>'Input Data'!D29</f>
        <v>6750</v>
      </c>
      <c r="E34">
        <f>0.75*'Input Data'!$F$29</f>
        <v>0</v>
      </c>
      <c r="G34">
        <f>'Input Data'!D25</f>
        <v>7839</v>
      </c>
      <c r="H34">
        <f>0.75*'Input Data'!$F$25</f>
        <v>0</v>
      </c>
    </row>
    <row r="35" spans="1:8">
      <c r="A35">
        <f>'Input Data'!C9</f>
        <v>10200</v>
      </c>
      <c r="B35">
        <v>0</v>
      </c>
      <c r="D35">
        <f>'Input Data'!D29</f>
        <v>6750</v>
      </c>
      <c r="E35">
        <v>0</v>
      </c>
      <c r="G35">
        <f>'Input Data'!D25</f>
        <v>7839</v>
      </c>
      <c r="H35">
        <v>0</v>
      </c>
    </row>
    <row r="37" spans="1:8">
      <c r="A37" t="s">
        <v>20</v>
      </c>
      <c r="G37" t="s">
        <v>59</v>
      </c>
    </row>
    <row r="38" spans="1:8">
      <c r="A38">
        <f>'Input Data'!B$42-1300/2</f>
        <v>5839.6</v>
      </c>
      <c r="B38">
        <v>0</v>
      </c>
      <c r="G38">
        <f>'Input Data'!C29</f>
        <v>6350</v>
      </c>
      <c r="H38">
        <v>0</v>
      </c>
    </row>
    <row r="39" spans="1:8">
      <c r="A39">
        <f>'Input Data'!B$42-1300/2</f>
        <v>5839.6</v>
      </c>
      <c r="B39">
        <v>1</v>
      </c>
      <c r="G39">
        <f>'Input Data'!C29</f>
        <v>6350</v>
      </c>
      <c r="H39">
        <f>0.5*'Input Data'!$F$29</f>
        <v>0</v>
      </c>
    </row>
    <row r="40" spans="1:8">
      <c r="A40">
        <f>'Input Data'!B$42+1300/2</f>
        <v>7139.6</v>
      </c>
      <c r="B40">
        <v>1</v>
      </c>
      <c r="G40">
        <f>'Input Data'!D29</f>
        <v>6750</v>
      </c>
      <c r="H40">
        <f>0.5*'Input Data'!$F$29</f>
        <v>0</v>
      </c>
    </row>
    <row r="41" spans="1:8">
      <c r="A41">
        <f>'Input Data'!B$42+1300/2</f>
        <v>7139.6</v>
      </c>
      <c r="B41">
        <v>0</v>
      </c>
      <c r="G41">
        <f>'Input Data'!D29</f>
        <v>6750</v>
      </c>
      <c r="H41">
        <v>0</v>
      </c>
    </row>
    <row r="43" spans="1:8">
      <c r="A43" t="s">
        <v>22</v>
      </c>
      <c r="G43" t="s">
        <v>60</v>
      </c>
    </row>
    <row r="44" spans="1:8">
      <c r="A44">
        <f>'Input Data'!B$41-1300/2</f>
        <v>6338.8</v>
      </c>
      <c r="B44">
        <v>0</v>
      </c>
      <c r="G44">
        <f>'Input Data'!C30</f>
        <v>7450</v>
      </c>
      <c r="H44">
        <v>0</v>
      </c>
    </row>
    <row r="45" spans="1:8">
      <c r="A45">
        <f>'Input Data'!B$41-1300/2</f>
        <v>6338.8</v>
      </c>
      <c r="B45">
        <v>1</v>
      </c>
      <c r="G45">
        <f>'Input Data'!C30</f>
        <v>7450</v>
      </c>
      <c r="H45">
        <f>0.5*'Input Data'!$F$30</f>
        <v>0</v>
      </c>
    </row>
    <row r="46" spans="1:8">
      <c r="A46">
        <f>'Input Data'!B$41+1300/2</f>
        <v>7638.8</v>
      </c>
      <c r="B46">
        <v>1</v>
      </c>
      <c r="G46">
        <f>'Input Data'!D30</f>
        <v>7850</v>
      </c>
      <c r="H46">
        <f>0.5*'Input Data'!$F$30</f>
        <v>0</v>
      </c>
    </row>
    <row r="47" spans="1:8">
      <c r="A47">
        <f>'Input Data'!B$41+1300/2</f>
        <v>7638.8</v>
      </c>
      <c r="B47">
        <v>0</v>
      </c>
      <c r="G47">
        <f>'Input Data'!D30</f>
        <v>7850</v>
      </c>
      <c r="H47">
        <v>0</v>
      </c>
    </row>
    <row r="49" spans="1:2">
      <c r="A49" t="s">
        <v>21</v>
      </c>
    </row>
    <row r="50" spans="1:2">
      <c r="A50">
        <f>'Input Data'!B$45-1300/2</f>
        <v>7836.4</v>
      </c>
      <c r="B50">
        <v>0</v>
      </c>
    </row>
    <row r="51" spans="1:2">
      <c r="A51">
        <f>'Input Data'!B$45-1300/2</f>
        <v>7836.4</v>
      </c>
      <c r="B51">
        <v>1</v>
      </c>
    </row>
    <row r="52" spans="1:2">
      <c r="A52">
        <f>'Input Data'!B$45+1300/2</f>
        <v>9136.4</v>
      </c>
      <c r="B52">
        <v>1</v>
      </c>
    </row>
    <row r="53" spans="1:2">
      <c r="A53">
        <f>'Input Data'!B$45+1300/2</f>
        <v>9136.4</v>
      </c>
      <c r="B53">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 Cover</vt:lpstr>
      <vt:lpstr>Notes</vt:lpstr>
      <vt:lpstr>Input Data</vt:lpstr>
      <vt:lpstr>Plot Data</vt:lpstr>
      <vt:lpstr>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2010-02-22T23:45:08Z</dcterms:modified>
</cp:coreProperties>
</file>