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15" windowHeight="8190" activeTab="1"/>
  </bookViews>
  <sheets>
    <sheet name="CoverPage" sheetId="1" r:id="rId1"/>
    <sheet name="Table 39a" sheetId="2" r:id="rId2"/>
    <sheet name="Table 39b" sheetId="3" r:id="rId3"/>
    <sheet name="Table 39c" sheetId="4" r:id="rId4"/>
  </sheets>
  <definedNames/>
  <calcPr fullCalcOnLoad="1"/>
</workbook>
</file>

<file path=xl/sharedStrings.xml><?xml version="1.0" encoding="utf-8"?>
<sst xmlns="http://schemas.openxmlformats.org/spreadsheetml/2006/main" count="114" uniqueCount="88">
  <si>
    <t>Channel</t>
  </si>
  <si>
    <t>Preamble</t>
  </si>
  <si>
    <t>Modulation &amp; Coding</t>
  </si>
  <si>
    <t>Data Symbol Structure</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</si>
  <si>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</si>
  <si>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</si>
  <si>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</si>
  <si>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</si>
  <si>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</si>
  <si>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</si>
  <si>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</si>
  <si>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</si>
  <si>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</si>
  <si>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</si>
  <si>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</si>
  <si>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</si>
  <si>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Summarize band plan &amp; timing parameters for different data rates and different PRFs</t>
  </si>
  <si>
    <t>Channel Number</t>
  </si>
  <si>
    <t>Value</t>
  </si>
  <si>
    <t>Data</t>
  </si>
  <si>
    <t>Preamble Code Length</t>
  </si>
  <si>
    <t>Viterbi Rate</t>
  </si>
  <si>
    <t>RS   Rate</t>
  </si>
  <si>
    <t>Overall FEC Rate</t>
  </si>
  <si>
    <t># Chips Per Burst</t>
  </si>
  <si>
    <t>#Chips Per Symbol</t>
  </si>
  <si>
    <t>Symbol Rate (MHz)</t>
  </si>
  <si>
    <t>Bit Rate Mbps</t>
  </si>
  <si>
    <t>Peak PRF (MHz)</t>
  </si>
  <si>
    <t>Mean PRF (MHz)</t>
  </si>
  <si>
    <t>Base Rate (MSps)</t>
  </si>
  <si>
    <t xml:space="preserve">frequency Band </t>
  </si>
  <si>
    <t>Parameter</t>
  </si>
  <si>
    <t>Description</t>
  </si>
  <si>
    <t>Number of symbols in the packet sync sequence</t>
  </si>
  <si>
    <t>Preamble Symbol Duration (ns)</t>
  </si>
  <si>
    <t># Hop Bursts</t>
  </si>
  <si>
    <t>Number of symbols in the data field</t>
  </si>
  <si>
    <t>Michael Mc Laughlin</t>
  </si>
  <si>
    <t>Voice: +353 87 688 2514</t>
  </si>
  <si>
    <t>E-mail: michael@decawave.com</t>
  </si>
  <si>
    <t>25 Meadowfield, Sandyford, Dublin 18, Ireland</t>
  </si>
  <si>
    <t>[20 July  2006]</t>
  </si>
  <si>
    <t>New Tables 39a 39b 39c</t>
  </si>
  <si>
    <t>Peak PRF MHz</t>
  </si>
  <si>
    <r>
      <t>Code Duration T</t>
    </r>
    <r>
      <rPr>
        <b/>
        <i/>
        <vertAlign val="subscript"/>
        <sz val="8"/>
        <rFont val="Bookman Old Style"/>
        <family val="1"/>
      </rPr>
      <t>psym</t>
    </r>
    <r>
      <rPr>
        <b/>
        <sz val="8"/>
        <rFont val="Bookman Old Style"/>
        <family val="1"/>
      </rPr>
      <t>(ns)</t>
    </r>
  </si>
  <si>
    <t>#Burst Positions per Symbol</t>
  </si>
  <si>
    <r>
      <t>Burst Duration T</t>
    </r>
    <r>
      <rPr>
        <b/>
        <i/>
        <vertAlign val="subscript"/>
        <sz val="8"/>
        <rFont val="Bookman Old Style"/>
        <family val="1"/>
      </rPr>
      <t xml:space="preserve">burst </t>
    </r>
    <r>
      <rPr>
        <i/>
        <vertAlign val="subscript"/>
        <sz val="8"/>
        <rFont val="Bookman Old Style"/>
        <family val="1"/>
      </rPr>
      <t>(</t>
    </r>
    <r>
      <rPr>
        <b/>
        <sz val="8"/>
        <rFont val="Bookman Old Style"/>
        <family val="1"/>
      </rPr>
      <t>ns)</t>
    </r>
  </si>
  <si>
    <r>
      <t>Symbol Duration T</t>
    </r>
    <r>
      <rPr>
        <b/>
        <i/>
        <vertAlign val="subscript"/>
        <sz val="8"/>
        <rFont val="Bookman Old Style"/>
        <family val="1"/>
      </rPr>
      <t>dsym</t>
    </r>
    <r>
      <rPr>
        <b/>
        <sz val="8"/>
        <rFont val="Bookman Old Style"/>
        <family val="1"/>
      </rPr>
      <t>(ns)</t>
    </r>
  </si>
  <si>
    <t>{0:3, 5:6, 8:10, 12:14}</t>
  </si>
  <si>
    <r>
      <t>C</t>
    </r>
    <r>
      <rPr>
        <b/>
        <i/>
        <vertAlign val="subscript"/>
        <sz val="8"/>
        <rFont val="Bookman Old Style"/>
        <family val="1"/>
      </rPr>
      <t>i</t>
    </r>
    <r>
      <rPr>
        <b/>
        <sz val="8"/>
        <rFont val="Bookman Old Style"/>
        <family val="1"/>
      </rPr>
      <t xml:space="preserve"> Code Length</t>
    </r>
  </si>
  <si>
    <r>
      <t xml:space="preserve">Delta Length </t>
    </r>
    <r>
      <rPr>
        <b/>
        <i/>
        <sz val="8"/>
        <rFont val="Arial"/>
        <family val="2"/>
      </rPr>
      <t>δ</t>
    </r>
    <r>
      <rPr>
        <b/>
        <i/>
        <vertAlign val="subscript"/>
        <sz val="8"/>
        <rFont val="Bookman Old Style"/>
        <family val="1"/>
      </rPr>
      <t>L</t>
    </r>
  </si>
  <si>
    <r>
      <t>Symbol Duration T</t>
    </r>
    <r>
      <rPr>
        <b/>
        <i/>
        <vertAlign val="subscript"/>
        <sz val="8"/>
        <rFont val="Bookman Old Style"/>
        <family val="1"/>
      </rPr>
      <t>psym</t>
    </r>
    <r>
      <rPr>
        <b/>
        <sz val="8"/>
        <rFont val="Bookman Old Style"/>
        <family val="1"/>
      </rPr>
      <t>(ns)</t>
    </r>
  </si>
  <si>
    <t>Base Rate (MS/s)</t>
  </si>
  <si>
    <t>{0:15}</t>
  </si>
  <si>
    <t>UWB PHY Channel Number</t>
  </si>
  <si>
    <r>
      <t>PRF</t>
    </r>
    <r>
      <rPr>
        <i/>
        <vertAlign val="subscript"/>
        <sz val="8"/>
        <rFont val="Bookman Old Style"/>
        <family val="1"/>
      </rPr>
      <t>mean</t>
    </r>
  </si>
  <si>
    <r>
      <t xml:space="preserve">  N</t>
    </r>
    <r>
      <rPr>
        <i/>
        <vertAlign val="subscript"/>
        <sz val="8"/>
        <rFont val="Bookman Old Style"/>
        <family val="1"/>
      </rPr>
      <t>c</t>
    </r>
  </si>
  <si>
    <t>Number of chips per preamble symbol</t>
  </si>
  <si>
    <r>
      <t xml:space="preserve">    T</t>
    </r>
    <r>
      <rPr>
        <i/>
        <vertAlign val="subscript"/>
        <sz val="8"/>
        <rFont val="Bookman Old Style"/>
        <family val="1"/>
      </rPr>
      <t>psym</t>
    </r>
  </si>
  <si>
    <r>
      <t xml:space="preserve">    N</t>
    </r>
    <r>
      <rPr>
        <i/>
        <vertAlign val="subscript"/>
        <sz val="8"/>
        <rFont val="Bookman Old Style"/>
        <family val="1"/>
      </rPr>
      <t>sync</t>
    </r>
  </si>
  <si>
    <t>Short</t>
  </si>
  <si>
    <t>Default</t>
  </si>
  <si>
    <t>Medium</t>
  </si>
  <si>
    <t>Long</t>
  </si>
  <si>
    <r>
      <t xml:space="preserve">    T</t>
    </r>
    <r>
      <rPr>
        <i/>
        <vertAlign val="subscript"/>
        <sz val="8"/>
        <rFont val="Bookman Old Style"/>
        <family val="1"/>
      </rPr>
      <t>sync</t>
    </r>
  </si>
  <si>
    <t>Duration of the packet sync sequence (µs)</t>
  </si>
  <si>
    <r>
      <t xml:space="preserve">    N</t>
    </r>
    <r>
      <rPr>
        <i/>
        <vertAlign val="subscript"/>
        <sz val="8"/>
        <rFont val="Bookman Old Style"/>
        <family val="1"/>
      </rPr>
      <t>sfd</t>
    </r>
  </si>
  <si>
    <t>Number of symbols in the frame sequence</t>
  </si>
  <si>
    <r>
      <t xml:space="preserve">    T</t>
    </r>
    <r>
      <rPr>
        <i/>
        <vertAlign val="subscript"/>
        <sz val="8"/>
        <rFont val="Bookman Old Style"/>
        <family val="1"/>
      </rPr>
      <t>sfd</t>
    </r>
  </si>
  <si>
    <t>Duration of the frame sequence (µs)</t>
  </si>
  <si>
    <r>
      <t>N</t>
    </r>
    <r>
      <rPr>
        <i/>
        <vertAlign val="subscript"/>
        <sz val="8"/>
        <rFont val="Bookman Old Style"/>
        <family val="1"/>
      </rPr>
      <t>pre</t>
    </r>
  </si>
  <si>
    <t>Number of symbols in the SHR Preamble</t>
  </si>
  <si>
    <r>
      <t xml:space="preserve">    T</t>
    </r>
    <r>
      <rPr>
        <i/>
        <vertAlign val="subscript"/>
        <sz val="8"/>
        <rFont val="Bookman Old Style"/>
        <family val="1"/>
      </rPr>
      <t>pre</t>
    </r>
  </si>
  <si>
    <r>
      <t>Duration of the SHR Preamble (</t>
    </r>
    <r>
      <rPr>
        <sz val="8"/>
        <rFont val="Arial"/>
        <family val="0"/>
      </rPr>
      <t>µ</t>
    </r>
    <r>
      <rPr>
        <sz val="8"/>
        <rFont val="Bookman Old Style"/>
        <family val="1"/>
      </rPr>
      <t>s)</t>
    </r>
  </si>
  <si>
    <t>NA*</t>
  </si>
  <si>
    <r>
      <t xml:space="preserve">    N</t>
    </r>
    <r>
      <rPr>
        <i/>
        <vertAlign val="subscript"/>
        <sz val="8"/>
        <rFont val="Bookman Old Style"/>
        <family val="1"/>
      </rPr>
      <t>hdr</t>
    </r>
  </si>
  <si>
    <t xml:space="preserve">Number of symbols in the PHY Header </t>
  </si>
  <si>
    <r>
      <t xml:space="preserve">    T</t>
    </r>
    <r>
      <rPr>
        <i/>
        <vertAlign val="subscript"/>
        <sz val="8"/>
        <rFont val="Bookman Old Style"/>
        <family val="1"/>
      </rPr>
      <t>hdr</t>
    </r>
  </si>
  <si>
    <t>Duration of the PHY Header field (µs)</t>
  </si>
  <si>
    <r>
      <t xml:space="preserve">    N</t>
    </r>
    <r>
      <rPr>
        <i/>
        <vertAlign val="subscript"/>
        <sz val="8"/>
        <rFont val="Bookman Old Style"/>
        <family val="1"/>
      </rPr>
      <t>data</t>
    </r>
  </si>
  <si>
    <r>
      <t>16</t>
    </r>
    <r>
      <rPr>
        <sz val="8"/>
        <rFont val="Arial"/>
        <family val="2"/>
      </rPr>
      <t xml:space="preserve"> x </t>
    </r>
    <r>
      <rPr>
        <sz val="8"/>
        <rFont val="Bookman Old Style"/>
        <family val="1"/>
      </rPr>
      <t>LENGTH + 96</t>
    </r>
  </si>
  <si>
    <r>
      <t xml:space="preserve">    T</t>
    </r>
    <r>
      <rPr>
        <i/>
        <vertAlign val="subscript"/>
        <sz val="8"/>
        <rFont val="Bookman Old Style"/>
        <family val="1"/>
      </rPr>
      <t>data</t>
    </r>
  </si>
  <si>
    <t>Duration of the Data Field (µs)</t>
  </si>
  <si>
    <r>
      <t>N</t>
    </r>
    <r>
      <rPr>
        <i/>
        <vertAlign val="subscript"/>
        <sz val="8"/>
        <rFont val="Bookman Old Style"/>
        <family val="1"/>
      </rPr>
      <t>data</t>
    </r>
    <r>
      <rPr>
        <i/>
        <sz val="8"/>
        <rFont val="Arial"/>
        <family val="2"/>
      </rPr>
      <t>x</t>
    </r>
    <r>
      <rPr>
        <i/>
        <sz val="8"/>
        <rFont val="Bookman Old Style"/>
        <family val="1"/>
      </rPr>
      <t>T</t>
    </r>
    <r>
      <rPr>
        <i/>
        <vertAlign val="subscript"/>
        <sz val="8"/>
        <rFont val="Bookman Old Style"/>
        <family val="1"/>
      </rPr>
      <t>dsym</t>
    </r>
  </si>
  <si>
    <t>*The use of the long SYNC sequence is not allowed when operating at a mean PRF of 4.03MHz</t>
  </si>
  <si>
    <t>Peak PRF is harmonized to 499.2MHz for all bands</t>
  </si>
  <si>
    <t>Decawave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</si>
</sst>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yyyy"/>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s>
  <fonts count="17">
    <font>
      <sz val="10"/>
      <name val="Arial"/>
      <family val="0"/>
    </font>
    <font>
      <sz val="8"/>
      <name val="Arial"/>
      <family val="0"/>
    </font>
    <font>
      <b/>
      <sz val="14"/>
      <name val="Times New Roman"/>
      <family val="1"/>
    </font>
    <font>
      <b/>
      <sz val="8"/>
      <name val="Bookman Old Style"/>
      <family val="1"/>
    </font>
    <font>
      <sz val="8"/>
      <name val="Bookman Old Style"/>
      <family val="1"/>
    </font>
    <font>
      <b/>
      <sz val="7.5"/>
      <name val="Bookman Old Style"/>
      <family val="1"/>
    </font>
    <font>
      <sz val="7.5"/>
      <name val="Bookman Old Style"/>
      <family val="1"/>
    </font>
    <font>
      <sz val="11"/>
      <name val="Bookman Old Style"/>
      <family val="1"/>
    </font>
    <font>
      <b/>
      <sz val="11"/>
      <name val="Bookman Old Style"/>
      <family val="1"/>
    </font>
    <font>
      <u val="single"/>
      <sz val="10"/>
      <color indexed="12"/>
      <name val="Arial"/>
      <family val="0"/>
    </font>
    <font>
      <u val="single"/>
      <sz val="10"/>
      <color indexed="36"/>
      <name val="Arial"/>
      <family val="0"/>
    </font>
    <font>
      <b/>
      <i/>
      <vertAlign val="subscript"/>
      <sz val="8"/>
      <name val="Bookman Old Style"/>
      <family val="1"/>
    </font>
    <font>
      <i/>
      <vertAlign val="subscript"/>
      <sz val="8"/>
      <name val="Bookman Old Style"/>
      <family val="1"/>
    </font>
    <font>
      <b/>
      <i/>
      <sz val="8"/>
      <name val="Bookman Old Style"/>
      <family val="1"/>
    </font>
    <font>
      <b/>
      <i/>
      <sz val="8"/>
      <name val="Arial"/>
      <family val="2"/>
    </font>
    <font>
      <i/>
      <sz val="8"/>
      <name val="Bookman Old Style"/>
      <family val="1"/>
    </font>
    <font>
      <i/>
      <sz val="8"/>
      <name val="Arial"/>
      <family val="2"/>
    </font>
  </fonts>
  <fills count="2">
    <fill>
      <patternFill/>
    </fill>
    <fill>
      <patternFill patternType="gray125"/>
    </fill>
  </fills>
  <borders count="5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hair"/>
      <right style="hair"/>
      <top>
        <color indexed="63"/>
      </top>
      <bottom style="hair"/>
    </border>
    <border>
      <left style="medium"/>
      <right>
        <color indexed="63"/>
      </right>
      <top>
        <color indexed="63"/>
      </top>
      <bottom style="mediu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Fill="1" applyBorder="1" applyAlignment="1">
      <alignment/>
    </xf>
    <xf numFmtId="0" fontId="6" fillId="0" borderId="0" xfId="0" applyFont="1" applyAlignment="1">
      <alignment/>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4" fillId="0" borderId="0" xfId="0" applyFont="1" applyFill="1" applyBorder="1" applyAlignment="1">
      <alignment horizontal="center"/>
    </xf>
    <xf numFmtId="2" fontId="4"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0" fillId="0" borderId="0" xfId="0" applyFill="1" applyAlignment="1">
      <alignment/>
    </xf>
    <xf numFmtId="0" fontId="6" fillId="0" borderId="0" xfId="0" applyFont="1" applyFill="1" applyAlignment="1">
      <alignment/>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2" fontId="4" fillId="0" borderId="7" xfId="0" applyNumberFormat="1" applyFont="1" applyFill="1" applyBorder="1" applyAlignment="1">
      <alignment horizontal="center" vertical="center"/>
    </xf>
    <xf numFmtId="2" fontId="4" fillId="0" borderId="8"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0" fontId="4" fillId="0" borderId="14" xfId="0" applyFont="1" applyFill="1" applyBorder="1" applyAlignment="1">
      <alignment horizontal="center" vertical="center"/>
    </xf>
    <xf numFmtId="2" fontId="4" fillId="0" borderId="9"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0" fontId="4" fillId="0" borderId="15" xfId="0" applyFont="1" applyFill="1" applyBorder="1" applyAlignment="1">
      <alignment horizontal="center" vertical="center"/>
    </xf>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2" fontId="4" fillId="0" borderId="21" xfId="0" applyNumberFormat="1" applyFont="1" applyFill="1" applyBorder="1" applyAlignment="1">
      <alignment horizontal="center" vertical="center"/>
    </xf>
    <xf numFmtId="2" fontId="4" fillId="0" borderId="22"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25" xfId="0" applyFont="1" applyBorder="1" applyAlignment="1">
      <alignment horizontal="center"/>
    </xf>
    <xf numFmtId="0" fontId="4" fillId="0" borderId="4" xfId="0" applyFont="1" applyBorder="1" applyAlignment="1">
      <alignment horizontal="center" vertical="center" wrapText="1"/>
    </xf>
    <xf numFmtId="0" fontId="3" fillId="0" borderId="26" xfId="0" applyFont="1" applyFill="1" applyBorder="1" applyAlignment="1">
      <alignment horizontal="center" vertical="center" wrapText="1"/>
    </xf>
    <xf numFmtId="0" fontId="4" fillId="0" borderId="0" xfId="0" applyFont="1" applyAlignment="1">
      <alignment/>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2" fontId="4" fillId="0" borderId="29" xfId="0" applyNumberFormat="1" applyFont="1" applyFill="1" applyBorder="1" applyAlignment="1">
      <alignment horizontal="center" vertical="center"/>
    </xf>
    <xf numFmtId="0" fontId="4" fillId="0" borderId="30" xfId="0" applyFont="1" applyBorder="1" applyAlignment="1">
      <alignment horizontal="center" vertical="center" wrapText="1"/>
    </xf>
    <xf numFmtId="0" fontId="15"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vertical="center" wrapText="1"/>
    </xf>
    <xf numFmtId="0" fontId="15" fillId="0" borderId="34" xfId="0" applyFont="1" applyBorder="1" applyAlignment="1">
      <alignment horizontal="center" vertical="center"/>
    </xf>
    <xf numFmtId="0" fontId="4" fillId="0" borderId="1" xfId="0" applyFont="1" applyBorder="1" applyAlignment="1">
      <alignment horizontal="center" vertical="center"/>
    </xf>
    <xf numFmtId="2" fontId="4" fillId="0" borderId="35" xfId="0" applyNumberFormat="1"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5" fillId="0" borderId="38"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35" xfId="0" applyFont="1" applyBorder="1" applyAlignment="1">
      <alignment horizontal="center" vertical="center"/>
    </xf>
    <xf numFmtId="0" fontId="4" fillId="0" borderId="2" xfId="0" applyFont="1" applyBorder="1" applyAlignment="1">
      <alignment horizontal="center" vertical="center" wrapText="1"/>
    </xf>
    <xf numFmtId="178" fontId="4" fillId="0" borderId="35"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37"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178" fontId="4" fillId="0" borderId="39" xfId="0" applyNumberFormat="1" applyFont="1" applyBorder="1" applyAlignment="1">
      <alignment horizontal="center" vertical="center"/>
    </xf>
    <xf numFmtId="178" fontId="4" fillId="0" borderId="3" xfId="0" applyNumberFormat="1" applyFont="1" applyBorder="1" applyAlignment="1">
      <alignment horizontal="center" vertical="center"/>
    </xf>
    <xf numFmtId="178" fontId="4" fillId="0" borderId="40" xfId="0" applyNumberFormat="1" applyFont="1" applyBorder="1" applyAlignment="1">
      <alignment horizontal="center" vertical="center"/>
    </xf>
    <xf numFmtId="178" fontId="4" fillId="0" borderId="41" xfId="0" applyNumberFormat="1" applyFont="1" applyBorder="1" applyAlignment="1">
      <alignment horizontal="center" vertical="center"/>
    </xf>
    <xf numFmtId="178" fontId="4" fillId="0" borderId="4" xfId="0" applyNumberFormat="1" applyFont="1" applyBorder="1" applyAlignment="1">
      <alignment horizontal="center" vertical="center"/>
    </xf>
    <xf numFmtId="178" fontId="4" fillId="0" borderId="42" xfId="0" applyNumberFormat="1" applyFont="1" applyBorder="1" applyAlignment="1">
      <alignment horizontal="center" vertical="center"/>
    </xf>
    <xf numFmtId="178" fontId="4" fillId="0" borderId="43" xfId="0" applyNumberFormat="1" applyFont="1" applyBorder="1" applyAlignment="1">
      <alignment horizontal="center" vertical="center"/>
    </xf>
    <xf numFmtId="178" fontId="4" fillId="0" borderId="5" xfId="0" applyNumberFormat="1" applyFont="1" applyBorder="1" applyAlignment="1">
      <alignment horizontal="center" vertical="center"/>
    </xf>
    <xf numFmtId="178" fontId="4" fillId="0" borderId="44" xfId="0" applyNumberFormat="1" applyFont="1" applyBorder="1" applyAlignment="1">
      <alignment horizontal="center" vertical="center"/>
    </xf>
    <xf numFmtId="0" fontId="4" fillId="0" borderId="1" xfId="0" applyFont="1" applyBorder="1" applyAlignment="1">
      <alignment horizontal="center" vertical="center" wrapText="1"/>
    </xf>
    <xf numFmtId="178" fontId="4" fillId="0" borderId="45"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4" fillId="0" borderId="46" xfId="0" applyNumberFormat="1" applyFont="1" applyBorder="1" applyAlignment="1">
      <alignment horizontal="center" vertical="center"/>
    </xf>
    <xf numFmtId="0" fontId="15" fillId="0" borderId="47" xfId="0" applyFont="1" applyBorder="1" applyAlignment="1">
      <alignment horizontal="center" vertical="center"/>
    </xf>
    <xf numFmtId="0" fontId="4" fillId="0" borderId="48" xfId="0" applyFont="1" applyBorder="1" applyAlignment="1">
      <alignment horizontal="left" vertical="center"/>
    </xf>
    <xf numFmtId="0" fontId="4" fillId="0" borderId="49"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8" xfId="0" applyFont="1" applyFill="1" applyBorder="1" applyAlignment="1">
      <alignment horizontal="center" vertical="center" wrapText="1"/>
    </xf>
    <xf numFmtId="0" fontId="1" fillId="0" borderId="10" xfId="0" applyFont="1" applyBorder="1" applyAlignment="1">
      <alignment horizontal="center" vertical="center" wrapText="1"/>
    </xf>
    <xf numFmtId="0" fontId="7" fillId="0" borderId="2" xfId="0" applyFont="1" applyBorder="1" applyAlignment="1">
      <alignment vertical="top" wrapText="1"/>
    </xf>
    <xf numFmtId="0" fontId="7" fillId="0" borderId="2" xfId="0" applyFont="1" applyBorder="1" applyAlignment="1">
      <alignment/>
    </xf>
    <xf numFmtId="0" fontId="7" fillId="0" borderId="1" xfId="0" applyFont="1" applyBorder="1" applyAlignment="1">
      <alignment vertical="top" wrapText="1"/>
    </xf>
    <xf numFmtId="0" fontId="8" fillId="0" borderId="2" xfId="0" applyFont="1" applyBorder="1" applyAlignment="1">
      <alignment vertical="top" wrapText="1"/>
    </xf>
    <xf numFmtId="0" fontId="3" fillId="0"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26"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3" fillId="0" borderId="50" xfId="0" applyFont="1" applyFill="1"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1" fillId="0" borderId="51"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0" xfId="0" applyFont="1" applyFill="1" applyBorder="1" applyAlignment="1">
      <alignment horizontal="center"/>
    </xf>
    <xf numFmtId="0" fontId="3" fillId="0" borderId="26" xfId="0"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26" xfId="0" applyFont="1" applyBorder="1" applyAlignment="1">
      <alignment horizontal="center"/>
    </xf>
    <xf numFmtId="0" fontId="3" fillId="0" borderId="51" xfId="0" applyFont="1" applyBorder="1" applyAlignment="1">
      <alignment horizontal="center"/>
    </xf>
    <xf numFmtId="0" fontId="3" fillId="0" borderId="50" xfId="0" applyFont="1" applyBorder="1" applyAlignment="1">
      <alignment horizont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3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9" xfId="0" applyFont="1" applyBorder="1" applyAlignment="1">
      <alignment horizontal="center" vertical="center"/>
    </xf>
    <xf numFmtId="0" fontId="4" fillId="0" borderId="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15" fillId="0" borderId="56" xfId="0" applyFont="1" applyBorder="1" applyAlignment="1" quotePrefix="1">
      <alignment horizontal="center" vertical="center"/>
    </xf>
    <xf numFmtId="0" fontId="15" fillId="0" borderId="48" xfId="0" applyFont="1" applyBorder="1" applyAlignment="1" quotePrefix="1">
      <alignment horizontal="center" vertical="center"/>
    </xf>
    <xf numFmtId="0" fontId="15" fillId="0" borderId="57" xfId="0" applyFont="1" applyBorder="1" applyAlignment="1" quotePrefix="1">
      <alignment horizontal="center" vertical="center"/>
    </xf>
    <xf numFmtId="0" fontId="4" fillId="0" borderId="58" xfId="0" applyFont="1" applyBorder="1" applyAlignment="1">
      <alignment horizontal="left" vertical="center"/>
    </xf>
    <xf numFmtId="0" fontId="4" fillId="0" borderId="35" xfId="0" applyFont="1" applyBorder="1" applyAlignment="1" quotePrefix="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3"/>
  <sheetViews>
    <sheetView workbookViewId="0" topLeftCell="A1">
      <selection activeCell="B34" sqref="B34"/>
    </sheetView>
  </sheetViews>
  <sheetFormatPr defaultColWidth="9.140625" defaultRowHeight="12.75"/>
  <cols>
    <col min="1" max="1" width="18.57421875" style="0" customWidth="1"/>
    <col min="2" max="2" width="31.421875" style="0" customWidth="1"/>
    <col min="3" max="3" width="58.57421875" style="0" customWidth="1"/>
  </cols>
  <sheetData>
    <row r="1" spans="1:3" ht="18.75">
      <c r="A1" s="2"/>
      <c r="B1" s="1"/>
      <c r="C1" s="1"/>
    </row>
    <row r="2" spans="1:3" ht="15">
      <c r="A2" s="5" t="s">
        <v>4</v>
      </c>
      <c r="B2" s="99" t="s">
        <v>5</v>
      </c>
      <c r="C2" s="99"/>
    </row>
    <row r="3" spans="1:3" ht="15">
      <c r="A3" s="6" t="s">
        <v>6</v>
      </c>
      <c r="B3" s="100" t="s">
        <v>43</v>
      </c>
      <c r="C3" s="100"/>
    </row>
    <row r="4" spans="1:3" ht="20.25" customHeight="1">
      <c r="A4" s="6" t="s">
        <v>7</v>
      </c>
      <c r="B4" s="97" t="s">
        <v>42</v>
      </c>
      <c r="C4" s="97"/>
    </row>
    <row r="5" spans="1:3" ht="15">
      <c r="A5" s="97" t="s">
        <v>8</v>
      </c>
      <c r="B5" s="7" t="s">
        <v>38</v>
      </c>
      <c r="C5" s="7" t="s">
        <v>39</v>
      </c>
    </row>
    <row r="6" spans="1:3" ht="15">
      <c r="A6" s="98"/>
      <c r="B6" s="8" t="s">
        <v>87</v>
      </c>
      <c r="C6" s="8"/>
    </row>
    <row r="7" spans="1:3" ht="15">
      <c r="A7" s="98"/>
      <c r="B7" s="9"/>
      <c r="C7" s="9" t="s">
        <v>40</v>
      </c>
    </row>
    <row r="8" spans="1:3" ht="30">
      <c r="A8" s="98"/>
      <c r="B8" s="6" t="s">
        <v>41</v>
      </c>
      <c r="C8" s="6"/>
    </row>
    <row r="9" spans="1:3" ht="36" customHeight="1">
      <c r="A9" s="10" t="s">
        <v>9</v>
      </c>
      <c r="B9" s="10" t="s">
        <v>43</v>
      </c>
      <c r="C9" s="10"/>
    </row>
    <row r="10" spans="1:3" ht="15">
      <c r="A10" s="6" t="s">
        <v>10</v>
      </c>
      <c r="B10" s="97" t="s">
        <v>86</v>
      </c>
      <c r="C10" s="97"/>
    </row>
    <row r="11" spans="1:3" ht="15">
      <c r="A11" s="6" t="s">
        <v>11</v>
      </c>
      <c r="B11" s="97" t="s">
        <v>16</v>
      </c>
      <c r="C11" s="97"/>
    </row>
    <row r="12" spans="1:3" ht="79.5" customHeight="1">
      <c r="A12" s="6" t="s">
        <v>12</v>
      </c>
      <c r="B12" s="97" t="s">
        <v>13</v>
      </c>
      <c r="C12" s="97"/>
    </row>
    <row r="13" spans="1:3" ht="32.25" customHeight="1">
      <c r="A13" s="6" t="s">
        <v>14</v>
      </c>
      <c r="B13" s="97" t="s">
        <v>15</v>
      </c>
      <c r="C13" s="97"/>
    </row>
  </sheetData>
  <mergeCells count="8">
    <mergeCell ref="B13:C13"/>
    <mergeCell ref="B2:C2"/>
    <mergeCell ref="B3:C3"/>
    <mergeCell ref="B4:C4"/>
    <mergeCell ref="A5:A8"/>
    <mergeCell ref="B10:C10"/>
    <mergeCell ref="B11:C11"/>
    <mergeCell ref="B12:C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AC73"/>
  <sheetViews>
    <sheetView tabSelected="1" zoomScale="120" zoomScaleNormal="120" workbookViewId="0" topLeftCell="A1">
      <selection activeCell="Q25" sqref="Q25"/>
    </sheetView>
  </sheetViews>
  <sheetFormatPr defaultColWidth="9.140625" defaultRowHeight="12.75"/>
  <cols>
    <col min="1" max="1" width="3.57421875" style="0" customWidth="1"/>
    <col min="2" max="2" width="8.00390625" style="0" customWidth="1"/>
    <col min="3" max="3" width="7.8515625" style="0" customWidth="1"/>
    <col min="4" max="4" width="8.57421875" style="0" customWidth="1"/>
    <col min="5" max="5" width="6.57421875" style="0" customWidth="1"/>
    <col min="6" max="6" width="6.00390625" style="0" customWidth="1"/>
    <col min="7" max="8" width="7.00390625" style="0" customWidth="1"/>
    <col min="9" max="9" width="6.140625" style="0" customWidth="1"/>
    <col min="10" max="10" width="9.7109375" style="0" customWidth="1"/>
    <col min="11" max="11" width="7.140625" style="0" customWidth="1"/>
    <col min="12" max="12" width="10.140625" style="0" customWidth="1"/>
    <col min="13" max="13" width="6.421875" style="0" customWidth="1"/>
    <col min="14" max="14" width="7.7109375" style="0" customWidth="1"/>
    <col min="15" max="15" width="8.421875" style="0" customWidth="1"/>
    <col min="16" max="16" width="10.8515625" style="0" customWidth="1"/>
    <col min="17" max="17" width="9.7109375" style="0" customWidth="1"/>
    <col min="18" max="18" width="7.28125" style="0" customWidth="1"/>
    <col min="19" max="19" width="6.7109375" style="0" customWidth="1"/>
    <col min="20" max="20" width="8.140625" style="0" customWidth="1"/>
    <col min="21" max="21" width="9.00390625" style="0" customWidth="1"/>
    <col min="22" max="22" width="9.57421875" style="0" customWidth="1"/>
    <col min="23" max="23" width="10.28125" style="0" customWidth="1"/>
    <col min="24" max="24" width="9.28125" style="0" customWidth="1"/>
  </cols>
  <sheetData>
    <row r="1" spans="22:25" ht="13.5" thickBot="1">
      <c r="V1" s="3"/>
      <c r="W1" s="3"/>
      <c r="X1" s="3"/>
      <c r="Y1" s="3"/>
    </row>
    <row r="2" spans="2:25" ht="15" customHeight="1" thickBot="1">
      <c r="B2" s="101" t="s">
        <v>17</v>
      </c>
      <c r="C2" s="104" t="s">
        <v>44</v>
      </c>
      <c r="D2" s="95" t="s">
        <v>20</v>
      </c>
      <c r="E2" s="108" t="s">
        <v>2</v>
      </c>
      <c r="F2" s="109"/>
      <c r="G2" s="110"/>
      <c r="H2" s="108" t="s">
        <v>1</v>
      </c>
      <c r="I2" s="111"/>
      <c r="J2" s="111"/>
      <c r="K2" s="112"/>
      <c r="L2" s="108" t="s">
        <v>3</v>
      </c>
      <c r="M2" s="113"/>
      <c r="N2" s="113"/>
      <c r="O2" s="113"/>
      <c r="P2" s="113"/>
      <c r="Q2" s="112"/>
      <c r="R2" s="108" t="s">
        <v>19</v>
      </c>
      <c r="S2" s="111"/>
      <c r="T2" s="114"/>
      <c r="U2" s="13"/>
      <c r="V2" s="121"/>
      <c r="W2" s="121"/>
      <c r="X2" s="121"/>
      <c r="Y2" s="13"/>
    </row>
    <row r="3" spans="2:24" ht="18" customHeight="1">
      <c r="B3" s="102"/>
      <c r="C3" s="105"/>
      <c r="D3" s="96"/>
      <c r="E3" s="115" t="s">
        <v>21</v>
      </c>
      <c r="F3" s="107" t="s">
        <v>22</v>
      </c>
      <c r="G3" s="116" t="s">
        <v>23</v>
      </c>
      <c r="H3" s="101" t="s">
        <v>28</v>
      </c>
      <c r="I3" s="104" t="s">
        <v>29</v>
      </c>
      <c r="J3" s="104" t="s">
        <v>45</v>
      </c>
      <c r="K3" s="95" t="s">
        <v>30</v>
      </c>
      <c r="L3" s="115" t="s">
        <v>46</v>
      </c>
      <c r="M3" s="107" t="s">
        <v>36</v>
      </c>
      <c r="N3" s="107" t="s">
        <v>24</v>
      </c>
      <c r="O3" s="107" t="s">
        <v>25</v>
      </c>
      <c r="P3" s="107" t="s">
        <v>47</v>
      </c>
      <c r="Q3" s="116" t="s">
        <v>48</v>
      </c>
      <c r="R3" s="115" t="s">
        <v>26</v>
      </c>
      <c r="S3" s="107" t="s">
        <v>27</v>
      </c>
      <c r="T3" s="116" t="s">
        <v>29</v>
      </c>
      <c r="U3" s="13"/>
      <c r="V3" s="13"/>
      <c r="W3" s="13"/>
      <c r="X3" s="13"/>
    </row>
    <row r="4" spans="2:24" ht="33" customHeight="1" thickBot="1">
      <c r="B4" s="103"/>
      <c r="C4" s="106"/>
      <c r="D4" s="94"/>
      <c r="E4" s="103"/>
      <c r="F4" s="106"/>
      <c r="G4" s="94"/>
      <c r="H4" s="103"/>
      <c r="I4" s="106"/>
      <c r="J4" s="106"/>
      <c r="K4" s="117"/>
      <c r="L4" s="103"/>
      <c r="M4" s="106"/>
      <c r="N4" s="106"/>
      <c r="O4" s="106"/>
      <c r="P4" s="106"/>
      <c r="Q4" s="94"/>
      <c r="R4" s="103"/>
      <c r="S4" s="106"/>
      <c r="T4" s="94"/>
      <c r="U4" s="14"/>
      <c r="V4" s="14"/>
      <c r="W4" s="14"/>
      <c r="X4" s="13"/>
    </row>
    <row r="5" spans="2:24" ht="13.5">
      <c r="B5" s="118" t="s">
        <v>54</v>
      </c>
      <c r="C5" s="17">
        <v>499.2</v>
      </c>
      <c r="D5" s="18">
        <f>31</f>
        <v>31</v>
      </c>
      <c r="E5" s="23">
        <v>0.5</v>
      </c>
      <c r="F5" s="24">
        <f aca="true" t="shared" si="0" ref="F5:F16">55/63</f>
        <v>0.873015873015873</v>
      </c>
      <c r="G5" s="25">
        <f aca="true" t="shared" si="1" ref="G5:G16">E5*F5</f>
        <v>0.4365079365079365</v>
      </c>
      <c r="H5" s="35">
        <f>C5/16</f>
        <v>31.2</v>
      </c>
      <c r="I5" s="36">
        <f aca="true" t="shared" si="2" ref="I5:I16">H5*0.5*(D5+1)/D5</f>
        <v>16.10322580645161</v>
      </c>
      <c r="J5" s="36">
        <f aca="true" t="shared" si="3" ref="J5:J18">1000*D5/H5</f>
        <v>993.5897435897436</v>
      </c>
      <c r="K5" s="37">
        <f>1000/J5</f>
        <v>1.0064516129032257</v>
      </c>
      <c r="L5" s="23">
        <v>32</v>
      </c>
      <c r="M5" s="17">
        <f>L5/4</f>
        <v>8</v>
      </c>
      <c r="N5" s="17">
        <v>128</v>
      </c>
      <c r="O5" s="17">
        <f aca="true" t="shared" si="4" ref="O5:O16">L5*N5</f>
        <v>4096</v>
      </c>
      <c r="P5" s="24">
        <f>1000*N5*(1/C5)</f>
        <v>256.41025641025647</v>
      </c>
      <c r="Q5" s="25">
        <f aca="true" t="shared" si="5" ref="Q5:Q16">P5*L5</f>
        <v>8205.128205128207</v>
      </c>
      <c r="R5" s="26">
        <f aca="true" t="shared" si="6" ref="R5:R16">1000/Q5</f>
        <v>0.12187499999999997</v>
      </c>
      <c r="S5" s="24">
        <f aca="true" t="shared" si="7" ref="S5:S16">R5*2*G5</f>
        <v>0.10639880952380949</v>
      </c>
      <c r="T5" s="25">
        <f aca="true" t="shared" si="8" ref="T5:T19">1000*N5/Q5</f>
        <v>15.599999999999996</v>
      </c>
      <c r="U5" s="12"/>
      <c r="V5" s="12"/>
      <c r="W5" s="12"/>
      <c r="X5" s="11"/>
    </row>
    <row r="6" spans="2:29" ht="13.5">
      <c r="B6" s="119"/>
      <c r="C6" s="19">
        <f>C5</f>
        <v>499.2</v>
      </c>
      <c r="D6" s="20">
        <f>D5</f>
        <v>31</v>
      </c>
      <c r="E6" s="27">
        <v>0.5</v>
      </c>
      <c r="F6" s="28">
        <f t="shared" si="0"/>
        <v>0.873015873015873</v>
      </c>
      <c r="G6" s="29">
        <f t="shared" si="1"/>
        <v>0.4365079365079365</v>
      </c>
      <c r="H6" s="38">
        <f>H5</f>
        <v>31.2</v>
      </c>
      <c r="I6" s="39">
        <f t="shared" si="2"/>
        <v>16.10322580645161</v>
      </c>
      <c r="J6" s="39">
        <f t="shared" si="3"/>
        <v>993.5897435897436</v>
      </c>
      <c r="K6" s="40">
        <f aca="true" t="shared" si="9" ref="K6:K16">1000/J6</f>
        <v>1.0064516129032257</v>
      </c>
      <c r="L6" s="27">
        <f aca="true" t="shared" si="10" ref="L6:M8">L5</f>
        <v>32</v>
      </c>
      <c r="M6" s="19">
        <f t="shared" si="10"/>
        <v>8</v>
      </c>
      <c r="N6" s="19">
        <v>16</v>
      </c>
      <c r="O6" s="19">
        <f t="shared" si="4"/>
        <v>512</v>
      </c>
      <c r="P6" s="28">
        <f>1000*N6*(1/C6)</f>
        <v>32.05128205128206</v>
      </c>
      <c r="Q6" s="29">
        <f t="shared" si="5"/>
        <v>1025.6410256410259</v>
      </c>
      <c r="R6" s="30">
        <f t="shared" si="6"/>
        <v>0.9749999999999998</v>
      </c>
      <c r="S6" s="28">
        <f t="shared" si="7"/>
        <v>0.8511904761904759</v>
      </c>
      <c r="T6" s="29">
        <f t="shared" si="8"/>
        <v>15.599999999999996</v>
      </c>
      <c r="U6" s="12"/>
      <c r="V6" s="12"/>
      <c r="W6" s="12"/>
      <c r="X6" s="11"/>
      <c r="AA6" s="3"/>
      <c r="AB6" s="3"/>
      <c r="AC6" s="3"/>
    </row>
    <row r="7" spans="2:29" ht="13.5">
      <c r="B7" s="119"/>
      <c r="C7" s="19">
        <f>C6</f>
        <v>499.2</v>
      </c>
      <c r="D7" s="20">
        <f>D6</f>
        <v>31</v>
      </c>
      <c r="E7" s="27">
        <v>0.5</v>
      </c>
      <c r="F7" s="28">
        <f t="shared" si="0"/>
        <v>0.873015873015873</v>
      </c>
      <c r="G7" s="29">
        <f t="shared" si="1"/>
        <v>0.4365079365079365</v>
      </c>
      <c r="H7" s="38">
        <f>H6</f>
        <v>31.2</v>
      </c>
      <c r="I7" s="39">
        <f t="shared" si="2"/>
        <v>16.10322580645161</v>
      </c>
      <c r="J7" s="39">
        <f t="shared" si="3"/>
        <v>993.5897435897436</v>
      </c>
      <c r="K7" s="40">
        <f t="shared" si="9"/>
        <v>1.0064516129032257</v>
      </c>
      <c r="L7" s="27">
        <f t="shared" si="10"/>
        <v>32</v>
      </c>
      <c r="M7" s="19">
        <f t="shared" si="10"/>
        <v>8</v>
      </c>
      <c r="N7" s="19">
        <v>2</v>
      </c>
      <c r="O7" s="19">
        <f t="shared" si="4"/>
        <v>64</v>
      </c>
      <c r="P7" s="28">
        <f>1000*N7*(1/C7)</f>
        <v>4.006410256410257</v>
      </c>
      <c r="Q7" s="29">
        <f t="shared" si="5"/>
        <v>128.20512820512823</v>
      </c>
      <c r="R7" s="30">
        <f t="shared" si="6"/>
        <v>7.799999999999998</v>
      </c>
      <c r="S7" s="28">
        <f t="shared" si="7"/>
        <v>6.8095238095238075</v>
      </c>
      <c r="T7" s="29">
        <f t="shared" si="8"/>
        <v>15.599999999999996</v>
      </c>
      <c r="U7" s="12"/>
      <c r="V7" s="12"/>
      <c r="W7" s="12"/>
      <c r="X7" s="11"/>
      <c r="AA7" s="3"/>
      <c r="AB7" s="3"/>
      <c r="AC7" s="3"/>
    </row>
    <row r="8" spans="2:29" ht="14.25" thickBot="1">
      <c r="B8" s="120"/>
      <c r="C8" s="21">
        <f>C7</f>
        <v>499.2</v>
      </c>
      <c r="D8" s="22">
        <f>D7</f>
        <v>31</v>
      </c>
      <c r="E8" s="27">
        <v>1</v>
      </c>
      <c r="F8" s="28">
        <f t="shared" si="0"/>
        <v>0.873015873015873</v>
      </c>
      <c r="G8" s="29">
        <f t="shared" si="1"/>
        <v>0.873015873015873</v>
      </c>
      <c r="H8" s="41">
        <f>H7</f>
        <v>31.2</v>
      </c>
      <c r="I8" s="42">
        <f t="shared" si="2"/>
        <v>16.10322580645161</v>
      </c>
      <c r="J8" s="42">
        <f t="shared" si="3"/>
        <v>993.5897435897436</v>
      </c>
      <c r="K8" s="43">
        <f t="shared" si="9"/>
        <v>1.0064516129032257</v>
      </c>
      <c r="L8" s="27">
        <f t="shared" si="10"/>
        <v>32</v>
      </c>
      <c r="M8" s="19">
        <f t="shared" si="10"/>
        <v>8</v>
      </c>
      <c r="N8" s="19">
        <v>1</v>
      </c>
      <c r="O8" s="19">
        <f t="shared" si="4"/>
        <v>32</v>
      </c>
      <c r="P8" s="28">
        <f>1000*N8*(1/C8)</f>
        <v>2.0032051282051286</v>
      </c>
      <c r="Q8" s="29">
        <f t="shared" si="5"/>
        <v>64.10256410256412</v>
      </c>
      <c r="R8" s="30">
        <f t="shared" si="6"/>
        <v>15.599999999999996</v>
      </c>
      <c r="S8" s="28">
        <f t="shared" si="7"/>
        <v>27.23809523809523</v>
      </c>
      <c r="T8" s="29">
        <f t="shared" si="8"/>
        <v>15.599999999999996</v>
      </c>
      <c r="U8" s="12"/>
      <c r="V8" s="12"/>
      <c r="W8" s="12"/>
      <c r="X8" s="11"/>
      <c r="AA8" s="3"/>
      <c r="AB8" s="3"/>
      <c r="AC8" s="3"/>
    </row>
    <row r="9" spans="2:24" ht="13.5" customHeight="1">
      <c r="B9" s="118" t="s">
        <v>49</v>
      </c>
      <c r="C9" s="19">
        <f>C5</f>
        <v>499.2</v>
      </c>
      <c r="D9" s="20">
        <v>31</v>
      </c>
      <c r="E9" s="23">
        <v>0.5</v>
      </c>
      <c r="F9" s="24">
        <f t="shared" si="0"/>
        <v>0.873015873015873</v>
      </c>
      <c r="G9" s="25">
        <f t="shared" si="1"/>
        <v>0.4365079365079365</v>
      </c>
      <c r="H9" s="35">
        <f>C9/64</f>
        <v>7.8</v>
      </c>
      <c r="I9" s="36">
        <f t="shared" si="2"/>
        <v>4.025806451612903</v>
      </c>
      <c r="J9" s="36">
        <f t="shared" si="3"/>
        <v>3974.3589743589746</v>
      </c>
      <c r="K9" s="37">
        <f t="shared" si="9"/>
        <v>0.25161290322580643</v>
      </c>
      <c r="L9" s="23">
        <f>L5*4</f>
        <v>128</v>
      </c>
      <c r="M9" s="17">
        <f>L9/4</f>
        <v>32</v>
      </c>
      <c r="N9" s="17">
        <v>32</v>
      </c>
      <c r="O9" s="17">
        <f t="shared" si="4"/>
        <v>4096</v>
      </c>
      <c r="P9" s="24">
        <f>1000*N9*(1/C9)</f>
        <v>64.10256410256412</v>
      </c>
      <c r="Q9" s="25">
        <f t="shared" si="5"/>
        <v>8205.128205128207</v>
      </c>
      <c r="R9" s="26">
        <f t="shared" si="6"/>
        <v>0.12187499999999997</v>
      </c>
      <c r="S9" s="24">
        <f t="shared" si="7"/>
        <v>0.10639880952380949</v>
      </c>
      <c r="T9" s="25">
        <f t="shared" si="8"/>
        <v>3.899999999999999</v>
      </c>
      <c r="U9" s="12"/>
      <c r="V9" s="12"/>
      <c r="W9" s="12"/>
      <c r="X9" s="11"/>
    </row>
    <row r="10" spans="2:24" ht="13.5">
      <c r="B10" s="119"/>
      <c r="C10" s="19">
        <f>C9</f>
        <v>499.2</v>
      </c>
      <c r="D10" s="20">
        <f>D9</f>
        <v>31</v>
      </c>
      <c r="E10" s="27">
        <v>0.5</v>
      </c>
      <c r="F10" s="28">
        <f t="shared" si="0"/>
        <v>0.873015873015873</v>
      </c>
      <c r="G10" s="29">
        <f t="shared" si="1"/>
        <v>0.4365079365079365</v>
      </c>
      <c r="H10" s="38">
        <f>H9</f>
        <v>7.8</v>
      </c>
      <c r="I10" s="39">
        <f t="shared" si="2"/>
        <v>4.025806451612903</v>
      </c>
      <c r="J10" s="39">
        <f t="shared" si="3"/>
        <v>3974.3589743589746</v>
      </c>
      <c r="K10" s="40">
        <f t="shared" si="9"/>
        <v>0.25161290322580643</v>
      </c>
      <c r="L10" s="27">
        <f aca="true" t="shared" si="11" ref="L10:M12">L9</f>
        <v>128</v>
      </c>
      <c r="M10" s="19">
        <f t="shared" si="11"/>
        <v>32</v>
      </c>
      <c r="N10" s="19">
        <v>4</v>
      </c>
      <c r="O10" s="19">
        <f t="shared" si="4"/>
        <v>512</v>
      </c>
      <c r="P10" s="28">
        <f>1000*N10*(1/C10)</f>
        <v>8.012820512820515</v>
      </c>
      <c r="Q10" s="29">
        <f t="shared" si="5"/>
        <v>1025.6410256410259</v>
      </c>
      <c r="R10" s="30">
        <f t="shared" si="6"/>
        <v>0.9749999999999998</v>
      </c>
      <c r="S10" s="28">
        <f t="shared" si="7"/>
        <v>0.8511904761904759</v>
      </c>
      <c r="T10" s="29">
        <f t="shared" si="8"/>
        <v>3.899999999999999</v>
      </c>
      <c r="U10" s="12"/>
      <c r="V10" s="12"/>
      <c r="W10" s="12"/>
      <c r="X10" s="11"/>
    </row>
    <row r="11" spans="2:24" ht="12.75" customHeight="1">
      <c r="B11" s="119"/>
      <c r="C11" s="19">
        <f>C10</f>
        <v>499.2</v>
      </c>
      <c r="D11" s="20">
        <f>D10</f>
        <v>31</v>
      </c>
      <c r="E11" s="27">
        <v>0.5</v>
      </c>
      <c r="F11" s="28">
        <f t="shared" si="0"/>
        <v>0.873015873015873</v>
      </c>
      <c r="G11" s="29">
        <f t="shared" si="1"/>
        <v>0.4365079365079365</v>
      </c>
      <c r="H11" s="38">
        <f>H10</f>
        <v>7.8</v>
      </c>
      <c r="I11" s="39">
        <f t="shared" si="2"/>
        <v>4.025806451612903</v>
      </c>
      <c r="J11" s="39">
        <f t="shared" si="3"/>
        <v>3974.3589743589746</v>
      </c>
      <c r="K11" s="40">
        <f t="shared" si="9"/>
        <v>0.25161290322580643</v>
      </c>
      <c r="L11" s="27">
        <f t="shared" si="11"/>
        <v>128</v>
      </c>
      <c r="M11" s="19">
        <f t="shared" si="11"/>
        <v>32</v>
      </c>
      <c r="N11" s="19">
        <v>2</v>
      </c>
      <c r="O11" s="19">
        <f t="shared" si="4"/>
        <v>256</v>
      </c>
      <c r="P11" s="28">
        <f>1000*N11*(1/C11)</f>
        <v>4.006410256410257</v>
      </c>
      <c r="Q11" s="29">
        <f t="shared" si="5"/>
        <v>512.8205128205129</v>
      </c>
      <c r="R11" s="30">
        <f t="shared" si="6"/>
        <v>1.9499999999999995</v>
      </c>
      <c r="S11" s="28">
        <f t="shared" si="7"/>
        <v>1.7023809523809519</v>
      </c>
      <c r="T11" s="29">
        <f t="shared" si="8"/>
        <v>3.899999999999999</v>
      </c>
      <c r="U11" s="12"/>
      <c r="V11" s="12"/>
      <c r="W11" s="12"/>
      <c r="X11" s="11"/>
    </row>
    <row r="12" spans="2:24" ht="14.25" thickBot="1">
      <c r="B12" s="120"/>
      <c r="C12" s="19">
        <f>C11</f>
        <v>499.2</v>
      </c>
      <c r="D12" s="20">
        <f>D11</f>
        <v>31</v>
      </c>
      <c r="E12" s="31">
        <v>1</v>
      </c>
      <c r="F12" s="32">
        <f t="shared" si="0"/>
        <v>0.873015873015873</v>
      </c>
      <c r="G12" s="33">
        <f t="shared" si="1"/>
        <v>0.873015873015873</v>
      </c>
      <c r="H12" s="41">
        <f>H11</f>
        <v>7.8</v>
      </c>
      <c r="I12" s="42">
        <f t="shared" si="2"/>
        <v>4.025806451612903</v>
      </c>
      <c r="J12" s="42">
        <f t="shared" si="3"/>
        <v>3974.3589743589746</v>
      </c>
      <c r="K12" s="43">
        <f t="shared" si="9"/>
        <v>0.25161290322580643</v>
      </c>
      <c r="L12" s="31">
        <f t="shared" si="11"/>
        <v>128</v>
      </c>
      <c r="M12" s="21">
        <f t="shared" si="11"/>
        <v>32</v>
      </c>
      <c r="N12" s="21">
        <v>1</v>
      </c>
      <c r="O12" s="21">
        <f t="shared" si="4"/>
        <v>128</v>
      </c>
      <c r="P12" s="32">
        <f>1000*N12*(1/C12)</f>
        <v>2.0032051282051286</v>
      </c>
      <c r="Q12" s="33">
        <f t="shared" si="5"/>
        <v>256.41025641025647</v>
      </c>
      <c r="R12" s="34">
        <f t="shared" si="6"/>
        <v>3.899999999999999</v>
      </c>
      <c r="S12" s="32">
        <f t="shared" si="7"/>
        <v>6.8095238095238075</v>
      </c>
      <c r="T12" s="33">
        <f t="shared" si="8"/>
        <v>3.899999999999999</v>
      </c>
      <c r="U12" s="12"/>
      <c r="V12" s="12"/>
      <c r="W12" s="12"/>
      <c r="X12" s="11"/>
    </row>
    <row r="13" spans="2:24" ht="13.5" customHeight="1">
      <c r="B13" s="118" t="s">
        <v>54</v>
      </c>
      <c r="C13" s="17">
        <v>499.2</v>
      </c>
      <c r="D13" s="18">
        <f>127</f>
        <v>127</v>
      </c>
      <c r="E13" s="23">
        <v>0.5</v>
      </c>
      <c r="F13" s="24">
        <f t="shared" si="0"/>
        <v>0.873015873015873</v>
      </c>
      <c r="G13" s="25">
        <f t="shared" si="1"/>
        <v>0.4365079365079365</v>
      </c>
      <c r="H13" s="35">
        <f>C13/4</f>
        <v>124.8</v>
      </c>
      <c r="I13" s="36">
        <f t="shared" si="2"/>
        <v>62.891338582677164</v>
      </c>
      <c r="J13" s="36">
        <f t="shared" si="3"/>
        <v>1017.6282051282052</v>
      </c>
      <c r="K13" s="37">
        <f t="shared" si="9"/>
        <v>0.9826771653543307</v>
      </c>
      <c r="L13" s="23">
        <v>8</v>
      </c>
      <c r="M13" s="17">
        <f>L13/4</f>
        <v>2</v>
      </c>
      <c r="N13" s="17">
        <v>512</v>
      </c>
      <c r="O13" s="17">
        <f t="shared" si="4"/>
        <v>4096</v>
      </c>
      <c r="P13" s="24">
        <f>1000*N13*(1/C13)</f>
        <v>1025.6410256410259</v>
      </c>
      <c r="Q13" s="25">
        <f t="shared" si="5"/>
        <v>8205.128205128207</v>
      </c>
      <c r="R13" s="26">
        <f t="shared" si="6"/>
        <v>0.12187499999999997</v>
      </c>
      <c r="S13" s="24">
        <f t="shared" si="7"/>
        <v>0.10639880952380949</v>
      </c>
      <c r="T13" s="25">
        <f t="shared" si="8"/>
        <v>62.399999999999984</v>
      </c>
      <c r="U13" s="12"/>
      <c r="V13" s="12"/>
      <c r="W13" s="12"/>
      <c r="X13" s="11"/>
    </row>
    <row r="14" spans="2:24" ht="13.5">
      <c r="B14" s="119"/>
      <c r="C14" s="19">
        <f>C13</f>
        <v>499.2</v>
      </c>
      <c r="D14" s="20">
        <f>D13</f>
        <v>127</v>
      </c>
      <c r="E14" s="27">
        <v>0.5</v>
      </c>
      <c r="F14" s="28">
        <f t="shared" si="0"/>
        <v>0.873015873015873</v>
      </c>
      <c r="G14" s="29">
        <f t="shared" si="1"/>
        <v>0.4365079365079365</v>
      </c>
      <c r="H14" s="38">
        <f>H13</f>
        <v>124.8</v>
      </c>
      <c r="I14" s="39">
        <f t="shared" si="2"/>
        <v>62.891338582677164</v>
      </c>
      <c r="J14" s="39">
        <f t="shared" si="3"/>
        <v>1017.6282051282052</v>
      </c>
      <c r="K14" s="40">
        <f t="shared" si="9"/>
        <v>0.9826771653543307</v>
      </c>
      <c r="L14" s="27">
        <f aca="true" t="shared" si="12" ref="L14:M16">L13</f>
        <v>8</v>
      </c>
      <c r="M14" s="19">
        <f t="shared" si="12"/>
        <v>2</v>
      </c>
      <c r="N14" s="19">
        <v>64</v>
      </c>
      <c r="O14" s="19">
        <f t="shared" si="4"/>
        <v>512</v>
      </c>
      <c r="P14" s="28">
        <f>1000*N14*(1/C14)</f>
        <v>128.20512820512823</v>
      </c>
      <c r="Q14" s="29">
        <f t="shared" si="5"/>
        <v>1025.6410256410259</v>
      </c>
      <c r="R14" s="30">
        <f t="shared" si="6"/>
        <v>0.9749999999999998</v>
      </c>
      <c r="S14" s="28">
        <f t="shared" si="7"/>
        <v>0.8511904761904759</v>
      </c>
      <c r="T14" s="29">
        <f t="shared" si="8"/>
        <v>62.399999999999984</v>
      </c>
      <c r="U14" s="12"/>
      <c r="V14" s="12"/>
      <c r="W14" s="12"/>
      <c r="X14" s="11"/>
    </row>
    <row r="15" spans="2:24" ht="13.5">
      <c r="B15" s="119"/>
      <c r="C15" s="19">
        <f>C14</f>
        <v>499.2</v>
      </c>
      <c r="D15" s="20">
        <f>D14</f>
        <v>127</v>
      </c>
      <c r="E15" s="27">
        <v>0.5</v>
      </c>
      <c r="F15" s="28">
        <f t="shared" si="0"/>
        <v>0.873015873015873</v>
      </c>
      <c r="G15" s="29">
        <f t="shared" si="1"/>
        <v>0.4365079365079365</v>
      </c>
      <c r="H15" s="38">
        <f>H14</f>
        <v>124.8</v>
      </c>
      <c r="I15" s="39">
        <f t="shared" si="2"/>
        <v>62.891338582677164</v>
      </c>
      <c r="J15" s="39">
        <f t="shared" si="3"/>
        <v>1017.6282051282052</v>
      </c>
      <c r="K15" s="40">
        <f t="shared" si="9"/>
        <v>0.9826771653543307</v>
      </c>
      <c r="L15" s="27">
        <f t="shared" si="12"/>
        <v>8</v>
      </c>
      <c r="M15" s="19">
        <f t="shared" si="12"/>
        <v>2</v>
      </c>
      <c r="N15" s="19">
        <v>8</v>
      </c>
      <c r="O15" s="19">
        <f t="shared" si="4"/>
        <v>64</v>
      </c>
      <c r="P15" s="28">
        <f>1000*N15*(1/C15)</f>
        <v>16.02564102564103</v>
      </c>
      <c r="Q15" s="29">
        <f t="shared" si="5"/>
        <v>128.20512820512823</v>
      </c>
      <c r="R15" s="30">
        <f t="shared" si="6"/>
        <v>7.799999999999998</v>
      </c>
      <c r="S15" s="28">
        <f t="shared" si="7"/>
        <v>6.8095238095238075</v>
      </c>
      <c r="T15" s="29">
        <f t="shared" si="8"/>
        <v>62.399999999999984</v>
      </c>
      <c r="U15" s="12"/>
      <c r="V15" s="12"/>
      <c r="W15" s="12"/>
      <c r="X15" s="11"/>
    </row>
    <row r="16" spans="2:24" ht="12.75" customHeight="1" thickBot="1">
      <c r="B16" s="120"/>
      <c r="C16" s="21">
        <f>C15</f>
        <v>499.2</v>
      </c>
      <c r="D16" s="22">
        <f>D15</f>
        <v>127</v>
      </c>
      <c r="E16" s="31">
        <v>0.5</v>
      </c>
      <c r="F16" s="32">
        <f t="shared" si="0"/>
        <v>0.873015873015873</v>
      </c>
      <c r="G16" s="33">
        <f t="shared" si="1"/>
        <v>0.4365079365079365</v>
      </c>
      <c r="H16" s="41">
        <f>H15</f>
        <v>124.8</v>
      </c>
      <c r="I16" s="42">
        <f t="shared" si="2"/>
        <v>62.891338582677164</v>
      </c>
      <c r="J16" s="42">
        <f t="shared" si="3"/>
        <v>1017.6282051282052</v>
      </c>
      <c r="K16" s="43">
        <f t="shared" si="9"/>
        <v>0.9826771653543307</v>
      </c>
      <c r="L16" s="31">
        <f t="shared" si="12"/>
        <v>8</v>
      </c>
      <c r="M16" s="21">
        <f t="shared" si="12"/>
        <v>2</v>
      </c>
      <c r="N16" s="21">
        <v>2</v>
      </c>
      <c r="O16" s="21">
        <f t="shared" si="4"/>
        <v>16</v>
      </c>
      <c r="P16" s="32">
        <f>1000*N16*(1/C16)</f>
        <v>4.006410256410257</v>
      </c>
      <c r="Q16" s="33">
        <f t="shared" si="5"/>
        <v>32.05128205128206</v>
      </c>
      <c r="R16" s="34">
        <f t="shared" si="6"/>
        <v>31.199999999999992</v>
      </c>
      <c r="S16" s="32">
        <f t="shared" si="7"/>
        <v>27.23809523809523</v>
      </c>
      <c r="T16" s="33">
        <f t="shared" si="8"/>
        <v>62.399999999999984</v>
      </c>
      <c r="U16" s="12"/>
      <c r="V16" s="12"/>
      <c r="W16" s="12"/>
      <c r="X16" s="11"/>
    </row>
    <row r="17" spans="22:24" ht="13.5">
      <c r="V17" s="12"/>
      <c r="W17" s="12"/>
      <c r="X17" s="11"/>
    </row>
    <row r="18" spans="22:24" ht="13.5">
      <c r="V18" s="12"/>
      <c r="W18" s="12"/>
      <c r="X18" s="11"/>
    </row>
    <row r="19" spans="22:24" ht="13.5">
      <c r="V19" s="12"/>
      <c r="W19" s="12"/>
      <c r="X19" s="11"/>
    </row>
    <row r="20" spans="22:24" ht="13.5">
      <c r="V20" s="12"/>
      <c r="W20" s="12"/>
      <c r="X20" s="11"/>
    </row>
    <row r="21" spans="22:24" ht="13.5">
      <c r="V21" s="12"/>
      <c r="W21" s="12"/>
      <c r="X21" s="11"/>
    </row>
    <row r="22" spans="22:24" ht="13.5">
      <c r="V22" s="12"/>
      <c r="W22" s="12"/>
      <c r="X22" s="11"/>
    </row>
    <row r="23" spans="15:24" ht="13.5">
      <c r="O23">
        <v>1</v>
      </c>
      <c r="V23" s="12"/>
      <c r="W23" s="12"/>
      <c r="X23" s="11"/>
    </row>
    <row r="24" spans="18:24" ht="13.5">
      <c r="R24">
        <v>1</v>
      </c>
      <c r="V24" s="12"/>
      <c r="W24" s="12"/>
      <c r="X24" s="11"/>
    </row>
    <row r="25" spans="22:24" ht="13.5">
      <c r="V25" s="12"/>
      <c r="W25" s="12"/>
      <c r="X25" s="11"/>
    </row>
    <row r="26" spans="22:24" ht="13.5">
      <c r="V26" s="12"/>
      <c r="W26" s="12"/>
      <c r="X26" s="11"/>
    </row>
    <row r="27" spans="22:24" ht="13.5">
      <c r="V27" s="12"/>
      <c r="W27" s="12"/>
      <c r="X27" s="11"/>
    </row>
    <row r="28" spans="22:24" ht="13.5">
      <c r="V28" s="12"/>
      <c r="W28" s="12"/>
      <c r="X28" s="11"/>
    </row>
    <row r="29" spans="22:24" ht="13.5">
      <c r="V29" s="12"/>
      <c r="W29" s="12"/>
      <c r="X29" s="11"/>
    </row>
    <row r="30" spans="22:24" ht="13.5">
      <c r="V30" s="12"/>
      <c r="W30" s="12"/>
      <c r="X30" s="11"/>
    </row>
    <row r="31" spans="22:24" ht="13.5">
      <c r="V31" s="12"/>
      <c r="W31" s="12"/>
      <c r="X31" s="11"/>
    </row>
    <row r="32" spans="22:24" ht="13.5">
      <c r="V32" s="12"/>
      <c r="W32" s="12"/>
      <c r="X32" s="11"/>
    </row>
    <row r="33" spans="22:24" ht="13.5">
      <c r="V33" s="12"/>
      <c r="W33" s="12"/>
      <c r="X33" s="11"/>
    </row>
    <row r="34" spans="22:24" ht="13.5">
      <c r="V34" s="12"/>
      <c r="W34" s="12"/>
      <c r="X34" s="11"/>
    </row>
    <row r="35" spans="22:24" ht="13.5">
      <c r="V35" s="12"/>
      <c r="W35" s="12"/>
      <c r="X35" s="11"/>
    </row>
    <row r="36" spans="22:24" ht="13.5">
      <c r="V36" s="12"/>
      <c r="W36" s="12"/>
      <c r="X36" s="11"/>
    </row>
    <row r="37" spans="22:24" ht="13.5">
      <c r="V37" s="12"/>
      <c r="W37" s="12"/>
      <c r="X37" s="11"/>
    </row>
    <row r="38" spans="22:24" ht="13.5">
      <c r="V38" s="12"/>
      <c r="W38" s="12"/>
      <c r="X38" s="11"/>
    </row>
    <row r="39" spans="22:24" ht="13.5">
      <c r="V39" s="12"/>
      <c r="W39" s="12"/>
      <c r="X39" s="11"/>
    </row>
    <row r="40" spans="22:24" ht="13.5">
      <c r="V40" s="12"/>
      <c r="W40" s="12"/>
      <c r="X40" s="11"/>
    </row>
    <row r="41" spans="22:24" ht="12.75">
      <c r="V41" s="3"/>
      <c r="W41" s="3"/>
      <c r="X41" s="3"/>
    </row>
    <row r="42" spans="3:24" ht="12.75">
      <c r="C42" s="15"/>
      <c r="D42" s="15"/>
      <c r="E42" s="15"/>
      <c r="F42" s="15"/>
      <c r="G42" s="15"/>
      <c r="H42" s="15"/>
      <c r="I42" s="15"/>
      <c r="J42" s="15"/>
      <c r="K42" s="15"/>
      <c r="L42" s="15"/>
      <c r="M42" s="15"/>
      <c r="N42" s="15"/>
      <c r="O42" s="15"/>
      <c r="P42" s="15"/>
      <c r="Q42" s="15"/>
      <c r="R42" s="15"/>
      <c r="S42" s="15"/>
      <c r="T42" s="15"/>
      <c r="U42" s="3"/>
      <c r="V42" s="3"/>
      <c r="W42" s="3"/>
      <c r="X42" s="3"/>
    </row>
    <row r="43" spans="3:20" ht="12.75">
      <c r="C43" s="15"/>
      <c r="D43" s="15"/>
      <c r="E43" s="15"/>
      <c r="F43" s="15"/>
      <c r="G43" s="15"/>
      <c r="H43" s="15"/>
      <c r="I43" s="15"/>
      <c r="J43" s="15"/>
      <c r="K43" s="15"/>
      <c r="L43" s="15"/>
      <c r="M43" s="15"/>
      <c r="N43" s="15"/>
      <c r="O43" s="15"/>
      <c r="P43" s="15"/>
      <c r="Q43" s="15"/>
      <c r="R43" s="15"/>
      <c r="S43" s="15"/>
      <c r="T43" s="15"/>
    </row>
    <row r="44" spans="2:24" ht="12.75">
      <c r="B44" s="4"/>
      <c r="C44" s="16"/>
      <c r="D44" s="16"/>
      <c r="E44" s="16"/>
      <c r="F44" s="16"/>
      <c r="G44" s="16"/>
      <c r="H44" s="16"/>
      <c r="I44" s="16"/>
      <c r="J44" s="16"/>
      <c r="K44" s="16"/>
      <c r="L44" s="16"/>
      <c r="M44" s="16"/>
      <c r="N44" s="16"/>
      <c r="O44" s="16"/>
      <c r="P44" s="16"/>
      <c r="Q44" s="16"/>
      <c r="R44" s="16"/>
      <c r="S44" s="16"/>
      <c r="T44" s="16"/>
      <c r="U44" s="4"/>
      <c r="V44" s="4"/>
      <c r="W44" s="4"/>
      <c r="X44" s="4"/>
    </row>
    <row r="45" spans="2:24" ht="12.75">
      <c r="B45" s="4"/>
      <c r="C45" s="16"/>
      <c r="D45" s="16"/>
      <c r="E45" s="16"/>
      <c r="F45" s="16"/>
      <c r="G45" s="16"/>
      <c r="H45" s="16"/>
      <c r="I45" s="16"/>
      <c r="J45" s="16"/>
      <c r="K45" s="16"/>
      <c r="L45" s="16"/>
      <c r="M45" s="16"/>
      <c r="N45" s="16"/>
      <c r="O45" s="16"/>
      <c r="P45" s="16"/>
      <c r="Q45" s="16"/>
      <c r="R45" s="16"/>
      <c r="S45" s="16"/>
      <c r="T45" s="16"/>
      <c r="U45" s="4"/>
      <c r="V45" s="4"/>
      <c r="W45" s="4"/>
      <c r="X45" s="4"/>
    </row>
    <row r="46" spans="2:24" ht="12.75">
      <c r="B46" s="4"/>
      <c r="C46" s="16"/>
      <c r="D46" s="16"/>
      <c r="E46" s="16"/>
      <c r="F46" s="16"/>
      <c r="G46" s="16"/>
      <c r="H46" s="16"/>
      <c r="I46" s="16"/>
      <c r="J46" s="16"/>
      <c r="K46" s="16"/>
      <c r="L46" s="16"/>
      <c r="M46" s="16"/>
      <c r="N46" s="16"/>
      <c r="O46" s="16"/>
      <c r="P46" s="16"/>
      <c r="Q46" s="16"/>
      <c r="R46" s="16"/>
      <c r="S46" s="16"/>
      <c r="T46" s="16"/>
      <c r="U46" s="4"/>
      <c r="V46" s="4"/>
      <c r="W46" s="4"/>
      <c r="X46" s="4"/>
    </row>
    <row r="47" spans="2:24" ht="12.75">
      <c r="B47" s="4"/>
      <c r="C47" s="16"/>
      <c r="D47" s="16"/>
      <c r="E47" s="16"/>
      <c r="F47" s="16"/>
      <c r="G47" s="16"/>
      <c r="H47" s="16"/>
      <c r="I47" s="16"/>
      <c r="J47" s="16"/>
      <c r="K47" s="16"/>
      <c r="L47" s="16"/>
      <c r="M47" s="16"/>
      <c r="N47" s="16"/>
      <c r="O47" s="16"/>
      <c r="P47" s="16"/>
      <c r="Q47" s="16"/>
      <c r="R47" s="16"/>
      <c r="S47" s="16"/>
      <c r="T47" s="16"/>
      <c r="U47" s="4"/>
      <c r="V47" s="4"/>
      <c r="W47" s="4"/>
      <c r="X47" s="4"/>
    </row>
    <row r="48" spans="2:24" ht="12.75">
      <c r="B48" s="4"/>
      <c r="C48" s="16"/>
      <c r="D48" s="16"/>
      <c r="E48" s="16"/>
      <c r="F48" s="16"/>
      <c r="G48" s="16"/>
      <c r="H48" s="16"/>
      <c r="I48" s="16"/>
      <c r="J48" s="16"/>
      <c r="K48" s="16"/>
      <c r="L48" s="16"/>
      <c r="M48" s="16"/>
      <c r="N48" s="16"/>
      <c r="O48" s="16"/>
      <c r="P48" s="16"/>
      <c r="Q48" s="16"/>
      <c r="R48" s="16"/>
      <c r="S48" s="16"/>
      <c r="T48" s="16"/>
      <c r="U48" s="4"/>
      <c r="V48" s="4"/>
      <c r="W48" s="4"/>
      <c r="X48" s="4"/>
    </row>
    <row r="49" spans="2:24" ht="12.75">
      <c r="B49" s="4"/>
      <c r="C49" s="16"/>
      <c r="D49" s="16"/>
      <c r="E49" s="16"/>
      <c r="F49" s="16"/>
      <c r="G49" s="16"/>
      <c r="H49" s="16"/>
      <c r="I49" s="16"/>
      <c r="J49" s="16"/>
      <c r="K49" s="16"/>
      <c r="L49" s="16"/>
      <c r="M49" s="16"/>
      <c r="N49" s="16"/>
      <c r="O49" s="16"/>
      <c r="P49" s="16"/>
      <c r="Q49" s="16"/>
      <c r="R49" s="16"/>
      <c r="S49" s="16"/>
      <c r="T49" s="16"/>
      <c r="U49" s="4"/>
      <c r="V49" s="4"/>
      <c r="W49" s="4"/>
      <c r="X49" s="4"/>
    </row>
    <row r="50" spans="2:24" ht="12.75">
      <c r="B50" s="4"/>
      <c r="C50" s="16"/>
      <c r="D50" s="16"/>
      <c r="E50" s="16"/>
      <c r="F50" s="16"/>
      <c r="G50" s="16"/>
      <c r="H50" s="16"/>
      <c r="I50" s="16"/>
      <c r="J50" s="16"/>
      <c r="K50" s="16"/>
      <c r="L50" s="16"/>
      <c r="M50" s="16"/>
      <c r="N50" s="16"/>
      <c r="O50" s="16"/>
      <c r="P50" s="16"/>
      <c r="Q50" s="16"/>
      <c r="R50" s="16"/>
      <c r="S50" s="16"/>
      <c r="T50" s="16"/>
      <c r="U50" s="4"/>
      <c r="V50" s="4"/>
      <c r="W50" s="4"/>
      <c r="X50" s="4"/>
    </row>
    <row r="51" spans="2:24" ht="12.75">
      <c r="B51" s="4"/>
      <c r="C51" s="16"/>
      <c r="D51" s="16"/>
      <c r="E51" s="16"/>
      <c r="F51" s="16"/>
      <c r="G51" s="16"/>
      <c r="H51" s="16"/>
      <c r="I51" s="16"/>
      <c r="J51" s="16"/>
      <c r="K51" s="16"/>
      <c r="L51" s="16"/>
      <c r="M51" s="16"/>
      <c r="N51" s="16"/>
      <c r="O51" s="16"/>
      <c r="P51" s="16"/>
      <c r="Q51" s="16"/>
      <c r="R51" s="16"/>
      <c r="S51" s="16"/>
      <c r="T51" s="16"/>
      <c r="U51" s="4"/>
      <c r="V51" s="4"/>
      <c r="W51" s="4"/>
      <c r="X51" s="4"/>
    </row>
    <row r="52" spans="3:20" ht="12.75">
      <c r="C52" s="15"/>
      <c r="D52" s="15"/>
      <c r="E52" s="15"/>
      <c r="F52" s="15"/>
      <c r="G52" s="15"/>
      <c r="H52" s="15"/>
      <c r="I52" s="15"/>
      <c r="J52" s="15"/>
      <c r="K52" s="15"/>
      <c r="L52" s="15"/>
      <c r="M52" s="15"/>
      <c r="N52" s="15"/>
      <c r="O52" s="15"/>
      <c r="P52" s="15"/>
      <c r="Q52" s="15"/>
      <c r="R52" s="15"/>
      <c r="S52" s="15"/>
      <c r="T52" s="15"/>
    </row>
    <row r="53" spans="3:20" ht="12.75">
      <c r="C53" s="15"/>
      <c r="D53" s="15"/>
      <c r="E53" s="15"/>
      <c r="F53" s="15"/>
      <c r="G53" s="15"/>
      <c r="H53" s="15"/>
      <c r="I53" s="15"/>
      <c r="J53" s="15"/>
      <c r="K53" s="15"/>
      <c r="L53" s="15"/>
      <c r="M53" s="15"/>
      <c r="N53" s="15"/>
      <c r="O53" s="15"/>
      <c r="P53" s="15"/>
      <c r="Q53" s="15"/>
      <c r="R53" s="15"/>
      <c r="S53" s="15"/>
      <c r="T53" s="15"/>
    </row>
    <row r="54" spans="3:20" ht="12.75">
      <c r="C54" s="15"/>
      <c r="D54" s="15"/>
      <c r="E54" s="15"/>
      <c r="F54" s="15"/>
      <c r="G54" s="15"/>
      <c r="H54" s="15"/>
      <c r="I54" s="15"/>
      <c r="J54" s="15"/>
      <c r="K54" s="15"/>
      <c r="L54" s="15"/>
      <c r="M54" s="15"/>
      <c r="N54" s="15"/>
      <c r="O54" s="15"/>
      <c r="P54" s="15"/>
      <c r="Q54" s="15"/>
      <c r="R54" s="15"/>
      <c r="S54" s="15"/>
      <c r="T54" s="15"/>
    </row>
    <row r="55" spans="3:20" ht="12.75">
      <c r="C55" s="15"/>
      <c r="D55" s="15"/>
      <c r="E55" s="15"/>
      <c r="F55" s="15"/>
      <c r="G55" s="15"/>
      <c r="H55" s="15"/>
      <c r="I55" s="15"/>
      <c r="J55" s="15"/>
      <c r="K55" s="15"/>
      <c r="L55" s="15"/>
      <c r="M55" s="15"/>
      <c r="N55" s="15"/>
      <c r="O55" s="15"/>
      <c r="P55" s="15"/>
      <c r="Q55" s="15"/>
      <c r="R55" s="15"/>
      <c r="S55" s="15"/>
      <c r="T55" s="15"/>
    </row>
    <row r="56" spans="3:20" ht="12.75">
      <c r="C56" s="15"/>
      <c r="D56" s="15"/>
      <c r="E56" s="15"/>
      <c r="F56" s="15"/>
      <c r="G56" s="15"/>
      <c r="H56" s="15"/>
      <c r="I56" s="15"/>
      <c r="J56" s="15"/>
      <c r="K56" s="15"/>
      <c r="L56" s="15"/>
      <c r="M56" s="15"/>
      <c r="N56" s="15"/>
      <c r="O56" s="15"/>
      <c r="P56" s="15"/>
      <c r="Q56" s="15"/>
      <c r="R56" s="15"/>
      <c r="S56" s="15"/>
      <c r="T56" s="15"/>
    </row>
    <row r="57" spans="3:20" ht="12.75">
      <c r="C57" s="15"/>
      <c r="D57" s="15"/>
      <c r="E57" s="15"/>
      <c r="F57" s="15"/>
      <c r="G57" s="15"/>
      <c r="H57" s="15"/>
      <c r="I57" s="15"/>
      <c r="J57" s="15"/>
      <c r="K57" s="15"/>
      <c r="L57" s="15"/>
      <c r="M57" s="15"/>
      <c r="N57" s="15"/>
      <c r="O57" s="15"/>
      <c r="P57" s="15"/>
      <c r="Q57" s="15"/>
      <c r="R57" s="15"/>
      <c r="S57" s="15"/>
      <c r="T57" s="15"/>
    </row>
    <row r="58" spans="3:20" ht="12.75">
      <c r="C58" s="15"/>
      <c r="D58" s="15"/>
      <c r="E58" s="15"/>
      <c r="F58" s="15"/>
      <c r="G58" s="15"/>
      <c r="H58" s="15"/>
      <c r="I58" s="15"/>
      <c r="J58" s="15"/>
      <c r="K58" s="15"/>
      <c r="L58" s="15"/>
      <c r="M58" s="15"/>
      <c r="N58" s="15"/>
      <c r="O58" s="15"/>
      <c r="P58" s="15"/>
      <c r="Q58" s="15"/>
      <c r="R58" s="15"/>
      <c r="S58" s="15"/>
      <c r="T58" s="15"/>
    </row>
    <row r="59" spans="3:20" ht="12.75">
      <c r="C59" s="15"/>
      <c r="D59" s="15"/>
      <c r="E59" s="15"/>
      <c r="F59" s="15"/>
      <c r="G59" s="15"/>
      <c r="H59" s="15"/>
      <c r="I59" s="15"/>
      <c r="J59" s="15"/>
      <c r="K59" s="15"/>
      <c r="L59" s="15"/>
      <c r="M59" s="15"/>
      <c r="N59" s="15"/>
      <c r="O59" s="15"/>
      <c r="P59" s="15"/>
      <c r="Q59" s="15"/>
      <c r="R59" s="15"/>
      <c r="S59" s="15"/>
      <c r="T59" s="15"/>
    </row>
    <row r="60" spans="3:20" ht="12.75">
      <c r="C60" s="15"/>
      <c r="D60" s="15"/>
      <c r="E60" s="15"/>
      <c r="F60" s="15"/>
      <c r="G60" s="15"/>
      <c r="H60" s="15"/>
      <c r="I60" s="15"/>
      <c r="J60" s="15"/>
      <c r="K60" s="15"/>
      <c r="L60" s="15"/>
      <c r="M60" s="15"/>
      <c r="N60" s="15"/>
      <c r="O60" s="15"/>
      <c r="P60" s="15"/>
      <c r="Q60" s="15"/>
      <c r="R60" s="15"/>
      <c r="S60" s="15"/>
      <c r="T60" s="15"/>
    </row>
    <row r="61" spans="3:20" ht="12.75">
      <c r="C61" s="15"/>
      <c r="D61" s="15"/>
      <c r="E61" s="15"/>
      <c r="F61" s="15"/>
      <c r="G61" s="15"/>
      <c r="H61" s="15"/>
      <c r="I61" s="15"/>
      <c r="J61" s="15"/>
      <c r="K61" s="15"/>
      <c r="L61" s="15"/>
      <c r="M61" s="15"/>
      <c r="N61" s="15"/>
      <c r="O61" s="15"/>
      <c r="P61" s="15"/>
      <c r="Q61" s="15"/>
      <c r="R61" s="15"/>
      <c r="S61" s="15"/>
      <c r="T61" s="15"/>
    </row>
    <row r="62" spans="3:20" ht="12.75">
      <c r="C62" s="15"/>
      <c r="D62" s="15"/>
      <c r="E62" s="15"/>
      <c r="F62" s="15"/>
      <c r="G62" s="15"/>
      <c r="H62" s="15"/>
      <c r="I62" s="15"/>
      <c r="J62" s="15"/>
      <c r="K62" s="15"/>
      <c r="L62" s="15"/>
      <c r="M62" s="15"/>
      <c r="N62" s="15"/>
      <c r="O62" s="15"/>
      <c r="P62" s="15"/>
      <c r="Q62" s="15"/>
      <c r="R62" s="15"/>
      <c r="S62" s="15"/>
      <c r="T62" s="15"/>
    </row>
    <row r="63" spans="3:20" ht="12.75">
      <c r="C63" s="15"/>
      <c r="D63" s="15"/>
      <c r="E63" s="15"/>
      <c r="F63" s="15"/>
      <c r="G63" s="15"/>
      <c r="H63" s="15"/>
      <c r="I63" s="15"/>
      <c r="J63" s="15"/>
      <c r="K63" s="15"/>
      <c r="L63" s="15"/>
      <c r="M63" s="15"/>
      <c r="N63" s="15"/>
      <c r="O63" s="15"/>
      <c r="P63" s="15"/>
      <c r="Q63" s="15"/>
      <c r="R63" s="15"/>
      <c r="S63" s="15"/>
      <c r="T63" s="15"/>
    </row>
    <row r="64" spans="3:20" ht="12.75">
      <c r="C64" s="15"/>
      <c r="D64" s="15"/>
      <c r="E64" s="15"/>
      <c r="F64" s="15"/>
      <c r="G64" s="15"/>
      <c r="H64" s="15"/>
      <c r="I64" s="15"/>
      <c r="J64" s="15"/>
      <c r="K64" s="15"/>
      <c r="L64" s="15"/>
      <c r="M64" s="15"/>
      <c r="N64" s="15"/>
      <c r="O64" s="15"/>
      <c r="P64" s="15"/>
      <c r="Q64" s="15"/>
      <c r="R64" s="15"/>
      <c r="S64" s="15"/>
      <c r="T64" s="15"/>
    </row>
    <row r="65" spans="3:20" ht="12.75">
      <c r="C65" s="15"/>
      <c r="D65" s="15"/>
      <c r="E65" s="15"/>
      <c r="F65" s="15"/>
      <c r="G65" s="15"/>
      <c r="H65" s="15"/>
      <c r="I65" s="15"/>
      <c r="J65" s="15"/>
      <c r="K65" s="15"/>
      <c r="L65" s="15"/>
      <c r="M65" s="15"/>
      <c r="N65" s="15"/>
      <c r="O65" s="15"/>
      <c r="P65" s="15"/>
      <c r="Q65" s="15"/>
      <c r="R65" s="15"/>
      <c r="S65" s="15"/>
      <c r="T65" s="15"/>
    </row>
    <row r="66" spans="3:20" ht="12.75">
      <c r="C66" s="15"/>
      <c r="D66" s="15"/>
      <c r="E66" s="15"/>
      <c r="F66" s="15"/>
      <c r="G66" s="15"/>
      <c r="H66" s="15"/>
      <c r="I66" s="15"/>
      <c r="J66" s="15"/>
      <c r="K66" s="15"/>
      <c r="L66" s="15"/>
      <c r="M66" s="15"/>
      <c r="N66" s="15"/>
      <c r="O66" s="15"/>
      <c r="P66" s="15"/>
      <c r="Q66" s="15"/>
      <c r="R66" s="15"/>
      <c r="S66" s="15"/>
      <c r="T66" s="15"/>
    </row>
    <row r="67" spans="3:20" ht="12.75">
      <c r="C67" s="15"/>
      <c r="D67" s="15"/>
      <c r="E67" s="15"/>
      <c r="F67" s="15"/>
      <c r="G67" s="15"/>
      <c r="H67" s="15"/>
      <c r="I67" s="15"/>
      <c r="J67" s="15"/>
      <c r="K67" s="15"/>
      <c r="L67" s="15"/>
      <c r="M67" s="15"/>
      <c r="N67" s="15"/>
      <c r="O67" s="15"/>
      <c r="P67" s="15"/>
      <c r="Q67" s="15"/>
      <c r="R67" s="15"/>
      <c r="S67" s="15"/>
      <c r="T67" s="15"/>
    </row>
    <row r="68" spans="3:20" ht="12.75">
      <c r="C68" s="15"/>
      <c r="D68" s="15"/>
      <c r="E68" s="15"/>
      <c r="F68" s="15"/>
      <c r="G68" s="15"/>
      <c r="H68" s="15"/>
      <c r="I68" s="15"/>
      <c r="J68" s="15"/>
      <c r="K68" s="15"/>
      <c r="L68" s="15"/>
      <c r="M68" s="15"/>
      <c r="N68" s="15"/>
      <c r="O68" s="15"/>
      <c r="P68" s="15"/>
      <c r="Q68" s="15"/>
      <c r="R68" s="15"/>
      <c r="S68" s="15"/>
      <c r="T68" s="15"/>
    </row>
    <row r="69" spans="3:20" ht="12.75">
      <c r="C69" s="15"/>
      <c r="D69" s="15"/>
      <c r="E69" s="15"/>
      <c r="F69" s="15"/>
      <c r="G69" s="15"/>
      <c r="H69" s="15"/>
      <c r="I69" s="15"/>
      <c r="J69" s="15"/>
      <c r="K69" s="15"/>
      <c r="L69" s="15"/>
      <c r="M69" s="15"/>
      <c r="N69" s="15"/>
      <c r="O69" s="15"/>
      <c r="P69" s="15"/>
      <c r="Q69" s="15"/>
      <c r="R69" s="15"/>
      <c r="S69" s="15"/>
      <c r="T69" s="15"/>
    </row>
    <row r="70" spans="3:20" ht="12.75">
      <c r="C70" s="15"/>
      <c r="D70" s="15"/>
      <c r="E70" s="15"/>
      <c r="F70" s="15"/>
      <c r="G70" s="15"/>
      <c r="H70" s="15"/>
      <c r="I70" s="15"/>
      <c r="J70" s="15"/>
      <c r="K70" s="15"/>
      <c r="L70" s="15"/>
      <c r="M70" s="15"/>
      <c r="N70" s="15"/>
      <c r="O70" s="15"/>
      <c r="P70" s="15"/>
      <c r="Q70" s="15"/>
      <c r="R70" s="15"/>
      <c r="S70" s="15"/>
      <c r="T70" s="15"/>
    </row>
    <row r="71" spans="3:20" ht="12.75">
      <c r="C71" s="15"/>
      <c r="D71" s="15"/>
      <c r="E71" s="15"/>
      <c r="F71" s="15"/>
      <c r="G71" s="15"/>
      <c r="H71" s="15"/>
      <c r="I71" s="15"/>
      <c r="J71" s="15"/>
      <c r="K71" s="15"/>
      <c r="L71" s="15"/>
      <c r="M71" s="15"/>
      <c r="N71" s="15"/>
      <c r="O71" s="15"/>
      <c r="P71" s="15"/>
      <c r="Q71" s="15"/>
      <c r="R71" s="15"/>
      <c r="S71" s="15"/>
      <c r="T71" s="15"/>
    </row>
    <row r="72" spans="3:20" ht="12.75">
      <c r="C72" s="15"/>
      <c r="D72" s="15"/>
      <c r="E72" s="15"/>
      <c r="F72" s="15"/>
      <c r="G72" s="15"/>
      <c r="H72" s="15"/>
      <c r="I72" s="15"/>
      <c r="J72" s="15"/>
      <c r="K72" s="15"/>
      <c r="L72" s="15"/>
      <c r="M72" s="15"/>
      <c r="N72" s="15"/>
      <c r="O72" s="15"/>
      <c r="P72" s="15"/>
      <c r="Q72" s="15"/>
      <c r="R72" s="15"/>
      <c r="S72" s="15"/>
      <c r="T72" s="15"/>
    </row>
    <row r="73" spans="3:20" ht="12.75">
      <c r="C73" s="15"/>
      <c r="D73" s="15"/>
      <c r="E73" s="15"/>
      <c r="F73" s="15"/>
      <c r="G73" s="15"/>
      <c r="H73" s="15"/>
      <c r="I73" s="15"/>
      <c r="J73" s="15"/>
      <c r="K73" s="15"/>
      <c r="L73" s="15"/>
      <c r="M73" s="15"/>
      <c r="N73" s="15"/>
      <c r="O73" s="15"/>
      <c r="P73" s="15"/>
      <c r="Q73" s="15"/>
      <c r="R73" s="15"/>
      <c r="S73" s="15"/>
      <c r="T73" s="15"/>
    </row>
  </sheetData>
  <mergeCells count="27">
    <mergeCell ref="V2:X2"/>
    <mergeCell ref="E3:E4"/>
    <mergeCell ref="B5:B8"/>
    <mergeCell ref="B9:B12"/>
    <mergeCell ref="B13:B16"/>
    <mergeCell ref="R3:R4"/>
    <mergeCell ref="S3:S4"/>
    <mergeCell ref="T3:T4"/>
    <mergeCell ref="N3:N4"/>
    <mergeCell ref="O3:O4"/>
    <mergeCell ref="P3:P4"/>
    <mergeCell ref="Q3:Q4"/>
    <mergeCell ref="J3:J4"/>
    <mergeCell ref="K3:K4"/>
    <mergeCell ref="L3:L4"/>
    <mergeCell ref="M3:M4"/>
    <mergeCell ref="F3:F4"/>
    <mergeCell ref="G3:G4"/>
    <mergeCell ref="H3:H4"/>
    <mergeCell ref="I3:I4"/>
    <mergeCell ref="E2:G2"/>
    <mergeCell ref="H2:K2"/>
    <mergeCell ref="L2:Q2"/>
    <mergeCell ref="R2:T2"/>
    <mergeCell ref="B2:B4"/>
    <mergeCell ref="C2:C4"/>
    <mergeCell ref="D2: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31"/>
  <sheetViews>
    <sheetView zoomScale="120" zoomScaleNormal="120" workbookViewId="0" topLeftCell="A1">
      <selection activeCell="B11" sqref="B11"/>
    </sheetView>
  </sheetViews>
  <sheetFormatPr defaultColWidth="9.140625" defaultRowHeight="12.75"/>
  <cols>
    <col min="1" max="1" width="3.421875" style="55" customWidth="1"/>
    <col min="2" max="2" width="20.57421875" style="55" customWidth="1"/>
    <col min="3" max="5" width="9.140625" style="55" customWidth="1"/>
    <col min="6" max="6" width="8.421875" style="55" customWidth="1"/>
    <col min="7" max="9" width="9.140625" style="55" customWidth="1"/>
    <col min="10" max="10" width="2.28125" style="55" customWidth="1"/>
    <col min="11" max="16384" width="9.140625" style="55" customWidth="1"/>
  </cols>
  <sheetData>
    <row r="1" ht="13.5" thickBot="1"/>
    <row r="2" spans="2:9" ht="13.5" thickBot="1">
      <c r="B2" s="54" t="s">
        <v>31</v>
      </c>
      <c r="C2" s="122" t="s">
        <v>1</v>
      </c>
      <c r="D2" s="123"/>
      <c r="E2" s="123"/>
      <c r="F2" s="123"/>
      <c r="G2" s="123"/>
      <c r="H2" s="123"/>
      <c r="I2" s="124"/>
    </row>
    <row r="3" spans="2:9" ht="18.75" customHeight="1">
      <c r="B3" s="125" t="s">
        <v>17</v>
      </c>
      <c r="C3" s="127" t="s">
        <v>50</v>
      </c>
      <c r="D3" s="104" t="s">
        <v>28</v>
      </c>
      <c r="E3" s="104" t="s">
        <v>29</v>
      </c>
      <c r="F3" s="104" t="s">
        <v>51</v>
      </c>
      <c r="G3" s="104" t="s">
        <v>25</v>
      </c>
      <c r="H3" s="104" t="s">
        <v>52</v>
      </c>
      <c r="I3" s="95" t="s">
        <v>53</v>
      </c>
    </row>
    <row r="4" spans="2:9" ht="18" customHeight="1" thickBot="1">
      <c r="B4" s="126"/>
      <c r="C4" s="126"/>
      <c r="D4" s="128"/>
      <c r="E4" s="128"/>
      <c r="F4" s="128"/>
      <c r="G4" s="128"/>
      <c r="H4" s="128"/>
      <c r="I4" s="129"/>
    </row>
    <row r="5" spans="2:9" ht="12.75">
      <c r="B5" s="56" t="s">
        <v>54</v>
      </c>
      <c r="C5" s="49">
        <f>31</f>
        <v>31</v>
      </c>
      <c r="D5" s="36">
        <f>499.2/G5*C5</f>
        <v>31.199999999999996</v>
      </c>
      <c r="E5" s="36">
        <f>D5*16/31</f>
        <v>16.10322580645161</v>
      </c>
      <c r="F5" s="46">
        <f>G5/C5</f>
        <v>16</v>
      </c>
      <c r="G5" s="46">
        <f>16*C5</f>
        <v>496</v>
      </c>
      <c r="H5" s="36">
        <f>1000*C5/D5</f>
        <v>993.5897435897438</v>
      </c>
      <c r="I5" s="37">
        <f>1000/H5</f>
        <v>1.0064516129032257</v>
      </c>
    </row>
    <row r="6" spans="2:9" ht="12.75">
      <c r="B6" s="57" t="s">
        <v>49</v>
      </c>
      <c r="C6" s="44">
        <v>31</v>
      </c>
      <c r="D6" s="39">
        <f>499.2/G6*C6</f>
        <v>7.799999999999999</v>
      </c>
      <c r="E6" s="58">
        <f>D6*16/31</f>
        <v>4.025806451612903</v>
      </c>
      <c r="F6" s="47">
        <f>G6/C6</f>
        <v>64</v>
      </c>
      <c r="G6" s="47">
        <f>64*C6</f>
        <v>1984</v>
      </c>
      <c r="H6" s="39">
        <f>1000*C6/D6</f>
        <v>3974.358974358975</v>
      </c>
      <c r="I6" s="40">
        <f>1000/H6</f>
        <v>0.25161290322580643</v>
      </c>
    </row>
    <row r="7" spans="2:9" ht="13.5" thickBot="1">
      <c r="B7" s="59" t="s">
        <v>54</v>
      </c>
      <c r="C7" s="45">
        <f>127</f>
        <v>127</v>
      </c>
      <c r="D7" s="42">
        <f>499.2/G7*C7</f>
        <v>124.8</v>
      </c>
      <c r="E7" s="32">
        <f>D7*64/127</f>
        <v>62.891338582677164</v>
      </c>
      <c r="F7" s="48">
        <f>G7/C7</f>
        <v>4</v>
      </c>
      <c r="G7" s="48">
        <f>C7*4</f>
        <v>508</v>
      </c>
      <c r="H7" s="42">
        <f>1000*C7/D7</f>
        <v>1017.6282051282052</v>
      </c>
      <c r="I7" s="43">
        <f>1000/H7</f>
        <v>0.9826771653543307</v>
      </c>
    </row>
    <row r="8" spans="1:11" ht="13.5">
      <c r="A8"/>
      <c r="B8"/>
      <c r="C8"/>
      <c r="D8"/>
      <c r="E8"/>
      <c r="F8"/>
      <c r="G8"/>
      <c r="H8"/>
      <c r="I8"/>
      <c r="J8"/>
      <c r="K8"/>
    </row>
    <row r="9" spans="1:11" ht="13.5">
      <c r="A9"/>
      <c r="B9"/>
      <c r="C9"/>
      <c r="D9"/>
      <c r="E9"/>
      <c r="F9"/>
      <c r="G9"/>
      <c r="H9"/>
      <c r="I9"/>
      <c r="J9"/>
      <c r="K9"/>
    </row>
    <row r="10" spans="1:11" ht="13.5">
      <c r="A10"/>
      <c r="B10"/>
      <c r="C10"/>
      <c r="D10"/>
      <c r="E10"/>
      <c r="F10"/>
      <c r="G10"/>
      <c r="H10"/>
      <c r="I10"/>
      <c r="J10"/>
      <c r="K10"/>
    </row>
    <row r="20" spans="1:3" ht="13.5">
      <c r="A20"/>
      <c r="B20"/>
      <c r="C20"/>
    </row>
    <row r="21" spans="1:3" ht="13.5">
      <c r="A21"/>
      <c r="B21"/>
      <c r="C21"/>
    </row>
    <row r="22" spans="1:3" ht="13.5">
      <c r="A22"/>
      <c r="B22"/>
      <c r="C22"/>
    </row>
    <row r="23" spans="1:3" ht="13.5">
      <c r="A23"/>
      <c r="B23"/>
      <c r="C23"/>
    </row>
    <row r="24" spans="1:3" ht="13.5">
      <c r="A24"/>
      <c r="B24"/>
      <c r="C24"/>
    </row>
    <row r="25" spans="1:3" ht="13.5">
      <c r="A25"/>
      <c r="B25"/>
      <c r="C25"/>
    </row>
    <row r="26" spans="1:3" ht="13.5">
      <c r="A26"/>
      <c r="B26"/>
      <c r="C26"/>
    </row>
    <row r="28" spans="1:2" ht="13.5">
      <c r="A28"/>
      <c r="B28"/>
    </row>
    <row r="29" spans="1:2" ht="13.5">
      <c r="A29"/>
      <c r="B29"/>
    </row>
    <row r="30" spans="1:2" ht="13.5">
      <c r="A30"/>
      <c r="B30"/>
    </row>
    <row r="31" spans="1:2" ht="13.5">
      <c r="A31"/>
      <c r="B31"/>
    </row>
  </sheetData>
  <mergeCells count="9">
    <mergeCell ref="C2:I2"/>
    <mergeCell ref="B3:B4"/>
    <mergeCell ref="C3:C4"/>
    <mergeCell ref="D3:D4"/>
    <mergeCell ref="E3:E4"/>
    <mergeCell ref="F3:F4"/>
    <mergeCell ref="G3:G4"/>
    <mergeCell ref="H3:H4"/>
    <mergeCell ref="I3:I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O60"/>
  <sheetViews>
    <sheetView zoomScale="120" zoomScaleNormal="120" workbookViewId="0" topLeftCell="A1">
      <selection activeCell="C46" sqref="C46"/>
    </sheetView>
  </sheetViews>
  <sheetFormatPr defaultColWidth="9.140625" defaultRowHeight="12.75"/>
  <cols>
    <col min="1" max="1" width="2.7109375" style="0" customWidth="1"/>
    <col min="2" max="2" width="9.7109375" style="0" customWidth="1"/>
    <col min="3" max="3" width="23.140625" style="0" customWidth="1"/>
    <col min="4" max="4" width="9.28125" style="0" customWidth="1"/>
    <col min="5" max="7" width="10.28125" style="0" customWidth="1"/>
    <col min="8" max="8" width="1.1484375" style="0" customWidth="1"/>
  </cols>
  <sheetData>
    <row r="1" ht="13.5" thickBot="1"/>
    <row r="2" spans="2:7" ht="13.5" thickBot="1">
      <c r="B2" s="52" t="s">
        <v>32</v>
      </c>
      <c r="C2" s="130" t="s">
        <v>33</v>
      </c>
      <c r="D2" s="131"/>
      <c r="E2" s="130" t="s">
        <v>18</v>
      </c>
      <c r="F2" s="132"/>
      <c r="G2" s="131"/>
    </row>
    <row r="3" spans="2:15" ht="25.5" customHeight="1">
      <c r="B3" s="60" t="s">
        <v>0</v>
      </c>
      <c r="C3" s="61" t="s">
        <v>55</v>
      </c>
      <c r="D3" s="61"/>
      <c r="E3" s="133" t="s">
        <v>54</v>
      </c>
      <c r="F3" s="134"/>
      <c r="G3" s="62" t="s">
        <v>49</v>
      </c>
      <c r="H3" s="50"/>
      <c r="J3" s="50"/>
      <c r="K3" s="50"/>
      <c r="L3" s="50"/>
      <c r="M3" s="50"/>
      <c r="N3" s="50"/>
      <c r="O3" s="50"/>
    </row>
    <row r="4" spans="2:15" ht="12.75" customHeight="1">
      <c r="B4" s="63" t="s">
        <v>56</v>
      </c>
      <c r="C4" s="64" t="s">
        <v>29</v>
      </c>
      <c r="D4" s="64"/>
      <c r="E4" s="65">
        <v>16.1</v>
      </c>
      <c r="F4" s="66">
        <v>62.89</v>
      </c>
      <c r="G4" s="67">
        <v>4.03</v>
      </c>
      <c r="H4" s="50"/>
      <c r="J4" s="50"/>
      <c r="K4" s="50"/>
      <c r="L4" s="50"/>
      <c r="M4" s="50"/>
      <c r="N4" s="50"/>
      <c r="O4" s="50"/>
    </row>
    <row r="5" spans="2:15" ht="13.5">
      <c r="B5" s="68" t="s">
        <v>57</v>
      </c>
      <c r="C5" s="69" t="s">
        <v>58</v>
      </c>
      <c r="D5" s="70"/>
      <c r="E5" s="71">
        <f>496</f>
        <v>496</v>
      </c>
      <c r="F5" s="70">
        <v>508</v>
      </c>
      <c r="G5" s="67">
        <f>1984</f>
        <v>1984</v>
      </c>
      <c r="H5" s="50"/>
      <c r="J5" s="50"/>
      <c r="K5" s="50"/>
      <c r="L5" s="50"/>
      <c r="M5" s="50"/>
      <c r="N5" s="50"/>
      <c r="O5" s="50"/>
    </row>
    <row r="6" spans="2:15" ht="12.75" customHeight="1">
      <c r="B6" s="68" t="s">
        <v>59</v>
      </c>
      <c r="C6" s="69" t="s">
        <v>35</v>
      </c>
      <c r="D6" s="72"/>
      <c r="E6" s="73">
        <f>1000*31*16/499.2</f>
        <v>993.5897435897436</v>
      </c>
      <c r="F6" s="74">
        <f>1000*F5/499.2</f>
        <v>1017.6282051282052</v>
      </c>
      <c r="G6" s="75">
        <f>1000*G5/499.2</f>
        <v>3974.3589743589746</v>
      </c>
      <c r="H6" s="50"/>
      <c r="J6" s="50"/>
      <c r="K6" s="50"/>
      <c r="L6" s="50"/>
      <c r="M6" s="50"/>
      <c r="N6" s="50"/>
      <c r="O6" s="50"/>
    </row>
    <row r="7" spans="2:15" ht="13.5" customHeight="1">
      <c r="B7" s="135" t="s">
        <v>60</v>
      </c>
      <c r="C7" s="138" t="s">
        <v>34</v>
      </c>
      <c r="D7" s="76" t="s">
        <v>61</v>
      </c>
      <c r="E7" s="141">
        <v>16</v>
      </c>
      <c r="F7" s="142"/>
      <c r="G7" s="143"/>
      <c r="H7" s="50"/>
      <c r="I7" s="50"/>
      <c r="J7" s="50"/>
      <c r="K7" s="50"/>
      <c r="L7" s="50"/>
      <c r="M7" s="50"/>
      <c r="N7" s="50"/>
      <c r="O7" s="50"/>
    </row>
    <row r="8" spans="2:15" ht="13.5" customHeight="1">
      <c r="B8" s="136"/>
      <c r="C8" s="139"/>
      <c r="D8" s="53" t="s">
        <v>62</v>
      </c>
      <c r="E8" s="144">
        <v>64</v>
      </c>
      <c r="F8" s="145"/>
      <c r="G8" s="146"/>
      <c r="H8" s="50"/>
      <c r="I8" s="50"/>
      <c r="J8" s="50"/>
      <c r="K8" s="50"/>
      <c r="L8" s="50"/>
      <c r="M8" s="50"/>
      <c r="N8" s="50"/>
      <c r="O8" s="50"/>
    </row>
    <row r="9" spans="2:15" ht="13.5" customHeight="1">
      <c r="B9" s="136"/>
      <c r="C9" s="139"/>
      <c r="D9" s="53" t="s">
        <v>63</v>
      </c>
      <c r="E9" s="144">
        <v>1024</v>
      </c>
      <c r="F9" s="145"/>
      <c r="G9" s="146"/>
      <c r="H9" s="50"/>
      <c r="I9" s="50"/>
      <c r="J9" s="50"/>
      <c r="K9" s="50"/>
      <c r="L9" s="50"/>
      <c r="M9" s="50"/>
      <c r="N9" s="50"/>
      <c r="O9" s="50"/>
    </row>
    <row r="10" spans="2:15" ht="13.5" customHeight="1">
      <c r="B10" s="137"/>
      <c r="C10" s="140"/>
      <c r="D10" s="77" t="s">
        <v>64</v>
      </c>
      <c r="E10" s="147">
        <v>4096</v>
      </c>
      <c r="F10" s="148"/>
      <c r="G10" s="149"/>
      <c r="H10" s="50"/>
      <c r="I10" s="50"/>
      <c r="J10" s="50"/>
      <c r="K10" s="50"/>
      <c r="L10" s="50"/>
      <c r="M10" s="50"/>
      <c r="N10" s="50"/>
      <c r="O10" s="50"/>
    </row>
    <row r="11" spans="2:15" ht="13.5" customHeight="1">
      <c r="B11" s="135" t="s">
        <v>65</v>
      </c>
      <c r="C11" s="138" t="s">
        <v>66</v>
      </c>
      <c r="D11" s="76" t="s">
        <v>61</v>
      </c>
      <c r="E11" s="78">
        <f>$E7*E6/1000</f>
        <v>15.897435897435898</v>
      </c>
      <c r="F11" s="79">
        <f>$E7*F6/1000</f>
        <v>16.282051282051285</v>
      </c>
      <c r="G11" s="80">
        <f>$E7*G6/1000</f>
        <v>63.58974358974359</v>
      </c>
      <c r="H11" s="50"/>
      <c r="J11" s="50"/>
      <c r="K11" s="50"/>
      <c r="L11" s="50"/>
      <c r="M11" s="50"/>
      <c r="N11" s="50"/>
      <c r="O11" s="50"/>
    </row>
    <row r="12" spans="2:15" ht="13.5" customHeight="1">
      <c r="B12" s="136"/>
      <c r="C12" s="139"/>
      <c r="D12" s="53" t="s">
        <v>62</v>
      </c>
      <c r="E12" s="81">
        <f>$E8*E6/1000</f>
        <v>63.58974358974359</v>
      </c>
      <c r="F12" s="82">
        <f>$E8*F6/1000</f>
        <v>65.12820512820514</v>
      </c>
      <c r="G12" s="83">
        <f>$E8*G6/1000</f>
        <v>254.35897435897436</v>
      </c>
      <c r="H12" s="50"/>
      <c r="J12" s="50"/>
      <c r="K12" s="50"/>
      <c r="L12" s="50"/>
      <c r="M12" s="50"/>
      <c r="N12" s="50"/>
      <c r="O12" s="50"/>
    </row>
    <row r="13" spans="2:15" ht="13.5" customHeight="1">
      <c r="B13" s="136"/>
      <c r="C13" s="139"/>
      <c r="D13" s="53" t="s">
        <v>63</v>
      </c>
      <c r="E13" s="81">
        <f>$E9*E6/1000</f>
        <v>1017.4358974358975</v>
      </c>
      <c r="F13" s="82">
        <f>$E9*F6/1000</f>
        <v>1042.0512820512822</v>
      </c>
      <c r="G13" s="83">
        <f>$E9*G6/1000</f>
        <v>4069.74358974359</v>
      </c>
      <c r="H13" s="50"/>
      <c r="J13" s="50"/>
      <c r="K13" s="50"/>
      <c r="L13" s="50"/>
      <c r="M13" s="50"/>
      <c r="N13" s="50"/>
      <c r="O13" s="50"/>
    </row>
    <row r="14" spans="2:15" ht="13.5" customHeight="1">
      <c r="B14" s="137"/>
      <c r="C14" s="140"/>
      <c r="D14" s="77" t="s">
        <v>64</v>
      </c>
      <c r="E14" s="84">
        <f>$E10*E6/1000</f>
        <v>4069.74358974359</v>
      </c>
      <c r="F14" s="85">
        <f>$E10*F6/1000</f>
        <v>4168.205128205129</v>
      </c>
      <c r="G14" s="86">
        <f>$E10*G6/1000</f>
        <v>16278.97435897436</v>
      </c>
      <c r="H14" s="50"/>
      <c r="J14" s="50"/>
      <c r="K14" s="50"/>
      <c r="L14" s="50"/>
      <c r="M14" s="50"/>
      <c r="N14" s="50"/>
      <c r="O14" s="50"/>
    </row>
    <row r="15" spans="2:15" ht="26.25" customHeight="1">
      <c r="B15" s="68" t="s">
        <v>67</v>
      </c>
      <c r="C15" s="72" t="s">
        <v>68</v>
      </c>
      <c r="D15" s="72"/>
      <c r="E15" s="150">
        <v>8</v>
      </c>
      <c r="F15" s="151"/>
      <c r="G15" s="152"/>
      <c r="H15" s="50"/>
      <c r="I15" s="50"/>
      <c r="J15" s="50"/>
      <c r="K15" s="50"/>
      <c r="L15" s="50"/>
      <c r="M15" s="50"/>
      <c r="N15" s="50"/>
      <c r="O15" s="50"/>
    </row>
    <row r="16" spans="2:15" ht="13.5">
      <c r="B16" s="63" t="s">
        <v>69</v>
      </c>
      <c r="C16" s="69" t="s">
        <v>70</v>
      </c>
      <c r="D16" s="87"/>
      <c r="E16" s="88">
        <f>$E15*E6/1000</f>
        <v>7.948717948717949</v>
      </c>
      <c r="F16" s="89">
        <f>$E15*F6/1000</f>
        <v>8.141025641025642</v>
      </c>
      <c r="G16" s="90">
        <f>$E15*G6/1000</f>
        <v>31.794871794871796</v>
      </c>
      <c r="H16" s="50"/>
      <c r="J16" s="50"/>
      <c r="K16" s="50"/>
      <c r="L16" s="50"/>
      <c r="M16" s="50"/>
      <c r="N16" s="50"/>
      <c r="O16" s="50"/>
    </row>
    <row r="17" spans="2:15" ht="13.5" customHeight="1">
      <c r="B17" s="135" t="s">
        <v>71</v>
      </c>
      <c r="C17" s="138" t="s">
        <v>72</v>
      </c>
      <c r="D17" s="76" t="s">
        <v>61</v>
      </c>
      <c r="E17" s="141">
        <f>$E7+E15</f>
        <v>24</v>
      </c>
      <c r="F17" s="142"/>
      <c r="G17" s="143"/>
      <c r="H17" s="50"/>
      <c r="I17" s="50"/>
      <c r="J17" s="50"/>
      <c r="K17" s="50"/>
      <c r="L17" s="50"/>
      <c r="M17" s="50"/>
      <c r="N17" s="50"/>
      <c r="O17" s="50"/>
    </row>
    <row r="18" spans="2:15" ht="12.75">
      <c r="B18" s="136"/>
      <c r="C18" s="139"/>
      <c r="D18" s="53" t="s">
        <v>62</v>
      </c>
      <c r="E18" s="144">
        <f>$E8+E15</f>
        <v>72</v>
      </c>
      <c r="F18" s="145"/>
      <c r="G18" s="146"/>
      <c r="H18" s="50"/>
      <c r="I18" s="50"/>
      <c r="J18" s="50"/>
      <c r="K18" s="50"/>
      <c r="L18" s="50"/>
      <c r="M18" s="50"/>
      <c r="N18" s="50"/>
      <c r="O18" s="50"/>
    </row>
    <row r="19" spans="2:15" ht="12.75">
      <c r="B19" s="136"/>
      <c r="C19" s="139"/>
      <c r="D19" s="53" t="s">
        <v>63</v>
      </c>
      <c r="E19" s="144">
        <f>$E9+E15</f>
        <v>1032</v>
      </c>
      <c r="F19" s="145"/>
      <c r="G19" s="146"/>
      <c r="H19" s="50"/>
      <c r="I19" s="50"/>
      <c r="J19" s="50"/>
      <c r="K19" s="50"/>
      <c r="L19" s="50"/>
      <c r="M19" s="50"/>
      <c r="N19" s="50"/>
      <c r="O19" s="50"/>
    </row>
    <row r="20" spans="2:15" ht="12.75">
      <c r="B20" s="137"/>
      <c r="C20" s="140"/>
      <c r="D20" s="77" t="s">
        <v>64</v>
      </c>
      <c r="E20" s="147">
        <f>$E10+E15</f>
        <v>4104</v>
      </c>
      <c r="F20" s="148"/>
      <c r="G20" s="149"/>
      <c r="H20" s="50"/>
      <c r="I20" s="50"/>
      <c r="J20" s="50"/>
      <c r="K20" s="50"/>
      <c r="L20" s="50"/>
      <c r="M20" s="50"/>
      <c r="N20" s="50"/>
      <c r="O20" s="50"/>
    </row>
    <row r="21" spans="2:15" ht="13.5" customHeight="1">
      <c r="B21" s="135" t="s">
        <v>73</v>
      </c>
      <c r="C21" s="138" t="s">
        <v>74</v>
      </c>
      <c r="D21" s="76" t="s">
        <v>61</v>
      </c>
      <c r="E21" s="78">
        <f>E11+E16</f>
        <v>23.846153846153847</v>
      </c>
      <c r="F21" s="79">
        <f>F11+F16</f>
        <v>24.423076923076927</v>
      </c>
      <c r="G21" s="80">
        <f>G11+G16</f>
        <v>95.38461538461539</v>
      </c>
      <c r="H21" s="50"/>
      <c r="J21" s="50"/>
      <c r="K21" s="50"/>
      <c r="L21" s="50"/>
      <c r="M21" s="50"/>
      <c r="N21" s="50"/>
      <c r="O21" s="50"/>
    </row>
    <row r="22" spans="2:15" ht="12.75">
      <c r="B22" s="136"/>
      <c r="C22" s="139"/>
      <c r="D22" s="53" t="s">
        <v>62</v>
      </c>
      <c r="E22" s="81">
        <f>E12+E16</f>
        <v>71.53846153846155</v>
      </c>
      <c r="F22" s="82">
        <f>F12+F16</f>
        <v>73.26923076923077</v>
      </c>
      <c r="G22" s="83">
        <f>G12+G16</f>
        <v>286.1538461538462</v>
      </c>
      <c r="H22" s="50"/>
      <c r="J22" s="50"/>
      <c r="K22" s="50"/>
      <c r="L22" s="50"/>
      <c r="M22" s="50"/>
      <c r="N22" s="50"/>
      <c r="O22" s="50"/>
    </row>
    <row r="23" spans="2:15" ht="12.75">
      <c r="B23" s="136"/>
      <c r="C23" s="139"/>
      <c r="D23" s="53" t="s">
        <v>63</v>
      </c>
      <c r="E23" s="81">
        <f>E13+E16</f>
        <v>1025.3846153846155</v>
      </c>
      <c r="F23" s="82">
        <f>F13+F16</f>
        <v>1050.1923076923078</v>
      </c>
      <c r="G23" s="83">
        <f>G13+G16</f>
        <v>4101.538461538462</v>
      </c>
      <c r="H23" s="50"/>
      <c r="J23" s="50"/>
      <c r="K23" s="50"/>
      <c r="L23" s="50"/>
      <c r="M23" s="50"/>
      <c r="N23" s="50"/>
      <c r="O23" s="50"/>
    </row>
    <row r="24" spans="2:15" ht="12.75">
      <c r="B24" s="137"/>
      <c r="C24" s="140"/>
      <c r="D24" s="77" t="s">
        <v>64</v>
      </c>
      <c r="E24" s="84">
        <f>E14+E16</f>
        <v>4077.6923076923076</v>
      </c>
      <c r="F24" s="85">
        <f>F14+F16</f>
        <v>4176.346153846154</v>
      </c>
      <c r="G24" s="86" t="s">
        <v>75</v>
      </c>
      <c r="H24" s="50"/>
      <c r="J24" s="50"/>
      <c r="K24" s="50"/>
      <c r="L24" s="50"/>
      <c r="M24" s="50"/>
      <c r="N24" s="50"/>
      <c r="O24" s="50"/>
    </row>
    <row r="25" spans="2:15" ht="12.75" customHeight="1">
      <c r="B25" s="68" t="s">
        <v>76</v>
      </c>
      <c r="C25" s="72" t="s">
        <v>77</v>
      </c>
      <c r="D25" s="72"/>
      <c r="E25" s="150">
        <v>16</v>
      </c>
      <c r="F25" s="151"/>
      <c r="G25" s="152"/>
      <c r="H25" s="50"/>
      <c r="I25" s="50"/>
      <c r="J25" s="50"/>
      <c r="K25" s="50"/>
      <c r="L25" s="50"/>
      <c r="M25" s="50"/>
      <c r="N25" s="50"/>
      <c r="O25" s="50"/>
    </row>
    <row r="26" spans="2:15" ht="13.5">
      <c r="B26" s="68" t="s">
        <v>78</v>
      </c>
      <c r="C26" s="69" t="s">
        <v>79</v>
      </c>
      <c r="D26" s="72"/>
      <c r="E26" s="73">
        <f>$E25*E6*32/(31*1000)</f>
        <v>16.410256410256412</v>
      </c>
      <c r="F26" s="74">
        <f>$E25*F6*32/(31*1000)</f>
        <v>16.807278742762616</v>
      </c>
      <c r="G26" s="75">
        <f>$E25*G6*32/(31*1000)</f>
        <v>65.64102564102565</v>
      </c>
      <c r="H26" s="50"/>
      <c r="J26" s="50"/>
      <c r="K26" s="50"/>
      <c r="L26" s="50"/>
      <c r="M26" s="50"/>
      <c r="N26" s="50"/>
      <c r="O26" s="50"/>
    </row>
    <row r="27" spans="2:15" ht="13.5">
      <c r="B27" s="68" t="s">
        <v>80</v>
      </c>
      <c r="C27" s="69" t="s">
        <v>37</v>
      </c>
      <c r="D27" s="72"/>
      <c r="E27" s="157" t="s">
        <v>81</v>
      </c>
      <c r="F27" s="151"/>
      <c r="G27" s="152"/>
      <c r="H27" s="50"/>
      <c r="I27" s="50"/>
      <c r="J27" s="50"/>
      <c r="K27" s="50"/>
      <c r="L27" s="50"/>
      <c r="M27" s="50"/>
      <c r="N27" s="50"/>
      <c r="O27" s="50"/>
    </row>
    <row r="28" spans="2:15" ht="14.25" thickBot="1">
      <c r="B28" s="91" t="s">
        <v>82</v>
      </c>
      <c r="C28" s="92" t="s">
        <v>83</v>
      </c>
      <c r="D28" s="93"/>
      <c r="E28" s="153" t="s">
        <v>84</v>
      </c>
      <c r="F28" s="154"/>
      <c r="G28" s="155"/>
      <c r="H28" s="50"/>
      <c r="I28" s="50"/>
      <c r="J28" s="50"/>
      <c r="K28" s="50"/>
      <c r="L28" s="50"/>
      <c r="M28" s="50"/>
      <c r="N28" s="50"/>
      <c r="O28" s="50"/>
    </row>
    <row r="29" spans="2:15" ht="12.75">
      <c r="B29" s="156" t="s">
        <v>85</v>
      </c>
      <c r="C29" s="156"/>
      <c r="D29" s="156"/>
      <c r="E29" s="156"/>
      <c r="F29" s="156"/>
      <c r="G29" s="156"/>
      <c r="H29" s="50"/>
      <c r="I29" s="50"/>
      <c r="J29" s="50"/>
      <c r="K29" s="50"/>
      <c r="L29" s="50"/>
      <c r="M29" s="50"/>
      <c r="N29" s="50"/>
      <c r="O29" s="50"/>
    </row>
    <row r="30" spans="2:15" ht="12.75">
      <c r="B30" s="51"/>
      <c r="C30" s="50"/>
      <c r="D30" s="50"/>
      <c r="E30" s="50"/>
      <c r="F30" s="50"/>
      <c r="G30" s="50"/>
      <c r="H30" s="50"/>
      <c r="I30" s="50"/>
      <c r="J30" s="50"/>
      <c r="K30" s="50"/>
      <c r="L30" s="50"/>
      <c r="M30" s="50"/>
      <c r="N30" s="50"/>
      <c r="O30" s="50"/>
    </row>
    <row r="31" spans="2:15" ht="12.75">
      <c r="B31" s="51"/>
      <c r="C31" s="50"/>
      <c r="D31" s="50"/>
      <c r="E31" s="50"/>
      <c r="F31" s="50"/>
      <c r="G31" s="50"/>
      <c r="H31" s="50"/>
      <c r="I31" s="50"/>
      <c r="J31" s="50"/>
      <c r="K31" s="50"/>
      <c r="L31" s="50"/>
      <c r="M31" s="50"/>
      <c r="N31" s="50"/>
      <c r="O31" s="50"/>
    </row>
    <row r="32" spans="2:15" ht="12.75">
      <c r="B32" s="51"/>
      <c r="C32" s="50"/>
      <c r="D32" s="50"/>
      <c r="E32" s="50"/>
      <c r="F32" s="50"/>
      <c r="G32" s="50"/>
      <c r="H32" s="50"/>
      <c r="I32" s="50"/>
      <c r="J32" s="50"/>
      <c r="K32" s="50"/>
      <c r="L32" s="50"/>
      <c r="M32" s="50"/>
      <c r="N32" s="50"/>
      <c r="O32" s="50"/>
    </row>
    <row r="33" spans="2:15" ht="12.75">
      <c r="B33" s="51"/>
      <c r="C33" s="50"/>
      <c r="D33" s="50"/>
      <c r="E33" s="50"/>
      <c r="F33" s="50"/>
      <c r="G33" s="50"/>
      <c r="H33" s="50"/>
      <c r="I33" s="50"/>
      <c r="J33" s="50"/>
      <c r="K33" s="50"/>
      <c r="L33" s="50"/>
      <c r="M33" s="50"/>
      <c r="N33" s="50"/>
      <c r="O33" s="50"/>
    </row>
    <row r="34" spans="2:15" ht="12.75">
      <c r="B34" s="51"/>
      <c r="C34" s="50"/>
      <c r="D34" s="50"/>
      <c r="E34" s="50"/>
      <c r="F34" s="50"/>
      <c r="G34" s="50"/>
      <c r="H34" s="50"/>
      <c r="I34" s="50"/>
      <c r="J34" s="50"/>
      <c r="K34" s="50"/>
      <c r="L34" s="50"/>
      <c r="M34" s="50"/>
      <c r="N34" s="50"/>
      <c r="O34" s="50"/>
    </row>
    <row r="35" spans="2:15" ht="12.75">
      <c r="B35" s="51"/>
      <c r="C35" s="50"/>
      <c r="D35" s="50"/>
      <c r="E35" s="50"/>
      <c r="F35" s="50"/>
      <c r="G35" s="50"/>
      <c r="H35" s="50"/>
      <c r="I35" s="50"/>
      <c r="J35" s="50"/>
      <c r="K35" s="50"/>
      <c r="L35" s="50"/>
      <c r="M35" s="50"/>
      <c r="N35" s="50"/>
      <c r="O35" s="50"/>
    </row>
    <row r="36" spans="2:15" ht="12.75">
      <c r="B36" s="51"/>
      <c r="C36" s="50"/>
      <c r="D36" s="50"/>
      <c r="E36" s="50"/>
      <c r="F36" s="50"/>
      <c r="G36" s="50"/>
      <c r="H36" s="50"/>
      <c r="I36" s="50"/>
      <c r="J36" s="50"/>
      <c r="K36" s="50"/>
      <c r="L36" s="50"/>
      <c r="M36" s="50"/>
      <c r="N36" s="50"/>
      <c r="O36" s="50"/>
    </row>
    <row r="37" spans="2:15" ht="12.75">
      <c r="B37" s="51"/>
      <c r="C37" s="50"/>
      <c r="D37" s="50"/>
      <c r="E37" s="50"/>
      <c r="F37" s="50"/>
      <c r="G37" s="50"/>
      <c r="H37" s="50"/>
      <c r="I37" s="50"/>
      <c r="J37" s="50"/>
      <c r="K37" s="50"/>
      <c r="L37" s="50"/>
      <c r="M37" s="50"/>
      <c r="N37" s="50"/>
      <c r="O37" s="50"/>
    </row>
    <row r="38" spans="2:15" ht="12.75">
      <c r="B38" s="51"/>
      <c r="C38" s="50"/>
      <c r="D38" s="50"/>
      <c r="E38" s="50"/>
      <c r="F38" s="50"/>
      <c r="G38" s="50"/>
      <c r="H38" s="50"/>
      <c r="I38" s="50"/>
      <c r="J38" s="50"/>
      <c r="K38" s="50"/>
      <c r="L38" s="50"/>
      <c r="M38" s="50"/>
      <c r="N38" s="50"/>
      <c r="O38" s="50"/>
    </row>
    <row r="39" spans="2:15" ht="12.75">
      <c r="B39" s="51"/>
      <c r="C39" s="50"/>
      <c r="D39" s="50"/>
      <c r="E39" s="50"/>
      <c r="F39" s="50"/>
      <c r="G39" s="50"/>
      <c r="H39" s="50"/>
      <c r="I39" s="50"/>
      <c r="J39" s="50"/>
      <c r="K39" s="50"/>
      <c r="L39" s="50"/>
      <c r="M39" s="50"/>
      <c r="N39" s="50"/>
      <c r="O39" s="50"/>
    </row>
    <row r="40" spans="2:15" ht="12.75">
      <c r="B40" s="51"/>
      <c r="C40" s="50"/>
      <c r="D40" s="50"/>
      <c r="E40" s="50"/>
      <c r="F40" s="50"/>
      <c r="G40" s="50"/>
      <c r="H40" s="50"/>
      <c r="I40" s="50"/>
      <c r="J40" s="50"/>
      <c r="K40" s="50"/>
      <c r="L40" s="50"/>
      <c r="M40" s="50"/>
      <c r="N40" s="50"/>
      <c r="O40" s="50"/>
    </row>
    <row r="41" spans="2:15" ht="12.75">
      <c r="B41" s="51"/>
      <c r="C41" s="50"/>
      <c r="D41" s="50"/>
      <c r="E41" s="50"/>
      <c r="F41" s="50"/>
      <c r="G41" s="50"/>
      <c r="H41" s="50"/>
      <c r="I41" s="50"/>
      <c r="J41" s="50"/>
      <c r="K41" s="50"/>
      <c r="L41" s="50"/>
      <c r="M41" s="50"/>
      <c r="N41" s="50"/>
      <c r="O41" s="50"/>
    </row>
    <row r="42" spans="2:15" ht="12.75">
      <c r="B42" s="50"/>
      <c r="C42" s="50"/>
      <c r="D42" s="50"/>
      <c r="E42" s="50"/>
      <c r="F42" s="50"/>
      <c r="G42" s="50"/>
      <c r="H42" s="50"/>
      <c r="I42" s="50"/>
      <c r="J42" s="50"/>
      <c r="K42" s="50"/>
      <c r="L42" s="50"/>
      <c r="M42" s="50"/>
      <c r="N42" s="50"/>
      <c r="O42" s="50"/>
    </row>
    <row r="43" spans="2:15" ht="12.75">
      <c r="B43" s="50"/>
      <c r="C43" s="50"/>
      <c r="D43" s="50"/>
      <c r="E43" s="50"/>
      <c r="F43" s="50"/>
      <c r="G43" s="50"/>
      <c r="H43" s="50"/>
      <c r="I43" s="50"/>
      <c r="J43" s="50"/>
      <c r="K43" s="50"/>
      <c r="L43" s="50"/>
      <c r="M43" s="50"/>
      <c r="N43" s="50"/>
      <c r="O43" s="50"/>
    </row>
    <row r="44" spans="2:15" ht="12.75">
      <c r="B44" s="50"/>
      <c r="C44" s="50"/>
      <c r="D44" s="50"/>
      <c r="E44" s="50"/>
      <c r="F44" s="50"/>
      <c r="G44" s="50"/>
      <c r="H44" s="50"/>
      <c r="I44" s="50"/>
      <c r="J44" s="50"/>
      <c r="K44" s="50"/>
      <c r="L44" s="50"/>
      <c r="M44" s="50"/>
      <c r="N44" s="50"/>
      <c r="O44" s="50"/>
    </row>
    <row r="45" spans="2:15" ht="12.75">
      <c r="B45" s="50"/>
      <c r="C45" s="50"/>
      <c r="D45" s="50"/>
      <c r="E45" s="50"/>
      <c r="F45" s="50"/>
      <c r="G45" s="50"/>
      <c r="H45" s="50"/>
      <c r="I45" s="50"/>
      <c r="J45" s="50"/>
      <c r="K45" s="50"/>
      <c r="L45" s="50"/>
      <c r="M45" s="50"/>
      <c r="N45" s="50"/>
      <c r="O45" s="50"/>
    </row>
    <row r="46" spans="2:15" ht="12.75">
      <c r="B46" s="50"/>
      <c r="C46" s="50"/>
      <c r="D46" s="50"/>
      <c r="E46" s="50"/>
      <c r="F46" s="50"/>
      <c r="G46" s="50"/>
      <c r="H46" s="50"/>
      <c r="I46" s="50"/>
      <c r="J46" s="50"/>
      <c r="K46" s="50"/>
      <c r="L46" s="50"/>
      <c r="M46" s="50"/>
      <c r="N46" s="50"/>
      <c r="O46" s="50"/>
    </row>
    <row r="47" spans="2:15" ht="12.75">
      <c r="B47" s="50"/>
      <c r="C47" s="50"/>
      <c r="D47" s="50"/>
      <c r="E47" s="50"/>
      <c r="F47" s="50"/>
      <c r="G47" s="50"/>
      <c r="H47" s="50"/>
      <c r="I47" s="50"/>
      <c r="J47" s="50"/>
      <c r="K47" s="50"/>
      <c r="L47" s="50"/>
      <c r="M47" s="50"/>
      <c r="N47" s="50"/>
      <c r="O47" s="50"/>
    </row>
    <row r="48" spans="2:15" ht="12.75">
      <c r="B48" s="50"/>
      <c r="C48" s="50"/>
      <c r="D48" s="50"/>
      <c r="E48" s="50"/>
      <c r="F48" s="50"/>
      <c r="G48" s="50"/>
      <c r="H48" s="50"/>
      <c r="I48" s="50"/>
      <c r="J48" s="50"/>
      <c r="K48" s="50"/>
      <c r="L48" s="50"/>
      <c r="M48" s="50"/>
      <c r="N48" s="50"/>
      <c r="O48" s="50"/>
    </row>
    <row r="49" spans="2:15" ht="12.75">
      <c r="B49" s="50"/>
      <c r="C49" s="50"/>
      <c r="D49" s="50"/>
      <c r="E49" s="50"/>
      <c r="F49" s="50"/>
      <c r="G49" s="50"/>
      <c r="H49" s="50"/>
      <c r="I49" s="50"/>
      <c r="J49" s="50"/>
      <c r="K49" s="50"/>
      <c r="L49" s="50"/>
      <c r="M49" s="50"/>
      <c r="N49" s="50"/>
      <c r="O49" s="50"/>
    </row>
    <row r="50" spans="2:15" ht="12.75">
      <c r="B50" s="50"/>
      <c r="C50" s="50"/>
      <c r="D50" s="50"/>
      <c r="E50" s="50"/>
      <c r="F50" s="50"/>
      <c r="G50" s="50"/>
      <c r="H50" s="50"/>
      <c r="I50" s="50"/>
      <c r="J50" s="50"/>
      <c r="K50" s="50"/>
      <c r="L50" s="50"/>
      <c r="M50" s="50"/>
      <c r="N50" s="50"/>
      <c r="O50" s="50"/>
    </row>
    <row r="51" spans="2:15" ht="12.75">
      <c r="B51" s="50"/>
      <c r="C51" s="50"/>
      <c r="D51" s="50"/>
      <c r="E51" s="50"/>
      <c r="F51" s="50"/>
      <c r="G51" s="50"/>
      <c r="H51" s="50"/>
      <c r="I51" s="50"/>
      <c r="J51" s="50"/>
      <c r="K51" s="50"/>
      <c r="L51" s="50"/>
      <c r="M51" s="50"/>
      <c r="N51" s="50"/>
      <c r="O51" s="50"/>
    </row>
    <row r="52" spans="2:15" ht="12.75">
      <c r="B52" s="50"/>
      <c r="C52" s="50"/>
      <c r="D52" s="50"/>
      <c r="E52" s="50"/>
      <c r="F52" s="50"/>
      <c r="G52" s="50"/>
      <c r="H52" s="50"/>
      <c r="I52" s="50"/>
      <c r="J52" s="50"/>
      <c r="K52" s="50"/>
      <c r="L52" s="50"/>
      <c r="M52" s="50"/>
      <c r="N52" s="50"/>
      <c r="O52" s="50"/>
    </row>
    <row r="53" spans="2:15" ht="12.75">
      <c r="B53" s="50"/>
      <c r="C53" s="50"/>
      <c r="D53" s="50"/>
      <c r="E53" s="50"/>
      <c r="F53" s="50"/>
      <c r="G53" s="50"/>
      <c r="H53" s="50"/>
      <c r="I53" s="50"/>
      <c r="J53" s="50"/>
      <c r="K53" s="50"/>
      <c r="L53" s="50"/>
      <c r="M53" s="50"/>
      <c r="N53" s="50"/>
      <c r="O53" s="50"/>
    </row>
    <row r="54" spans="2:15" ht="12.75">
      <c r="B54" s="50"/>
      <c r="C54" s="50"/>
      <c r="D54" s="50"/>
      <c r="E54" s="50"/>
      <c r="F54" s="50"/>
      <c r="G54" s="50"/>
      <c r="H54" s="50"/>
      <c r="I54" s="50"/>
      <c r="J54" s="50"/>
      <c r="K54" s="50"/>
      <c r="L54" s="50"/>
      <c r="M54" s="50"/>
      <c r="N54" s="50"/>
      <c r="O54" s="50"/>
    </row>
    <row r="55" spans="2:15" ht="12.75">
      <c r="B55" s="50"/>
      <c r="C55" s="50"/>
      <c r="D55" s="50"/>
      <c r="E55" s="50"/>
      <c r="F55" s="50"/>
      <c r="G55" s="50"/>
      <c r="H55" s="50"/>
      <c r="I55" s="50"/>
      <c r="J55" s="50"/>
      <c r="K55" s="50"/>
      <c r="L55" s="50"/>
      <c r="M55" s="50"/>
      <c r="N55" s="50"/>
      <c r="O55" s="50"/>
    </row>
    <row r="56" spans="9:15" ht="12.75">
      <c r="I56" s="50"/>
      <c r="J56" s="50"/>
      <c r="K56" s="50"/>
      <c r="L56" s="50"/>
      <c r="M56" s="50"/>
      <c r="N56" s="50"/>
      <c r="O56" s="50"/>
    </row>
    <row r="57" ht="12.75">
      <c r="O57" s="50"/>
    </row>
    <row r="58" ht="12.75">
      <c r="O58" s="50"/>
    </row>
    <row r="59" ht="12.75">
      <c r="O59" s="50"/>
    </row>
    <row r="60" ht="12.75">
      <c r="O60" s="50"/>
    </row>
  </sheetData>
  <mergeCells count="24">
    <mergeCell ref="E28:G28"/>
    <mergeCell ref="B29:G29"/>
    <mergeCell ref="B21:B24"/>
    <mergeCell ref="C21:C24"/>
    <mergeCell ref="E25:G25"/>
    <mergeCell ref="E27:G27"/>
    <mergeCell ref="B11:B14"/>
    <mergeCell ref="C11:C14"/>
    <mergeCell ref="E15:G15"/>
    <mergeCell ref="B17:B20"/>
    <mergeCell ref="C17:C20"/>
    <mergeCell ref="E17:G17"/>
    <mergeCell ref="E18:G18"/>
    <mergeCell ref="E19:G19"/>
    <mergeCell ref="E20:G20"/>
    <mergeCell ref="C2:D2"/>
    <mergeCell ref="E2:G2"/>
    <mergeCell ref="E3:F3"/>
    <mergeCell ref="B7:B10"/>
    <mergeCell ref="C7:C10"/>
    <mergeCell ref="E7:G7"/>
    <mergeCell ref="E8:G8"/>
    <mergeCell ref="E9:G9"/>
    <mergeCell ref="E10:G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Mc Laughlin</dc:creator>
  <cp:keywords/>
  <dc:description/>
  <cp:lastModifiedBy>Michael</cp:lastModifiedBy>
  <dcterms:created xsi:type="dcterms:W3CDTF">2006-02-15T17:45:26Z</dcterms:created>
  <dcterms:modified xsi:type="dcterms:W3CDTF">2006-07-20T22:03:11Z</dcterms:modified>
  <cp:category/>
  <cp:version/>
  <cp:contentType/>
  <cp:contentStatus/>
</cp:coreProperties>
</file>