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8780" windowHeight="12150" activeTab="0"/>
  </bookViews>
  <sheets>
    <sheet name="Title" sheetId="1" r:id="rId1"/>
    <sheet name="Explanation" sheetId="2" r:id="rId2"/>
    <sheet name="SINR Calculation" sheetId="3" r:id="rId3"/>
  </sheets>
  <definedNames/>
  <calcPr fullCalcOnLoad="1"/>
</workbook>
</file>

<file path=xl/sharedStrings.xml><?xml version="1.0" encoding="utf-8"?>
<sst xmlns="http://schemas.openxmlformats.org/spreadsheetml/2006/main" count="94" uniqueCount="78">
  <si>
    <t>Background Noise</t>
  </si>
  <si>
    <t>N</t>
  </si>
  <si>
    <t>k_b</t>
  </si>
  <si>
    <t>T</t>
  </si>
  <si>
    <t>Delta_f</t>
  </si>
  <si>
    <t>K</t>
  </si>
  <si>
    <t>J/K</t>
  </si>
  <si>
    <t>Noise Figure</t>
  </si>
  <si>
    <t>N_f</t>
  </si>
  <si>
    <t>Hz</t>
  </si>
  <si>
    <t>Thermal Noise</t>
  </si>
  <si>
    <t>N_thermal</t>
  </si>
  <si>
    <t>mW</t>
  </si>
  <si>
    <t>dBm</t>
  </si>
  <si>
    <t>Distance Tx-&gt;Rx</t>
  </si>
  <si>
    <t>m</t>
  </si>
  <si>
    <t>dB</t>
  </si>
  <si>
    <t>Center Frequency f_c</t>
  </si>
  <si>
    <t>Speed of Light c</t>
  </si>
  <si>
    <t>m/s</t>
  </si>
  <si>
    <t>Attenuation Factor γ</t>
  </si>
  <si>
    <t>Max Distance Tx-&gt;Rx</t>
  </si>
  <si>
    <t>Min Rx SNR</t>
  </si>
  <si>
    <t>Pi</t>
  </si>
  <si>
    <t>Quad Term</t>
  </si>
  <si>
    <t>Distance Int-&gt;Rx</t>
  </si>
  <si>
    <t>SINR</t>
  </si>
  <si>
    <t>Assumption: Distance Tx-&gt;Rx is equal to int(MaxDistance)</t>
  </si>
  <si>
    <t>d(Tx,Rx)</t>
  </si>
  <si>
    <t>Interferer is in x-hop distance to Rx</t>
  </si>
  <si>
    <t>Hop distance is equal to d(Tx,Rx)</t>
  </si>
  <si>
    <t>x</t>
  </si>
  <si>
    <t>alpha</t>
  </si>
  <si>
    <t>Assumption: Distance Tx-&gt;Rx is equal to int(MaxDistance*alpha)</t>
  </si>
  <si>
    <t>Submission</t>
  </si>
  <si>
    <t>Designator:</t>
  </si>
  <si>
    <t>Venue Date:</t>
  </si>
  <si>
    <t>First Author:</t>
  </si>
  <si>
    <t>Subject:</t>
  </si>
  <si>
    <t>Full Date:</t>
  </si>
  <si>
    <t>Author(s):</t>
  </si>
  <si>
    <t xml:space="preserve">Phone: </t>
  </si>
  <si>
    <t xml:space="preserve">Fax: </t>
  </si>
  <si>
    <t xml:space="preserve">email: </t>
  </si>
  <si>
    <t>Abstract:</t>
  </si>
  <si>
    <t>IEEE P802.15 Wireless PANs</t>
  </si>
  <si>
    <t>January 2006</t>
  </si>
  <si>
    <t>Sebastian Max, ComNets RWTH Aachen / Philips</t>
  </si>
  <si>
    <t>Information Dissemination Distance</t>
  </si>
  <si>
    <t>2006-01-31</t>
  </si>
  <si>
    <t>Sebastian Max</t>
  </si>
  <si>
    <t>ComNets RWTH Aachen / Philips</t>
  </si>
  <si>
    <t>Kopernikusstrasse 16, 52072 Aachen, Germany</t>
  </si>
  <si>
    <t>+49 241 802 0547</t>
  </si>
  <si>
    <t>+49 241 802 4222</t>
  </si>
  <si>
    <t>smx@comnets.rwth-aachen.de</t>
  </si>
  <si>
    <t>Tx Power</t>
  </si>
  <si>
    <t>doc.: IEEE 802.15-06-0082-00-0005</t>
  </si>
  <si>
    <t>This spreadsheet has been create to faciliate the discussion which started during an Ad-Hoc meeting of 802.15.5 in the 01/2006 interim.</t>
  </si>
  <si>
    <t>We calculate the minimum distance (in meters and hops) between a receiver and an interfering device, based upon the following (tuneable) parameters and assumptions.</t>
  </si>
  <si>
    <t>Parameters</t>
  </si>
  <si>
    <t>Transmission power [mW]</t>
  </si>
  <si>
    <t>Transmission bandwidth [Hz]</t>
  </si>
  <si>
    <t>Noise figure of the receiver's radio [dB]</t>
  </si>
  <si>
    <t>f_c</t>
  </si>
  <si>
    <t>Center frequency [Hz]</t>
  </si>
  <si>
    <t>To calculate the path-loss we use the free-space propagation model and incoprorate losses due to NLOS conditions</t>
  </si>
  <si>
    <t>with a parameter γ, the exponent of the distance. For free-space, γ=2; here, we usually use γ=3.5</t>
  </si>
  <si>
    <t>Min Rx SINR</t>
  </si>
  <si>
    <t>A successfull transmission is possible in this model if the SINR (Signal to Interference+Noise Ratio) exceeds a minimum value</t>
  </si>
  <si>
    <t>Assumptions</t>
  </si>
  <si>
    <t>Path loss is calculated using the free-space propagation model with adapted γ:</t>
  </si>
  <si>
    <t>P_Rx = P_tx/(d^γ)*(q^2)</t>
  </si>
  <si>
    <t>with</t>
  </si>
  <si>
    <t>q=c/(4*pi*f_c)</t>
  </si>
  <si>
    <t>c:</t>
  </si>
  <si>
    <t>Speed of light</t>
  </si>
  <si>
    <t>A transmission is successfull if the SINR at the receiver is higher than the preset MinSINR</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</si>
</sst>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b/>
      <u val="single"/>
      <sz val="10"/>
      <name val="Arial"/>
      <family val="2"/>
    </font>
    <font>
      <sz val="8"/>
      <name val="Arial"/>
      <family val="0"/>
    </font>
    <font>
      <b/>
      <sz val="10"/>
      <name val="Arial"/>
      <family val="2"/>
    </font>
    <font>
      <sz val="11"/>
      <name val="Times New Roman"/>
      <family val="1"/>
    </font>
    <font>
      <b/>
      <u val="single"/>
      <sz val="12"/>
      <color indexed="12"/>
      <name val="Times New Roman"/>
      <family val="1"/>
    </font>
    <font>
      <b/>
      <sz val="12"/>
      <color indexed="12"/>
      <name val="Times New Roman"/>
      <family val="1"/>
    </font>
    <font>
      <sz val="12"/>
      <name val="Times New Roman"/>
      <family val="1"/>
    </font>
    <font>
      <b/>
      <sz val="14"/>
      <name val="Times New Roman"/>
      <family val="1"/>
    </font>
    <font>
      <u val="single"/>
      <sz val="10"/>
      <color indexed="12"/>
      <name val="Arial"/>
      <family val="0"/>
    </font>
  </fonts>
  <fills count="4">
    <fill>
      <patternFill/>
    </fill>
    <fill>
      <patternFill patternType="gray125"/>
    </fill>
    <fill>
      <patternFill patternType="solid">
        <fgColor indexed="51"/>
        <bgColor indexed="64"/>
      </patternFill>
    </fill>
    <fill>
      <patternFill patternType="solid">
        <fgColor indexed="46"/>
        <bgColor indexed="64"/>
      </patternFill>
    </fill>
  </fills>
  <borders count="10">
    <border>
      <left/>
      <right/>
      <top/>
      <bottom/>
      <diagonal/>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3" fillId="0" borderId="0" xfId="0" applyFont="1" applyAlignment="1">
      <alignment/>
    </xf>
    <xf numFmtId="0" fontId="1" fillId="2" borderId="1" xfId="0" applyFont="1" applyFill="1" applyBorder="1" applyAlignment="1">
      <alignment/>
    </xf>
    <xf numFmtId="0" fontId="1" fillId="2" borderId="2" xfId="0" applyFont="1" applyFill="1" applyBorder="1" applyAlignment="1">
      <alignment/>
    </xf>
    <xf numFmtId="0" fontId="0" fillId="0" borderId="0" xfId="0" applyFill="1" applyBorder="1" applyAlignment="1">
      <alignment/>
    </xf>
    <xf numFmtId="0" fontId="0" fillId="2" borderId="3" xfId="0" applyFont="1" applyFill="1" applyBorder="1" applyAlignment="1">
      <alignment/>
    </xf>
    <xf numFmtId="0" fontId="0" fillId="2" borderId="4" xfId="0" applyFont="1" applyFill="1" applyBorder="1" applyAlignment="1">
      <alignment/>
    </xf>
    <xf numFmtId="0" fontId="0" fillId="2" borderId="2" xfId="0" applyFont="1" applyFill="1" applyBorder="1" applyAlignment="1">
      <alignment/>
    </xf>
    <xf numFmtId="0" fontId="0" fillId="2" borderId="0" xfId="0" applyFont="1" applyFill="1" applyBorder="1" applyAlignment="1">
      <alignment/>
    </xf>
    <xf numFmtId="0" fontId="0" fillId="2" borderId="5" xfId="0" applyFont="1" applyFill="1" applyBorder="1" applyAlignment="1">
      <alignment/>
    </xf>
    <xf numFmtId="0" fontId="0" fillId="2" borderId="6"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0" fillId="0" borderId="0" xfId="0" applyFont="1" applyAlignment="1">
      <alignment/>
    </xf>
    <xf numFmtId="0" fontId="0" fillId="0" borderId="0" xfId="0" applyFill="1" applyAlignment="1">
      <alignment/>
    </xf>
    <xf numFmtId="0" fontId="0" fillId="0" borderId="7" xfId="0" applyFill="1" applyBorder="1" applyAlignment="1">
      <alignment/>
    </xf>
    <xf numFmtId="0" fontId="0" fillId="0" borderId="5" xfId="0" applyFill="1" applyBorder="1" applyAlignment="1">
      <alignment/>
    </xf>
    <xf numFmtId="2" fontId="0" fillId="0" borderId="0" xfId="0" applyNumberFormat="1" applyAlignment="1">
      <alignment/>
    </xf>
    <xf numFmtId="0" fontId="0" fillId="0" borderId="7" xfId="0" applyFont="1" applyBorder="1" applyAlignment="1">
      <alignment/>
    </xf>
    <xf numFmtId="0" fontId="0" fillId="0" borderId="7" xfId="0" applyBorder="1" applyAlignment="1">
      <alignment/>
    </xf>
    <xf numFmtId="0" fontId="0" fillId="0" borderId="9" xfId="0" applyFont="1" applyFill="1" applyBorder="1" applyAlignment="1">
      <alignment/>
    </xf>
    <xf numFmtId="0" fontId="0" fillId="3" borderId="0" xfId="0" applyFill="1" applyBorder="1" applyAlignment="1">
      <alignment/>
    </xf>
    <xf numFmtId="0" fontId="0" fillId="3" borderId="4" xfId="0" applyFill="1" applyBorder="1" applyAlignment="1">
      <alignment/>
    </xf>
    <xf numFmtId="0" fontId="0" fillId="3" borderId="2"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0" borderId="9" xfId="0" applyFill="1" applyBorder="1" applyAlignment="1">
      <alignment/>
    </xf>
    <xf numFmtId="0" fontId="0" fillId="0" borderId="9" xfId="0" applyFont="1" applyBorder="1"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quotePrefix="1">
      <alignment/>
    </xf>
    <xf numFmtId="49" fontId="7" fillId="0" borderId="0" xfId="0" applyNumberFormat="1" applyFont="1" applyAlignment="1">
      <alignment/>
    </xf>
    <xf numFmtId="0" fontId="7" fillId="0" borderId="7" xfId="0" applyFont="1" applyBorder="1" applyAlignment="1">
      <alignment/>
    </xf>
    <xf numFmtId="0" fontId="7" fillId="0" borderId="0" xfId="0" applyFont="1" applyBorder="1" applyAlignment="1">
      <alignment/>
    </xf>
    <xf numFmtId="49" fontId="8" fillId="0" borderId="0" xfId="0" applyNumberFormat="1" applyFont="1" applyBorder="1" applyAlignment="1">
      <alignment/>
    </xf>
    <xf numFmtId="0" fontId="7" fillId="0" borderId="0" xfId="0" applyFont="1" applyBorder="1" applyAlignment="1">
      <alignment vertical="top"/>
    </xf>
    <xf numFmtId="0" fontId="6" fillId="0" borderId="0" xfId="0" applyFont="1" applyBorder="1" applyAlignment="1">
      <alignment horizontal="justify" vertical="top" wrapText="1"/>
    </xf>
    <xf numFmtId="0" fontId="6" fillId="0" borderId="0" xfId="0" applyFont="1" applyBorder="1" applyAlignment="1">
      <alignment/>
    </xf>
    <xf numFmtId="0" fontId="6" fillId="0" borderId="0" xfId="0" applyFont="1" applyBorder="1" applyAlignment="1">
      <alignment horizontal="left" vertical="top" wrapText="1"/>
    </xf>
    <xf numFmtId="49" fontId="8" fillId="0" borderId="0" xfId="0" applyNumberFormat="1" applyFont="1" applyAlignment="1">
      <alignment/>
    </xf>
    <xf numFmtId="49" fontId="9" fillId="0" borderId="0" xfId="17" applyNumberFormat="1" applyAlignment="1">
      <alignment/>
    </xf>
    <xf numFmtId="0" fontId="1" fillId="3" borderId="1" xfId="0" applyFont="1" applyFill="1" applyBorder="1" applyAlignment="1">
      <alignment/>
    </xf>
    <xf numFmtId="0" fontId="1" fillId="3" borderId="2" xfId="0" applyFont="1" applyFill="1" applyBorder="1" applyAlignment="1">
      <alignment/>
    </xf>
    <xf numFmtId="0" fontId="0" fillId="0" borderId="0" xfId="0" applyFont="1" applyFill="1" applyBorder="1" applyAlignment="1">
      <alignment/>
    </xf>
  </cellXfs>
  <cellStyles count="7">
    <cellStyle name="Normal" xfId="0"/>
    <cellStyle name="Comma" xfId="15"/>
    <cellStyle name="Comma [0]" xfId="16"/>
    <cellStyle name="Hyperlink" xfId="17"/>
    <cellStyle name="Percent" xfId="18"/>
    <cellStyle name="Currency" xfId="19"/>
    <cellStyle name="Currency [0]" xfId="20"/>
  </cellStyles>
  <dxfs count="2">
    <dxf>
      <fill>
        <patternFill>
          <bgColor rgb="FFCCFFCC"/>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180975</xdr:rowOff>
    </xdr:to>
    <xdr:sp>
      <xdr:nvSpPr>
        <xdr:cNvPr id="1" name="TextBox 1"/>
        <xdr:cNvSpPr txBox="1">
          <a:spLocks noChangeArrowheads="1"/>
        </xdr:cNvSpPr>
      </xdr:nvSpPr>
      <xdr:spPr>
        <a:xfrm>
          <a:off x="762000" y="3019425"/>
          <a:ext cx="59055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documents evaluates the minimum distance between a receiver of a transmissions and a concurrent interfering transmission. The distance (or minimum number of hops) is computed using a path attenuation model and a minimum SINR value.
</a:t>
          </a:r>
        </a:p>
      </xdr:txBody>
    </xdr:sp>
    <xdr:clientData/>
  </xdr:twoCellAnchor>
  <xdr:twoCellAnchor>
    <xdr:from>
      <xdr:col>1</xdr:col>
      <xdr:colOff>0</xdr:colOff>
      <xdr:row>26</xdr:row>
      <xdr:rowOff>19050</xdr:rowOff>
    </xdr:from>
    <xdr:to>
      <xdr:col>8</xdr:col>
      <xdr:colOff>571500</xdr:colOff>
      <xdr:row>33</xdr:row>
      <xdr:rowOff>161925</xdr:rowOff>
    </xdr:to>
    <xdr:sp>
      <xdr:nvSpPr>
        <xdr:cNvPr id="2" name="TextBox 2"/>
        <xdr:cNvSpPr txBox="1">
          <a:spLocks noChangeArrowheads="1"/>
        </xdr:cNvSpPr>
      </xdr:nvSpPr>
      <xdr:spPr>
        <a:xfrm>
          <a:off x="762000" y="5419725"/>
          <a:ext cx="5905500"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acknowledges and accepts that this contribution becomes the property of IEEE and may be made publicly available by P802.15.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x@comnets.rwth-aachen.de"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3"/>
  <dimension ref="A1:J61"/>
  <sheetViews>
    <sheetView tabSelected="1" workbookViewId="0" topLeftCell="A1">
      <selection activeCell="K23" sqref="K23"/>
    </sheetView>
  </sheetViews>
  <sheetFormatPr defaultColWidth="11.421875" defaultRowHeight="12.75"/>
  <sheetData>
    <row r="1" spans="1:10" ht="18.75">
      <c r="A1" s="31"/>
      <c r="B1" s="32" t="s">
        <v>45</v>
      </c>
      <c r="C1" s="31"/>
      <c r="D1" s="31"/>
      <c r="E1" s="31"/>
      <c r="F1" s="31"/>
      <c r="G1" s="31"/>
      <c r="H1" s="31"/>
      <c r="I1" s="31"/>
      <c r="J1" s="31"/>
    </row>
    <row r="2" spans="1:10" ht="18.75">
      <c r="A2" s="31"/>
      <c r="B2" s="32" t="s">
        <v>34</v>
      </c>
      <c r="C2" s="31"/>
      <c r="D2" s="31"/>
      <c r="E2" s="31"/>
      <c r="F2" s="31"/>
      <c r="G2" s="31"/>
      <c r="H2" s="31"/>
      <c r="I2" s="31"/>
      <c r="J2" s="31"/>
    </row>
    <row r="3" spans="1:10" ht="18.75">
      <c r="A3" s="31" t="s">
        <v>35</v>
      </c>
      <c r="B3" s="32" t="s">
        <v>57</v>
      </c>
      <c r="C3" s="31"/>
      <c r="D3" s="31"/>
      <c r="E3" s="31"/>
      <c r="F3" s="31"/>
      <c r="G3" s="31"/>
      <c r="H3" s="31"/>
      <c r="I3" s="31"/>
      <c r="J3" s="31"/>
    </row>
    <row r="4" spans="1:10" ht="18.75">
      <c r="A4" s="31" t="s">
        <v>36</v>
      </c>
      <c r="B4" s="42" t="s">
        <v>46</v>
      </c>
      <c r="C4" s="31"/>
      <c r="D4" s="31"/>
      <c r="E4" s="31"/>
      <c r="F4" s="33"/>
      <c r="G4" s="31"/>
      <c r="H4" s="31"/>
      <c r="I4" s="31"/>
      <c r="J4" s="31"/>
    </row>
    <row r="5" spans="1:10" ht="15.75">
      <c r="A5" s="31" t="s">
        <v>37</v>
      </c>
      <c r="B5" s="34" t="s">
        <v>47</v>
      </c>
      <c r="C5" s="31"/>
      <c r="D5" s="31"/>
      <c r="E5" s="31"/>
      <c r="F5" s="31"/>
      <c r="G5" s="31"/>
      <c r="H5" s="31"/>
      <c r="I5" s="31"/>
      <c r="J5" s="31"/>
    </row>
    <row r="6" spans="1:10" ht="16.5" thickBot="1">
      <c r="A6" s="35"/>
      <c r="B6" s="35"/>
      <c r="C6" s="35"/>
      <c r="D6" s="35"/>
      <c r="E6" s="35"/>
      <c r="F6" s="35"/>
      <c r="G6" s="35"/>
      <c r="H6" s="35"/>
      <c r="I6" s="35"/>
      <c r="J6" s="35"/>
    </row>
    <row r="7" spans="1:10" ht="18.75">
      <c r="A7" s="36" t="s">
        <v>38</v>
      </c>
      <c r="B7" s="37" t="s">
        <v>48</v>
      </c>
      <c r="C7" s="36"/>
      <c r="D7" s="36"/>
      <c r="E7" s="36"/>
      <c r="F7" s="36"/>
      <c r="G7" s="36"/>
      <c r="H7" s="36"/>
      <c r="I7" s="36"/>
      <c r="J7" s="36"/>
    </row>
    <row r="8" spans="1:10" ht="15.75">
      <c r="A8" s="31" t="s">
        <v>39</v>
      </c>
      <c r="B8" s="34" t="s">
        <v>49</v>
      </c>
      <c r="C8" s="31"/>
      <c r="D8" s="31"/>
      <c r="E8" s="31"/>
      <c r="F8" s="31"/>
      <c r="G8" s="31"/>
      <c r="H8" s="31"/>
      <c r="I8" s="31"/>
      <c r="J8" s="31"/>
    </row>
    <row r="9" spans="1:10" ht="15.75">
      <c r="A9" s="31" t="s">
        <v>40</v>
      </c>
      <c r="B9" s="34" t="s">
        <v>50</v>
      </c>
      <c r="C9" s="34"/>
      <c r="D9" s="34"/>
      <c r="E9" s="34"/>
      <c r="F9" s="34"/>
      <c r="G9" s="34"/>
      <c r="H9" s="34"/>
      <c r="I9" s="34"/>
      <c r="J9" s="31"/>
    </row>
    <row r="10" spans="1:10" ht="15.75">
      <c r="A10" s="31"/>
      <c r="B10" s="34" t="s">
        <v>51</v>
      </c>
      <c r="C10" s="34"/>
      <c r="D10" s="34"/>
      <c r="E10" s="34"/>
      <c r="F10" s="34"/>
      <c r="G10" s="34"/>
      <c r="H10" s="34"/>
      <c r="I10" s="34"/>
      <c r="J10" s="31"/>
    </row>
    <row r="11" spans="1:10" ht="15.75">
      <c r="A11" s="31"/>
      <c r="B11" s="34" t="s">
        <v>52</v>
      </c>
      <c r="C11" s="34"/>
      <c r="D11" s="34"/>
      <c r="E11" s="34"/>
      <c r="F11" s="34"/>
      <c r="G11" s="34"/>
      <c r="H11" s="34"/>
      <c r="I11" s="34"/>
      <c r="J11" s="31"/>
    </row>
    <row r="12" spans="1:10" ht="15.75">
      <c r="A12" s="31"/>
      <c r="B12" s="34" t="s">
        <v>41</v>
      </c>
      <c r="C12" s="34" t="s">
        <v>53</v>
      </c>
      <c r="D12" s="34"/>
      <c r="E12" s="34"/>
      <c r="F12" s="34"/>
      <c r="G12" s="34"/>
      <c r="H12" s="34"/>
      <c r="I12" s="34"/>
      <c r="J12" s="31"/>
    </row>
    <row r="13" spans="1:10" ht="15.75">
      <c r="A13" s="31"/>
      <c r="B13" s="34" t="s">
        <v>42</v>
      </c>
      <c r="C13" s="34" t="s">
        <v>54</v>
      </c>
      <c r="D13" s="34"/>
      <c r="E13" s="34"/>
      <c r="F13" s="34"/>
      <c r="G13" s="34"/>
      <c r="H13" s="34"/>
      <c r="I13" s="34"/>
      <c r="J13" s="31"/>
    </row>
    <row r="14" spans="1:10" ht="15.75">
      <c r="A14" s="31"/>
      <c r="B14" s="34" t="s">
        <v>43</v>
      </c>
      <c r="C14" s="43" t="s">
        <v>55</v>
      </c>
      <c r="D14" s="34"/>
      <c r="E14" s="34"/>
      <c r="F14" s="34"/>
      <c r="G14" s="34"/>
      <c r="H14" s="34"/>
      <c r="I14" s="34"/>
      <c r="J14" s="31"/>
    </row>
    <row r="15" spans="1:10" ht="15.75">
      <c r="A15" s="31" t="s">
        <v>44</v>
      </c>
      <c r="B15" s="31"/>
      <c r="C15" s="31"/>
      <c r="D15" s="31"/>
      <c r="E15" s="31"/>
      <c r="F15" s="31"/>
      <c r="G15" s="31"/>
      <c r="H15" s="31"/>
      <c r="I15" s="31"/>
      <c r="J15" s="31"/>
    </row>
    <row r="16" spans="1:10" ht="15.75">
      <c r="A16" s="31"/>
      <c r="B16" s="31"/>
      <c r="C16" s="31"/>
      <c r="D16" s="31"/>
      <c r="E16" s="31"/>
      <c r="F16" s="31"/>
      <c r="G16" s="31"/>
      <c r="H16" s="31"/>
      <c r="I16" s="31"/>
      <c r="J16" s="31"/>
    </row>
    <row r="17" spans="1:10" ht="15.75">
      <c r="A17" s="31"/>
      <c r="B17" s="31"/>
      <c r="C17" s="31"/>
      <c r="D17" s="31"/>
      <c r="E17" s="31"/>
      <c r="F17" s="31"/>
      <c r="G17" s="31"/>
      <c r="H17" s="31"/>
      <c r="I17" s="31"/>
      <c r="J17" s="31"/>
    </row>
    <row r="18" spans="1:10" ht="15.75">
      <c r="A18" s="31"/>
      <c r="B18" s="31"/>
      <c r="C18" s="31"/>
      <c r="D18" s="31"/>
      <c r="E18" s="31"/>
      <c r="F18" s="31"/>
      <c r="G18" s="31"/>
      <c r="H18" s="31"/>
      <c r="I18" s="31"/>
      <c r="J18" s="31"/>
    </row>
    <row r="19" spans="1:10" ht="15.75">
      <c r="A19" s="31"/>
      <c r="B19" s="31"/>
      <c r="C19" s="31"/>
      <c r="D19" s="31"/>
      <c r="E19" s="31"/>
      <c r="F19" s="31"/>
      <c r="G19" s="31"/>
      <c r="H19" s="31"/>
      <c r="I19" s="31"/>
      <c r="J19" s="31"/>
    </row>
    <row r="20" spans="1:10" ht="15.75">
      <c r="A20" s="31"/>
      <c r="B20" s="31"/>
      <c r="C20" s="31"/>
      <c r="D20" s="31"/>
      <c r="E20" s="31"/>
      <c r="F20" s="31"/>
      <c r="G20" s="31"/>
      <c r="H20" s="31"/>
      <c r="I20" s="31"/>
      <c r="J20" s="31"/>
    </row>
    <row r="21" spans="1:10" ht="15.75">
      <c r="A21" s="31"/>
      <c r="B21" s="31"/>
      <c r="C21" s="31"/>
      <c r="D21" s="31"/>
      <c r="E21" s="31"/>
      <c r="F21" s="31"/>
      <c r="G21" s="31"/>
      <c r="H21" s="31"/>
      <c r="I21" s="31"/>
      <c r="J21" s="31"/>
    </row>
    <row r="22" spans="1:10" ht="15.75">
      <c r="A22" s="31"/>
      <c r="B22" s="31"/>
      <c r="C22" s="31"/>
      <c r="D22" s="31"/>
      <c r="E22" s="31"/>
      <c r="F22" s="31"/>
      <c r="G22" s="31"/>
      <c r="H22" s="31"/>
      <c r="I22" s="31"/>
      <c r="J22" s="31"/>
    </row>
    <row r="23" spans="1:10" ht="15.75">
      <c r="A23" s="31"/>
      <c r="B23" s="31"/>
      <c r="C23" s="31"/>
      <c r="D23" s="31"/>
      <c r="E23" s="31"/>
      <c r="F23" s="31"/>
      <c r="G23" s="31"/>
      <c r="H23" s="31"/>
      <c r="I23" s="31"/>
      <c r="J23" s="31"/>
    </row>
    <row r="24" spans="1:10" ht="15.75">
      <c r="A24" s="31"/>
      <c r="B24" s="31"/>
      <c r="C24" s="31"/>
      <c r="D24" s="31"/>
      <c r="E24" s="31"/>
      <c r="F24" s="31"/>
      <c r="G24" s="31"/>
      <c r="H24" s="31"/>
      <c r="I24" s="31"/>
      <c r="J24" s="31"/>
    </row>
    <row r="25" spans="1:10" ht="15.75">
      <c r="A25" s="31"/>
      <c r="B25" s="31"/>
      <c r="C25" s="31"/>
      <c r="D25" s="31"/>
      <c r="E25" s="31"/>
      <c r="F25" s="31"/>
      <c r="G25" s="31"/>
      <c r="H25" s="31"/>
      <c r="I25" s="31"/>
      <c r="J25" s="31"/>
    </row>
    <row r="26" spans="1:10" ht="15.75">
      <c r="A26" s="31"/>
      <c r="B26" s="31"/>
      <c r="C26" s="31"/>
      <c r="D26" s="31"/>
      <c r="E26" s="31"/>
      <c r="F26" s="31"/>
      <c r="G26" s="31"/>
      <c r="H26" s="31"/>
      <c r="I26" s="31"/>
      <c r="J26" s="31"/>
    </row>
    <row r="27" spans="1:10" ht="15.75">
      <c r="A27" s="38"/>
      <c r="B27" s="39"/>
      <c r="C27" s="39"/>
      <c r="D27" s="39"/>
      <c r="E27" s="39"/>
      <c r="F27" s="31"/>
      <c r="G27" s="31"/>
      <c r="H27" s="31"/>
      <c r="I27" s="31"/>
      <c r="J27" s="31"/>
    </row>
    <row r="28" spans="1:10" ht="15.75">
      <c r="A28" s="36"/>
      <c r="B28" s="40"/>
      <c r="C28" s="40"/>
      <c r="D28" s="40"/>
      <c r="E28" s="40"/>
      <c r="F28" s="31"/>
      <c r="G28" s="31"/>
      <c r="H28" s="31"/>
      <c r="I28" s="31"/>
      <c r="J28" s="31"/>
    </row>
    <row r="29" spans="1:10" ht="15.75">
      <c r="A29" s="36"/>
      <c r="B29" s="41"/>
      <c r="C29" s="41"/>
      <c r="D29" s="41"/>
      <c r="E29" s="41"/>
      <c r="F29" s="31"/>
      <c r="G29" s="31"/>
      <c r="H29" s="31"/>
      <c r="I29" s="31"/>
      <c r="J29" s="31"/>
    </row>
    <row r="30" spans="1:10" ht="15.75">
      <c r="A30" s="36"/>
      <c r="B30" s="40"/>
      <c r="C30" s="40"/>
      <c r="D30" s="40"/>
      <c r="E30" s="40"/>
      <c r="F30" s="31"/>
      <c r="G30" s="31"/>
      <c r="H30" s="31"/>
      <c r="I30" s="31"/>
      <c r="J30" s="31"/>
    </row>
    <row r="31" spans="1:10" ht="15.75">
      <c r="A31" s="36"/>
      <c r="B31" s="41"/>
      <c r="C31" s="41"/>
      <c r="D31" s="41"/>
      <c r="E31" s="41"/>
      <c r="F31" s="31"/>
      <c r="G31" s="31"/>
      <c r="H31" s="31"/>
      <c r="I31" s="31"/>
      <c r="J31" s="31"/>
    </row>
    <row r="32" spans="1:10" ht="15.75">
      <c r="A32" s="31"/>
      <c r="B32" s="41"/>
      <c r="C32" s="41"/>
      <c r="D32" s="41"/>
      <c r="E32" s="41"/>
      <c r="F32" s="31"/>
      <c r="G32" s="31"/>
      <c r="H32" s="31"/>
      <c r="I32" s="31"/>
      <c r="J32" s="31"/>
    </row>
    <row r="33" spans="1:10" ht="15.75">
      <c r="A33" s="31"/>
      <c r="B33" s="31"/>
      <c r="C33" s="31"/>
      <c r="D33" s="31"/>
      <c r="E33" s="31"/>
      <c r="F33" s="31"/>
      <c r="G33" s="31"/>
      <c r="H33" s="31"/>
      <c r="I33" s="31"/>
      <c r="J33" s="31"/>
    </row>
    <row r="34" spans="1:10" ht="15.75">
      <c r="A34" s="31"/>
      <c r="B34" s="31"/>
      <c r="C34" s="31"/>
      <c r="D34" s="31"/>
      <c r="E34" s="31"/>
      <c r="F34" s="31"/>
      <c r="G34" s="31"/>
      <c r="H34" s="31"/>
      <c r="I34" s="31"/>
      <c r="J34" s="31"/>
    </row>
    <row r="35" spans="1:10" ht="15.75">
      <c r="A35" s="31"/>
      <c r="B35" s="31"/>
      <c r="C35" s="31"/>
      <c r="D35" s="31"/>
      <c r="E35" s="31"/>
      <c r="F35" s="31"/>
      <c r="G35" s="31"/>
      <c r="H35" s="31"/>
      <c r="I35" s="31"/>
      <c r="J35" s="31"/>
    </row>
    <row r="36" spans="1:10" ht="15.75">
      <c r="A36" s="31"/>
      <c r="B36" s="31"/>
      <c r="C36" s="31"/>
      <c r="D36" s="31"/>
      <c r="E36" s="31"/>
      <c r="F36" s="31"/>
      <c r="G36" s="31"/>
      <c r="H36" s="31"/>
      <c r="I36" s="31"/>
      <c r="J36" s="31"/>
    </row>
    <row r="37" spans="1:10" ht="15.75">
      <c r="A37" s="31"/>
      <c r="B37" s="31"/>
      <c r="C37" s="31"/>
      <c r="D37" s="31"/>
      <c r="E37" s="31"/>
      <c r="F37" s="31"/>
      <c r="G37" s="31"/>
      <c r="H37" s="31"/>
      <c r="I37" s="31"/>
      <c r="J37" s="31"/>
    </row>
    <row r="38" spans="1:10" ht="15.75">
      <c r="A38" s="31"/>
      <c r="B38" s="31"/>
      <c r="C38" s="31"/>
      <c r="D38" s="31"/>
      <c r="E38" s="31"/>
      <c r="F38" s="31"/>
      <c r="G38" s="31"/>
      <c r="H38" s="31"/>
      <c r="I38" s="31"/>
      <c r="J38" s="31"/>
    </row>
    <row r="39" spans="1:10" ht="15.75">
      <c r="A39" s="31"/>
      <c r="B39" s="31"/>
      <c r="C39" s="31"/>
      <c r="D39" s="31"/>
      <c r="E39" s="31"/>
      <c r="F39" s="31"/>
      <c r="G39" s="31"/>
      <c r="H39" s="31"/>
      <c r="I39" s="31"/>
      <c r="J39" s="31"/>
    </row>
    <row r="40" spans="1:10" ht="15.75">
      <c r="A40" s="31"/>
      <c r="B40" s="31"/>
      <c r="C40" s="31"/>
      <c r="D40" s="31"/>
      <c r="E40" s="31"/>
      <c r="F40" s="31"/>
      <c r="G40" s="31"/>
      <c r="H40" s="31"/>
      <c r="I40" s="31"/>
      <c r="J40" s="31"/>
    </row>
    <row r="41" spans="1:10" ht="15.75">
      <c r="A41" s="31"/>
      <c r="B41" s="31"/>
      <c r="C41" s="31"/>
      <c r="D41" s="31"/>
      <c r="E41" s="31"/>
      <c r="F41" s="31"/>
      <c r="G41" s="31"/>
      <c r="H41" s="31"/>
      <c r="I41" s="31"/>
      <c r="J41" s="31"/>
    </row>
    <row r="42" spans="1:10" ht="15.75">
      <c r="A42" s="31"/>
      <c r="B42" s="31"/>
      <c r="C42" s="31"/>
      <c r="D42" s="31"/>
      <c r="E42" s="31"/>
      <c r="F42" s="31"/>
      <c r="G42" s="31"/>
      <c r="H42" s="31"/>
      <c r="I42" s="31"/>
      <c r="J42" s="31"/>
    </row>
    <row r="43" spans="1:10" ht="15.75">
      <c r="A43" s="31"/>
      <c r="B43" s="31"/>
      <c r="C43" s="31"/>
      <c r="D43" s="31"/>
      <c r="E43" s="31"/>
      <c r="F43" s="31"/>
      <c r="G43" s="31"/>
      <c r="H43" s="31"/>
      <c r="I43" s="31"/>
      <c r="J43" s="31"/>
    </row>
    <row r="44" spans="1:10" ht="15.75">
      <c r="A44" s="31"/>
      <c r="B44" s="31"/>
      <c r="C44" s="31"/>
      <c r="D44" s="31"/>
      <c r="E44" s="31"/>
      <c r="F44" s="31"/>
      <c r="G44" s="31"/>
      <c r="H44" s="31"/>
      <c r="I44" s="31"/>
      <c r="J44" s="31"/>
    </row>
    <row r="45" spans="1:10" ht="15.75">
      <c r="A45" s="31"/>
      <c r="B45" s="31"/>
      <c r="C45" s="31"/>
      <c r="D45" s="31"/>
      <c r="E45" s="31"/>
      <c r="F45" s="31"/>
      <c r="G45" s="31"/>
      <c r="H45" s="31"/>
      <c r="I45" s="31"/>
      <c r="J45" s="31"/>
    </row>
    <row r="46" spans="1:10" ht="15.75">
      <c r="A46" s="31"/>
      <c r="B46" s="31"/>
      <c r="C46" s="31"/>
      <c r="D46" s="31"/>
      <c r="E46" s="31"/>
      <c r="F46" s="31"/>
      <c r="G46" s="31"/>
      <c r="H46" s="31"/>
      <c r="I46" s="31"/>
      <c r="J46" s="31"/>
    </row>
    <row r="47" spans="1:10" ht="15.75">
      <c r="A47" s="31"/>
      <c r="B47" s="31"/>
      <c r="C47" s="31"/>
      <c r="D47" s="31"/>
      <c r="E47" s="31"/>
      <c r="F47" s="31"/>
      <c r="G47" s="31"/>
      <c r="H47" s="31"/>
      <c r="I47" s="31"/>
      <c r="J47" s="31"/>
    </row>
    <row r="48" spans="1:10" ht="15.75">
      <c r="A48" s="31"/>
      <c r="B48" s="31"/>
      <c r="C48" s="31"/>
      <c r="D48" s="31"/>
      <c r="E48" s="31"/>
      <c r="F48" s="31"/>
      <c r="G48" s="31"/>
      <c r="H48" s="31"/>
      <c r="I48" s="31"/>
      <c r="J48" s="31"/>
    </row>
    <row r="49" spans="1:10" ht="15.75">
      <c r="A49" s="31"/>
      <c r="B49" s="31"/>
      <c r="C49" s="31"/>
      <c r="D49" s="31"/>
      <c r="E49" s="31"/>
      <c r="F49" s="31"/>
      <c r="G49" s="31"/>
      <c r="H49" s="31"/>
      <c r="I49" s="31"/>
      <c r="J49" s="31"/>
    </row>
    <row r="50" spans="1:10" ht="15.75">
      <c r="A50" s="31"/>
      <c r="B50" s="31"/>
      <c r="C50" s="31"/>
      <c r="D50" s="31"/>
      <c r="E50" s="31"/>
      <c r="F50" s="31"/>
      <c r="G50" s="31"/>
      <c r="H50" s="31"/>
      <c r="I50" s="31"/>
      <c r="J50" s="31"/>
    </row>
    <row r="51" spans="1:10" ht="15.75">
      <c r="A51" s="31"/>
      <c r="B51" s="31"/>
      <c r="C51" s="31"/>
      <c r="D51" s="31"/>
      <c r="E51" s="31"/>
      <c r="F51" s="31"/>
      <c r="G51" s="31"/>
      <c r="H51" s="31"/>
      <c r="I51" s="31"/>
      <c r="J51" s="31"/>
    </row>
    <row r="52" spans="1:10" ht="15.75">
      <c r="A52" s="31"/>
      <c r="B52" s="31"/>
      <c r="C52" s="31"/>
      <c r="D52" s="31"/>
      <c r="E52" s="31"/>
      <c r="F52" s="31"/>
      <c r="G52" s="31"/>
      <c r="H52" s="31"/>
      <c r="I52" s="31"/>
      <c r="J52" s="31"/>
    </row>
    <row r="53" spans="1:10" ht="15.75">
      <c r="A53" s="31"/>
      <c r="B53" s="31"/>
      <c r="C53" s="31"/>
      <c r="D53" s="31"/>
      <c r="E53" s="31"/>
      <c r="F53" s="31"/>
      <c r="G53" s="31"/>
      <c r="H53" s="31"/>
      <c r="I53" s="31"/>
      <c r="J53" s="31"/>
    </row>
    <row r="54" spans="1:10" ht="15.75">
      <c r="A54" s="31"/>
      <c r="B54" s="31"/>
      <c r="C54" s="31"/>
      <c r="D54" s="31"/>
      <c r="E54" s="31"/>
      <c r="F54" s="31"/>
      <c r="G54" s="31"/>
      <c r="H54" s="31"/>
      <c r="I54" s="31"/>
      <c r="J54" s="31"/>
    </row>
    <row r="55" spans="1:10" ht="15.75">
      <c r="A55" s="31"/>
      <c r="B55" s="31"/>
      <c r="C55" s="31"/>
      <c r="D55" s="31"/>
      <c r="E55" s="31"/>
      <c r="F55" s="31"/>
      <c r="G55" s="31"/>
      <c r="H55" s="31"/>
      <c r="I55" s="31"/>
      <c r="J55" s="31"/>
    </row>
    <row r="56" spans="1:10" ht="15.75">
      <c r="A56" s="31"/>
      <c r="B56" s="31"/>
      <c r="C56" s="31"/>
      <c r="D56" s="31"/>
      <c r="E56" s="31"/>
      <c r="F56" s="31"/>
      <c r="G56" s="31"/>
      <c r="H56" s="31"/>
      <c r="I56" s="31"/>
      <c r="J56" s="31"/>
    </row>
    <row r="57" spans="1:10" ht="15.75">
      <c r="A57" s="31"/>
      <c r="B57" s="31"/>
      <c r="C57" s="31"/>
      <c r="D57" s="31"/>
      <c r="E57" s="31"/>
      <c r="F57" s="31"/>
      <c r="G57" s="31"/>
      <c r="H57" s="31"/>
      <c r="I57" s="31"/>
      <c r="J57" s="31"/>
    </row>
    <row r="58" spans="1:10" ht="15.75">
      <c r="A58" s="31"/>
      <c r="B58" s="31"/>
      <c r="C58" s="31"/>
      <c r="D58" s="31"/>
      <c r="E58" s="31"/>
      <c r="F58" s="31"/>
      <c r="G58" s="31"/>
      <c r="H58" s="31"/>
      <c r="I58" s="31"/>
      <c r="J58" s="31"/>
    </row>
    <row r="59" spans="1:10" ht="15.75">
      <c r="A59" s="31"/>
      <c r="B59" s="31"/>
      <c r="C59" s="31"/>
      <c r="D59" s="31"/>
      <c r="E59" s="31"/>
      <c r="F59" s="31"/>
      <c r="G59" s="31"/>
      <c r="H59" s="31"/>
      <c r="I59" s="31"/>
      <c r="J59" s="31"/>
    </row>
    <row r="60" spans="1:10" ht="15.75">
      <c r="A60" s="31"/>
      <c r="B60" s="31"/>
      <c r="C60" s="31"/>
      <c r="D60" s="31"/>
      <c r="E60" s="31"/>
      <c r="F60" s="31"/>
      <c r="G60" s="31"/>
      <c r="H60" s="31"/>
      <c r="I60" s="31"/>
      <c r="J60" s="31"/>
    </row>
    <row r="61" spans="1:10" ht="15.75">
      <c r="A61" s="31"/>
      <c r="B61" s="31"/>
      <c r="C61" s="31"/>
      <c r="D61" s="31"/>
      <c r="E61" s="31"/>
      <c r="F61" s="31"/>
      <c r="G61" s="31"/>
      <c r="H61" s="31"/>
      <c r="I61" s="31"/>
      <c r="J61" s="31"/>
    </row>
  </sheetData>
  <mergeCells count="3">
    <mergeCell ref="B27:E27"/>
    <mergeCell ref="B29:E29"/>
    <mergeCell ref="B31:E32"/>
  </mergeCells>
  <hyperlinks>
    <hyperlink ref="C14" r:id="rId1" display="smx@comnets.rwth-aachen.de"/>
  </hyperlinks>
  <printOptions/>
  <pageMargins left="0.75" right="0.75" top="1" bottom="1" header="0.4921259845" footer="0.4921259845"/>
  <pageSetup orientation="portrait" paperSize="9"/>
  <drawing r:id="rId2"/>
</worksheet>
</file>

<file path=xl/worksheets/sheet2.xml><?xml version="1.0" encoding="utf-8"?>
<worksheet xmlns="http://schemas.openxmlformats.org/spreadsheetml/2006/main" xmlns:r="http://schemas.openxmlformats.org/officeDocument/2006/relationships">
  <dimension ref="B3:F22"/>
  <sheetViews>
    <sheetView workbookViewId="0" topLeftCell="A1">
      <selection activeCell="C24" sqref="C24"/>
    </sheetView>
  </sheetViews>
  <sheetFormatPr defaultColWidth="11.421875" defaultRowHeight="12.75"/>
  <cols>
    <col min="3" max="3" width="18.8515625" style="0" bestFit="1" customWidth="1"/>
  </cols>
  <sheetData>
    <row r="3" ht="12.75">
      <c r="B3" t="s">
        <v>58</v>
      </c>
    </row>
    <row r="4" ht="12.75">
      <c r="B4" t="s">
        <v>59</v>
      </c>
    </row>
    <row r="6" ht="12.75">
      <c r="B6" s="1" t="s">
        <v>60</v>
      </c>
    </row>
    <row r="7" spans="3:4" ht="12.75">
      <c r="C7" s="46" t="s">
        <v>4</v>
      </c>
      <c r="D7" t="s">
        <v>62</v>
      </c>
    </row>
    <row r="8" spans="3:4" ht="12.75">
      <c r="C8" s="46" t="s">
        <v>8</v>
      </c>
      <c r="D8" t="s">
        <v>63</v>
      </c>
    </row>
    <row r="9" spans="3:4" ht="12.75">
      <c r="C9" s="46" t="s">
        <v>56</v>
      </c>
      <c r="D9" t="s">
        <v>61</v>
      </c>
    </row>
    <row r="10" spans="3:4" ht="12.75">
      <c r="C10" s="46" t="s">
        <v>64</v>
      </c>
      <c r="D10" t="s">
        <v>65</v>
      </c>
    </row>
    <row r="11" spans="3:4" ht="12.75">
      <c r="C11" s="46" t="s">
        <v>20</v>
      </c>
      <c r="D11" t="s">
        <v>66</v>
      </c>
    </row>
    <row r="12" ht="12.75">
      <c r="D12" t="s">
        <v>67</v>
      </c>
    </row>
    <row r="13" spans="3:4" ht="12.75">
      <c r="C13" s="46" t="s">
        <v>22</v>
      </c>
      <c r="D13" t="s">
        <v>69</v>
      </c>
    </row>
    <row r="14" ht="12.75">
      <c r="C14" s="46"/>
    </row>
    <row r="15" ht="12.75">
      <c r="B15" s="1" t="s">
        <v>70</v>
      </c>
    </row>
    <row r="16" ht="12.75">
      <c r="C16" t="s">
        <v>71</v>
      </c>
    </row>
    <row r="17" ht="12.75">
      <c r="D17" t="s">
        <v>72</v>
      </c>
    </row>
    <row r="18" ht="12.75">
      <c r="D18" t="s">
        <v>73</v>
      </c>
    </row>
    <row r="19" ht="12.75">
      <c r="D19" t="s">
        <v>74</v>
      </c>
    </row>
    <row r="20" spans="5:6" ht="12.75">
      <c r="E20" t="s">
        <v>75</v>
      </c>
      <c r="F20" t="s">
        <v>76</v>
      </c>
    </row>
    <row r="22" ht="12.75">
      <c r="C22" t="s">
        <v>77</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dimension ref="A2:Z62"/>
  <sheetViews>
    <sheetView workbookViewId="0" topLeftCell="A1">
      <selection activeCell="E17" sqref="E17"/>
    </sheetView>
  </sheetViews>
  <sheetFormatPr defaultColWidth="11.421875" defaultRowHeight="12.75"/>
  <cols>
    <col min="1" max="1" width="11.57421875" style="0" customWidth="1"/>
    <col min="2" max="2" width="20.28125" style="0" bestFit="1" customWidth="1"/>
    <col min="3" max="3" width="12.421875" style="0" bestFit="1" customWidth="1"/>
    <col min="6" max="6" width="14.8515625" style="0" bestFit="1" customWidth="1"/>
    <col min="7" max="7" width="6.140625" style="0" customWidth="1"/>
    <col min="8" max="26" width="6.140625" style="0" bestFit="1" customWidth="1"/>
  </cols>
  <sheetData>
    <row r="2" spans="6:7" ht="13.5" thickBot="1">
      <c r="F2" s="1" t="s">
        <v>26</v>
      </c>
      <c r="G2" s="5" t="s">
        <v>14</v>
      </c>
    </row>
    <row r="3" spans="2:26" ht="13.5" thickBot="1">
      <c r="B3" s="3" t="s">
        <v>10</v>
      </c>
      <c r="C3" s="6"/>
      <c r="D3" s="7"/>
      <c r="F3" s="5" t="s">
        <v>25</v>
      </c>
      <c r="G3" s="16">
        <v>1</v>
      </c>
      <c r="H3" s="16">
        <v>2</v>
      </c>
      <c r="I3" s="16">
        <v>4</v>
      </c>
      <c r="J3" s="16">
        <v>6</v>
      </c>
      <c r="K3" s="16">
        <v>8</v>
      </c>
      <c r="L3" s="16">
        <v>10</v>
      </c>
      <c r="M3" s="16">
        <v>12</v>
      </c>
      <c r="N3" s="16">
        <v>14</v>
      </c>
      <c r="O3" s="16">
        <v>16</v>
      </c>
      <c r="P3" s="16">
        <v>18</v>
      </c>
      <c r="Q3" s="16">
        <v>20</v>
      </c>
      <c r="R3" s="16">
        <v>22</v>
      </c>
      <c r="S3" s="16">
        <v>30</v>
      </c>
      <c r="T3" s="16">
        <v>40</v>
      </c>
      <c r="U3" s="16">
        <v>50</v>
      </c>
      <c r="V3" s="16">
        <v>60</v>
      </c>
      <c r="W3" s="16">
        <v>70</v>
      </c>
      <c r="X3" s="16">
        <v>80</v>
      </c>
      <c r="Y3" s="16">
        <v>90</v>
      </c>
      <c r="Z3" s="16">
        <v>100</v>
      </c>
    </row>
    <row r="4" spans="2:26" ht="12.75">
      <c r="B4" s="8" t="s">
        <v>2</v>
      </c>
      <c r="C4" s="9">
        <f>1.380622*10^-23</f>
        <v>1.3806220000000003E-23</v>
      </c>
      <c r="D4" s="10" t="s">
        <v>6</v>
      </c>
      <c r="F4" s="17">
        <v>1</v>
      </c>
      <c r="G4" s="18">
        <f>10*LOG((C$18*C$23/(G$3^C$24))/(C$15+(C$18*C$23/(F4^C$24))),10)</f>
        <v>-2.8989431723930737E-05</v>
      </c>
      <c r="H4" s="18">
        <f>10*LOG((C$18*C$23/(H$3^C$24))/(C$15+(C$18*C$23/(F4^C$24))),10)</f>
        <v>-10.536078837671063</v>
      </c>
      <c r="I4" s="18">
        <f>10*LOG((C$18*C$23/(I$3^C$24))/(C$15+(C$18*C$23/(F4^C$24))),10)</f>
        <v>-21.072128685910407</v>
      </c>
      <c r="J4" s="18">
        <f>10*LOG((C$18*C$23/(J$3^C$24))/(C$15+(C$18*C$23/(F4^C$24))),10)</f>
        <v>-27.235322752859247</v>
      </c>
      <c r="K4" s="18">
        <f>10*LOG((C$18*C$23/(K$3^C$24))/(C$15+(C$18*C$23/(F4^C$24))),10)</f>
        <v>-31.60817853414974</v>
      </c>
      <c r="L4" s="18">
        <f>10*LOG((C$18*C$23/(L$3^C$24))/(C$15+(C$18*C$23/(F4^C$24))),10)</f>
        <v>-35.00002898943172</v>
      </c>
      <c r="M4" s="18">
        <f>10*LOG((C$18*C$23/(M$3^C$24))/(C$15+(C$18*C$23/(F4^C$24))),10)</f>
        <v>-37.77137260109859</v>
      </c>
      <c r="N4" s="18">
        <f>10*LOG((C$18*C$23/(N$3^C$24))/(C$15+(C$18*C$23/(F4^C$24))),10)</f>
        <v>-40.11451023817004</v>
      </c>
      <c r="O4" s="18">
        <f>10*LOG((C$18*C$23/(O$3^C$24))/(C$15+(C$18*C$23/(F4^C$24))),10)</f>
        <v>-42.14422838238909</v>
      </c>
      <c r="P4" s="18">
        <f>10*LOG((C$18*C$23/(P$3^C$24))/(C$15+(C$18*C$23/(F4^C$24))),10)</f>
        <v>-43.934566668047424</v>
      </c>
      <c r="Q4" s="18">
        <f>10*LOG((C$18*C$23/(Q$3^C$24))/(C$15+(C$18*C$23/(F4^C$24))),10)</f>
        <v>-45.53607883767106</v>
      </c>
      <c r="R4" s="18">
        <f>10*LOG((C$18*C$23/(R$3^C$24))/(C$15+(C$18*C$23/(F4^C$24))),10)</f>
        <v>-46.98482281820894</v>
      </c>
      <c r="S4" s="18">
        <f>10*LOG((C$18*C$23/(S$3^C$24))/(C$15+(C$18*C$23/(F4^C$24))),10)</f>
        <v>-51.69927290461991</v>
      </c>
      <c r="T4" s="18">
        <f>10*LOG((C$18*C$23/(T$3^C$24))/(C$15+(C$18*C$23/(F4^C$24))),10)</f>
        <v>-56.0721286859104</v>
      </c>
      <c r="U4" s="18">
        <f>10*LOG((C$18*C$23/(U$3^C$24))/(C$15+(C$18*C$23/(F4^C$24))),10)</f>
        <v>-59.463979141192375</v>
      </c>
      <c r="V4" s="18">
        <f>10*LOG((C$18*C$23/(V$3^C$24))/(C$15+(C$18*C$23/(F4^C$24))),10)</f>
        <v>-62.23532275285923</v>
      </c>
      <c r="W4" s="18">
        <f>10*LOG((C$18*C$23/(W$3^C$24))/(C$15+(C$18*C$23/(F4^C$24))),10)</f>
        <v>-64.57846038993071</v>
      </c>
      <c r="X4" s="18">
        <f>10*LOG((C$18*C$23/(X$3^C$24))/(C$15+(C$18*C$23/(F4^C$24))),10)</f>
        <v>-66.60817853414974</v>
      </c>
      <c r="Y4" s="18">
        <f>10*LOG((C$18*C$23/(Y$3^C$24))/(C$15+(C$18*C$23/(F4^C$24))),10)</f>
        <v>-68.3985168198081</v>
      </c>
      <c r="Z4" s="18">
        <f>10*LOG((C$18*C$23/(Z$3^C$24))/(C$15+(C$18*C$23/(F4^C$24))),10)</f>
        <v>-70.00002898943173</v>
      </c>
    </row>
    <row r="5" spans="2:26" ht="13.5" thickBot="1">
      <c r="B5" s="8" t="s">
        <v>3</v>
      </c>
      <c r="C5" s="9">
        <v>300</v>
      </c>
      <c r="D5" s="10" t="s">
        <v>5</v>
      </c>
      <c r="F5" s="17">
        <v>2</v>
      </c>
      <c r="G5" s="18">
        <f aca="true" t="shared" si="0" ref="G5:G62">10*LOG((C$18*C$23/(G$3^C$24))/(C$15+(C$18*C$23/(F5^C$24))),10)</f>
        <v>10.535721881548488</v>
      </c>
      <c r="H5" s="18">
        <f>10*LOG((C$18*C$23/(H$3^C$24))/(C$15+(C$18*C$23/(F5^C$24))),10)</f>
        <v>-0.0003279666908520437</v>
      </c>
      <c r="I5" s="18">
        <f>10*LOG((C$18*C$23/(I$3^C$24))/(C$15+(C$18*C$23/(F5^C$24))),10)</f>
        <v>-10.53637781493019</v>
      </c>
      <c r="J5" s="18">
        <f>10*LOG((C$18*C$23/(J$3^C$24))/(C$15+(C$18*C$23/(F5^C$24))),10)</f>
        <v>-16.699571881879038</v>
      </c>
      <c r="K5" s="18">
        <f aca="true" t="shared" si="1" ref="K5:K62">10*LOG((C$18*C$23/(K$3^C$24))/(C$15+(C$18*C$23/(F5^C$24))),10)</f>
        <v>-21.072427663169528</v>
      </c>
      <c r="L5" s="18">
        <f aca="true" t="shared" si="2" ref="L5:L62">10*LOG((C$18*C$23/(L$3^C$24))/(C$15+(C$18*C$23/(F5^C$24))),10)</f>
        <v>-24.46427811845151</v>
      </c>
      <c r="M5" s="18">
        <f aca="true" t="shared" si="3" ref="M5:M62">10*LOG((C$18*C$23/(M$3^C$24))/(C$15+(C$18*C$23/(F5^C$24))),10)</f>
        <v>-27.235621730118375</v>
      </c>
      <c r="N5" s="18">
        <f aca="true" t="shared" si="4" ref="N5:N62">10*LOG((C$18*C$23/(N$3^C$24))/(C$15+(C$18*C$23/(F5^C$24))),10)</f>
        <v>-29.578759367189832</v>
      </c>
      <c r="O5" s="18">
        <f aca="true" t="shared" si="5" ref="O5:O62">10*LOG((C$18*C$23/(O$3^C$24))/(C$15+(C$18*C$23/(F5^C$24))),10)</f>
        <v>-31.60847751140887</v>
      </c>
      <c r="P5" s="18">
        <f aca="true" t="shared" si="6" ref="P5:P62">10*LOG((C$18*C$23/(P$3^C$24))/(C$15+(C$18*C$23/(F5^C$24))),10)</f>
        <v>-33.398815797067215</v>
      </c>
      <c r="Q5" s="18">
        <f aca="true" t="shared" si="7" ref="Q5:Q62">10*LOG((C$18*C$23/(Q$3^C$24))/(C$15+(C$18*C$23/(F5^C$24))),10)</f>
        <v>-35.00032796669085</v>
      </c>
      <c r="R5" s="18">
        <f aca="true" t="shared" si="8" ref="R5:R62">10*LOG((C$18*C$23/(R$3^C$24))/(C$15+(C$18*C$23/(F5^C$24))),10)</f>
        <v>-36.44907194722873</v>
      </c>
      <c r="S5" s="18">
        <f aca="true" t="shared" si="9" ref="S5:S62">10*LOG((C$18*C$23/(S$3^C$24))/(C$15+(C$18*C$23/(F5^C$24))),10)</f>
        <v>-41.163522033639694</v>
      </c>
      <c r="T5" s="18">
        <f aca="true" t="shared" si="10" ref="T5:T62">10*LOG((C$18*C$23/(T$3^C$24))/(C$15+(C$18*C$23/(F5^C$24))),10)</f>
        <v>-45.53637781493019</v>
      </c>
      <c r="U5" s="18">
        <f aca="true" t="shared" si="11" ref="U5:U62">10*LOG((C$18*C$23/(U$3^C$24))/(C$15+(C$18*C$23/(F5^C$24))),10)</f>
        <v>-48.92822827021216</v>
      </c>
      <c r="V5" s="18">
        <f aca="true" t="shared" si="12" ref="V5:V62">10*LOG((C$18*C$23/(V$3^C$24))/(C$15+(C$18*C$23/(F5^C$24))),10)</f>
        <v>-51.699571881879024</v>
      </c>
      <c r="W5" s="18">
        <f aca="true" t="shared" si="13" ref="W5:W62">10*LOG((C$18*C$23/(W$3^C$24))/(C$15+(C$18*C$23/(F5^C$24))),10)</f>
        <v>-54.0427095189505</v>
      </c>
      <c r="X5" s="18">
        <f aca="true" t="shared" si="14" ref="X5:X62">10*LOG((C$18*C$23/(X$3^C$24))/(C$15+(C$18*C$23/(F5^C$24))),10)</f>
        <v>-56.07242766316952</v>
      </c>
      <c r="Y5" s="18">
        <f aca="true" t="shared" si="15" ref="Y5:Y62">10*LOG((C$18*C$23/(Y$3^C$24))/(C$15+(C$18*C$23/(F5^C$24))),10)</f>
        <v>-57.86276594882787</v>
      </c>
      <c r="Z5" s="18">
        <f aca="true" t="shared" si="16" ref="Z5:Z62">10*LOG((C$18*C$23/(Z$3^C$24))/(C$15+(C$18*C$23/(F5^C$24))),10)</f>
        <v>-59.46427811845151</v>
      </c>
    </row>
    <row r="6" spans="2:26" ht="13.5" thickBot="1">
      <c r="B6" s="8" t="s">
        <v>4</v>
      </c>
      <c r="C6" s="21">
        <f>20*10^6</f>
        <v>20000000</v>
      </c>
      <c r="D6" s="10" t="s">
        <v>9</v>
      </c>
      <c r="F6" s="17">
        <v>4</v>
      </c>
      <c r="G6" s="18">
        <f t="shared" si="0"/>
        <v>21.06839062114536</v>
      </c>
      <c r="H6" s="18">
        <f aca="true" t="shared" si="17" ref="H6:H62">10*LOG((C$18*C$23/(H$3^C$24))/(C$15+(C$18*C$23/(F6^C$24))),10)</f>
        <v>10.532340772906021</v>
      </c>
      <c r="I6" s="18">
        <f>10*LOG((C$18*C$23/(I$3^C$24))/(C$15+(C$18*C$23/(F6^C$24))),10)</f>
        <v>-0.0037090753333175706</v>
      </c>
      <c r="J6" s="18">
        <f>10*LOG((C$18*C$23/(J$3^C$24))/(C$15+(C$18*C$23/(F6^C$24))),10)</f>
        <v>-6.166903142282162</v>
      </c>
      <c r="K6" s="18">
        <f t="shared" si="1"/>
        <v>-10.539758923572657</v>
      </c>
      <c r="L6" s="18">
        <f t="shared" si="2"/>
        <v>-13.931609378854635</v>
      </c>
      <c r="M6" s="18">
        <f t="shared" si="3"/>
        <v>-16.7029529905215</v>
      </c>
      <c r="N6" s="18">
        <f t="shared" si="4"/>
        <v>-19.04609062759296</v>
      </c>
      <c r="O6" s="18">
        <f t="shared" si="5"/>
        <v>-21.075808771812</v>
      </c>
      <c r="P6" s="18">
        <f t="shared" si="6"/>
        <v>-22.866147057470343</v>
      </c>
      <c r="Q6" s="18">
        <f t="shared" si="7"/>
        <v>-24.467659227093975</v>
      </c>
      <c r="R6" s="18">
        <f t="shared" si="8"/>
        <v>-25.91640320763186</v>
      </c>
      <c r="S6" s="18">
        <f t="shared" si="9"/>
        <v>-30.630853294042822</v>
      </c>
      <c r="T6" s="18">
        <f t="shared" si="10"/>
        <v>-35.00370907533331</v>
      </c>
      <c r="U6" s="18">
        <f t="shared" si="11"/>
        <v>-38.39555953061529</v>
      </c>
      <c r="V6" s="18">
        <f t="shared" si="12"/>
        <v>-41.16690314228215</v>
      </c>
      <c r="W6" s="18">
        <f t="shared" si="13"/>
        <v>-43.51004077935363</v>
      </c>
      <c r="X6" s="18">
        <f t="shared" si="14"/>
        <v>-45.53975892357265</v>
      </c>
      <c r="Y6" s="18">
        <f t="shared" si="15"/>
        <v>-47.330097209231</v>
      </c>
      <c r="Z6" s="18">
        <f t="shared" si="16"/>
        <v>-48.93160937885463</v>
      </c>
    </row>
    <row r="7" spans="2:26" ht="12.75">
      <c r="B7" s="8" t="s">
        <v>11</v>
      </c>
      <c r="C7" s="9">
        <f>C4*C5*C6*1000</f>
        <v>8.283732000000002E-11</v>
      </c>
      <c r="D7" s="10" t="s">
        <v>12</v>
      </c>
      <c r="F7" s="17">
        <v>6</v>
      </c>
      <c r="G7" s="18">
        <f t="shared" si="0"/>
        <v>27.219982721321728</v>
      </c>
      <c r="H7" s="18">
        <f t="shared" si="17"/>
        <v>16.683932873082387</v>
      </c>
      <c r="I7" s="18">
        <f>10*LOG((C$18*C$23/(I$3^C$24))/(C$15+(C$18*C$23/(F7^C$24))),10)</f>
        <v>6.14788302484305</v>
      </c>
      <c r="J7" s="18">
        <f>10*LOG((C$18*C$23/(J$3^C$24))/(C$15+(C$18*C$23/(F7^C$24))),10)</f>
        <v>-0.015311042105795248</v>
      </c>
      <c r="K7" s="18">
        <f t="shared" si="1"/>
        <v>-4.388166823396289</v>
      </c>
      <c r="L7" s="18">
        <f t="shared" si="2"/>
        <v>-7.780017278678269</v>
      </c>
      <c r="M7" s="18">
        <f t="shared" si="3"/>
        <v>-10.551360890345132</v>
      </c>
      <c r="N7" s="18">
        <f t="shared" si="4"/>
        <v>-12.89449852741659</v>
      </c>
      <c r="O7" s="18">
        <f t="shared" si="5"/>
        <v>-14.92421667163563</v>
      </c>
      <c r="P7" s="18">
        <f t="shared" si="6"/>
        <v>-16.714554957293974</v>
      </c>
      <c r="Q7" s="18">
        <f t="shared" si="7"/>
        <v>-18.316067126917606</v>
      </c>
      <c r="R7" s="18">
        <f t="shared" si="8"/>
        <v>-19.764811107455486</v>
      </c>
      <c r="S7" s="18">
        <f t="shared" si="9"/>
        <v>-24.479261193866453</v>
      </c>
      <c r="T7" s="18">
        <f t="shared" si="10"/>
        <v>-28.852116975156946</v>
      </c>
      <c r="U7" s="18">
        <f t="shared" si="11"/>
        <v>-32.243967430438914</v>
      </c>
      <c r="V7" s="18">
        <f t="shared" si="12"/>
        <v>-35.015311042105786</v>
      </c>
      <c r="W7" s="18">
        <f t="shared" si="13"/>
        <v>-37.35844867917726</v>
      </c>
      <c r="X7" s="18">
        <f t="shared" si="14"/>
        <v>-39.38816682339628</v>
      </c>
      <c r="Y7" s="18">
        <f t="shared" si="15"/>
        <v>-41.17850510905463</v>
      </c>
      <c r="Z7" s="18">
        <f t="shared" si="16"/>
        <v>-42.78001727867826</v>
      </c>
    </row>
    <row r="8" spans="2:26" ht="12.75">
      <c r="B8" s="8"/>
      <c r="C8" s="9">
        <f>10*LOG(C7,10)</f>
        <v>-100.81773960092914</v>
      </c>
      <c r="D8" s="10" t="s">
        <v>13</v>
      </c>
      <c r="F8" s="17">
        <v>8</v>
      </c>
      <c r="G8" s="18">
        <f t="shared" si="0"/>
        <v>31.56636983236025</v>
      </c>
      <c r="H8" s="18">
        <f t="shared" si="17"/>
        <v>21.030319984120908</v>
      </c>
      <c r="I8" s="18">
        <f>10*LOG((C$18*C$23/(I$3^C$24))/(C$15+(C$18*C$23/(F8^C$24))),10)</f>
        <v>10.494270135881571</v>
      </c>
      <c r="J8" s="18">
        <f>10*LOG((C$18*C$23/(J$3^C$24))/(C$15+(C$18*C$23/(F8^C$24))),10)</f>
        <v>4.331076068932726</v>
      </c>
      <c r="K8" s="18">
        <f t="shared" si="1"/>
        <v>-0.04177971235776838</v>
      </c>
      <c r="L8" s="18">
        <f t="shared" si="2"/>
        <v>-3.4336301676397474</v>
      </c>
      <c r="M8" s="18">
        <f t="shared" si="3"/>
        <v>-6.204973779306613</v>
      </c>
      <c r="N8" s="18">
        <f t="shared" si="4"/>
        <v>-8.548111416378072</v>
      </c>
      <c r="O8" s="18">
        <f t="shared" si="5"/>
        <v>-10.57782956059711</v>
      </c>
      <c r="P8" s="18">
        <f t="shared" si="6"/>
        <v>-12.368167846255453</v>
      </c>
      <c r="Q8" s="18">
        <f t="shared" si="7"/>
        <v>-13.969680015879085</v>
      </c>
      <c r="R8" s="18">
        <f t="shared" si="8"/>
        <v>-15.418423996416966</v>
      </c>
      <c r="S8" s="18">
        <f t="shared" si="9"/>
        <v>-20.132874082827932</v>
      </c>
      <c r="T8" s="18">
        <f t="shared" si="10"/>
        <v>-24.505729864118422</v>
      </c>
      <c r="U8" s="18">
        <f t="shared" si="11"/>
        <v>-27.897580319400397</v>
      </c>
      <c r="V8" s="18">
        <f t="shared" si="12"/>
        <v>-30.668923931067265</v>
      </c>
      <c r="W8" s="18">
        <f t="shared" si="13"/>
        <v>-33.01206156813874</v>
      </c>
      <c r="X8" s="18">
        <f t="shared" si="14"/>
        <v>-35.041779712357766</v>
      </c>
      <c r="Y8" s="18">
        <f t="shared" si="15"/>
        <v>-36.832117998016116</v>
      </c>
      <c r="Z8" s="18">
        <f t="shared" si="16"/>
        <v>-38.43363016763974</v>
      </c>
    </row>
    <row r="9" spans="2:26" ht="12.75">
      <c r="B9" s="8"/>
      <c r="C9" s="9"/>
      <c r="D9" s="10"/>
      <c r="F9" s="17">
        <v>10</v>
      </c>
      <c r="G9" s="18">
        <f t="shared" si="0"/>
        <v>34.909281196115344</v>
      </c>
      <c r="H9" s="18">
        <f t="shared" si="17"/>
        <v>24.373231347876004</v>
      </c>
      <c r="I9" s="18">
        <f>10*LOG((C$18*C$23/(I$3^C$24))/(C$15+(C$18*C$23/(F9^C$24))),10)</f>
        <v>13.83718149963666</v>
      </c>
      <c r="J9" s="18">
        <f>10*LOG((C$18*C$23/(J$3^C$24))/(C$15+(C$18*C$23/(F9^C$24))),10)</f>
        <v>7.673987432687817</v>
      </c>
      <c r="K9" s="18">
        <f t="shared" si="1"/>
        <v>3.3011316513973226</v>
      </c>
      <c r="L9" s="18">
        <f t="shared" si="2"/>
        <v>-0.09071880388465632</v>
      </c>
      <c r="M9" s="18">
        <f t="shared" si="3"/>
        <v>-2.862062415551521</v>
      </c>
      <c r="N9" s="18">
        <f t="shared" si="4"/>
        <v>-5.205200052622981</v>
      </c>
      <c r="O9" s="18">
        <f t="shared" si="5"/>
        <v>-7.2349181968420195</v>
      </c>
      <c r="P9" s="18">
        <f t="shared" si="6"/>
        <v>-9.02525648250036</v>
      </c>
      <c r="Q9" s="18">
        <f t="shared" si="7"/>
        <v>-10.626768652123994</v>
      </c>
      <c r="R9" s="18">
        <f t="shared" si="8"/>
        <v>-12.075512632661873</v>
      </c>
      <c r="S9" s="18">
        <f t="shared" si="9"/>
        <v>-16.789962719072843</v>
      </c>
      <c r="T9" s="18">
        <f t="shared" si="10"/>
        <v>-21.162818500363333</v>
      </c>
      <c r="U9" s="18">
        <f t="shared" si="11"/>
        <v>-24.554668955645308</v>
      </c>
      <c r="V9" s="18">
        <f t="shared" si="12"/>
        <v>-27.326012567312176</v>
      </c>
      <c r="W9" s="18">
        <f t="shared" si="13"/>
        <v>-29.669150204383648</v>
      </c>
      <c r="X9" s="18">
        <f t="shared" si="14"/>
        <v>-31.698868348602673</v>
      </c>
      <c r="Y9" s="18">
        <f t="shared" si="15"/>
        <v>-33.48920663426102</v>
      </c>
      <c r="Z9" s="18">
        <f t="shared" si="16"/>
        <v>-35.090718803884656</v>
      </c>
    </row>
    <row r="10" spans="2:26" ht="13.5" thickBot="1">
      <c r="B10" s="4" t="s">
        <v>7</v>
      </c>
      <c r="C10" s="9"/>
      <c r="D10" s="10"/>
      <c r="F10" s="17">
        <v>12</v>
      </c>
      <c r="G10" s="18">
        <f t="shared" si="0"/>
        <v>37.601190428975414</v>
      </c>
      <c r="H10" s="18">
        <f t="shared" si="17"/>
        <v>27.06514058073607</v>
      </c>
      <c r="I10" s="18">
        <f>10*LOG((C$18*C$23/(I$3^C$24))/(C$15+(C$18*C$23/(F10^C$24))),10)</f>
        <v>16.52909073249673</v>
      </c>
      <c r="J10" s="18">
        <f>10*LOG((C$18*C$23/(J$3^C$24))/(C$15+(C$18*C$23/(F10^C$24))),10)</f>
        <v>10.365896665547885</v>
      </c>
      <c r="K10" s="18">
        <f t="shared" si="1"/>
        <v>5.99304088425739</v>
      </c>
      <c r="L10" s="18">
        <f t="shared" si="2"/>
        <v>2.601190428975411</v>
      </c>
      <c r="M10" s="18">
        <f t="shared" si="3"/>
        <v>-0.17015318269145324</v>
      </c>
      <c r="N10" s="18">
        <f t="shared" si="4"/>
        <v>-2.513290819762913</v>
      </c>
      <c r="O10" s="18">
        <f t="shared" si="5"/>
        <v>-4.543008963981951</v>
      </c>
      <c r="P10" s="18">
        <f t="shared" si="6"/>
        <v>-6.333347249640294</v>
      </c>
      <c r="Q10" s="18">
        <f t="shared" si="7"/>
        <v>-7.934859419263926</v>
      </c>
      <c r="R10" s="18">
        <f t="shared" si="8"/>
        <v>-9.383603399801807</v>
      </c>
      <c r="S10" s="18">
        <f t="shared" si="9"/>
        <v>-14.098053486212773</v>
      </c>
      <c r="T10" s="18">
        <f t="shared" si="10"/>
        <v>-18.470909267503266</v>
      </c>
      <c r="U10" s="18">
        <f t="shared" si="11"/>
        <v>-21.862759722785242</v>
      </c>
      <c r="V10" s="18">
        <f t="shared" si="12"/>
        <v>-24.634103334452107</v>
      </c>
      <c r="W10" s="18">
        <f t="shared" si="13"/>
        <v>-26.97724097152358</v>
      </c>
      <c r="X10" s="18">
        <f t="shared" si="14"/>
        <v>-29.006959115742603</v>
      </c>
      <c r="Y10" s="18">
        <f t="shared" si="15"/>
        <v>-30.797297401400954</v>
      </c>
      <c r="Z10" s="18">
        <f t="shared" si="16"/>
        <v>-32.398809571024586</v>
      </c>
    </row>
    <row r="11" spans="2:26" ht="13.5" thickBot="1">
      <c r="B11" s="8" t="s">
        <v>8</v>
      </c>
      <c r="C11" s="21">
        <v>6</v>
      </c>
      <c r="D11" s="10" t="s">
        <v>13</v>
      </c>
      <c r="F11" s="17">
        <v>14</v>
      </c>
      <c r="G11" s="18">
        <f t="shared" si="0"/>
        <v>39.82659850734364</v>
      </c>
      <c r="H11" s="18">
        <f t="shared" si="17"/>
        <v>29.2905486591043</v>
      </c>
      <c r="I11" s="18">
        <f>10*LOG((C$18*C$23/(I$3^C$24))/(C$15+(C$18*C$23/(F11^C$24))),10)</f>
        <v>18.754498810864963</v>
      </c>
      <c r="J11" s="18">
        <f>10*LOG((C$18*C$23/(J$3^C$24))/(C$15+(C$18*C$23/(F11^C$24))),10)</f>
        <v>12.591304743916114</v>
      </c>
      <c r="K11" s="18">
        <f t="shared" si="1"/>
        <v>8.21844896262562</v>
      </c>
      <c r="L11" s="18">
        <f t="shared" si="2"/>
        <v>4.8265985073436415</v>
      </c>
      <c r="M11" s="18">
        <f t="shared" si="3"/>
        <v>2.055254895676777</v>
      </c>
      <c r="N11" s="18">
        <f t="shared" si="4"/>
        <v>-0.28788274139468334</v>
      </c>
      <c r="O11" s="18">
        <f t="shared" si="5"/>
        <v>-2.317600885613721</v>
      </c>
      <c r="P11" s="18">
        <f t="shared" si="6"/>
        <v>-4.107939171272063</v>
      </c>
      <c r="Q11" s="18">
        <f t="shared" si="7"/>
        <v>-5.709451340895697</v>
      </c>
      <c r="R11" s="18">
        <f t="shared" si="8"/>
        <v>-7.158195321433576</v>
      </c>
      <c r="S11" s="18">
        <f t="shared" si="9"/>
        <v>-11.872645407844544</v>
      </c>
      <c r="T11" s="18">
        <f t="shared" si="10"/>
        <v>-16.245501189135034</v>
      </c>
      <c r="U11" s="18">
        <f t="shared" si="11"/>
        <v>-19.63735164441701</v>
      </c>
      <c r="V11" s="18">
        <f t="shared" si="12"/>
        <v>-22.408695256083874</v>
      </c>
      <c r="W11" s="18">
        <f t="shared" si="13"/>
        <v>-24.75183289315535</v>
      </c>
      <c r="X11" s="18">
        <f t="shared" si="14"/>
        <v>-26.78155103737437</v>
      </c>
      <c r="Y11" s="18">
        <f t="shared" si="15"/>
        <v>-28.57188932303272</v>
      </c>
      <c r="Z11" s="18">
        <f t="shared" si="16"/>
        <v>-30.173401492656353</v>
      </c>
    </row>
    <row r="12" spans="2:26" ht="12.75">
      <c r="B12" s="8"/>
      <c r="C12" s="9"/>
      <c r="D12" s="10"/>
      <c r="F12" s="17">
        <v>16</v>
      </c>
      <c r="G12" s="18">
        <f t="shared" si="0"/>
        <v>41.69345634890534</v>
      </c>
      <c r="H12" s="18">
        <f t="shared" si="17"/>
        <v>31.157406500666013</v>
      </c>
      <c r="I12" s="18">
        <f>10*LOG((C$18*C$23/(I$3^C$24))/(C$15+(C$18*C$23/(F12^C$24))),10)</f>
        <v>20.621356652426673</v>
      </c>
      <c r="J12" s="18">
        <f>10*LOG((C$18*C$23/(J$3^C$24))/(C$15+(C$18*C$23/(F12^C$24))),10)</f>
        <v>14.458162585477828</v>
      </c>
      <c r="K12" s="18">
        <f t="shared" si="1"/>
        <v>10.085306804187333</v>
      </c>
      <c r="L12" s="18">
        <f t="shared" si="2"/>
        <v>6.693456348905354</v>
      </c>
      <c r="M12" s="18">
        <f t="shared" si="3"/>
        <v>3.922112737238489</v>
      </c>
      <c r="N12" s="18">
        <f t="shared" si="4"/>
        <v>1.5789751001670291</v>
      </c>
      <c r="O12" s="18">
        <f t="shared" si="5"/>
        <v>-0.45074304405200893</v>
      </c>
      <c r="P12" s="18">
        <f t="shared" si="6"/>
        <v>-2.241081329710352</v>
      </c>
      <c r="Q12" s="18">
        <f t="shared" si="7"/>
        <v>-3.8425934993339848</v>
      </c>
      <c r="R12" s="18">
        <f t="shared" si="8"/>
        <v>-5.2913374798718635</v>
      </c>
      <c r="S12" s="18">
        <f t="shared" si="9"/>
        <v>-10.005787566282834</v>
      </c>
      <c r="T12" s="18">
        <f t="shared" si="10"/>
        <v>-14.378643347573323</v>
      </c>
      <c r="U12" s="18">
        <f t="shared" si="11"/>
        <v>-17.7704938028553</v>
      </c>
      <c r="V12" s="18">
        <f t="shared" si="12"/>
        <v>-20.541837414522167</v>
      </c>
      <c r="W12" s="18">
        <f t="shared" si="13"/>
        <v>-22.884975051593635</v>
      </c>
      <c r="X12" s="18">
        <f t="shared" si="14"/>
        <v>-24.914693195812664</v>
      </c>
      <c r="Y12" s="18">
        <f t="shared" si="15"/>
        <v>-26.70503148147101</v>
      </c>
      <c r="Z12" s="18">
        <f t="shared" si="16"/>
        <v>-28.306543651094643</v>
      </c>
    </row>
    <row r="13" spans="2:26" ht="12.75">
      <c r="B13" s="4" t="s">
        <v>0</v>
      </c>
      <c r="C13" s="9"/>
      <c r="D13" s="10"/>
      <c r="F13" s="17">
        <v>18</v>
      </c>
      <c r="G13" s="18">
        <f t="shared" si="0"/>
        <v>43.27067388230246</v>
      </c>
      <c r="H13" s="18">
        <f t="shared" si="17"/>
        <v>32.73462403406312</v>
      </c>
      <c r="I13" s="18">
        <f>10*LOG((C$18*C$23/(I$3^C$24))/(C$15+(C$18*C$23/(F13^C$24))),10)</f>
        <v>22.19857418582378</v>
      </c>
      <c r="J13" s="18">
        <f>10*LOG((C$18*C$23/(J$3^C$24))/(C$15+(C$18*C$23/(F13^C$24))),10)</f>
        <v>16.035380118874937</v>
      </c>
      <c r="K13" s="18">
        <f t="shared" si="1"/>
        <v>11.662524337584442</v>
      </c>
      <c r="L13" s="18">
        <f t="shared" si="2"/>
        <v>8.27067388230246</v>
      </c>
      <c r="M13" s="18">
        <f t="shared" si="3"/>
        <v>5.499330270635595</v>
      </c>
      <c r="N13" s="18">
        <f t="shared" si="4"/>
        <v>3.1561926335641366</v>
      </c>
      <c r="O13" s="18">
        <f t="shared" si="5"/>
        <v>1.126474489345098</v>
      </c>
      <c r="P13" s="18">
        <f t="shared" si="6"/>
        <v>-0.6638637963132448</v>
      </c>
      <c r="Q13" s="18">
        <f t="shared" si="7"/>
        <v>-2.265375965936878</v>
      </c>
      <c r="R13" s="18">
        <f t="shared" si="8"/>
        <v>-3.714119946474757</v>
      </c>
      <c r="S13" s="18">
        <f t="shared" si="9"/>
        <v>-8.428570032885725</v>
      </c>
      <c r="T13" s="18">
        <f t="shared" si="10"/>
        <v>-12.801425814176215</v>
      </c>
      <c r="U13" s="18">
        <f t="shared" si="11"/>
        <v>-16.193276269458188</v>
      </c>
      <c r="V13" s="18">
        <f t="shared" si="12"/>
        <v>-18.964619881125056</v>
      </c>
      <c r="W13" s="18">
        <f t="shared" si="13"/>
        <v>-21.30775751819653</v>
      </c>
      <c r="X13" s="18">
        <f t="shared" si="14"/>
        <v>-23.337475662415557</v>
      </c>
      <c r="Y13" s="18">
        <f t="shared" si="15"/>
        <v>-25.127813948073907</v>
      </c>
      <c r="Z13" s="18">
        <f t="shared" si="16"/>
        <v>-26.72932611769754</v>
      </c>
    </row>
    <row r="14" spans="2:26" ht="12.75">
      <c r="B14" s="8" t="s">
        <v>1</v>
      </c>
      <c r="C14" s="9">
        <f>C8+C11</f>
        <v>-94.81773960092914</v>
      </c>
      <c r="D14" s="10" t="s">
        <v>13</v>
      </c>
      <c r="F14" s="17">
        <v>20</v>
      </c>
      <c r="G14" s="18">
        <f t="shared" si="0"/>
        <v>44.60598486412988</v>
      </c>
      <c r="H14" s="18">
        <f t="shared" si="17"/>
        <v>34.06993501589055</v>
      </c>
      <c r="I14" s="18">
        <f>10*LOG((C$18*C$23/(I$3^C$24))/(C$15+(C$18*C$23/(F14^C$24))),10)</f>
        <v>23.533885167651206</v>
      </c>
      <c r="J14" s="18">
        <f>10*LOG((C$18*C$23/(J$3^C$24))/(C$15+(C$18*C$23/(F14^C$24))),10)</f>
        <v>17.37069110070236</v>
      </c>
      <c r="K14" s="18">
        <f t="shared" si="1"/>
        <v>12.997835319411868</v>
      </c>
      <c r="L14" s="18">
        <f t="shared" si="2"/>
        <v>9.605984864129887</v>
      </c>
      <c r="M14" s="18">
        <f t="shared" si="3"/>
        <v>6.834641252463024</v>
      </c>
      <c r="N14" s="18">
        <f t="shared" si="4"/>
        <v>4.491503615391564</v>
      </c>
      <c r="O14" s="18">
        <f t="shared" si="5"/>
        <v>2.461785471172525</v>
      </c>
      <c r="P14" s="18">
        <f t="shared" si="6"/>
        <v>0.6714471855141829</v>
      </c>
      <c r="Q14" s="18">
        <f t="shared" si="7"/>
        <v>-0.9300649841094505</v>
      </c>
      <c r="R14" s="18">
        <f t="shared" si="8"/>
        <v>-2.37880896464733</v>
      </c>
      <c r="S14" s="18">
        <f t="shared" si="9"/>
        <v>-7.093259051058299</v>
      </c>
      <c r="T14" s="18">
        <f t="shared" si="10"/>
        <v>-11.466114832348788</v>
      </c>
      <c r="U14" s="18">
        <f t="shared" si="11"/>
        <v>-14.857965287630766</v>
      </c>
      <c r="V14" s="18">
        <f t="shared" si="12"/>
        <v>-17.62930889929763</v>
      </c>
      <c r="W14" s="18">
        <f t="shared" si="13"/>
        <v>-19.972446536369105</v>
      </c>
      <c r="X14" s="18">
        <f t="shared" si="14"/>
        <v>-22.002164680588127</v>
      </c>
      <c r="Y14" s="18">
        <f t="shared" si="15"/>
        <v>-23.792502966246477</v>
      </c>
      <c r="Z14" s="18">
        <f t="shared" si="16"/>
        <v>-25.39401513587011</v>
      </c>
    </row>
    <row r="15" spans="2:26" ht="13.5" thickBot="1">
      <c r="B15" s="11"/>
      <c r="C15" s="12">
        <f>10^(C14/10)</f>
        <v>3.297813108143453E-10</v>
      </c>
      <c r="D15" s="13" t="s">
        <v>12</v>
      </c>
      <c r="F15" s="17">
        <v>22</v>
      </c>
      <c r="G15" s="18">
        <f t="shared" si="0"/>
        <v>45.73526276109373</v>
      </c>
      <c r="H15" s="18">
        <f t="shared" si="17"/>
        <v>35.199212912854385</v>
      </c>
      <c r="I15" s="18">
        <f aca="true" t="shared" si="18" ref="I15:I62">10*LOG((C$18*C$23/(I$3^C$24))/(C$15+(C$18*C$23/(F15^C$24))),10)</f>
        <v>24.66316306461505</v>
      </c>
      <c r="J15" s="18">
        <f aca="true" t="shared" si="19" ref="J15:J62">10*LOG((C$18*C$23/(J$3^C$24))/(C$15+(C$18*C$23/(F15^C$24))),10)</f>
        <v>18.4999689976662</v>
      </c>
      <c r="K15" s="18">
        <f t="shared" si="1"/>
        <v>14.127113216375708</v>
      </c>
      <c r="L15" s="18">
        <f t="shared" si="2"/>
        <v>10.73526276109373</v>
      </c>
      <c r="M15" s="18">
        <f t="shared" si="3"/>
        <v>7.963919149426864</v>
      </c>
      <c r="N15" s="18">
        <f t="shared" si="4"/>
        <v>5.620781512355405</v>
      </c>
      <c r="O15" s="18">
        <f t="shared" si="5"/>
        <v>3.5910633681363673</v>
      </c>
      <c r="P15" s="18">
        <f t="shared" si="6"/>
        <v>1.8007250824780243</v>
      </c>
      <c r="Q15" s="18">
        <f t="shared" si="7"/>
        <v>0.1992129128543907</v>
      </c>
      <c r="R15" s="18">
        <f t="shared" si="8"/>
        <v>-1.2495310676834888</v>
      </c>
      <c r="S15" s="18">
        <f t="shared" si="9"/>
        <v>-5.963981154094457</v>
      </c>
      <c r="T15" s="18">
        <f t="shared" si="10"/>
        <v>-10.336836935384948</v>
      </c>
      <c r="U15" s="18">
        <f t="shared" si="11"/>
        <v>-13.72868739066692</v>
      </c>
      <c r="V15" s="18">
        <f t="shared" si="12"/>
        <v>-16.500031002333788</v>
      </c>
      <c r="W15" s="18">
        <f t="shared" si="13"/>
        <v>-18.84316863940526</v>
      </c>
      <c r="X15" s="18">
        <f t="shared" si="14"/>
        <v>-20.872886783624285</v>
      </c>
      <c r="Y15" s="18">
        <f t="shared" si="15"/>
        <v>-22.663225069282635</v>
      </c>
      <c r="Z15" s="18">
        <f t="shared" si="16"/>
        <v>-24.264737238906267</v>
      </c>
    </row>
    <row r="16" spans="6:26" ht="12.75">
      <c r="F16" s="17">
        <v>24</v>
      </c>
      <c r="G16" s="18">
        <f t="shared" si="0"/>
        <v>46.68754751104316</v>
      </c>
      <c r="H16" s="18">
        <f t="shared" si="17"/>
        <v>36.15149766280381</v>
      </c>
      <c r="I16" s="18">
        <f t="shared" si="18"/>
        <v>25.615447814564472</v>
      </c>
      <c r="J16" s="18">
        <f t="shared" si="19"/>
        <v>19.452253747615625</v>
      </c>
      <c r="K16" s="18">
        <f t="shared" si="1"/>
        <v>15.079397966325134</v>
      </c>
      <c r="L16" s="18">
        <f t="shared" si="2"/>
        <v>11.687547511043155</v>
      </c>
      <c r="M16" s="18">
        <f t="shared" si="3"/>
        <v>8.916203899376288</v>
      </c>
      <c r="N16" s="18">
        <f t="shared" si="4"/>
        <v>6.573066262304829</v>
      </c>
      <c r="O16" s="18">
        <f t="shared" si="5"/>
        <v>4.543348118085793</v>
      </c>
      <c r="P16" s="18">
        <f t="shared" si="6"/>
        <v>2.75300983242745</v>
      </c>
      <c r="Q16" s="18">
        <f t="shared" si="7"/>
        <v>1.1514976628038163</v>
      </c>
      <c r="R16" s="18">
        <f t="shared" si="8"/>
        <v>-0.29724631773406346</v>
      </c>
      <c r="S16" s="18">
        <f t="shared" si="9"/>
        <v>-5.011696404145031</v>
      </c>
      <c r="T16" s="18">
        <f t="shared" si="10"/>
        <v>-9.384552185435522</v>
      </c>
      <c r="U16" s="18">
        <f t="shared" si="11"/>
        <v>-12.776402640717496</v>
      </c>
      <c r="V16" s="18">
        <f t="shared" si="12"/>
        <v>-15.547746252384362</v>
      </c>
      <c r="W16" s="18">
        <f t="shared" si="13"/>
        <v>-17.890883889455836</v>
      </c>
      <c r="X16" s="18">
        <f t="shared" si="14"/>
        <v>-19.92060203367486</v>
      </c>
      <c r="Y16" s="18">
        <f t="shared" si="15"/>
        <v>-21.71094031933321</v>
      </c>
      <c r="Z16" s="18">
        <f t="shared" si="16"/>
        <v>-23.312452488956843</v>
      </c>
    </row>
    <row r="17" spans="6:26" ht="13.5" thickBot="1">
      <c r="F17" s="17">
        <v>26</v>
      </c>
      <c r="G17" s="18">
        <f t="shared" si="0"/>
        <v>47.48769172537546</v>
      </c>
      <c r="H17" s="18">
        <f t="shared" si="17"/>
        <v>36.951641877136126</v>
      </c>
      <c r="I17" s="18">
        <f t="shared" si="18"/>
        <v>26.415592028896782</v>
      </c>
      <c r="J17" s="18">
        <f t="shared" si="19"/>
        <v>20.252397961947942</v>
      </c>
      <c r="K17" s="18">
        <f t="shared" si="1"/>
        <v>15.879542180657447</v>
      </c>
      <c r="L17" s="18">
        <f t="shared" si="2"/>
        <v>12.487691725375466</v>
      </c>
      <c r="M17" s="18">
        <f t="shared" si="3"/>
        <v>9.716348113708602</v>
      </c>
      <c r="N17" s="18">
        <f t="shared" si="4"/>
        <v>7.373210476637141</v>
      </c>
      <c r="O17" s="18">
        <f t="shared" si="5"/>
        <v>5.343492332418104</v>
      </c>
      <c r="P17" s="18">
        <f t="shared" si="6"/>
        <v>3.553154046759761</v>
      </c>
      <c r="Q17" s="18">
        <f t="shared" si="7"/>
        <v>1.951641877136128</v>
      </c>
      <c r="R17" s="18">
        <f t="shared" si="8"/>
        <v>0.5028978965982487</v>
      </c>
      <c r="S17" s="18">
        <f t="shared" si="9"/>
        <v>-4.2115521898127195</v>
      </c>
      <c r="T17" s="18">
        <f t="shared" si="10"/>
        <v>-8.58440797110321</v>
      </c>
      <c r="U17" s="18">
        <f t="shared" si="11"/>
        <v>-11.976258426385185</v>
      </c>
      <c r="V17" s="18">
        <f t="shared" si="12"/>
        <v>-14.747602038052051</v>
      </c>
      <c r="W17" s="18">
        <f t="shared" si="13"/>
        <v>-17.090739675123526</v>
      </c>
      <c r="X17" s="18">
        <f t="shared" si="14"/>
        <v>-19.120457819342548</v>
      </c>
      <c r="Y17" s="18">
        <f t="shared" si="15"/>
        <v>-20.910796105000898</v>
      </c>
      <c r="Z17" s="18">
        <f t="shared" si="16"/>
        <v>-22.512308274624534</v>
      </c>
    </row>
    <row r="18" spans="2:26" ht="13.5" thickBot="1">
      <c r="B18" s="44" t="s">
        <v>56</v>
      </c>
      <c r="C18" s="29">
        <v>0.5</v>
      </c>
      <c r="D18" s="23" t="s">
        <v>12</v>
      </c>
      <c r="F18" s="17">
        <v>28</v>
      </c>
      <c r="G18" s="18">
        <f t="shared" si="0"/>
        <v>48.15763815111873</v>
      </c>
      <c r="H18" s="18">
        <f t="shared" si="17"/>
        <v>37.621588302879395</v>
      </c>
      <c r="I18" s="18">
        <f t="shared" si="18"/>
        <v>27.085538454640062</v>
      </c>
      <c r="J18" s="18">
        <f t="shared" si="19"/>
        <v>20.922344387691215</v>
      </c>
      <c r="K18" s="18">
        <f t="shared" si="1"/>
        <v>16.549488606400722</v>
      </c>
      <c r="L18" s="18">
        <f t="shared" si="2"/>
        <v>13.157638151118743</v>
      </c>
      <c r="M18" s="18">
        <f t="shared" si="3"/>
        <v>10.386294539451876</v>
      </c>
      <c r="N18" s="18">
        <f t="shared" si="4"/>
        <v>8.043156902380415</v>
      </c>
      <c r="O18" s="18">
        <f t="shared" si="5"/>
        <v>6.013438758161379</v>
      </c>
      <c r="P18" s="18">
        <f t="shared" si="6"/>
        <v>4.223100472503035</v>
      </c>
      <c r="Q18" s="18">
        <f t="shared" si="7"/>
        <v>2.621588302879403</v>
      </c>
      <c r="R18" s="18">
        <f t="shared" si="8"/>
        <v>1.172844322341523</v>
      </c>
      <c r="S18" s="18">
        <f t="shared" si="9"/>
        <v>-3.5416057640694447</v>
      </c>
      <c r="T18" s="18">
        <f t="shared" si="10"/>
        <v>-7.914461545359936</v>
      </c>
      <c r="U18" s="18">
        <f t="shared" si="11"/>
        <v>-11.306312000641912</v>
      </c>
      <c r="V18" s="18">
        <f t="shared" si="12"/>
        <v>-14.077655612308774</v>
      </c>
      <c r="W18" s="18">
        <f t="shared" si="13"/>
        <v>-16.42079324938025</v>
      </c>
      <c r="X18" s="18">
        <f t="shared" si="14"/>
        <v>-18.450511393599275</v>
      </c>
      <c r="Y18" s="18">
        <f t="shared" si="15"/>
        <v>-20.240849679257625</v>
      </c>
      <c r="Z18" s="18">
        <f t="shared" si="16"/>
        <v>-21.842361848881254</v>
      </c>
    </row>
    <row r="19" spans="2:26" ht="13.5" thickBot="1">
      <c r="B19" s="24"/>
      <c r="C19" s="22">
        <f>10*LOG(C18,10)</f>
        <v>-3.0102999566398116</v>
      </c>
      <c r="D19" s="25" t="s">
        <v>13</v>
      </c>
      <c r="F19" s="17">
        <v>30</v>
      </c>
      <c r="G19" s="18">
        <f t="shared" si="0"/>
        <v>48.71694693326975</v>
      </c>
      <c r="H19" s="18">
        <f t="shared" si="17"/>
        <v>38.18089708503041</v>
      </c>
      <c r="I19" s="18">
        <f t="shared" si="18"/>
        <v>27.644847236791072</v>
      </c>
      <c r="J19" s="18">
        <f t="shared" si="19"/>
        <v>21.481653169842225</v>
      </c>
      <c r="K19" s="18">
        <f t="shared" si="1"/>
        <v>17.108797388551732</v>
      </c>
      <c r="L19" s="18">
        <f t="shared" si="2"/>
        <v>13.716946933269753</v>
      </c>
      <c r="M19" s="18">
        <f t="shared" si="3"/>
        <v>10.945603321602889</v>
      </c>
      <c r="N19" s="18">
        <f t="shared" si="4"/>
        <v>8.602465684531428</v>
      </c>
      <c r="O19" s="18">
        <f t="shared" si="5"/>
        <v>6.57274754031239</v>
      </c>
      <c r="P19" s="18">
        <f t="shared" si="6"/>
        <v>4.782409254654048</v>
      </c>
      <c r="Q19" s="18">
        <f t="shared" si="7"/>
        <v>3.1808970850304146</v>
      </c>
      <c r="R19" s="18">
        <f t="shared" si="8"/>
        <v>1.7321531044925353</v>
      </c>
      <c r="S19" s="18">
        <f t="shared" si="9"/>
        <v>-2.982296981918433</v>
      </c>
      <c r="T19" s="18">
        <f t="shared" si="10"/>
        <v>-7.355152763208924</v>
      </c>
      <c r="U19" s="18">
        <f t="shared" si="11"/>
        <v>-10.747003218490898</v>
      </c>
      <c r="V19" s="18">
        <f t="shared" si="12"/>
        <v>-13.518346830157764</v>
      </c>
      <c r="W19" s="18">
        <f t="shared" si="13"/>
        <v>-15.86148446722924</v>
      </c>
      <c r="X19" s="18">
        <f t="shared" si="14"/>
        <v>-17.89120261144826</v>
      </c>
      <c r="Y19" s="18">
        <f t="shared" si="15"/>
        <v>-19.68154089710661</v>
      </c>
      <c r="Z19" s="18">
        <f t="shared" si="16"/>
        <v>-21.283053066730243</v>
      </c>
    </row>
    <row r="20" spans="2:26" ht="13.5" thickBot="1">
      <c r="B20" s="24" t="s">
        <v>17</v>
      </c>
      <c r="C20" s="29">
        <f>2.4*10^9</f>
        <v>2400000000</v>
      </c>
      <c r="D20" s="25" t="s">
        <v>9</v>
      </c>
      <c r="F20" s="17">
        <v>32</v>
      </c>
      <c r="G20" s="18">
        <f t="shared" si="0"/>
        <v>49.18296967736471</v>
      </c>
      <c r="H20" s="18">
        <f t="shared" si="17"/>
        <v>38.64691982912537</v>
      </c>
      <c r="I20" s="18">
        <f t="shared" si="18"/>
        <v>28.110869980886033</v>
      </c>
      <c r="J20" s="18">
        <f t="shared" si="19"/>
        <v>21.947675913937186</v>
      </c>
      <c r="K20" s="18">
        <f t="shared" si="1"/>
        <v>17.574820132646693</v>
      </c>
      <c r="L20" s="18">
        <f t="shared" si="2"/>
        <v>14.182969677364714</v>
      </c>
      <c r="M20" s="18">
        <f t="shared" si="3"/>
        <v>11.411626065697849</v>
      </c>
      <c r="N20" s="18">
        <f t="shared" si="4"/>
        <v>9.068488428626388</v>
      </c>
      <c r="O20" s="18">
        <f t="shared" si="5"/>
        <v>7.0387702844073505</v>
      </c>
      <c r="P20" s="18">
        <f t="shared" si="6"/>
        <v>5.248431998749008</v>
      </c>
      <c r="Q20" s="18">
        <f t="shared" si="7"/>
        <v>3.6469198291253746</v>
      </c>
      <c r="R20" s="18">
        <f t="shared" si="8"/>
        <v>2.1981758485874954</v>
      </c>
      <c r="S20" s="18">
        <f t="shared" si="9"/>
        <v>-2.516274237823473</v>
      </c>
      <c r="T20" s="18">
        <f t="shared" si="10"/>
        <v>-6.889130019113965</v>
      </c>
      <c r="U20" s="18">
        <f t="shared" si="11"/>
        <v>-10.280980474395939</v>
      </c>
      <c r="V20" s="18">
        <f t="shared" si="12"/>
        <v>-13.052324086062804</v>
      </c>
      <c r="W20" s="18">
        <f t="shared" si="13"/>
        <v>-15.395461723134279</v>
      </c>
      <c r="X20" s="18">
        <f t="shared" si="14"/>
        <v>-17.4251798673533</v>
      </c>
      <c r="Y20" s="18">
        <f t="shared" si="15"/>
        <v>-19.21551815301165</v>
      </c>
      <c r="Z20" s="18">
        <f t="shared" si="16"/>
        <v>-20.817030322635283</v>
      </c>
    </row>
    <row r="21" spans="2:26" ht="12.75">
      <c r="B21" s="24" t="s">
        <v>18</v>
      </c>
      <c r="C21" s="22">
        <v>299792458</v>
      </c>
      <c r="D21" s="25" t="s">
        <v>19</v>
      </c>
      <c r="F21" s="17">
        <v>34</v>
      </c>
      <c r="G21" s="18">
        <f t="shared" si="0"/>
        <v>49.57090993027709</v>
      </c>
      <c r="H21" s="18">
        <f t="shared" si="17"/>
        <v>39.03486008203774</v>
      </c>
      <c r="I21" s="18">
        <f t="shared" si="18"/>
        <v>28.498810233798405</v>
      </c>
      <c r="J21" s="18">
        <f t="shared" si="19"/>
        <v>22.335616166849558</v>
      </c>
      <c r="K21" s="18">
        <f t="shared" si="1"/>
        <v>17.962760385559065</v>
      </c>
      <c r="L21" s="18">
        <f t="shared" si="2"/>
        <v>14.570909930277088</v>
      </c>
      <c r="M21" s="18">
        <f t="shared" si="3"/>
        <v>11.799566318610221</v>
      </c>
      <c r="N21" s="18">
        <f t="shared" si="4"/>
        <v>9.456428681538762</v>
      </c>
      <c r="O21" s="18">
        <f t="shared" si="5"/>
        <v>7.426710537319725</v>
      </c>
      <c r="P21" s="18">
        <f t="shared" si="6"/>
        <v>5.636372251661382</v>
      </c>
      <c r="Q21" s="18">
        <f t="shared" si="7"/>
        <v>4.034860082037749</v>
      </c>
      <c r="R21" s="18">
        <f t="shared" si="8"/>
        <v>2.5861161014998695</v>
      </c>
      <c r="S21" s="18">
        <f t="shared" si="9"/>
        <v>-2.1283339849110985</v>
      </c>
      <c r="T21" s="18">
        <f t="shared" si="10"/>
        <v>-6.501189766201589</v>
      </c>
      <c r="U21" s="18">
        <f t="shared" si="11"/>
        <v>-9.893040221483565</v>
      </c>
      <c r="V21" s="18">
        <f t="shared" si="12"/>
        <v>-12.66438383315043</v>
      </c>
      <c r="W21" s="18">
        <f t="shared" si="13"/>
        <v>-15.007521470221905</v>
      </c>
      <c r="X21" s="18">
        <f t="shared" si="14"/>
        <v>-17.037239614440928</v>
      </c>
      <c r="Y21" s="18">
        <f t="shared" si="15"/>
        <v>-18.82757790009928</v>
      </c>
      <c r="Z21" s="18">
        <f t="shared" si="16"/>
        <v>-20.42909006972291</v>
      </c>
    </row>
    <row r="22" spans="2:26" ht="12.75">
      <c r="B22" s="24" t="s">
        <v>23</v>
      </c>
      <c r="C22" s="22">
        <v>3.14159265</v>
      </c>
      <c r="D22" s="25"/>
      <c r="F22" s="17">
        <v>36</v>
      </c>
      <c r="G22" s="18">
        <f t="shared" si="0"/>
        <v>49.89389248220044</v>
      </c>
      <c r="H22" s="18">
        <f t="shared" si="17"/>
        <v>39.3578426339611</v>
      </c>
      <c r="I22" s="18">
        <f t="shared" si="18"/>
        <v>28.821792785721758</v>
      </c>
      <c r="J22" s="18">
        <f t="shared" si="19"/>
        <v>22.658598718772915</v>
      </c>
      <c r="K22" s="18">
        <f t="shared" si="1"/>
        <v>18.28574293748242</v>
      </c>
      <c r="L22" s="18">
        <f t="shared" si="2"/>
        <v>14.893892482200444</v>
      </c>
      <c r="M22" s="18">
        <f t="shared" si="3"/>
        <v>12.122548870533578</v>
      </c>
      <c r="N22" s="18">
        <f t="shared" si="4"/>
        <v>9.779411233462117</v>
      </c>
      <c r="O22" s="18">
        <f t="shared" si="5"/>
        <v>7.749693089243079</v>
      </c>
      <c r="P22" s="18">
        <f t="shared" si="6"/>
        <v>5.959354803584737</v>
      </c>
      <c r="Q22" s="18">
        <f t="shared" si="7"/>
        <v>4.357842633961103</v>
      </c>
      <c r="R22" s="18">
        <f t="shared" si="8"/>
        <v>2.909098653423224</v>
      </c>
      <c r="S22" s="18">
        <f t="shared" si="9"/>
        <v>-1.805351432987744</v>
      </c>
      <c r="T22" s="18">
        <f t="shared" si="10"/>
        <v>-6.178207214278235</v>
      </c>
      <c r="U22" s="18">
        <f t="shared" si="11"/>
        <v>-9.57005766956021</v>
      </c>
      <c r="V22" s="18">
        <f t="shared" si="12"/>
        <v>-12.341401281227075</v>
      </c>
      <c r="W22" s="18">
        <f t="shared" si="13"/>
        <v>-14.68453891829855</v>
      </c>
      <c r="X22" s="18">
        <f t="shared" si="14"/>
        <v>-16.714257062517575</v>
      </c>
      <c r="Y22" s="18">
        <f t="shared" si="15"/>
        <v>-18.504595348175926</v>
      </c>
      <c r="Z22" s="18">
        <f t="shared" si="16"/>
        <v>-20.106107517799558</v>
      </c>
    </row>
    <row r="23" spans="2:26" ht="13.5" thickBot="1">
      <c r="B23" s="24" t="s">
        <v>24</v>
      </c>
      <c r="C23" s="22">
        <f>(C21/(4*C22*C20))^2</f>
        <v>9.880961232899779E-05</v>
      </c>
      <c r="D23" s="25"/>
      <c r="F23" s="17">
        <v>38</v>
      </c>
      <c r="G23" s="18">
        <f t="shared" si="0"/>
        <v>50.16308494492243</v>
      </c>
      <c r="H23" s="18">
        <f t="shared" si="17"/>
        <v>39.62703509668309</v>
      </c>
      <c r="I23" s="18">
        <f t="shared" si="18"/>
        <v>29.090985248443747</v>
      </c>
      <c r="J23" s="18">
        <f t="shared" si="19"/>
        <v>22.927791181494904</v>
      </c>
      <c r="K23" s="18">
        <f t="shared" si="1"/>
        <v>18.55493540020441</v>
      </c>
      <c r="L23" s="18">
        <f t="shared" si="2"/>
        <v>15.163084944922433</v>
      </c>
      <c r="M23" s="18">
        <f t="shared" si="3"/>
        <v>12.391741333255569</v>
      </c>
      <c r="N23" s="18">
        <f t="shared" si="4"/>
        <v>10.04860369618411</v>
      </c>
      <c r="O23" s="18">
        <f t="shared" si="5"/>
        <v>8.01888555196507</v>
      </c>
      <c r="P23" s="18">
        <f t="shared" si="6"/>
        <v>6.228547266306728</v>
      </c>
      <c r="Q23" s="18">
        <f t="shared" si="7"/>
        <v>4.627035096683095</v>
      </c>
      <c r="R23" s="18">
        <f t="shared" si="8"/>
        <v>3.178291116145215</v>
      </c>
      <c r="S23" s="18">
        <f t="shared" si="9"/>
        <v>-1.5361589702657528</v>
      </c>
      <c r="T23" s="18">
        <f t="shared" si="10"/>
        <v>-5.909014751556244</v>
      </c>
      <c r="U23" s="18">
        <f t="shared" si="11"/>
        <v>-9.30086520683822</v>
      </c>
      <c r="V23" s="18">
        <f t="shared" si="12"/>
        <v>-12.072208818505084</v>
      </c>
      <c r="W23" s="18">
        <f t="shared" si="13"/>
        <v>-14.415346455576561</v>
      </c>
      <c r="X23" s="18">
        <f t="shared" si="14"/>
        <v>-16.445064599795582</v>
      </c>
      <c r="Y23" s="18">
        <f t="shared" si="15"/>
        <v>-18.235402885453933</v>
      </c>
      <c r="Z23" s="18">
        <f t="shared" si="16"/>
        <v>-19.836915055077565</v>
      </c>
    </row>
    <row r="24" spans="2:26" ht="13.5" thickBot="1">
      <c r="B24" s="24" t="s">
        <v>20</v>
      </c>
      <c r="C24" s="29">
        <v>3.5</v>
      </c>
      <c r="D24" s="25"/>
      <c r="F24" s="17">
        <v>40</v>
      </c>
      <c r="G24" s="18">
        <f t="shared" si="0"/>
        <v>50.38787083288982</v>
      </c>
      <c r="H24" s="18">
        <f t="shared" si="17"/>
        <v>39.85182098465047</v>
      </c>
      <c r="I24" s="18">
        <f t="shared" si="18"/>
        <v>29.315771136411136</v>
      </c>
      <c r="J24" s="18">
        <f t="shared" si="19"/>
        <v>23.15257706946229</v>
      </c>
      <c r="K24" s="18">
        <f t="shared" si="1"/>
        <v>18.7797212881718</v>
      </c>
      <c r="L24" s="18">
        <f t="shared" si="2"/>
        <v>15.38787083288982</v>
      </c>
      <c r="M24" s="18">
        <f t="shared" si="3"/>
        <v>12.616527221222956</v>
      </c>
      <c r="N24" s="18">
        <f t="shared" si="4"/>
        <v>10.273389584151495</v>
      </c>
      <c r="O24" s="18">
        <f t="shared" si="5"/>
        <v>8.243671439932458</v>
      </c>
      <c r="P24" s="18">
        <f t="shared" si="6"/>
        <v>6.453333154274114</v>
      </c>
      <c r="Q24" s="18">
        <f t="shared" si="7"/>
        <v>4.851820984650481</v>
      </c>
      <c r="R24" s="18">
        <f t="shared" si="8"/>
        <v>3.4030770041126024</v>
      </c>
      <c r="S24" s="18">
        <f t="shared" si="9"/>
        <v>-1.311373082298366</v>
      </c>
      <c r="T24" s="18">
        <f t="shared" si="10"/>
        <v>-5.684228863588857</v>
      </c>
      <c r="U24" s="18">
        <f t="shared" si="11"/>
        <v>-9.076079318870832</v>
      </c>
      <c r="V24" s="18">
        <f t="shared" si="12"/>
        <v>-11.847422930537697</v>
      </c>
      <c r="W24" s="18">
        <f t="shared" si="13"/>
        <v>-14.190560567609172</v>
      </c>
      <c r="X24" s="18">
        <f t="shared" si="14"/>
        <v>-16.220278711828193</v>
      </c>
      <c r="Y24" s="18">
        <f t="shared" si="15"/>
        <v>-18.010616997486547</v>
      </c>
      <c r="Z24" s="18">
        <f t="shared" si="16"/>
        <v>-19.612129167110176</v>
      </c>
    </row>
    <row r="25" spans="2:26" ht="13.5" thickBot="1">
      <c r="B25" s="24"/>
      <c r="C25" s="22"/>
      <c r="D25" s="25"/>
      <c r="F25" s="17">
        <v>42</v>
      </c>
      <c r="G25" s="18">
        <f t="shared" si="0"/>
        <v>50.57605508091175</v>
      </c>
      <c r="H25" s="18">
        <f t="shared" si="17"/>
        <v>40.04000523267241</v>
      </c>
      <c r="I25" s="18">
        <f t="shared" si="18"/>
        <v>29.503955384433066</v>
      </c>
      <c r="J25" s="18">
        <f t="shared" si="19"/>
        <v>23.34076131748422</v>
      </c>
      <c r="K25" s="18">
        <f t="shared" si="1"/>
        <v>18.967905536193726</v>
      </c>
      <c r="L25" s="18">
        <f t="shared" si="2"/>
        <v>15.576055080911749</v>
      </c>
      <c r="M25" s="18">
        <f t="shared" si="3"/>
        <v>12.804711469244882</v>
      </c>
      <c r="N25" s="18">
        <f t="shared" si="4"/>
        <v>10.461573832173423</v>
      </c>
      <c r="O25" s="18">
        <f t="shared" si="5"/>
        <v>8.431855687954386</v>
      </c>
      <c r="P25" s="18">
        <f t="shared" si="6"/>
        <v>6.641517402296042</v>
      </c>
      <c r="Q25" s="18">
        <f t="shared" si="7"/>
        <v>5.04000523267241</v>
      </c>
      <c r="R25" s="18">
        <f t="shared" si="8"/>
        <v>3.5912612521345304</v>
      </c>
      <c r="S25" s="18">
        <f t="shared" si="9"/>
        <v>-1.123188834276438</v>
      </c>
      <c r="T25" s="18">
        <f t="shared" si="10"/>
        <v>-5.4960446155669285</v>
      </c>
      <c r="U25" s="18">
        <f t="shared" si="11"/>
        <v>-8.887895070848904</v>
      </c>
      <c r="V25" s="18">
        <f t="shared" si="12"/>
        <v>-11.659238682515769</v>
      </c>
      <c r="W25" s="18">
        <f t="shared" si="13"/>
        <v>-14.002376319587244</v>
      </c>
      <c r="X25" s="18">
        <f t="shared" si="14"/>
        <v>-16.032094463806267</v>
      </c>
      <c r="Y25" s="18">
        <f t="shared" si="15"/>
        <v>-17.822432749464618</v>
      </c>
      <c r="Z25" s="18">
        <f t="shared" si="16"/>
        <v>-19.42394491908825</v>
      </c>
    </row>
    <row r="26" spans="2:26" ht="13.5" thickBot="1">
      <c r="B26" s="45" t="s">
        <v>68</v>
      </c>
      <c r="C26" s="29">
        <v>6</v>
      </c>
      <c r="D26" s="25" t="s">
        <v>16</v>
      </c>
      <c r="F26" s="17">
        <v>44</v>
      </c>
      <c r="G26" s="18">
        <f t="shared" si="0"/>
        <v>50.734080222426016</v>
      </c>
      <c r="H26" s="18">
        <f t="shared" si="17"/>
        <v>40.19803037418666</v>
      </c>
      <c r="I26" s="18">
        <f t="shared" si="18"/>
        <v>29.661980525947325</v>
      </c>
      <c r="J26" s="18">
        <f t="shared" si="19"/>
        <v>23.498786458998477</v>
      </c>
      <c r="K26" s="18">
        <f t="shared" si="1"/>
        <v>19.125930677707984</v>
      </c>
      <c r="L26" s="18">
        <f t="shared" si="2"/>
        <v>15.734080222426005</v>
      </c>
      <c r="M26" s="18">
        <f t="shared" si="3"/>
        <v>12.96273661075914</v>
      </c>
      <c r="N26" s="18">
        <f t="shared" si="4"/>
        <v>10.61959897368768</v>
      </c>
      <c r="O26" s="18">
        <f t="shared" si="5"/>
        <v>8.589880829468644</v>
      </c>
      <c r="P26" s="18">
        <f t="shared" si="6"/>
        <v>6.799542543810302</v>
      </c>
      <c r="Q26" s="18">
        <f t="shared" si="7"/>
        <v>5.198030374186668</v>
      </c>
      <c r="R26" s="18">
        <f t="shared" si="8"/>
        <v>3.749286393648789</v>
      </c>
      <c r="S26" s="18">
        <f t="shared" si="9"/>
        <v>-0.9651636927621792</v>
      </c>
      <c r="T26" s="18">
        <f t="shared" si="10"/>
        <v>-5.338019474052671</v>
      </c>
      <c r="U26" s="18">
        <f t="shared" si="11"/>
        <v>-8.729869929334644</v>
      </c>
      <c r="V26" s="18">
        <f t="shared" si="12"/>
        <v>-11.501213541001512</v>
      </c>
      <c r="W26" s="18">
        <f t="shared" si="13"/>
        <v>-13.844351178072984</v>
      </c>
      <c r="X26" s="18">
        <f t="shared" si="14"/>
        <v>-15.874069322292009</v>
      </c>
      <c r="Y26" s="18">
        <f t="shared" si="15"/>
        <v>-17.66440760795036</v>
      </c>
      <c r="Z26" s="18">
        <f t="shared" si="16"/>
        <v>-19.26591977757399</v>
      </c>
    </row>
    <row r="27" spans="2:26" ht="12.75">
      <c r="B27" s="24"/>
      <c r="C27" s="22">
        <f>10^(C26/10)</f>
        <v>3.9810717055349727</v>
      </c>
      <c r="D27" s="25"/>
      <c r="F27" s="17">
        <v>46</v>
      </c>
      <c r="G27" s="18">
        <f t="shared" si="0"/>
        <v>50.867235894946376</v>
      </c>
      <c r="H27" s="18">
        <f t="shared" si="17"/>
        <v>40.33118604670704</v>
      </c>
      <c r="I27" s="18">
        <f t="shared" si="18"/>
        <v>29.795136198467688</v>
      </c>
      <c r="J27" s="18">
        <f t="shared" si="19"/>
        <v>23.631942131518848</v>
      </c>
      <c r="K27" s="18">
        <f t="shared" si="1"/>
        <v>19.25908635022835</v>
      </c>
      <c r="L27" s="18">
        <f t="shared" si="2"/>
        <v>15.867235894946374</v>
      </c>
      <c r="M27" s="18">
        <f t="shared" si="3"/>
        <v>13.09589228327951</v>
      </c>
      <c r="N27" s="18">
        <f t="shared" si="4"/>
        <v>10.75275464620805</v>
      </c>
      <c r="O27" s="18">
        <f t="shared" si="5"/>
        <v>8.72303650198901</v>
      </c>
      <c r="P27" s="18">
        <f t="shared" si="6"/>
        <v>6.932698216330668</v>
      </c>
      <c r="Q27" s="18">
        <f t="shared" si="7"/>
        <v>5.331186046707035</v>
      </c>
      <c r="R27" s="18">
        <f t="shared" si="8"/>
        <v>3.8824420661691557</v>
      </c>
      <c r="S27" s="18">
        <f t="shared" si="9"/>
        <v>-0.8320080202418121</v>
      </c>
      <c r="T27" s="18">
        <f t="shared" si="10"/>
        <v>-5.204863801532303</v>
      </c>
      <c r="U27" s="18">
        <f t="shared" si="11"/>
        <v>-8.596714256814277</v>
      </c>
      <c r="V27" s="18">
        <f t="shared" si="12"/>
        <v>-11.368057868481143</v>
      </c>
      <c r="W27" s="18">
        <f t="shared" si="13"/>
        <v>-13.711195505552618</v>
      </c>
      <c r="X27" s="18">
        <f t="shared" si="14"/>
        <v>-15.740913649771642</v>
      </c>
      <c r="Y27" s="18">
        <f t="shared" si="15"/>
        <v>-17.531251935429992</v>
      </c>
      <c r="Z27" s="18">
        <f t="shared" si="16"/>
        <v>-19.132764105053624</v>
      </c>
    </row>
    <row r="28" spans="2:26" ht="13.5" thickBot="1">
      <c r="B28" s="26" t="s">
        <v>21</v>
      </c>
      <c r="C28" s="27">
        <f>(C23*C18/C27/C15)^(1/C24)</f>
        <v>20.290747460828644</v>
      </c>
      <c r="D28" s="28" t="s">
        <v>15</v>
      </c>
      <c r="F28" s="17">
        <v>48</v>
      </c>
      <c r="G28" s="18">
        <f t="shared" si="0"/>
        <v>50.97985064376567</v>
      </c>
      <c r="H28" s="18">
        <f t="shared" si="17"/>
        <v>40.44380079552633</v>
      </c>
      <c r="I28" s="18">
        <f t="shared" si="18"/>
        <v>29.907750947286992</v>
      </c>
      <c r="J28" s="18">
        <f t="shared" si="19"/>
        <v>23.744556880338145</v>
      </c>
      <c r="K28" s="18">
        <f t="shared" si="1"/>
        <v>19.371701099047655</v>
      </c>
      <c r="L28" s="18">
        <f t="shared" si="2"/>
        <v>15.979850643765674</v>
      </c>
      <c r="M28" s="18">
        <f t="shared" si="3"/>
        <v>13.208507032098808</v>
      </c>
      <c r="N28" s="18">
        <f t="shared" si="4"/>
        <v>10.865369395027349</v>
      </c>
      <c r="O28" s="18">
        <f t="shared" si="5"/>
        <v>8.835651250808311</v>
      </c>
      <c r="P28" s="18">
        <f t="shared" si="6"/>
        <v>7.045312965149969</v>
      </c>
      <c r="Q28" s="18">
        <f t="shared" si="7"/>
        <v>5.443800795526336</v>
      </c>
      <c r="R28" s="18">
        <f t="shared" si="8"/>
        <v>3.9950568149884553</v>
      </c>
      <c r="S28" s="18">
        <f t="shared" si="9"/>
        <v>-0.7193932714225125</v>
      </c>
      <c r="T28" s="18">
        <f t="shared" si="10"/>
        <v>-5.092249052713003</v>
      </c>
      <c r="U28" s="18">
        <f t="shared" si="11"/>
        <v>-8.484099507994978</v>
      </c>
      <c r="V28" s="18">
        <f t="shared" si="12"/>
        <v>-11.255443119661843</v>
      </c>
      <c r="W28" s="18">
        <f t="shared" si="13"/>
        <v>-13.598580756733318</v>
      </c>
      <c r="X28" s="18">
        <f t="shared" si="14"/>
        <v>-15.628298900952341</v>
      </c>
      <c r="Y28" s="18">
        <f t="shared" si="15"/>
        <v>-17.41863718661069</v>
      </c>
      <c r="Z28" s="18">
        <f t="shared" si="16"/>
        <v>-19.020149356234324</v>
      </c>
    </row>
    <row r="29" spans="6:26" ht="12.75">
      <c r="F29" s="17">
        <v>50</v>
      </c>
      <c r="G29" s="18">
        <f t="shared" si="0"/>
        <v>51.07546058066085</v>
      </c>
      <c r="H29" s="18">
        <f t="shared" si="17"/>
        <v>40.539410732421516</v>
      </c>
      <c r="I29" s="18">
        <f t="shared" si="18"/>
        <v>30.003360884182175</v>
      </c>
      <c r="J29" s="18">
        <f t="shared" si="19"/>
        <v>23.84016681723333</v>
      </c>
      <c r="K29" s="18">
        <f t="shared" si="1"/>
        <v>19.46731103594284</v>
      </c>
      <c r="L29" s="18">
        <f t="shared" si="2"/>
        <v>16.07546058066086</v>
      </c>
      <c r="M29" s="18">
        <f t="shared" si="3"/>
        <v>13.304116968993995</v>
      </c>
      <c r="N29" s="18">
        <f t="shared" si="4"/>
        <v>10.960979331922536</v>
      </c>
      <c r="O29" s="18">
        <f t="shared" si="5"/>
        <v>8.931261187703498</v>
      </c>
      <c r="P29" s="18">
        <f t="shared" si="6"/>
        <v>7.140922902045155</v>
      </c>
      <c r="Q29" s="18">
        <f t="shared" si="7"/>
        <v>5.539410732421521</v>
      </c>
      <c r="R29" s="18">
        <f t="shared" si="8"/>
        <v>4.090666751883642</v>
      </c>
      <c r="S29" s="18">
        <f t="shared" si="9"/>
        <v>-0.6237833345273264</v>
      </c>
      <c r="T29" s="18">
        <f t="shared" si="10"/>
        <v>-4.996639115817817</v>
      </c>
      <c r="U29" s="18">
        <f t="shared" si="11"/>
        <v>-8.388489571099791</v>
      </c>
      <c r="V29" s="18">
        <f t="shared" si="12"/>
        <v>-11.159833182766656</v>
      </c>
      <c r="W29" s="18">
        <f t="shared" si="13"/>
        <v>-13.502970819838131</v>
      </c>
      <c r="X29" s="18">
        <f t="shared" si="14"/>
        <v>-15.532688964057154</v>
      </c>
      <c r="Y29" s="18">
        <f t="shared" si="15"/>
        <v>-17.323027249715505</v>
      </c>
      <c r="Z29" s="18">
        <f t="shared" si="16"/>
        <v>-18.92453941933914</v>
      </c>
    </row>
    <row r="30" spans="6:26" ht="12.75">
      <c r="F30" s="17">
        <v>52</v>
      </c>
      <c r="G30" s="18">
        <f t="shared" si="0"/>
        <v>51.15695347628553</v>
      </c>
      <c r="H30" s="18">
        <f t="shared" si="17"/>
        <v>40.620903628046186</v>
      </c>
      <c r="I30" s="18">
        <f t="shared" si="18"/>
        <v>30.084853779806853</v>
      </c>
      <c r="J30" s="18">
        <f t="shared" si="19"/>
        <v>23.92165971285801</v>
      </c>
      <c r="K30" s="18">
        <f t="shared" si="1"/>
        <v>19.548803931567512</v>
      </c>
      <c r="L30" s="18">
        <f t="shared" si="2"/>
        <v>16.156953476285533</v>
      </c>
      <c r="M30" s="18">
        <f t="shared" si="3"/>
        <v>13.385609864618669</v>
      </c>
      <c r="N30" s="18">
        <f t="shared" si="4"/>
        <v>11.042472227547208</v>
      </c>
      <c r="O30" s="18">
        <f t="shared" si="5"/>
        <v>9.01275408332817</v>
      </c>
      <c r="P30" s="18">
        <f t="shared" si="6"/>
        <v>7.222415797669828</v>
      </c>
      <c r="Q30" s="18">
        <f t="shared" si="7"/>
        <v>5.620903628046196</v>
      </c>
      <c r="R30" s="18">
        <f t="shared" si="8"/>
        <v>4.172159647508316</v>
      </c>
      <c r="S30" s="18">
        <f t="shared" si="9"/>
        <v>-0.5422904389026523</v>
      </c>
      <c r="T30" s="18">
        <f t="shared" si="10"/>
        <v>-4.915146220193144</v>
      </c>
      <c r="U30" s="18">
        <f t="shared" si="11"/>
        <v>-8.30699667547512</v>
      </c>
      <c r="V30" s="18">
        <f t="shared" si="12"/>
        <v>-11.078340287141984</v>
      </c>
      <c r="W30" s="18">
        <f t="shared" si="13"/>
        <v>-13.421477924213459</v>
      </c>
      <c r="X30" s="18">
        <f t="shared" si="14"/>
        <v>-15.451196068432482</v>
      </c>
      <c r="Y30" s="18">
        <f t="shared" si="15"/>
        <v>-17.24153435409083</v>
      </c>
      <c r="Z30" s="18">
        <f t="shared" si="16"/>
        <v>-18.843046523714463</v>
      </c>
    </row>
    <row r="31" spans="1:26" ht="12.75">
      <c r="A31" s="2" t="s">
        <v>27</v>
      </c>
      <c r="C31" s="2"/>
      <c r="D31" s="2"/>
      <c r="F31" s="17">
        <v>54</v>
      </c>
      <c r="G31" s="18">
        <f t="shared" si="0"/>
        <v>51.22668935182679</v>
      </c>
      <c r="H31" s="18">
        <f t="shared" si="17"/>
        <v>40.69063950358745</v>
      </c>
      <c r="I31" s="18">
        <f t="shared" si="18"/>
        <v>30.154589655348104</v>
      </c>
      <c r="J31" s="18">
        <f t="shared" si="19"/>
        <v>23.991395588399264</v>
      </c>
      <c r="K31" s="18">
        <f t="shared" si="1"/>
        <v>19.618539807108768</v>
      </c>
      <c r="L31" s="18">
        <f t="shared" si="2"/>
        <v>16.226689351826785</v>
      </c>
      <c r="M31" s="18">
        <f t="shared" si="3"/>
        <v>13.45534574015992</v>
      </c>
      <c r="N31" s="18">
        <f t="shared" si="4"/>
        <v>11.112208103088461</v>
      </c>
      <c r="O31" s="18">
        <f t="shared" si="5"/>
        <v>9.082489958869424</v>
      </c>
      <c r="P31" s="18">
        <f t="shared" si="6"/>
        <v>7.292151673211081</v>
      </c>
      <c r="Q31" s="18">
        <f t="shared" si="7"/>
        <v>5.690639503587448</v>
      </c>
      <c r="R31" s="18">
        <f t="shared" si="8"/>
        <v>4.241895523049568</v>
      </c>
      <c r="S31" s="18">
        <f t="shared" si="9"/>
        <v>-0.4725545633613998</v>
      </c>
      <c r="T31" s="18">
        <f t="shared" si="10"/>
        <v>-4.84541034465189</v>
      </c>
      <c r="U31" s="18">
        <f t="shared" si="11"/>
        <v>-8.237260799933866</v>
      </c>
      <c r="V31" s="18">
        <f t="shared" si="12"/>
        <v>-11.00860441160073</v>
      </c>
      <c r="W31" s="18">
        <f t="shared" si="13"/>
        <v>-13.351742048672204</v>
      </c>
      <c r="X31" s="18">
        <f t="shared" si="14"/>
        <v>-15.381460192891229</v>
      </c>
      <c r="Y31" s="18">
        <f t="shared" si="15"/>
        <v>-17.17179847854958</v>
      </c>
      <c r="Z31" s="18">
        <f t="shared" si="16"/>
        <v>-18.773310648173208</v>
      </c>
    </row>
    <row r="32" spans="2:26" ht="12.75">
      <c r="B32" s="14" t="s">
        <v>28</v>
      </c>
      <c r="C32">
        <f>ROUNDDOWN(C28,0)</f>
        <v>20</v>
      </c>
      <c r="F32" s="17">
        <v>56</v>
      </c>
      <c r="G32" s="18">
        <f t="shared" si="0"/>
        <v>51.286599937148935</v>
      </c>
      <c r="H32" s="18">
        <f t="shared" si="17"/>
        <v>40.7505500889096</v>
      </c>
      <c r="I32" s="18">
        <f t="shared" si="18"/>
        <v>30.214500240670255</v>
      </c>
      <c r="J32" s="18">
        <f t="shared" si="19"/>
        <v>24.05130617372141</v>
      </c>
      <c r="K32" s="18">
        <f t="shared" si="1"/>
        <v>19.678450392430918</v>
      </c>
      <c r="L32" s="18">
        <f t="shared" si="2"/>
        <v>16.28659993714894</v>
      </c>
      <c r="M32" s="18">
        <f t="shared" si="3"/>
        <v>13.515256325482074</v>
      </c>
      <c r="N32" s="18">
        <f t="shared" si="4"/>
        <v>11.172118688410615</v>
      </c>
      <c r="O32" s="18">
        <f t="shared" si="5"/>
        <v>9.142400544191576</v>
      </c>
      <c r="P32" s="18">
        <f t="shared" si="6"/>
        <v>7.352062258533233</v>
      </c>
      <c r="Q32" s="18">
        <f t="shared" si="7"/>
        <v>5.7505500889096</v>
      </c>
      <c r="R32" s="18">
        <f t="shared" si="8"/>
        <v>4.301806108371721</v>
      </c>
      <c r="S32" s="18">
        <f t="shared" si="9"/>
        <v>-0.4126439780392471</v>
      </c>
      <c r="T32" s="18">
        <f t="shared" si="10"/>
        <v>-4.7854997593297375</v>
      </c>
      <c r="U32" s="18">
        <f t="shared" si="11"/>
        <v>-8.177350214611712</v>
      </c>
      <c r="V32" s="18">
        <f t="shared" si="12"/>
        <v>-10.948693826278577</v>
      </c>
      <c r="W32" s="18">
        <f t="shared" si="13"/>
        <v>-13.291831463350052</v>
      </c>
      <c r="X32" s="18">
        <f t="shared" si="14"/>
        <v>-15.321549607569075</v>
      </c>
      <c r="Y32" s="18">
        <f t="shared" si="15"/>
        <v>-17.111887893227426</v>
      </c>
      <c r="Z32" s="18">
        <f t="shared" si="16"/>
        <v>-18.71340006285106</v>
      </c>
    </row>
    <row r="33" spans="1:26" ht="12.75">
      <c r="A33" s="2" t="s">
        <v>30</v>
      </c>
      <c r="F33" s="17">
        <v>58</v>
      </c>
      <c r="G33" s="18">
        <f t="shared" si="0"/>
        <v>51.338269868302795</v>
      </c>
      <c r="H33" s="18">
        <f t="shared" si="17"/>
        <v>40.80222002006345</v>
      </c>
      <c r="I33" s="18">
        <f t="shared" si="18"/>
        <v>30.266170171824115</v>
      </c>
      <c r="J33" s="18">
        <f t="shared" si="19"/>
        <v>24.10297610487527</v>
      </c>
      <c r="K33" s="18">
        <f t="shared" si="1"/>
        <v>19.730120323584778</v>
      </c>
      <c r="L33" s="18">
        <f t="shared" si="2"/>
        <v>16.338269868302795</v>
      </c>
      <c r="M33" s="18">
        <f t="shared" si="3"/>
        <v>13.56692625663593</v>
      </c>
      <c r="N33" s="18">
        <f t="shared" si="4"/>
        <v>11.223788619564472</v>
      </c>
      <c r="O33" s="18">
        <f t="shared" si="5"/>
        <v>9.194070475345434</v>
      </c>
      <c r="P33" s="18">
        <f t="shared" si="6"/>
        <v>7.4037321896870925</v>
      </c>
      <c r="Q33" s="18">
        <f t="shared" si="7"/>
        <v>5.802220020063459</v>
      </c>
      <c r="R33" s="18">
        <f t="shared" si="8"/>
        <v>4.353476039525579</v>
      </c>
      <c r="S33" s="18">
        <f t="shared" si="9"/>
        <v>-0.36097404688538914</v>
      </c>
      <c r="T33" s="18">
        <f t="shared" si="10"/>
        <v>-4.73382982817588</v>
      </c>
      <c r="U33" s="18">
        <f t="shared" si="11"/>
        <v>-8.125680283457855</v>
      </c>
      <c r="V33" s="18">
        <f t="shared" si="12"/>
        <v>-10.89702389512472</v>
      </c>
      <c r="W33" s="18">
        <f t="shared" si="13"/>
        <v>-13.240161532196195</v>
      </c>
      <c r="X33" s="18">
        <f t="shared" si="14"/>
        <v>-15.269879676415218</v>
      </c>
      <c r="Y33" s="18">
        <f t="shared" si="15"/>
        <v>-17.060217962073565</v>
      </c>
      <c r="Z33" s="18">
        <f t="shared" si="16"/>
        <v>-18.6617301316972</v>
      </c>
    </row>
    <row r="34" spans="1:26" ht="12.75">
      <c r="A34" s="2" t="s">
        <v>29</v>
      </c>
      <c r="F34" s="17">
        <v>60</v>
      </c>
      <c r="G34" s="18">
        <f t="shared" si="0"/>
        <v>51.38300252532716</v>
      </c>
      <c r="H34" s="18">
        <f t="shared" si="17"/>
        <v>40.84695267708782</v>
      </c>
      <c r="I34" s="18">
        <f t="shared" si="18"/>
        <v>30.310902828848484</v>
      </c>
      <c r="J34" s="18">
        <f t="shared" si="19"/>
        <v>24.14770876189964</v>
      </c>
      <c r="K34" s="18">
        <f t="shared" si="1"/>
        <v>19.774852980609147</v>
      </c>
      <c r="L34" s="18">
        <f t="shared" si="2"/>
        <v>16.383002525327164</v>
      </c>
      <c r="M34" s="18">
        <f t="shared" si="3"/>
        <v>13.6116589136603</v>
      </c>
      <c r="N34" s="18">
        <f t="shared" si="4"/>
        <v>11.26852127658884</v>
      </c>
      <c r="O34" s="18">
        <f t="shared" si="5"/>
        <v>9.238803132369803</v>
      </c>
      <c r="P34" s="18">
        <f t="shared" si="6"/>
        <v>7.448464846711461</v>
      </c>
      <c r="Q34" s="18">
        <f t="shared" si="7"/>
        <v>5.8469526770878275</v>
      </c>
      <c r="R34" s="18">
        <f t="shared" si="8"/>
        <v>4.398208696549949</v>
      </c>
      <c r="S34" s="18">
        <f t="shared" si="9"/>
        <v>-0.31624138986101946</v>
      </c>
      <c r="T34" s="18">
        <f t="shared" si="10"/>
        <v>-4.68909717115151</v>
      </c>
      <c r="U34" s="18">
        <f t="shared" si="11"/>
        <v>-8.080947626433485</v>
      </c>
      <c r="V34" s="18">
        <f t="shared" si="12"/>
        <v>-10.852291238100351</v>
      </c>
      <c r="W34" s="18">
        <f t="shared" si="13"/>
        <v>-13.195428875171826</v>
      </c>
      <c r="X34" s="18">
        <f t="shared" si="14"/>
        <v>-15.225147019390848</v>
      </c>
      <c r="Y34" s="18">
        <f t="shared" si="15"/>
        <v>-17.015485305049197</v>
      </c>
      <c r="Z34" s="18">
        <f t="shared" si="16"/>
        <v>-18.616997474672832</v>
      </c>
    </row>
    <row r="35" spans="2:26" ht="13.5" thickBot="1">
      <c r="B35" s="19" t="s">
        <v>31</v>
      </c>
      <c r="C35" s="20" t="s">
        <v>26</v>
      </c>
      <c r="F35" s="17">
        <v>62</v>
      </c>
      <c r="G35" s="18">
        <f t="shared" si="0"/>
        <v>51.42187318628045</v>
      </c>
      <c r="H35" s="18">
        <f t="shared" si="17"/>
        <v>40.88582333804109</v>
      </c>
      <c r="I35" s="18">
        <f t="shared" si="18"/>
        <v>30.34977348980176</v>
      </c>
      <c r="J35" s="18">
        <f t="shared" si="19"/>
        <v>24.186579422852915</v>
      </c>
      <c r="K35" s="18">
        <f t="shared" si="1"/>
        <v>19.813723641562422</v>
      </c>
      <c r="L35" s="18">
        <f t="shared" si="2"/>
        <v>16.421873186280443</v>
      </c>
      <c r="M35" s="18">
        <f t="shared" si="3"/>
        <v>13.650529574613579</v>
      </c>
      <c r="N35" s="18">
        <f t="shared" si="4"/>
        <v>11.30739193754212</v>
      </c>
      <c r="O35" s="18">
        <f t="shared" si="5"/>
        <v>9.27767379332308</v>
      </c>
      <c r="P35" s="18">
        <f t="shared" si="6"/>
        <v>7.487335507664738</v>
      </c>
      <c r="Q35" s="18">
        <f t="shared" si="7"/>
        <v>5.885823338041105</v>
      </c>
      <c r="R35" s="18">
        <f t="shared" si="8"/>
        <v>4.437079357503225</v>
      </c>
      <c r="S35" s="18">
        <f t="shared" si="9"/>
        <v>-0.27737072890774306</v>
      </c>
      <c r="T35" s="18">
        <f t="shared" si="10"/>
        <v>-4.650226510198234</v>
      </c>
      <c r="U35" s="18">
        <f t="shared" si="11"/>
        <v>-8.042076965480208</v>
      </c>
      <c r="V35" s="18">
        <f t="shared" si="12"/>
        <v>-10.813420577147072</v>
      </c>
      <c r="W35" s="18">
        <f t="shared" si="13"/>
        <v>-13.156558214218549</v>
      </c>
      <c r="X35" s="18">
        <f t="shared" si="14"/>
        <v>-15.18627635843757</v>
      </c>
      <c r="Y35" s="18">
        <f t="shared" si="15"/>
        <v>-16.97661464409592</v>
      </c>
      <c r="Z35" s="18">
        <f t="shared" si="16"/>
        <v>-18.578126813719553</v>
      </c>
    </row>
    <row r="36" spans="2:26" ht="12.75">
      <c r="B36">
        <v>1</v>
      </c>
      <c r="C36">
        <f>10*LOG((C$18*C$23/(C$32^C$24))/(C$15+(C$18*C$23/((B36*C$32)^C$24))),10)</f>
        <v>-0.9300649841094505</v>
      </c>
      <c r="F36" s="17">
        <v>64</v>
      </c>
      <c r="G36" s="18">
        <f t="shared" si="0"/>
        <v>51.45577183874035</v>
      </c>
      <c r="H36" s="18">
        <f t="shared" si="17"/>
        <v>40.919721990501</v>
      </c>
      <c r="I36" s="18">
        <f t="shared" si="18"/>
        <v>30.383672142261666</v>
      </c>
      <c r="J36" s="18">
        <f t="shared" si="19"/>
        <v>24.22047807531282</v>
      </c>
      <c r="K36" s="18">
        <f t="shared" si="1"/>
        <v>19.847622294022326</v>
      </c>
      <c r="L36" s="18">
        <f t="shared" si="2"/>
        <v>16.455771838740347</v>
      </c>
      <c r="M36" s="18">
        <f t="shared" si="3"/>
        <v>13.684428227073479</v>
      </c>
      <c r="N36" s="18">
        <f t="shared" si="4"/>
        <v>11.34129059000202</v>
      </c>
      <c r="O36" s="18">
        <f t="shared" si="5"/>
        <v>9.311572445782986</v>
      </c>
      <c r="P36" s="18">
        <f t="shared" si="6"/>
        <v>7.521234160124641</v>
      </c>
      <c r="Q36" s="18">
        <f t="shared" si="7"/>
        <v>5.919721990501008</v>
      </c>
      <c r="R36" s="18">
        <f t="shared" si="8"/>
        <v>4.470978009963128</v>
      </c>
      <c r="S36" s="18">
        <f t="shared" si="9"/>
        <v>-0.24347207644784027</v>
      </c>
      <c r="T36" s="18">
        <f t="shared" si="10"/>
        <v>-4.616327857738331</v>
      </c>
      <c r="U36" s="18">
        <f t="shared" si="11"/>
        <v>-8.008178313020306</v>
      </c>
      <c r="V36" s="18">
        <f t="shared" si="12"/>
        <v>-10.779521924687172</v>
      </c>
      <c r="W36" s="18">
        <f t="shared" si="13"/>
        <v>-13.122659561758647</v>
      </c>
      <c r="X36" s="18">
        <f t="shared" si="14"/>
        <v>-15.152377705977669</v>
      </c>
      <c r="Y36" s="18">
        <f t="shared" si="15"/>
        <v>-16.942715991636017</v>
      </c>
      <c r="Z36" s="18">
        <f t="shared" si="16"/>
        <v>-18.54422816125965</v>
      </c>
    </row>
    <row r="37" spans="2:26" ht="12.75">
      <c r="B37">
        <v>2</v>
      </c>
      <c r="C37">
        <f aca="true" t="shared" si="20" ref="C37:C43">10*LOG((C$18*C$23/(C$32^C$24))/(C$15+(C$18*C$23/((B37*C$32)^C$24))),10)</f>
        <v>4.851820984650481</v>
      </c>
      <c r="F37" s="17">
        <v>66</v>
      </c>
      <c r="G37" s="18">
        <f t="shared" si="0"/>
        <v>51.48543762944858</v>
      </c>
      <c r="H37" s="18">
        <f t="shared" si="17"/>
        <v>40.94938778120924</v>
      </c>
      <c r="I37" s="18">
        <f t="shared" si="18"/>
        <v>30.413337932969906</v>
      </c>
      <c r="J37" s="18">
        <f t="shared" si="19"/>
        <v>24.25014386602106</v>
      </c>
      <c r="K37" s="18">
        <f t="shared" si="1"/>
        <v>19.87728808473057</v>
      </c>
      <c r="L37" s="18">
        <f t="shared" si="2"/>
        <v>16.485437629448587</v>
      </c>
      <c r="M37" s="18">
        <f t="shared" si="3"/>
        <v>13.714094017781722</v>
      </c>
      <c r="N37" s="18">
        <f t="shared" si="4"/>
        <v>11.370956380710261</v>
      </c>
      <c r="O37" s="18">
        <f t="shared" si="5"/>
        <v>9.341238236491225</v>
      </c>
      <c r="P37" s="18">
        <f t="shared" si="6"/>
        <v>7.550899950832882</v>
      </c>
      <c r="Q37" s="18">
        <f t="shared" si="7"/>
        <v>5.949387781209248</v>
      </c>
      <c r="R37" s="18">
        <f t="shared" si="8"/>
        <v>4.500643800671369</v>
      </c>
      <c r="S37" s="18">
        <f t="shared" si="9"/>
        <v>-0.21380628573959853</v>
      </c>
      <c r="T37" s="18">
        <f t="shared" si="10"/>
        <v>-4.586662067030089</v>
      </c>
      <c r="U37" s="18">
        <f t="shared" si="11"/>
        <v>-7.978512522312064</v>
      </c>
      <c r="V37" s="18">
        <f t="shared" si="12"/>
        <v>-10.74985613397893</v>
      </c>
      <c r="W37" s="18">
        <f t="shared" si="13"/>
        <v>-13.092993771050406</v>
      </c>
      <c r="X37" s="18">
        <f t="shared" si="14"/>
        <v>-15.122711915269427</v>
      </c>
      <c r="Y37" s="18">
        <f t="shared" si="15"/>
        <v>-16.913050200927778</v>
      </c>
      <c r="Z37" s="18">
        <f t="shared" si="16"/>
        <v>-18.51456237055141</v>
      </c>
    </row>
    <row r="38" spans="2:26" ht="12.75">
      <c r="B38">
        <v>3</v>
      </c>
      <c r="C38">
        <f t="shared" si="20"/>
        <v>5.8469526770878275</v>
      </c>
      <c r="F38" s="17">
        <v>68</v>
      </c>
      <c r="G38" s="18">
        <f t="shared" si="0"/>
        <v>51.51148659079567</v>
      </c>
      <c r="H38" s="18">
        <f t="shared" si="17"/>
        <v>40.975436742556326</v>
      </c>
      <c r="I38" s="18">
        <f t="shared" si="18"/>
        <v>30.439386894316986</v>
      </c>
      <c r="J38" s="18">
        <f t="shared" si="19"/>
        <v>24.276192827368142</v>
      </c>
      <c r="K38" s="18">
        <f t="shared" si="1"/>
        <v>19.90333704607765</v>
      </c>
      <c r="L38" s="18">
        <f t="shared" si="2"/>
        <v>16.51148659079567</v>
      </c>
      <c r="M38" s="18">
        <f t="shared" si="3"/>
        <v>13.740142979128805</v>
      </c>
      <c r="N38" s="18">
        <f t="shared" si="4"/>
        <v>11.397005342057344</v>
      </c>
      <c r="O38" s="18">
        <f t="shared" si="5"/>
        <v>9.367287197838309</v>
      </c>
      <c r="P38" s="18">
        <f t="shared" si="6"/>
        <v>7.576948912179965</v>
      </c>
      <c r="Q38" s="18">
        <f t="shared" si="7"/>
        <v>5.975436742556331</v>
      </c>
      <c r="R38" s="18">
        <f t="shared" si="8"/>
        <v>4.5266927620184525</v>
      </c>
      <c r="S38" s="18">
        <f t="shared" si="9"/>
        <v>-0.18775732439251558</v>
      </c>
      <c r="T38" s="18">
        <f t="shared" si="10"/>
        <v>-4.560613105683006</v>
      </c>
      <c r="U38" s="18">
        <f t="shared" si="11"/>
        <v>-7.952463560964982</v>
      </c>
      <c r="V38" s="18">
        <f t="shared" si="12"/>
        <v>-10.723807172631847</v>
      </c>
      <c r="W38" s="18">
        <f t="shared" si="13"/>
        <v>-13.066944809703323</v>
      </c>
      <c r="X38" s="18">
        <f t="shared" si="14"/>
        <v>-15.096662953922344</v>
      </c>
      <c r="Y38" s="18">
        <f t="shared" si="15"/>
        <v>-16.887001239580695</v>
      </c>
      <c r="Z38" s="18">
        <f t="shared" si="16"/>
        <v>-18.488513409204327</v>
      </c>
    </row>
    <row r="39" spans="2:26" ht="12.75">
      <c r="B39">
        <v>4</v>
      </c>
      <c r="C39">
        <f t="shared" si="20"/>
        <v>6.0795828285918905</v>
      </c>
      <c r="F39" s="17">
        <v>70</v>
      </c>
      <c r="G39" s="18">
        <f t="shared" si="0"/>
        <v>51.534433979650636</v>
      </c>
      <c r="H39" s="18">
        <f t="shared" si="17"/>
        <v>40.9983841314113</v>
      </c>
      <c r="I39" s="18">
        <f t="shared" si="18"/>
        <v>30.46233428317196</v>
      </c>
      <c r="J39" s="18">
        <f t="shared" si="19"/>
        <v>24.299140216223115</v>
      </c>
      <c r="K39" s="18">
        <f t="shared" si="1"/>
        <v>19.92628443493262</v>
      </c>
      <c r="L39" s="18">
        <f t="shared" si="2"/>
        <v>16.53443397965064</v>
      </c>
      <c r="M39" s="18">
        <f t="shared" si="3"/>
        <v>13.763090367983775</v>
      </c>
      <c r="N39" s="18">
        <f t="shared" si="4"/>
        <v>11.419952730912314</v>
      </c>
      <c r="O39" s="18">
        <f t="shared" si="5"/>
        <v>9.390234586693277</v>
      </c>
      <c r="P39" s="18">
        <f t="shared" si="6"/>
        <v>7.599896301034935</v>
      </c>
      <c r="Q39" s="18">
        <f t="shared" si="7"/>
        <v>5.998384131411301</v>
      </c>
      <c r="R39" s="18">
        <f t="shared" si="8"/>
        <v>4.549640150873421</v>
      </c>
      <c r="S39" s="18">
        <f t="shared" si="9"/>
        <v>-0.16480993553754592</v>
      </c>
      <c r="T39" s="18">
        <f t="shared" si="10"/>
        <v>-4.537665716828037</v>
      </c>
      <c r="U39" s="18">
        <f t="shared" si="11"/>
        <v>-7.929516172110011</v>
      </c>
      <c r="V39" s="18">
        <f t="shared" si="12"/>
        <v>-10.700859783776878</v>
      </c>
      <c r="W39" s="18">
        <f t="shared" si="13"/>
        <v>-13.04399742084835</v>
      </c>
      <c r="X39" s="18">
        <f t="shared" si="14"/>
        <v>-15.073715565067376</v>
      </c>
      <c r="Y39" s="18">
        <f t="shared" si="15"/>
        <v>-16.864053850725725</v>
      </c>
      <c r="Z39" s="18">
        <f t="shared" si="16"/>
        <v>-18.465566020349357</v>
      </c>
    </row>
    <row r="40" spans="2:26" ht="12.75">
      <c r="B40">
        <v>5</v>
      </c>
      <c r="C40">
        <f t="shared" si="20"/>
        <v>6.154802276918961</v>
      </c>
      <c r="F40" s="17">
        <v>72</v>
      </c>
      <c r="G40" s="18">
        <f t="shared" si="0"/>
        <v>51.55471230595452</v>
      </c>
      <c r="H40" s="18">
        <f t="shared" si="17"/>
        <v>41.01866245771518</v>
      </c>
      <c r="I40" s="18">
        <f t="shared" si="18"/>
        <v>30.482612609475837</v>
      </c>
      <c r="J40" s="18">
        <f t="shared" si="19"/>
        <v>24.31941854252699</v>
      </c>
      <c r="K40" s="18">
        <f t="shared" si="1"/>
        <v>19.946562761236496</v>
      </c>
      <c r="L40" s="18">
        <f t="shared" si="2"/>
        <v>16.55471230595452</v>
      </c>
      <c r="M40" s="18">
        <f t="shared" si="3"/>
        <v>13.783368694287654</v>
      </c>
      <c r="N40" s="18">
        <f t="shared" si="4"/>
        <v>11.440231057216195</v>
      </c>
      <c r="O40" s="18">
        <f t="shared" si="5"/>
        <v>9.410512912997156</v>
      </c>
      <c r="P40" s="18">
        <f t="shared" si="6"/>
        <v>7.620174627338814</v>
      </c>
      <c r="Q40" s="18">
        <f t="shared" si="7"/>
        <v>6.01866245771518</v>
      </c>
      <c r="R40" s="18">
        <f t="shared" si="8"/>
        <v>4.5699184771773</v>
      </c>
      <c r="S40" s="18">
        <f t="shared" si="9"/>
        <v>-0.1445316092336674</v>
      </c>
      <c r="T40" s="18">
        <f t="shared" si="10"/>
        <v>-4.517387390524158</v>
      </c>
      <c r="U40" s="18">
        <f t="shared" si="11"/>
        <v>-7.909237845806133</v>
      </c>
      <c r="V40" s="18">
        <f t="shared" si="12"/>
        <v>-10.680581457472996</v>
      </c>
      <c r="W40" s="18">
        <f t="shared" si="13"/>
        <v>-13.023719094544472</v>
      </c>
      <c r="X40" s="18">
        <f t="shared" si="14"/>
        <v>-15.053437238763497</v>
      </c>
      <c r="Y40" s="18">
        <f t="shared" si="15"/>
        <v>-16.843775524421847</v>
      </c>
      <c r="Z40" s="18">
        <f t="shared" si="16"/>
        <v>-18.44528769404548</v>
      </c>
    </row>
    <row r="41" spans="2:26" ht="12.75">
      <c r="B41">
        <v>6</v>
      </c>
      <c r="C41">
        <f t="shared" si="20"/>
        <v>6.185145972254152</v>
      </c>
      <c r="F41" s="17">
        <v>74</v>
      </c>
      <c r="G41" s="18">
        <f t="shared" si="0"/>
        <v>51.57268591447986</v>
      </c>
      <c r="H41" s="18">
        <f t="shared" si="17"/>
        <v>41.03663606624052</v>
      </c>
      <c r="I41" s="18">
        <f t="shared" si="18"/>
        <v>30.50058621800118</v>
      </c>
      <c r="J41" s="18">
        <f t="shared" si="19"/>
        <v>24.337392151052327</v>
      </c>
      <c r="K41" s="18">
        <f t="shared" si="1"/>
        <v>19.964536369761838</v>
      </c>
      <c r="L41" s="18">
        <f t="shared" si="2"/>
        <v>16.57268591447986</v>
      </c>
      <c r="M41" s="18">
        <f t="shared" si="3"/>
        <v>13.801342302812994</v>
      </c>
      <c r="N41" s="18">
        <f t="shared" si="4"/>
        <v>11.458204665741533</v>
      </c>
      <c r="O41" s="18">
        <f t="shared" si="5"/>
        <v>9.428486521522496</v>
      </c>
      <c r="P41" s="18">
        <f t="shared" si="6"/>
        <v>7.638148235864152</v>
      </c>
      <c r="Q41" s="18">
        <f t="shared" si="7"/>
        <v>6.036636066240519</v>
      </c>
      <c r="R41" s="18">
        <f t="shared" si="8"/>
        <v>4.587892085702641</v>
      </c>
      <c r="S41" s="18">
        <f t="shared" si="9"/>
        <v>-0.12655800070832782</v>
      </c>
      <c r="T41" s="18">
        <f t="shared" si="10"/>
        <v>-4.499413781998818</v>
      </c>
      <c r="U41" s="18">
        <f t="shared" si="11"/>
        <v>-7.891264237280794</v>
      </c>
      <c r="V41" s="18">
        <f t="shared" si="12"/>
        <v>-10.662607848947658</v>
      </c>
      <c r="W41" s="18">
        <f t="shared" si="13"/>
        <v>-13.005745486019133</v>
      </c>
      <c r="X41" s="18">
        <f t="shared" si="14"/>
        <v>-15.035463630238157</v>
      </c>
      <c r="Y41" s="18">
        <f t="shared" si="15"/>
        <v>-16.82580191589651</v>
      </c>
      <c r="Z41" s="18">
        <f t="shared" si="16"/>
        <v>-18.427314085520138</v>
      </c>
    </row>
    <row r="42" spans="3:26" ht="12.75">
      <c r="C42" s="15"/>
      <c r="F42" s="17">
        <v>76</v>
      </c>
      <c r="G42" s="18">
        <f t="shared" si="0"/>
        <v>51.58866280874943</v>
      </c>
      <c r="H42" s="18">
        <f t="shared" si="17"/>
        <v>41.05261296051009</v>
      </c>
      <c r="I42" s="18">
        <f t="shared" si="18"/>
        <v>30.516563112270752</v>
      </c>
      <c r="J42" s="18">
        <f t="shared" si="19"/>
        <v>24.35336904532191</v>
      </c>
      <c r="K42" s="18">
        <f t="shared" si="1"/>
        <v>19.980513264031416</v>
      </c>
      <c r="L42" s="18">
        <f t="shared" si="2"/>
        <v>16.588662808749433</v>
      </c>
      <c r="M42" s="18">
        <f t="shared" si="3"/>
        <v>13.817319197082572</v>
      </c>
      <c r="N42" s="18">
        <f t="shared" si="4"/>
        <v>11.474181560011111</v>
      </c>
      <c r="O42" s="18">
        <f t="shared" si="5"/>
        <v>9.444463415792072</v>
      </c>
      <c r="P42" s="18">
        <f t="shared" si="6"/>
        <v>7.654125130133732</v>
      </c>
      <c r="Q42" s="18">
        <f t="shared" si="7"/>
        <v>6.052612960510098</v>
      </c>
      <c r="R42" s="18">
        <f t="shared" si="8"/>
        <v>4.603868979972218</v>
      </c>
      <c r="S42" s="18">
        <f t="shared" si="9"/>
        <v>-0.11058110643874929</v>
      </c>
      <c r="T42" s="18">
        <f t="shared" si="10"/>
        <v>-4.4834368877292405</v>
      </c>
      <c r="U42" s="18">
        <f t="shared" si="11"/>
        <v>-7.875287343011216</v>
      </c>
      <c r="V42" s="18">
        <f t="shared" si="12"/>
        <v>-10.64663095467808</v>
      </c>
      <c r="W42" s="18">
        <f t="shared" si="13"/>
        <v>-12.989768591749556</v>
      </c>
      <c r="X42" s="18">
        <f t="shared" si="14"/>
        <v>-15.019486735968577</v>
      </c>
      <c r="Y42" s="18">
        <f t="shared" si="15"/>
        <v>-16.809825021626928</v>
      </c>
      <c r="Z42" s="18">
        <f t="shared" si="16"/>
        <v>-18.41133719125056</v>
      </c>
    </row>
    <row r="43" spans="1:26" ht="13.5" thickBot="1">
      <c r="A43" s="2" t="s">
        <v>33</v>
      </c>
      <c r="C43" s="15"/>
      <c r="F43" s="17">
        <v>78</v>
      </c>
      <c r="G43" s="18">
        <f t="shared" si="0"/>
        <v>51.602904265628105</v>
      </c>
      <c r="H43" s="18">
        <f t="shared" si="17"/>
        <v>41.06685441738876</v>
      </c>
      <c r="I43" s="18">
        <f t="shared" si="18"/>
        <v>30.530804569149424</v>
      </c>
      <c r="J43" s="18">
        <f t="shared" si="19"/>
        <v>24.36761050220058</v>
      </c>
      <c r="K43" s="18">
        <f t="shared" si="1"/>
        <v>19.994754720910088</v>
      </c>
      <c r="L43" s="18">
        <f t="shared" si="2"/>
        <v>16.602904265628105</v>
      </c>
      <c r="M43" s="18">
        <f t="shared" si="3"/>
        <v>13.83156065396124</v>
      </c>
      <c r="N43" s="18">
        <f t="shared" si="4"/>
        <v>11.488423016889781</v>
      </c>
      <c r="O43" s="18">
        <f t="shared" si="5"/>
        <v>9.458704872670744</v>
      </c>
      <c r="P43" s="18">
        <f t="shared" si="6"/>
        <v>7.6683665870124</v>
      </c>
      <c r="Q43" s="18">
        <f t="shared" si="7"/>
        <v>6.066854417388766</v>
      </c>
      <c r="R43" s="18">
        <f t="shared" si="8"/>
        <v>4.618110436850888</v>
      </c>
      <c r="S43" s="18">
        <f t="shared" si="9"/>
        <v>-0.09633964956008094</v>
      </c>
      <c r="T43" s="18">
        <f t="shared" si="10"/>
        <v>-4.469195430850571</v>
      </c>
      <c r="U43" s="18">
        <f t="shared" si="11"/>
        <v>-7.861045886132548</v>
      </c>
      <c r="V43" s="18">
        <f t="shared" si="12"/>
        <v>-10.63238949779941</v>
      </c>
      <c r="W43" s="18">
        <f t="shared" si="13"/>
        <v>-12.975527134870886</v>
      </c>
      <c r="X43" s="18">
        <f t="shared" si="14"/>
        <v>-15.005245279089909</v>
      </c>
      <c r="Y43" s="18">
        <f t="shared" si="15"/>
        <v>-16.79558356474826</v>
      </c>
      <c r="Z43" s="18">
        <f t="shared" si="16"/>
        <v>-18.39709573437189</v>
      </c>
    </row>
    <row r="44" spans="2:26" ht="13.5" thickBot="1">
      <c r="B44" t="s">
        <v>32</v>
      </c>
      <c r="C44" s="30">
        <v>0.9</v>
      </c>
      <c r="D44" s="2"/>
      <c r="F44" s="17">
        <v>80</v>
      </c>
      <c r="G44" s="18">
        <f t="shared" si="0"/>
        <v>51.615632676831225</v>
      </c>
      <c r="H44" s="18">
        <f t="shared" si="17"/>
        <v>41.07958282859188</v>
      </c>
      <c r="I44" s="18">
        <f t="shared" si="18"/>
        <v>30.543532980352545</v>
      </c>
      <c r="J44" s="18">
        <f t="shared" si="19"/>
        <v>24.380338913403705</v>
      </c>
      <c r="K44" s="18">
        <f t="shared" si="1"/>
        <v>20.007483132113208</v>
      </c>
      <c r="L44" s="18">
        <f t="shared" si="2"/>
        <v>16.61563267683123</v>
      </c>
      <c r="M44" s="18">
        <f t="shared" si="3"/>
        <v>13.844289065164364</v>
      </c>
      <c r="N44" s="18">
        <f t="shared" si="4"/>
        <v>11.501151428092903</v>
      </c>
      <c r="O44" s="18">
        <f t="shared" si="5"/>
        <v>9.471433283873868</v>
      </c>
      <c r="P44" s="18">
        <f t="shared" si="6"/>
        <v>7.681094998215524</v>
      </c>
      <c r="Q44" s="18">
        <f t="shared" si="7"/>
        <v>6.0795828285918905</v>
      </c>
      <c r="R44" s="18">
        <f t="shared" si="8"/>
        <v>4.630838848054011</v>
      </c>
      <c r="S44" s="18">
        <f t="shared" si="9"/>
        <v>-0.08361123835695661</v>
      </c>
      <c r="T44" s="18">
        <f t="shared" si="10"/>
        <v>-4.456467019647448</v>
      </c>
      <c r="U44" s="18">
        <f t="shared" si="11"/>
        <v>-7.848317474929423</v>
      </c>
      <c r="V44" s="18">
        <f t="shared" si="12"/>
        <v>-10.619661086596288</v>
      </c>
      <c r="W44" s="18">
        <f t="shared" si="13"/>
        <v>-12.962798723667762</v>
      </c>
      <c r="X44" s="18">
        <f t="shared" si="14"/>
        <v>-14.992516867886787</v>
      </c>
      <c r="Y44" s="18">
        <f t="shared" si="15"/>
        <v>-16.78285515354514</v>
      </c>
      <c r="Z44" s="18">
        <f t="shared" si="16"/>
        <v>-18.384367323168767</v>
      </c>
    </row>
    <row r="45" spans="2:26" ht="12.75">
      <c r="B45" s="14" t="s">
        <v>28</v>
      </c>
      <c r="C45">
        <f>ROUNDDOWN(C28*C44,0)</f>
        <v>18</v>
      </c>
      <c r="F45" s="17">
        <v>82</v>
      </c>
      <c r="G45" s="18">
        <f t="shared" si="0"/>
        <v>51.62703796431717</v>
      </c>
      <c r="H45" s="18">
        <f t="shared" si="17"/>
        <v>41.090988116077824</v>
      </c>
      <c r="I45" s="18">
        <f t="shared" si="18"/>
        <v>30.554938267838484</v>
      </c>
      <c r="J45" s="18">
        <f t="shared" si="19"/>
        <v>24.39174420088964</v>
      </c>
      <c r="K45" s="18">
        <f t="shared" si="1"/>
        <v>20.018888419599143</v>
      </c>
      <c r="L45" s="18">
        <f t="shared" si="2"/>
        <v>16.627037964317168</v>
      </c>
      <c r="M45" s="18">
        <f t="shared" si="3"/>
        <v>13.855694352650303</v>
      </c>
      <c r="N45" s="18">
        <f t="shared" si="4"/>
        <v>11.512556715578842</v>
      </c>
      <c r="O45" s="18">
        <f t="shared" si="5"/>
        <v>9.482838571359805</v>
      </c>
      <c r="P45" s="18">
        <f t="shared" si="6"/>
        <v>7.6925002857014615</v>
      </c>
      <c r="Q45" s="18">
        <f t="shared" si="7"/>
        <v>6.090988116077829</v>
      </c>
      <c r="R45" s="18">
        <f t="shared" si="8"/>
        <v>4.642244135539949</v>
      </c>
      <c r="S45" s="18">
        <f t="shared" si="9"/>
        <v>-0.07220595087101897</v>
      </c>
      <c r="T45" s="18">
        <f t="shared" si="10"/>
        <v>-4.44506173216151</v>
      </c>
      <c r="U45" s="18">
        <f t="shared" si="11"/>
        <v>-7.8369121874434855</v>
      </c>
      <c r="V45" s="18">
        <f t="shared" si="12"/>
        <v>-10.60825579911035</v>
      </c>
      <c r="W45" s="18">
        <f t="shared" si="13"/>
        <v>-12.951393436181824</v>
      </c>
      <c r="X45" s="18">
        <f t="shared" si="14"/>
        <v>-14.98111158040085</v>
      </c>
      <c r="Y45" s="18">
        <f t="shared" si="15"/>
        <v>-16.7714498660592</v>
      </c>
      <c r="Z45" s="18">
        <f t="shared" si="16"/>
        <v>-18.372962035682832</v>
      </c>
    </row>
    <row r="46" spans="1:26" ht="12.75">
      <c r="A46" s="2" t="s">
        <v>30</v>
      </c>
      <c r="F46" s="17">
        <v>90</v>
      </c>
      <c r="G46" s="18">
        <f t="shared" si="0"/>
        <v>51.6623600792156</v>
      </c>
      <c r="H46" s="18">
        <f t="shared" si="17"/>
        <v>41.126310230976266</v>
      </c>
      <c r="I46" s="18">
        <f t="shared" si="18"/>
        <v>30.590260382736922</v>
      </c>
      <c r="J46" s="18">
        <f t="shared" si="19"/>
        <v>24.42706631578808</v>
      </c>
      <c r="K46" s="18">
        <f t="shared" si="1"/>
        <v>20.05421053449758</v>
      </c>
      <c r="L46" s="18">
        <f t="shared" si="2"/>
        <v>16.662360079215603</v>
      </c>
      <c r="M46" s="18">
        <f t="shared" si="3"/>
        <v>13.891016467548738</v>
      </c>
      <c r="N46" s="18">
        <f t="shared" si="4"/>
        <v>11.547878830477279</v>
      </c>
      <c r="O46" s="18">
        <f t="shared" si="5"/>
        <v>9.51816068625824</v>
      </c>
      <c r="P46" s="18">
        <f t="shared" si="6"/>
        <v>7.727822400599896</v>
      </c>
      <c r="Q46" s="18">
        <f t="shared" si="7"/>
        <v>6.126310230976264</v>
      </c>
      <c r="R46" s="18">
        <f t="shared" si="8"/>
        <v>4.677566250438384</v>
      </c>
      <c r="S46" s="18">
        <f t="shared" si="9"/>
        <v>-0.036883835972583476</v>
      </c>
      <c r="T46" s="18">
        <f t="shared" si="10"/>
        <v>-4.4097396172630745</v>
      </c>
      <c r="U46" s="18">
        <f t="shared" si="11"/>
        <v>-7.801590072545049</v>
      </c>
      <c r="V46" s="18">
        <f t="shared" si="12"/>
        <v>-10.572933684211915</v>
      </c>
      <c r="W46" s="18">
        <f t="shared" si="13"/>
        <v>-12.91607132128339</v>
      </c>
      <c r="X46" s="18">
        <f t="shared" si="14"/>
        <v>-14.945789465502413</v>
      </c>
      <c r="Y46" s="18">
        <f t="shared" si="15"/>
        <v>-16.736127751160762</v>
      </c>
      <c r="Z46" s="18">
        <f t="shared" si="16"/>
        <v>-18.337639920784394</v>
      </c>
    </row>
    <row r="47" spans="1:26" ht="12.75">
      <c r="A47" s="2" t="s">
        <v>29</v>
      </c>
      <c r="F47" s="17">
        <v>100</v>
      </c>
      <c r="G47" s="18">
        <f t="shared" si="0"/>
        <v>51.6908521251583</v>
      </c>
      <c r="H47" s="18">
        <f t="shared" si="17"/>
        <v>41.15480227691896</v>
      </c>
      <c r="I47" s="18">
        <f t="shared" si="18"/>
        <v>30.61875242867962</v>
      </c>
      <c r="J47" s="18">
        <f t="shared" si="19"/>
        <v>24.455558361730773</v>
      </c>
      <c r="K47" s="18">
        <f t="shared" si="1"/>
        <v>20.08270258044028</v>
      </c>
      <c r="L47" s="18">
        <f t="shared" si="2"/>
        <v>16.6908521251583</v>
      </c>
      <c r="M47" s="18">
        <f t="shared" si="3"/>
        <v>13.919508513491435</v>
      </c>
      <c r="N47" s="18">
        <f t="shared" si="4"/>
        <v>11.576370876419976</v>
      </c>
      <c r="O47" s="18">
        <f t="shared" si="5"/>
        <v>9.546652732200934</v>
      </c>
      <c r="P47" s="18">
        <f t="shared" si="6"/>
        <v>7.756314446542593</v>
      </c>
      <c r="Q47" s="18">
        <f t="shared" si="7"/>
        <v>6.154802276918961</v>
      </c>
      <c r="R47" s="18">
        <f t="shared" si="8"/>
        <v>4.70605829638108</v>
      </c>
      <c r="S47" s="18">
        <f t="shared" si="9"/>
        <v>-0.008391790029887667</v>
      </c>
      <c r="T47" s="18">
        <f t="shared" si="10"/>
        <v>-4.381247571320378</v>
      </c>
      <c r="U47" s="18">
        <f t="shared" si="11"/>
        <v>-7.773098026602354</v>
      </c>
      <c r="V47" s="18">
        <f t="shared" si="12"/>
        <v>-10.544441638269218</v>
      </c>
      <c r="W47" s="18">
        <f t="shared" si="13"/>
        <v>-12.887579275340693</v>
      </c>
      <c r="X47" s="18">
        <f t="shared" si="14"/>
        <v>-14.917297419559718</v>
      </c>
      <c r="Y47" s="18">
        <f t="shared" si="15"/>
        <v>-16.707635705218067</v>
      </c>
      <c r="Z47" s="18">
        <f t="shared" si="16"/>
        <v>-18.3091478748417</v>
      </c>
    </row>
    <row r="48" spans="2:26" ht="13.5" thickBot="1">
      <c r="B48" s="19" t="s">
        <v>31</v>
      </c>
      <c r="C48" s="20" t="s">
        <v>26</v>
      </c>
      <c r="F48" s="17">
        <v>120</v>
      </c>
      <c r="G48" s="18">
        <f t="shared" si="0"/>
        <v>51.721195820493485</v>
      </c>
      <c r="H48" s="18">
        <f t="shared" si="17"/>
        <v>41.18514597225415</v>
      </c>
      <c r="I48" s="18">
        <f t="shared" si="18"/>
        <v>30.649096124014807</v>
      </c>
      <c r="J48" s="18">
        <f t="shared" si="19"/>
        <v>24.485902057065964</v>
      </c>
      <c r="K48" s="18">
        <f t="shared" si="1"/>
        <v>20.113046275775467</v>
      </c>
      <c r="L48" s="18">
        <f t="shared" si="2"/>
        <v>16.72119582049349</v>
      </c>
      <c r="M48" s="18">
        <f t="shared" si="3"/>
        <v>13.949852208826625</v>
      </c>
      <c r="N48" s="18">
        <f t="shared" si="4"/>
        <v>11.606714571755166</v>
      </c>
      <c r="O48" s="18">
        <f t="shared" si="5"/>
        <v>9.576996427536129</v>
      </c>
      <c r="P48" s="18">
        <f t="shared" si="6"/>
        <v>7.786658141877785</v>
      </c>
      <c r="Q48" s="18">
        <f t="shared" si="7"/>
        <v>6.185145972254152</v>
      </c>
      <c r="R48" s="18">
        <f t="shared" si="8"/>
        <v>4.736401991716272</v>
      </c>
      <c r="S48" s="18">
        <f t="shared" si="9"/>
        <v>0.021951905305304286</v>
      </c>
      <c r="T48" s="18">
        <f t="shared" si="10"/>
        <v>-4.350903875985186</v>
      </c>
      <c r="U48" s="18">
        <f t="shared" si="11"/>
        <v>-7.742754331267162</v>
      </c>
      <c r="V48" s="18">
        <f t="shared" si="12"/>
        <v>-10.514097942934026</v>
      </c>
      <c r="W48" s="18">
        <f t="shared" si="13"/>
        <v>-12.8572355800055</v>
      </c>
      <c r="X48" s="18">
        <f t="shared" si="14"/>
        <v>-14.886953724224526</v>
      </c>
      <c r="Y48" s="18">
        <f t="shared" si="15"/>
        <v>-16.677292009882873</v>
      </c>
      <c r="Z48" s="18">
        <f t="shared" si="16"/>
        <v>-18.27880417950651</v>
      </c>
    </row>
    <row r="49" spans="2:26" ht="12.75">
      <c r="B49">
        <v>1</v>
      </c>
      <c r="C49">
        <f>10*LOG((C$18*C$23/(C$45^C$24))/(C$15+(C$18*C$23/((B49*C$45)^C$24))),10)</f>
        <v>-0.6638637963132448</v>
      </c>
      <c r="F49" s="17">
        <v>140</v>
      </c>
      <c r="G49" s="18">
        <f t="shared" si="0"/>
        <v>51.735438536242775</v>
      </c>
      <c r="H49" s="18">
        <f t="shared" si="17"/>
        <v>41.19938868800343</v>
      </c>
      <c r="I49" s="18">
        <f t="shared" si="18"/>
        <v>30.663338839764094</v>
      </c>
      <c r="J49" s="18">
        <f t="shared" si="19"/>
        <v>24.500144772815247</v>
      </c>
      <c r="K49" s="18">
        <f t="shared" si="1"/>
        <v>20.12728899152475</v>
      </c>
      <c r="L49" s="18">
        <f t="shared" si="2"/>
        <v>16.735438536242775</v>
      </c>
      <c r="M49" s="18">
        <f t="shared" si="3"/>
        <v>13.964094924575912</v>
      </c>
      <c r="N49" s="18">
        <f t="shared" si="4"/>
        <v>11.62095728750445</v>
      </c>
      <c r="O49" s="18">
        <f t="shared" si="5"/>
        <v>9.591239143285414</v>
      </c>
      <c r="P49" s="18">
        <f t="shared" si="6"/>
        <v>7.800900857627071</v>
      </c>
      <c r="Q49" s="18">
        <f t="shared" si="7"/>
        <v>6.199388688003436</v>
      </c>
      <c r="R49" s="18">
        <f t="shared" si="8"/>
        <v>4.750644707465558</v>
      </c>
      <c r="S49" s="18">
        <f t="shared" si="9"/>
        <v>0.036194621054589954</v>
      </c>
      <c r="T49" s="18">
        <f t="shared" si="10"/>
        <v>-4.336661160235901</v>
      </c>
      <c r="U49" s="18">
        <f t="shared" si="11"/>
        <v>-7.728511615517876</v>
      </c>
      <c r="V49" s="18">
        <f t="shared" si="12"/>
        <v>-10.499855227184742</v>
      </c>
      <c r="W49" s="18">
        <f t="shared" si="13"/>
        <v>-12.842992864256217</v>
      </c>
      <c r="X49" s="18">
        <f t="shared" si="14"/>
        <v>-14.872711008475239</v>
      </c>
      <c r="Y49" s="18">
        <f t="shared" si="15"/>
        <v>-16.66304929413359</v>
      </c>
      <c r="Z49" s="18">
        <f t="shared" si="16"/>
        <v>-18.26456146375722</v>
      </c>
    </row>
    <row r="50" spans="2:26" ht="12.75">
      <c r="B50">
        <v>2</v>
      </c>
      <c r="C50">
        <f>10*LOG((C$18*C$23/(C$45^C$24))/(C$15+(C$18*C$23/((B50*C$45)^C$24))),10)</f>
        <v>5.959354803584737</v>
      </c>
      <c r="F50" s="17">
        <v>160</v>
      </c>
      <c r="G50" s="18">
        <f t="shared" si="0"/>
        <v>51.74289209273118</v>
      </c>
      <c r="H50" s="18">
        <f t="shared" si="17"/>
        <v>41.20684224449184</v>
      </c>
      <c r="I50" s="18">
        <f t="shared" si="18"/>
        <v>30.6707923962525</v>
      </c>
      <c r="J50" s="18">
        <f t="shared" si="19"/>
        <v>24.507598329303654</v>
      </c>
      <c r="K50" s="18">
        <f t="shared" si="1"/>
        <v>20.13474254801316</v>
      </c>
      <c r="L50" s="18">
        <f t="shared" si="2"/>
        <v>16.742892092731182</v>
      </c>
      <c r="M50" s="18">
        <f t="shared" si="3"/>
        <v>13.971548481064318</v>
      </c>
      <c r="N50" s="18">
        <f t="shared" si="4"/>
        <v>11.628410843992858</v>
      </c>
      <c r="O50" s="18">
        <f t="shared" si="5"/>
        <v>9.59869269977382</v>
      </c>
      <c r="P50" s="18">
        <f t="shared" si="6"/>
        <v>7.808354414115476</v>
      </c>
      <c r="Q50" s="18">
        <f t="shared" si="7"/>
        <v>6.206842244491844</v>
      </c>
      <c r="R50" s="18">
        <f t="shared" si="8"/>
        <v>4.758098263953964</v>
      </c>
      <c r="S50" s="18">
        <f t="shared" si="9"/>
        <v>0.04364817754299601</v>
      </c>
      <c r="T50" s="18">
        <f t="shared" si="10"/>
        <v>-4.329207603747495</v>
      </c>
      <c r="U50" s="18">
        <f t="shared" si="11"/>
        <v>-7.721058059029469</v>
      </c>
      <c r="V50" s="18">
        <f t="shared" si="12"/>
        <v>-10.492401670696335</v>
      </c>
      <c r="W50" s="18">
        <f t="shared" si="13"/>
        <v>-12.83553930776781</v>
      </c>
      <c r="X50" s="18">
        <f t="shared" si="14"/>
        <v>-14.865257451986833</v>
      </c>
      <c r="Y50" s="18">
        <f t="shared" si="15"/>
        <v>-16.655595737645182</v>
      </c>
      <c r="Z50" s="18">
        <f t="shared" si="16"/>
        <v>-18.257107907268818</v>
      </c>
    </row>
    <row r="51" spans="2:26" ht="12.75">
      <c r="B51">
        <v>3</v>
      </c>
      <c r="C51">
        <f>10*LOG((C$18*C$23/(C$45^C$24))/(C$15+(C$18*C$23/((B51*C$45)^C$24))),10)</f>
        <v>7.292151673211081</v>
      </c>
      <c r="F51" s="17">
        <v>180</v>
      </c>
      <c r="G51" s="18">
        <f t="shared" si="0"/>
        <v>51.74712432910111</v>
      </c>
      <c r="H51" s="18">
        <f t="shared" si="17"/>
        <v>41.211074480861775</v>
      </c>
      <c r="I51" s="18">
        <f t="shared" si="18"/>
        <v>30.67502463262243</v>
      </c>
      <c r="J51" s="18">
        <f t="shared" si="19"/>
        <v>24.511830565673588</v>
      </c>
      <c r="K51" s="18">
        <f t="shared" si="1"/>
        <v>20.13897478438309</v>
      </c>
      <c r="L51" s="18">
        <f t="shared" si="2"/>
        <v>16.747124329101112</v>
      </c>
      <c r="M51" s="18">
        <f t="shared" si="3"/>
        <v>13.97578071743425</v>
      </c>
      <c r="N51" s="18">
        <f t="shared" si="4"/>
        <v>11.632643080362788</v>
      </c>
      <c r="O51" s="18">
        <f t="shared" si="5"/>
        <v>9.60292493614375</v>
      </c>
      <c r="P51" s="18">
        <f t="shared" si="6"/>
        <v>7.812586650485408</v>
      </c>
      <c r="Q51" s="18">
        <f t="shared" si="7"/>
        <v>6.211074480861774</v>
      </c>
      <c r="R51" s="18">
        <f t="shared" si="8"/>
        <v>4.762330500323895</v>
      </c>
      <c r="S51" s="18">
        <f t="shared" si="9"/>
        <v>0.047880413912926495</v>
      </c>
      <c r="T51" s="18">
        <f t="shared" si="10"/>
        <v>-4.324975367377564</v>
      </c>
      <c r="U51" s="18">
        <f t="shared" si="11"/>
        <v>-7.716825822659539</v>
      </c>
      <c r="V51" s="18">
        <f t="shared" si="12"/>
        <v>-10.488169434326405</v>
      </c>
      <c r="W51" s="18">
        <f t="shared" si="13"/>
        <v>-12.83130707139788</v>
      </c>
      <c r="X51" s="18">
        <f t="shared" si="14"/>
        <v>-14.861025215616902</v>
      </c>
      <c r="Y51" s="18">
        <f t="shared" si="15"/>
        <v>-16.651363501275252</v>
      </c>
      <c r="Z51" s="18">
        <f t="shared" si="16"/>
        <v>-18.25287567089888</v>
      </c>
    </row>
    <row r="52" spans="2:26" ht="12.75">
      <c r="B52">
        <v>4</v>
      </c>
      <c r="C52">
        <f>10*LOG((C$18*C$23/(C$45^C$24))/(C$15+(C$18*C$23/((B52*C$45)^C$24))),10)</f>
        <v>7.620174627338814</v>
      </c>
      <c r="F52" s="17">
        <v>200</v>
      </c>
      <c r="G52" s="18">
        <f t="shared" si="0"/>
        <v>51.74968467866728</v>
      </c>
      <c r="H52" s="18">
        <f t="shared" si="17"/>
        <v>41.213634830427935</v>
      </c>
      <c r="I52" s="18">
        <f t="shared" si="18"/>
        <v>30.677584982188606</v>
      </c>
      <c r="J52" s="18">
        <f t="shared" si="19"/>
        <v>24.51439091523975</v>
      </c>
      <c r="K52" s="18">
        <f t="shared" si="1"/>
        <v>20.14153513394926</v>
      </c>
      <c r="L52" s="18">
        <f t="shared" si="2"/>
        <v>16.749684678667283</v>
      </c>
      <c r="M52" s="18">
        <f t="shared" si="3"/>
        <v>13.978341067000418</v>
      </c>
      <c r="N52" s="18">
        <f t="shared" si="4"/>
        <v>11.635203429928957</v>
      </c>
      <c r="O52" s="18">
        <f t="shared" si="5"/>
        <v>9.60548528570992</v>
      </c>
      <c r="P52" s="18">
        <f t="shared" si="6"/>
        <v>7.815147000051576</v>
      </c>
      <c r="Q52" s="18">
        <f t="shared" si="7"/>
        <v>6.213634830427943</v>
      </c>
      <c r="R52" s="18">
        <f t="shared" si="8"/>
        <v>4.764890849890064</v>
      </c>
      <c r="S52" s="18">
        <f t="shared" si="9"/>
        <v>0.05044076347909542</v>
      </c>
      <c r="T52" s="18">
        <f t="shared" si="10"/>
        <v>-4.322415017811395</v>
      </c>
      <c r="U52" s="18">
        <f t="shared" si="11"/>
        <v>-7.71426547309337</v>
      </c>
      <c r="V52" s="18">
        <f t="shared" si="12"/>
        <v>-10.485609084760235</v>
      </c>
      <c r="W52" s="18">
        <f t="shared" si="13"/>
        <v>-12.82874672183171</v>
      </c>
      <c r="X52" s="18">
        <f t="shared" si="14"/>
        <v>-14.858464866050733</v>
      </c>
      <c r="Y52" s="18">
        <f t="shared" si="15"/>
        <v>-16.648803151709085</v>
      </c>
      <c r="Z52" s="18">
        <f t="shared" si="16"/>
        <v>-18.250315321332714</v>
      </c>
    </row>
    <row r="53" spans="2:26" ht="12.75">
      <c r="B53">
        <v>5</v>
      </c>
      <c r="C53">
        <f>10*LOG((C$18*C$23/(C$45^C$24))/(C$15+(C$18*C$23/((B53*C$45)^C$24))),10)</f>
        <v>7.727822400599896</v>
      </c>
      <c r="F53" s="17">
        <v>220</v>
      </c>
      <c r="G53" s="18">
        <f t="shared" si="0"/>
        <v>51.75131401670412</v>
      </c>
      <c r="H53" s="18">
        <f t="shared" si="17"/>
        <v>41.21526416846478</v>
      </c>
      <c r="I53" s="18">
        <f t="shared" si="18"/>
        <v>30.679214320225437</v>
      </c>
      <c r="J53" s="18">
        <f t="shared" si="19"/>
        <v>24.516020253276594</v>
      </c>
      <c r="K53" s="18">
        <f t="shared" si="1"/>
        <v>20.1431644719861</v>
      </c>
      <c r="L53" s="18">
        <f t="shared" si="2"/>
        <v>16.75131401670412</v>
      </c>
      <c r="M53" s="18">
        <f t="shared" si="3"/>
        <v>13.979970405037253</v>
      </c>
      <c r="N53" s="18">
        <f t="shared" si="4"/>
        <v>11.636832767965794</v>
      </c>
      <c r="O53" s="18">
        <f t="shared" si="5"/>
        <v>9.607114623746757</v>
      </c>
      <c r="P53" s="18">
        <f t="shared" si="6"/>
        <v>7.816776338088415</v>
      </c>
      <c r="Q53" s="18">
        <f t="shared" si="7"/>
        <v>6.215264168464781</v>
      </c>
      <c r="R53" s="18">
        <f t="shared" si="8"/>
        <v>4.766520187926902</v>
      </c>
      <c r="S53" s="18">
        <f t="shared" si="9"/>
        <v>0.052070101515933234</v>
      </c>
      <c r="T53" s="18">
        <f t="shared" si="10"/>
        <v>-4.320785679774557</v>
      </c>
      <c r="U53" s="18">
        <f t="shared" si="11"/>
        <v>-7.712636135056532</v>
      </c>
      <c r="V53" s="18">
        <f t="shared" si="12"/>
        <v>-10.483979746723397</v>
      </c>
      <c r="W53" s="18">
        <f t="shared" si="13"/>
        <v>-12.827117383794873</v>
      </c>
      <c r="X53" s="18">
        <f t="shared" si="14"/>
        <v>-14.856835528013894</v>
      </c>
      <c r="Y53" s="18">
        <f t="shared" si="15"/>
        <v>-16.647173813672246</v>
      </c>
      <c r="Z53" s="18">
        <f t="shared" si="16"/>
        <v>-18.24868598329588</v>
      </c>
    </row>
    <row r="54" spans="2:26" ht="12.75">
      <c r="B54">
        <v>6</v>
      </c>
      <c r="C54">
        <f>10*LOG((C$18*C$23/(C$45^C$24))/(C$15+(C$18*C$23/((B54*C$45)^C$24))),10)</f>
        <v>7.771477512659075</v>
      </c>
      <c r="F54" s="17">
        <v>240</v>
      </c>
      <c r="G54" s="18">
        <f t="shared" si="0"/>
        <v>51.75239465769693</v>
      </c>
      <c r="H54" s="18">
        <f t="shared" si="17"/>
        <v>41.21634480945758</v>
      </c>
      <c r="I54" s="18">
        <f t="shared" si="18"/>
        <v>30.680294961218245</v>
      </c>
      <c r="J54" s="18">
        <f t="shared" si="19"/>
        <v>24.517100894269404</v>
      </c>
      <c r="K54" s="18">
        <f t="shared" si="1"/>
        <v>20.144245112978908</v>
      </c>
      <c r="L54" s="18">
        <f t="shared" si="2"/>
        <v>16.75239465769693</v>
      </c>
      <c r="M54" s="18">
        <f t="shared" si="3"/>
        <v>13.981051046030066</v>
      </c>
      <c r="N54" s="18">
        <f t="shared" si="4"/>
        <v>11.637913408958605</v>
      </c>
      <c r="O54" s="18">
        <f t="shared" si="5"/>
        <v>9.608195264739566</v>
      </c>
      <c r="P54" s="18">
        <f t="shared" si="6"/>
        <v>7.817856979081224</v>
      </c>
      <c r="Q54" s="18">
        <f t="shared" si="7"/>
        <v>6.21634480945759</v>
      </c>
      <c r="R54" s="18">
        <f t="shared" si="8"/>
        <v>4.767600828919711</v>
      </c>
      <c r="S54" s="18">
        <f t="shared" si="9"/>
        <v>0.05315074250874282</v>
      </c>
      <c r="T54" s="18">
        <f t="shared" si="10"/>
        <v>-4.319705038781748</v>
      </c>
      <c r="U54" s="18">
        <f t="shared" si="11"/>
        <v>-7.711555494063722</v>
      </c>
      <c r="V54" s="18">
        <f t="shared" si="12"/>
        <v>-10.482899105730588</v>
      </c>
      <c r="W54" s="18">
        <f t="shared" si="13"/>
        <v>-12.826036742802064</v>
      </c>
      <c r="X54" s="18">
        <f t="shared" si="14"/>
        <v>-14.855754887021087</v>
      </c>
      <c r="Y54" s="18">
        <f t="shared" si="15"/>
        <v>-16.646093172679436</v>
      </c>
      <c r="Z54" s="18">
        <f t="shared" si="16"/>
        <v>-18.24760534230307</v>
      </c>
    </row>
    <row r="55" spans="6:26" ht="12.75">
      <c r="F55" s="17">
        <v>260</v>
      </c>
      <c r="G55" s="18">
        <f t="shared" si="0"/>
        <v>51.75313647495709</v>
      </c>
      <c r="H55" s="18">
        <f t="shared" si="17"/>
        <v>41.217086626717744</v>
      </c>
      <c r="I55" s="18">
        <f t="shared" si="18"/>
        <v>30.681036778478404</v>
      </c>
      <c r="J55" s="18">
        <f t="shared" si="19"/>
        <v>24.51784271152956</v>
      </c>
      <c r="K55" s="18">
        <f t="shared" si="1"/>
        <v>20.144986930239064</v>
      </c>
      <c r="L55" s="18">
        <f t="shared" si="2"/>
        <v>16.753136474957085</v>
      </c>
      <c r="M55" s="18">
        <f t="shared" si="3"/>
        <v>13.98179286329022</v>
      </c>
      <c r="N55" s="18">
        <f t="shared" si="4"/>
        <v>11.638655226218761</v>
      </c>
      <c r="O55" s="18">
        <f t="shared" si="5"/>
        <v>9.608937081999722</v>
      </c>
      <c r="P55" s="18">
        <f t="shared" si="6"/>
        <v>7.81859879634138</v>
      </c>
      <c r="Q55" s="18">
        <f t="shared" si="7"/>
        <v>6.217086626717747</v>
      </c>
      <c r="R55" s="18">
        <f t="shared" si="8"/>
        <v>4.7683426461798675</v>
      </c>
      <c r="S55" s="18">
        <f t="shared" si="9"/>
        <v>0.05389255976889962</v>
      </c>
      <c r="T55" s="18">
        <f t="shared" si="10"/>
        <v>-4.318963221521591</v>
      </c>
      <c r="U55" s="18">
        <f t="shared" si="11"/>
        <v>-7.710813676803566</v>
      </c>
      <c r="V55" s="18">
        <f t="shared" si="12"/>
        <v>-10.482157288470432</v>
      </c>
      <c r="W55" s="18">
        <f t="shared" si="13"/>
        <v>-12.825294925541908</v>
      </c>
      <c r="X55" s="18">
        <f t="shared" si="14"/>
        <v>-14.855013069760929</v>
      </c>
      <c r="Y55" s="18">
        <f t="shared" si="15"/>
        <v>-16.64535135541928</v>
      </c>
      <c r="Z55" s="18">
        <f t="shared" si="16"/>
        <v>-18.24686352504291</v>
      </c>
    </row>
    <row r="56" spans="6:26" ht="12.75">
      <c r="F56" s="17">
        <v>280</v>
      </c>
      <c r="G56" s="18">
        <f t="shared" si="0"/>
        <v>51.75366073162853</v>
      </c>
      <c r="H56" s="18">
        <f t="shared" si="17"/>
        <v>41.217610883389185</v>
      </c>
      <c r="I56" s="18">
        <f t="shared" si="18"/>
        <v>30.68156103514985</v>
      </c>
      <c r="J56" s="18">
        <f t="shared" si="19"/>
        <v>24.518366968201004</v>
      </c>
      <c r="K56" s="18">
        <f t="shared" si="1"/>
        <v>20.14551118691051</v>
      </c>
      <c r="L56" s="18">
        <f t="shared" si="2"/>
        <v>16.753660731628536</v>
      </c>
      <c r="M56" s="18">
        <f t="shared" si="3"/>
        <v>13.98231711996167</v>
      </c>
      <c r="N56" s="18">
        <f t="shared" si="4"/>
        <v>11.639179482890206</v>
      </c>
      <c r="O56" s="18">
        <f t="shared" si="5"/>
        <v>9.60946133867117</v>
      </c>
      <c r="P56" s="18">
        <f t="shared" si="6"/>
        <v>7.819123053012827</v>
      </c>
      <c r="Q56" s="18">
        <f t="shared" si="7"/>
        <v>6.217610883389194</v>
      </c>
      <c r="R56" s="18">
        <f t="shared" si="8"/>
        <v>4.768866902851315</v>
      </c>
      <c r="S56" s="18">
        <f t="shared" si="9"/>
        <v>0.05441681644034676</v>
      </c>
      <c r="T56" s="18">
        <f t="shared" si="10"/>
        <v>-4.318438964850144</v>
      </c>
      <c r="U56" s="18">
        <f t="shared" si="11"/>
        <v>-7.710289420132119</v>
      </c>
      <c r="V56" s="18">
        <f t="shared" si="12"/>
        <v>-10.481633031798985</v>
      </c>
      <c r="W56" s="18">
        <f t="shared" si="13"/>
        <v>-12.824770668870457</v>
      </c>
      <c r="X56" s="18">
        <f t="shared" si="14"/>
        <v>-14.854488813089484</v>
      </c>
      <c r="Y56" s="18">
        <f t="shared" si="15"/>
        <v>-16.644827098747832</v>
      </c>
      <c r="Z56" s="18">
        <f t="shared" si="16"/>
        <v>-18.246339268371464</v>
      </c>
    </row>
    <row r="57" spans="6:26" ht="12.75">
      <c r="F57" s="17">
        <v>300</v>
      </c>
      <c r="G57" s="18">
        <f t="shared" si="0"/>
        <v>51.754040577610745</v>
      </c>
      <c r="H57" s="18">
        <f t="shared" si="17"/>
        <v>41.2179907293714</v>
      </c>
      <c r="I57" s="18">
        <f t="shared" si="18"/>
        <v>30.68194088113206</v>
      </c>
      <c r="J57" s="18">
        <f t="shared" si="19"/>
        <v>24.518746814183217</v>
      </c>
      <c r="K57" s="18">
        <f t="shared" si="1"/>
        <v>20.14589103289272</v>
      </c>
      <c r="L57" s="18">
        <f t="shared" si="2"/>
        <v>16.754040577610745</v>
      </c>
      <c r="M57" s="18">
        <f t="shared" si="3"/>
        <v>13.982696965943882</v>
      </c>
      <c r="N57" s="18">
        <f t="shared" si="4"/>
        <v>11.63955932887242</v>
      </c>
      <c r="O57" s="18">
        <f t="shared" si="5"/>
        <v>9.609841184653382</v>
      </c>
      <c r="P57" s="18">
        <f t="shared" si="6"/>
        <v>7.81950289899504</v>
      </c>
      <c r="Q57" s="18">
        <f t="shared" si="7"/>
        <v>6.217990729371408</v>
      </c>
      <c r="R57" s="18">
        <f t="shared" si="8"/>
        <v>4.7692467488335275</v>
      </c>
      <c r="S57" s="18">
        <f t="shared" si="9"/>
        <v>0.054796662422559206</v>
      </c>
      <c r="T57" s="18">
        <f t="shared" si="10"/>
        <v>-4.318059118867931</v>
      </c>
      <c r="U57" s="18">
        <f t="shared" si="11"/>
        <v>-7.709909574149907</v>
      </c>
      <c r="V57" s="18">
        <f t="shared" si="12"/>
        <v>-10.481253185816772</v>
      </c>
      <c r="W57" s="18">
        <f t="shared" si="13"/>
        <v>-12.824390822888246</v>
      </c>
      <c r="X57" s="18">
        <f t="shared" si="14"/>
        <v>-14.854108967107269</v>
      </c>
      <c r="Y57" s="18">
        <f t="shared" si="15"/>
        <v>-16.64444725276562</v>
      </c>
      <c r="Z57" s="18">
        <f t="shared" si="16"/>
        <v>-18.24595942238925</v>
      </c>
    </row>
    <row r="58" spans="6:26" ht="12.75">
      <c r="F58" s="17">
        <v>320</v>
      </c>
      <c r="G58" s="18">
        <f t="shared" si="0"/>
        <v>51.75432179213195</v>
      </c>
      <c r="H58" s="18">
        <f t="shared" si="17"/>
        <v>41.2182719438926</v>
      </c>
      <c r="I58" s="18">
        <f t="shared" si="18"/>
        <v>30.68222209565326</v>
      </c>
      <c r="J58" s="18">
        <f t="shared" si="19"/>
        <v>24.519028028704412</v>
      </c>
      <c r="K58" s="18">
        <f t="shared" si="1"/>
        <v>20.146172247413922</v>
      </c>
      <c r="L58" s="18">
        <f t="shared" si="2"/>
        <v>16.75432179213194</v>
      </c>
      <c r="M58" s="18">
        <f t="shared" si="3"/>
        <v>13.982978180465079</v>
      </c>
      <c r="N58" s="18">
        <f t="shared" si="4"/>
        <v>11.639840543393618</v>
      </c>
      <c r="O58" s="18">
        <f t="shared" si="5"/>
        <v>9.61012239917458</v>
      </c>
      <c r="P58" s="18">
        <f t="shared" si="6"/>
        <v>7.819784113516236</v>
      </c>
      <c r="Q58" s="18">
        <f t="shared" si="7"/>
        <v>6.218271943892603</v>
      </c>
      <c r="R58" s="18">
        <f t="shared" si="8"/>
        <v>4.769527963354723</v>
      </c>
      <c r="S58" s="18">
        <f t="shared" si="9"/>
        <v>0.05507787694375564</v>
      </c>
      <c r="T58" s="18">
        <f t="shared" si="10"/>
        <v>-4.317777904346736</v>
      </c>
      <c r="U58" s="18">
        <f t="shared" si="11"/>
        <v>-7.709628359628711</v>
      </c>
      <c r="V58" s="18">
        <f t="shared" si="12"/>
        <v>-10.480971971295576</v>
      </c>
      <c r="W58" s="18">
        <f t="shared" si="13"/>
        <v>-12.82410960836705</v>
      </c>
      <c r="X58" s="18">
        <f t="shared" si="14"/>
        <v>-14.853827752586072</v>
      </c>
      <c r="Y58" s="18">
        <f t="shared" si="15"/>
        <v>-16.644166038244425</v>
      </c>
      <c r="Z58" s="18">
        <f t="shared" si="16"/>
        <v>-18.245678207868057</v>
      </c>
    </row>
    <row r="59" spans="6:26" ht="12.75">
      <c r="F59" s="17">
        <v>340</v>
      </c>
      <c r="G59" s="18">
        <f t="shared" si="0"/>
        <v>51.75453394945681</v>
      </c>
      <c r="H59" s="18">
        <f t="shared" si="17"/>
        <v>41.21848410121747</v>
      </c>
      <c r="I59" s="18">
        <f t="shared" si="18"/>
        <v>30.682434252978126</v>
      </c>
      <c r="J59" s="18">
        <f t="shared" si="19"/>
        <v>24.51924018602928</v>
      </c>
      <c r="K59" s="18">
        <f t="shared" si="1"/>
        <v>20.14638440473879</v>
      </c>
      <c r="L59" s="18">
        <f t="shared" si="2"/>
        <v>16.75453394945681</v>
      </c>
      <c r="M59" s="18">
        <f t="shared" si="3"/>
        <v>13.983190337789944</v>
      </c>
      <c r="N59" s="18">
        <f t="shared" si="4"/>
        <v>11.640052700718485</v>
      </c>
      <c r="O59" s="18">
        <f t="shared" si="5"/>
        <v>9.610334556499446</v>
      </c>
      <c r="P59" s="18">
        <f t="shared" si="6"/>
        <v>7.819996270841103</v>
      </c>
      <c r="Q59" s="18">
        <f t="shared" si="7"/>
        <v>6.218484101217471</v>
      </c>
      <c r="R59" s="18">
        <f t="shared" si="8"/>
        <v>4.76974012067959</v>
      </c>
      <c r="S59" s="18">
        <f t="shared" si="9"/>
        <v>0.05529003426862239</v>
      </c>
      <c r="T59" s="18">
        <f t="shared" si="10"/>
        <v>-4.3175657470218685</v>
      </c>
      <c r="U59" s="18">
        <f t="shared" si="11"/>
        <v>-7.709416202303844</v>
      </c>
      <c r="V59" s="18">
        <f t="shared" si="12"/>
        <v>-10.480759813970709</v>
      </c>
      <c r="W59" s="18">
        <f t="shared" si="13"/>
        <v>-12.823897451042184</v>
      </c>
      <c r="X59" s="18">
        <f t="shared" si="14"/>
        <v>-14.853615595261205</v>
      </c>
      <c r="Y59" s="18">
        <f t="shared" si="15"/>
        <v>-16.643953880919554</v>
      </c>
      <c r="Z59" s="18">
        <f t="shared" si="16"/>
        <v>-18.24546605054319</v>
      </c>
    </row>
    <row r="60" spans="6:26" ht="12.75">
      <c r="F60" s="17">
        <v>360</v>
      </c>
      <c r="G60" s="18">
        <f t="shared" si="0"/>
        <v>51.754696691795196</v>
      </c>
      <c r="H60" s="18">
        <f t="shared" si="17"/>
        <v>41.21864684355586</v>
      </c>
      <c r="I60" s="18">
        <f t="shared" si="18"/>
        <v>30.68259699531652</v>
      </c>
      <c r="J60" s="18">
        <f t="shared" si="19"/>
        <v>24.519402928367676</v>
      </c>
      <c r="K60" s="18">
        <f t="shared" si="1"/>
        <v>20.146547147077186</v>
      </c>
      <c r="L60" s="18">
        <f t="shared" si="2"/>
        <v>16.7546966917952</v>
      </c>
      <c r="M60" s="18">
        <f t="shared" si="3"/>
        <v>13.983353080128339</v>
      </c>
      <c r="N60" s="18">
        <f t="shared" si="4"/>
        <v>11.640215443056876</v>
      </c>
      <c r="O60" s="18">
        <f t="shared" si="5"/>
        <v>9.610497298837842</v>
      </c>
      <c r="P60" s="18">
        <f t="shared" si="6"/>
        <v>7.820159013179497</v>
      </c>
      <c r="Q60" s="18">
        <f t="shared" si="7"/>
        <v>6.218646843555864</v>
      </c>
      <c r="R60" s="18">
        <f t="shared" si="8"/>
        <v>4.769902863017984</v>
      </c>
      <c r="S60" s="18">
        <f t="shared" si="9"/>
        <v>0.05545277660701613</v>
      </c>
      <c r="T60" s="18">
        <f t="shared" si="10"/>
        <v>-4.317403004683475</v>
      </c>
      <c r="U60" s="18">
        <f t="shared" si="11"/>
        <v>-7.709253459965449</v>
      </c>
      <c r="V60" s="18">
        <f t="shared" si="12"/>
        <v>-10.480597071632316</v>
      </c>
      <c r="W60" s="18">
        <f t="shared" si="13"/>
        <v>-12.82373470870379</v>
      </c>
      <c r="X60" s="18">
        <f t="shared" si="14"/>
        <v>-14.853452852922812</v>
      </c>
      <c r="Y60" s="18">
        <f t="shared" si="15"/>
        <v>-16.64379113858116</v>
      </c>
      <c r="Z60" s="18">
        <f t="shared" si="16"/>
        <v>-18.245303308204793</v>
      </c>
    </row>
    <row r="61" spans="6:26" ht="12.75">
      <c r="F61" s="17">
        <v>380</v>
      </c>
      <c r="G61" s="18">
        <f t="shared" si="0"/>
        <v>51.75482338681662</v>
      </c>
      <c r="H61" s="18">
        <f t="shared" si="17"/>
        <v>41.218773538577274</v>
      </c>
      <c r="I61" s="18">
        <f t="shared" si="18"/>
        <v>30.682723690337937</v>
      </c>
      <c r="J61" s="18">
        <f t="shared" si="19"/>
        <v>24.519529623389094</v>
      </c>
      <c r="K61" s="18">
        <f t="shared" si="1"/>
        <v>20.146673842098597</v>
      </c>
      <c r="L61" s="18">
        <f t="shared" si="2"/>
        <v>16.754823386816618</v>
      </c>
      <c r="M61" s="18">
        <f t="shared" si="3"/>
        <v>13.983479775149753</v>
      </c>
      <c r="N61" s="18">
        <f t="shared" si="4"/>
        <v>11.640342138078294</v>
      </c>
      <c r="O61" s="18">
        <f t="shared" si="5"/>
        <v>9.610623993859257</v>
      </c>
      <c r="P61" s="18">
        <f t="shared" si="6"/>
        <v>7.820285708200915</v>
      </c>
      <c r="Q61" s="18">
        <f t="shared" si="7"/>
        <v>6.21877353857728</v>
      </c>
      <c r="R61" s="18">
        <f t="shared" si="8"/>
        <v>4.7700295580394005</v>
      </c>
      <c r="S61" s="18">
        <f t="shared" si="9"/>
        <v>0.05557947162843329</v>
      </c>
      <c r="T61" s="18">
        <f t="shared" si="10"/>
        <v>-4.317276309662058</v>
      </c>
      <c r="U61" s="18">
        <f t="shared" si="11"/>
        <v>-7.709126764944032</v>
      </c>
      <c r="V61" s="18">
        <f t="shared" si="12"/>
        <v>-10.480470376610898</v>
      </c>
      <c r="W61" s="18">
        <f t="shared" si="13"/>
        <v>-12.823608013682373</v>
      </c>
      <c r="X61" s="18">
        <f t="shared" si="14"/>
        <v>-14.853326157901396</v>
      </c>
      <c r="Y61" s="18">
        <f t="shared" si="15"/>
        <v>-16.643664443559747</v>
      </c>
      <c r="Z61" s="18">
        <f t="shared" si="16"/>
        <v>-18.24517661318338</v>
      </c>
    </row>
    <row r="62" spans="6:26" ht="12.75">
      <c r="F62" s="17">
        <v>400</v>
      </c>
      <c r="G62" s="18">
        <f t="shared" si="0"/>
        <v>51.75492333089474</v>
      </c>
      <c r="H62" s="18">
        <f t="shared" si="17"/>
        <v>41.2188734826554</v>
      </c>
      <c r="I62" s="18">
        <f t="shared" si="18"/>
        <v>30.68282363441606</v>
      </c>
      <c r="J62" s="18">
        <f t="shared" si="19"/>
        <v>24.51962956746722</v>
      </c>
      <c r="K62" s="18">
        <f t="shared" si="1"/>
        <v>20.146773786176727</v>
      </c>
      <c r="L62" s="18">
        <f t="shared" si="2"/>
        <v>16.754923330894748</v>
      </c>
      <c r="M62" s="18">
        <f t="shared" si="3"/>
        <v>13.983579719227881</v>
      </c>
      <c r="N62" s="18">
        <f t="shared" si="4"/>
        <v>11.640442082156422</v>
      </c>
      <c r="O62" s="18">
        <f t="shared" si="5"/>
        <v>9.610723937937383</v>
      </c>
      <c r="P62" s="18">
        <f t="shared" si="6"/>
        <v>7.8203856522790405</v>
      </c>
      <c r="Q62" s="18">
        <f t="shared" si="7"/>
        <v>6.2188734826554075</v>
      </c>
      <c r="R62" s="18">
        <f t="shared" si="8"/>
        <v>4.770129502117528</v>
      </c>
      <c r="S62" s="18">
        <f t="shared" si="9"/>
        <v>0.05567941570656007</v>
      </c>
      <c r="T62" s="18">
        <f t="shared" si="10"/>
        <v>-4.317176365583931</v>
      </c>
      <c r="U62" s="18">
        <f t="shared" si="11"/>
        <v>-7.7090268208659065</v>
      </c>
      <c r="V62" s="18">
        <f t="shared" si="12"/>
        <v>-10.480370432532771</v>
      </c>
      <c r="W62" s="18">
        <f t="shared" si="13"/>
        <v>-12.823508069604246</v>
      </c>
      <c r="X62" s="18">
        <f t="shared" si="14"/>
        <v>-14.853226213823268</v>
      </c>
      <c r="Y62" s="18">
        <f t="shared" si="15"/>
        <v>-16.643564499481617</v>
      </c>
      <c r="Z62" s="18">
        <f t="shared" si="16"/>
        <v>-18.24507666910525</v>
      </c>
    </row>
  </sheetData>
  <conditionalFormatting sqref="G4:Z62 C36:C41 C49:C54">
    <cfRule type="cellIs" priority="1" dxfId="0" operator="greaterThan" stopIfTrue="1">
      <formula>$C$26</formula>
    </cfRule>
    <cfRule type="cellIs" priority="2" dxfId="1" operator="lessThan" stopIfTrue="1">
      <formula>$C$26</formula>
    </cfRule>
  </conditionalFormatting>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comnets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Max</dc:creator>
  <cp:keywords/>
  <dc:description/>
  <cp:lastModifiedBy>Sebastian Max</cp:lastModifiedBy>
  <dcterms:created xsi:type="dcterms:W3CDTF">2006-01-31T11:22:01Z</dcterms:created>
  <dcterms:modified xsi:type="dcterms:W3CDTF">2006-01-31T14:51:09Z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