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7625" windowHeight="15090" activeTab="0"/>
  </bookViews>
  <sheets>
    <sheet name="Cover" sheetId="1" r:id="rId1"/>
    <sheet name="Computation" sheetId="2" r:id="rId2"/>
    <sheet name="Sheet3" sheetId="3" r:id="rId3"/>
  </sheets>
  <definedNames/>
  <calcPr fullCalcOnLoad="1"/>
</workbook>
</file>

<file path=xl/sharedStrings.xml><?xml version="1.0" encoding="utf-8"?>
<sst xmlns="http://schemas.openxmlformats.org/spreadsheetml/2006/main" count="77" uniqueCount="77">
  <si>
    <r>
      <t>f</t>
    </r>
    <r>
      <rPr>
        <i/>
        <vertAlign val="subscript"/>
        <sz val="10"/>
        <rFont val="Times New Roman"/>
        <family val="1"/>
      </rPr>
      <t>c</t>
    </r>
    <r>
      <rPr>
        <sz val="10"/>
        <rFont val="Times New Roman"/>
        <family val="1"/>
      </rPr>
      <t>, subband center frequency, (GHz)</t>
    </r>
  </si>
  <si>
    <r>
      <t>c</t>
    </r>
    <r>
      <rPr>
        <sz val="10"/>
        <rFont val="Times New Roman"/>
        <family val="1"/>
      </rPr>
      <t>, speed of light (m/s)</t>
    </r>
  </si>
  <si>
    <r>
      <t>Receive side A</t>
    </r>
    <r>
      <rPr>
        <i/>
        <vertAlign val="subscript"/>
        <sz val="10"/>
        <rFont val="Times New Roman"/>
        <family val="1"/>
      </rPr>
      <t>eff</t>
    </r>
    <r>
      <rPr>
        <sz val="10"/>
        <rFont val="Times New Roman"/>
        <family val="1"/>
      </rPr>
      <t>, Antenna Capture Area, (dBm</t>
    </r>
    <r>
      <rPr>
        <vertAlign val="superscript"/>
        <sz val="10"/>
        <rFont val="Times New Roman"/>
        <family val="1"/>
      </rPr>
      <t>2</t>
    </r>
    <r>
      <rPr>
        <sz val="10"/>
        <rFont val="Times New Roman"/>
        <family val="1"/>
      </rPr>
      <t>)</t>
    </r>
  </si>
  <si>
    <t>Path loss exponent</t>
  </si>
  <si>
    <t>Difference between degrees K and Degrees C</t>
  </si>
  <si>
    <t>Assumption for system temp (degrees C)</t>
  </si>
  <si>
    <r>
      <t>T</t>
    </r>
    <r>
      <rPr>
        <sz val="10"/>
        <rFont val="Times New Roman"/>
        <family val="1"/>
      </rPr>
      <t>, temperature, (°K)</t>
    </r>
  </si>
  <si>
    <r>
      <t>K</t>
    </r>
    <r>
      <rPr>
        <sz val="10"/>
        <rFont val="Times New Roman"/>
        <family val="1"/>
      </rPr>
      <t>, Boltzmann's constant, (w s/°K)</t>
    </r>
  </si>
  <si>
    <t>Thermal noise floor (dBm/Hz)</t>
  </si>
  <si>
    <t>Receiver AWGN noise floor density (dBm/Hz)</t>
  </si>
  <si>
    <t>Numbers we get to pick:</t>
  </si>
  <si>
    <t xml:space="preserve"> Rx front end Noise Figure (dB)</t>
  </si>
  <si>
    <t>Computations independent of link distance</t>
  </si>
  <si>
    <t>Computations for each link distance</t>
  </si>
  <si>
    <t>Total path loss from source to target link distance (dB)</t>
  </si>
  <si>
    <t>Tx to Rx path loss @1m, (dB)</t>
  </si>
  <si>
    <t>Tx power backoff to account for non-flat spectrum (dB)</t>
  </si>
  <si>
    <t>Watts to mW ( Boltzmann is in Watts &amp; dBm is mW)</t>
  </si>
  <si>
    <t>Transmit side loss: Path loss at 1m in free space (dB)</t>
  </si>
  <si>
    <t>"FCC 10 dB down" Bandwidth  (MHz)</t>
  </si>
  <si>
    <t>Instantaneous Tx power increase allowed due to duty cycle (dB)</t>
  </si>
  <si>
    <t>3dB bandwidth of the Rx baseband filter (MHz)</t>
  </si>
  <si>
    <t>Rx bandwidth (needs to be Hz, not MHz)  converted to dB</t>
  </si>
  <si>
    <t>Add Rx bandwidth to "per Hz noise floor" get "nosie power in band" (dBm)</t>
  </si>
  <si>
    <t>Tx bandwidth (per MHz, the way the FCC does it)  converted to dB</t>
  </si>
  <si>
    <t>Tx spectrum width factor: get the edge from -3 dB to -10 dB</t>
  </si>
  <si>
    <t>FCC (indoor &amp; handheld) allowed energy density (dBm/MHz)</t>
  </si>
  <si>
    <t>Thermal Noise at system temperature (watt seconds)</t>
  </si>
  <si>
    <t xml:space="preserve"> Implementation Loss for Leading Edge Characterization (dB)</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</si>
  <si>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</si>
  <si>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</si>
  <si>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</si>
  <si>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</si>
  <si>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</si>
  <si>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</si>
  <si>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</si>
  <si>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</si>
  <si>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</si>
  <si>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</si>
  <si>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</si>
  <si>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</si>
  <si>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</si>
  <si>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</si>
  <si>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Vern Brethour</t>
  </si>
  <si>
    <t>Voice: (256) 428-6331</t>
  </si>
  <si>
    <t>Time Domain Corp.</t>
  </si>
  <si>
    <t>7057 Old Madison Pike; Suite 250</t>
  </si>
  <si>
    <t>E-mail: vern.brethour@timedomain.com</t>
  </si>
  <si>
    <t>Fax: (256) 922-0387</t>
  </si>
  <si>
    <t>Huntsville, Alabama 35806; USA</t>
  </si>
  <si>
    <t>[802.15.4a]</t>
  </si>
  <si>
    <t>To assist the Ranging Edit Team of IEEE 802.15 Task Group 4a</t>
  </si>
  <si>
    <t>Average TX Power allowing for spectral peaking (dBm)</t>
  </si>
  <si>
    <t>Time hop freedom (in chip times)</t>
  </si>
  <si>
    <t>Extra path loss getting from 1 m to target link distance  (dBm)</t>
  </si>
  <si>
    <t>Chip time (ns)</t>
  </si>
  <si>
    <t>Chips per symbol</t>
  </si>
  <si>
    <t>Channel multipath tolerance (ns)</t>
  </si>
  <si>
    <t>Extra slop in the width of the Rx baseband low pass filter</t>
  </si>
  <si>
    <t>Target link distance (Meters)</t>
  </si>
  <si>
    <t>Symbol on time (ns)</t>
  </si>
  <si>
    <t>Symbol rep rate (ns)</t>
  </si>
  <si>
    <t>Compression gain when the chips are combined into a single symbol (dB)</t>
  </si>
  <si>
    <t>TX Power  during symbol on time accounting for duty cycle(dBm#)</t>
  </si>
  <si>
    <t>Long term average Average TX Power  (dBm)</t>
  </si>
  <si>
    <t>Duty cycle ratio (Total time / On time)</t>
  </si>
  <si>
    <t>RX Power attiving at receiver during symbol on time (dBm)</t>
  </si>
  <si>
    <t>link margine for Zafer's leading edge work</t>
  </si>
  <si>
    <t>Required Pulse/Noise for non-coherent Leading Edge Work (dB)</t>
  </si>
  <si>
    <t>15.4a look non-coherent ranging</t>
  </si>
  <si>
    <t>Do we have enough margine to make this link work?</t>
  </si>
  <si>
    <t>Numbers to play with:</t>
  </si>
  <si>
    <t>Some constants</t>
  </si>
  <si>
    <t>IEEE P802.15-05-0371-00-004a</t>
  </si>
  <si>
    <t>[June 26, 2005]</t>
  </si>
  <si>
    <t>A companion spreadsheet to 05-0370</t>
  </si>
  <si>
    <t>Ranging distance link estimator.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</si>
</sst>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mmmm\ yyyy"/>
  </numFmts>
  <fonts count="17">
    <font>
      <sz val="10"/>
      <name val="Arial"/>
      <family val="0"/>
    </font>
    <font>
      <b/>
      <sz val="10"/>
      <name val="Arial"/>
      <family val="2"/>
    </font>
    <font>
      <i/>
      <vertAlign val="subscript"/>
      <sz val="10"/>
      <name val="Times New Roman"/>
      <family val="1"/>
    </font>
    <font>
      <sz val="10"/>
      <name val="Times New Roman"/>
      <family val="1"/>
    </font>
    <font>
      <vertAlign val="superscript"/>
      <sz val="10"/>
      <name val="Times New Roman"/>
      <family val="1"/>
    </font>
    <font>
      <sz val="8"/>
      <name val="Arial"/>
      <family val="0"/>
    </font>
    <font>
      <sz val="16"/>
      <name val="Arial"/>
      <family val="2"/>
    </font>
    <font>
      <b/>
      <sz val="2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0"/>
    </font>
    <font>
      <u val="single"/>
      <sz val="10"/>
      <color indexed="36"/>
      <name val="Arial"/>
      <family val="0"/>
    </font>
    <font>
      <b/>
      <sz val="8.5"/>
      <name val="Arial"/>
      <family val="0"/>
    </font>
    <font>
      <b/>
      <sz val="8"/>
      <name val="Arial"/>
      <family val="0"/>
    </font>
  </fonts>
  <fills count="5">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7"/>
        <bgColor indexed="64"/>
      </patternFill>
    </fill>
  </fills>
  <borders count="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Alignment="1">
      <alignment horizontal="right"/>
    </xf>
    <xf numFmtId="0" fontId="1" fillId="0" borderId="1" xfId="0" applyFont="1" applyBorder="1" applyAlignment="1">
      <alignment horizontal="center"/>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1" xfId="0" applyFont="1" applyBorder="1" applyAlignment="1">
      <alignment horizontal="right"/>
    </xf>
    <xf numFmtId="165" fontId="8" fillId="0" borderId="0" xfId="0" applyNumberFormat="1" applyFont="1" applyAlignment="1" quotePrefix="1">
      <alignment horizontal="left"/>
    </xf>
    <xf numFmtId="0" fontId="9" fillId="0" borderId="0" xfId="0" applyFont="1" applyAlignment="1">
      <alignment/>
    </xf>
    <xf numFmtId="0" fontId="8" fillId="0" borderId="0" xfId="0" applyFont="1" applyAlignment="1">
      <alignment horizontal="right"/>
    </xf>
    <xf numFmtId="0" fontId="10" fillId="0" borderId="0" xfId="0" applyFont="1" applyAlignment="1">
      <alignment horizontal="center"/>
    </xf>
    <xf numFmtId="0" fontId="11" fillId="0" borderId="3" xfId="0" applyFont="1" applyBorder="1" applyAlignment="1">
      <alignment vertical="top" wrapText="1"/>
    </xf>
    <xf numFmtId="0" fontId="11" fillId="0" borderId="4" xfId="0" applyFont="1" applyBorder="1" applyAlignment="1">
      <alignment vertical="top" wrapText="1"/>
    </xf>
    <xf numFmtId="0" fontId="11" fillId="0" borderId="0" xfId="0" applyFont="1" applyAlignment="1">
      <alignment vertical="top" wrapText="1"/>
    </xf>
    <xf numFmtId="0" fontId="11" fillId="0" borderId="1" xfId="0" applyFont="1" applyBorder="1" applyAlignment="1">
      <alignment vertical="top" wrapText="1"/>
    </xf>
    <xf numFmtId="0" fontId="0" fillId="0" borderId="1" xfId="0" applyBorder="1" applyAlignment="1">
      <alignment vertical="top" wrapText="1"/>
    </xf>
    <xf numFmtId="0" fontId="11" fillId="0" borderId="0" xfId="0" applyFont="1" applyAlignment="1">
      <alignment horizontal="left"/>
    </xf>
    <xf numFmtId="0" fontId="0" fillId="0" borderId="0" xfId="0" applyFill="1" applyBorder="1" applyAlignment="1">
      <alignment horizontal="right"/>
    </xf>
    <xf numFmtId="0" fontId="0" fillId="0" borderId="0" xfId="0" applyFill="1" applyBorder="1" applyAlignment="1">
      <alignment/>
    </xf>
    <xf numFmtId="0" fontId="0" fillId="2" borderId="0" xfId="0" applyFill="1" applyAlignment="1">
      <alignment horizontal="center"/>
    </xf>
    <xf numFmtId="0" fontId="0" fillId="0" borderId="0" xfId="0" applyFill="1" applyAlignment="1">
      <alignment horizontal="center"/>
    </xf>
    <xf numFmtId="0" fontId="6" fillId="0" borderId="0" xfId="0" applyFont="1" applyBorder="1" applyAlignment="1">
      <alignment horizontal="right"/>
    </xf>
    <xf numFmtId="0" fontId="0" fillId="0" borderId="0" xfId="0" applyBorder="1" applyAlignment="1">
      <alignment horizontal="center"/>
    </xf>
    <xf numFmtId="9" fontId="0" fillId="0" borderId="0" xfId="21" applyBorder="1" applyAlignment="1">
      <alignment/>
    </xf>
    <xf numFmtId="9" fontId="0" fillId="0" borderId="0" xfId="21" applyFill="1" applyBorder="1" applyAlignment="1">
      <alignment/>
    </xf>
    <xf numFmtId="0" fontId="0" fillId="3" borderId="0" xfId="0" applyFill="1" applyBorder="1" applyAlignment="1">
      <alignment/>
    </xf>
    <xf numFmtId="0" fontId="0" fillId="0" borderId="0" xfId="0" applyFont="1" applyBorder="1" applyAlignment="1">
      <alignment horizontal="right"/>
    </xf>
    <xf numFmtId="0" fontId="0" fillId="0" borderId="0" xfId="0" applyBorder="1" applyAlignment="1">
      <alignment horizontal="left"/>
    </xf>
    <xf numFmtId="0" fontId="0" fillId="0" borderId="0" xfId="0" applyBorder="1" applyAlignment="1">
      <alignment/>
    </xf>
    <xf numFmtId="0" fontId="0" fillId="4" borderId="0" xfId="0" applyFill="1" applyBorder="1" applyAlignment="1">
      <alignment/>
    </xf>
    <xf numFmtId="0" fontId="0" fillId="0" borderId="0" xfId="0" applyFill="1" applyAlignment="1">
      <alignment horizontal="right"/>
    </xf>
    <xf numFmtId="0" fontId="0" fillId="0" borderId="0" xfId="0" applyFill="1" applyAlignment="1">
      <alignment/>
    </xf>
    <xf numFmtId="0" fontId="1" fillId="0" borderId="0" xfId="0" applyFont="1" applyFill="1" applyBorder="1" applyAlignment="1">
      <alignment horizontal="center"/>
    </xf>
    <xf numFmtId="0" fontId="11" fillId="0" borderId="4" xfId="0" applyFont="1" applyBorder="1" applyAlignment="1">
      <alignment vertical="top" wrapText="1"/>
    </xf>
    <xf numFmtId="0" fontId="11" fillId="0" borderId="3" xfId="0" applyFont="1" applyBorder="1" applyAlignment="1">
      <alignment vertical="top" wrapText="1"/>
    </xf>
    <xf numFmtId="0" fontId="11" fillId="0" borderId="0" xfId="0" applyFont="1" applyBorder="1" applyAlignment="1">
      <alignment vertical="top" wrapText="1"/>
    </xf>
    <xf numFmtId="0" fontId="11" fillId="0" borderId="1" xfId="0" applyFont="1" applyBorder="1" applyAlignment="1">
      <alignment vertical="top" wrapText="1"/>
    </xf>
    <xf numFmtId="0" fontId="12" fillId="0" borderId="0" xfId="0" applyFont="1" applyBorder="1" applyAlignment="1">
      <alignment vertical="top" wrapText="1"/>
    </xf>
    <xf numFmtId="0" fontId="10" fillId="0" borderId="4" xfId="0" applyFont="1" applyBorder="1" applyAlignment="1">
      <alignment vertical="top" wrapText="1"/>
    </xf>
    <xf numFmtId="0" fontId="7" fillId="0" borderId="0" xfId="0" applyFont="1" applyBorder="1" applyAlignment="1">
      <alignment horizontal="center"/>
    </xf>
    <xf numFmtId="0" fontId="6"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Link Margine: less than zero says "No Link"</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Computation!$B$53:$AE$53</c:f>
              <c:numCache/>
            </c:numRef>
          </c:xVal>
          <c:yVal>
            <c:numRef>
              <c:f>Computation!$B$58:$AE$58</c:f>
              <c:numCache/>
            </c:numRef>
          </c:yVal>
          <c:smooth val="1"/>
        </c:ser>
        <c:axId val="50867442"/>
        <c:axId val="55153795"/>
      </c:scatterChart>
      <c:valAx>
        <c:axId val="50867442"/>
        <c:scaling>
          <c:logBase val="10"/>
          <c:orientation val="minMax"/>
        </c:scaling>
        <c:axPos val="b"/>
        <c:title>
          <c:tx>
            <c:rich>
              <a:bodyPr vert="horz" rot="0" anchor="ctr"/>
              <a:lstStyle/>
              <a:p>
                <a:pPr algn="ctr">
                  <a:defRPr/>
                </a:pPr>
                <a:r>
                  <a:rPr lang="en-US" cap="none" sz="800" b="1" i="0" u="none" baseline="0">
                    <a:latin typeface="Arial"/>
                    <a:ea typeface="Arial"/>
                    <a:cs typeface="Arial"/>
                  </a:rPr>
                  <a:t>Link distance in meters</a:t>
                </a:r>
              </a:p>
            </c:rich>
          </c:tx>
          <c:layout/>
          <c:overlay val="0"/>
          <c:spPr>
            <a:noFill/>
            <a:ln>
              <a:noFill/>
            </a:ln>
          </c:spPr>
        </c:title>
        <c:minorGridlines/>
        <c:delete val="0"/>
        <c:numFmt formatCode="General" sourceLinked="1"/>
        <c:majorTickMark val="out"/>
        <c:minorTickMark val="none"/>
        <c:tickLblPos val="nextTo"/>
        <c:crossAx val="55153795"/>
        <c:crosses val="autoZero"/>
        <c:crossBetween val="midCat"/>
        <c:dispUnits/>
      </c:valAx>
      <c:valAx>
        <c:axId val="55153795"/>
        <c:scaling>
          <c:orientation val="minMax"/>
        </c:scaling>
        <c:axPos val="l"/>
        <c:title>
          <c:tx>
            <c:rich>
              <a:bodyPr vert="horz" rot="-5400000" anchor="ctr"/>
              <a:lstStyle/>
              <a:p>
                <a:pPr algn="ctr">
                  <a:defRPr/>
                </a:pPr>
                <a:r>
                  <a:rPr lang="en-US" cap="none" sz="800" b="1" i="0" u="none" baseline="0">
                    <a:latin typeface="Arial"/>
                    <a:ea typeface="Arial"/>
                    <a:cs typeface="Arial"/>
                  </a:rPr>
                  <a:t>Link margin in dB</a:t>
                </a:r>
              </a:p>
            </c:rich>
          </c:tx>
          <c:layout/>
          <c:overlay val="0"/>
          <c:spPr>
            <a:noFill/>
            <a:ln>
              <a:noFill/>
            </a:ln>
          </c:spPr>
        </c:title>
        <c:delete val="0"/>
        <c:numFmt formatCode="General" sourceLinked="1"/>
        <c:majorTickMark val="out"/>
        <c:minorTickMark val="none"/>
        <c:tickLblPos val="nextTo"/>
        <c:crossAx val="50867442"/>
        <c:crosses val="autoZero"/>
        <c:crossBetween val="midCat"/>
        <c:dispUnits/>
        <c:majorUnit val="10"/>
        <c:minorUnit val="2"/>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29</xdr:row>
      <xdr:rowOff>85725</xdr:rowOff>
    </xdr:from>
    <xdr:to>
      <xdr:col>10</xdr:col>
      <xdr:colOff>476250</xdr:colOff>
      <xdr:row>49</xdr:row>
      <xdr:rowOff>19050</xdr:rowOff>
    </xdr:to>
    <xdr:graphicFrame>
      <xdr:nvGraphicFramePr>
        <xdr:cNvPr id="1" name="Chart 3"/>
        <xdr:cNvGraphicFramePr/>
      </xdr:nvGraphicFramePr>
      <xdr:xfrm>
        <a:off x="228600" y="5057775"/>
        <a:ext cx="9686925"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showGridLines="0" tabSelected="1" workbookViewId="0" topLeftCell="A1">
      <selection activeCell="A1" sqref="A1"/>
    </sheetView>
  </sheetViews>
  <sheetFormatPr defaultColWidth="9.140625" defaultRowHeight="12.75"/>
  <cols>
    <col min="1" max="1" width="2.57421875" style="0" customWidth="1"/>
    <col min="2" max="2" width="16.140625" style="0" customWidth="1"/>
    <col min="3" max="3" width="33.28125" style="0" customWidth="1"/>
    <col min="4" max="4" width="66.7109375" style="0" customWidth="1"/>
    <col min="5" max="5" width="17.8515625" style="0" customWidth="1"/>
  </cols>
  <sheetData>
    <row r="1" spans="2:4" ht="26.25">
      <c r="B1" s="7">
        <v>38525</v>
      </c>
      <c r="C1" s="8"/>
      <c r="D1" s="9" t="s">
        <v>73</v>
      </c>
    </row>
    <row r="3" ht="18.75">
      <c r="C3" s="10" t="s">
        <v>29</v>
      </c>
    </row>
    <row r="4" ht="18.75">
      <c r="C4" s="10" t="s">
        <v>30</v>
      </c>
    </row>
    <row r="5" ht="18.75">
      <c r="B5" s="10"/>
    </row>
    <row r="6" spans="2:4" ht="15.75">
      <c r="B6" s="11" t="s">
        <v>31</v>
      </c>
      <c r="C6" s="33" t="s">
        <v>32</v>
      </c>
      <c r="D6" s="33"/>
    </row>
    <row r="7" spans="2:4" ht="18.75">
      <c r="B7" s="11" t="s">
        <v>33</v>
      </c>
      <c r="C7" s="38" t="s">
        <v>76</v>
      </c>
      <c r="D7" s="38"/>
    </row>
    <row r="8" spans="2:4" ht="20.25" customHeight="1">
      <c r="B8" s="11" t="s">
        <v>34</v>
      </c>
      <c r="C8" s="33" t="s">
        <v>74</v>
      </c>
      <c r="D8" s="33"/>
    </row>
    <row r="9" spans="2:4" ht="13.5" customHeight="1">
      <c r="B9" s="34" t="s">
        <v>35</v>
      </c>
      <c r="C9" s="13" t="s">
        <v>43</v>
      </c>
      <c r="D9" s="11" t="s">
        <v>44</v>
      </c>
    </row>
    <row r="10" spans="2:4" ht="15" customHeight="1">
      <c r="B10" s="35"/>
      <c r="C10" s="13" t="s">
        <v>45</v>
      </c>
      <c r="D10" s="13" t="s">
        <v>48</v>
      </c>
    </row>
    <row r="11" spans="2:4" ht="16.5" customHeight="1">
      <c r="B11" s="35"/>
      <c r="C11" s="13" t="s">
        <v>46</v>
      </c>
      <c r="D11" s="13" t="s">
        <v>47</v>
      </c>
    </row>
    <row r="12" spans="2:4" ht="18" customHeight="1">
      <c r="B12" s="36"/>
      <c r="C12" s="13" t="s">
        <v>49</v>
      </c>
      <c r="D12" s="15"/>
    </row>
    <row r="13" spans="2:4" ht="21" customHeight="1">
      <c r="B13" s="34" t="s">
        <v>36</v>
      </c>
      <c r="C13" s="34" t="s">
        <v>50</v>
      </c>
      <c r="D13" s="34"/>
    </row>
    <row r="14" spans="2:4" ht="15.75" hidden="1">
      <c r="B14" s="35"/>
      <c r="C14" s="37"/>
      <c r="D14" s="37"/>
    </row>
    <row r="15" spans="2:3" ht="15.75" hidden="1">
      <c r="B15" s="36"/>
      <c r="C15" s="16"/>
    </row>
    <row r="16" spans="2:4" ht="22.5" customHeight="1">
      <c r="B16" s="11" t="s">
        <v>37</v>
      </c>
      <c r="C16" s="33" t="s">
        <v>75</v>
      </c>
      <c r="D16" s="33"/>
    </row>
    <row r="17" spans="2:4" ht="21" customHeight="1">
      <c r="B17" s="11" t="s">
        <v>38</v>
      </c>
      <c r="C17" s="33" t="s">
        <v>51</v>
      </c>
      <c r="D17" s="33"/>
    </row>
    <row r="18" spans="2:4" ht="65.25" customHeight="1">
      <c r="B18" s="12" t="s">
        <v>39</v>
      </c>
      <c r="C18" s="33" t="s">
        <v>40</v>
      </c>
      <c r="D18" s="33"/>
    </row>
    <row r="19" spans="2:4" ht="37.5" customHeight="1">
      <c r="B19" s="14" t="s">
        <v>41</v>
      </c>
      <c r="C19" s="33" t="s">
        <v>42</v>
      </c>
      <c r="D19" s="33"/>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H82"/>
  <sheetViews>
    <sheetView workbookViewId="0" topLeftCell="A1">
      <selection activeCell="B11" sqref="B11"/>
    </sheetView>
  </sheetViews>
  <sheetFormatPr defaultColWidth="9.140625" defaultRowHeight="12.75"/>
  <cols>
    <col min="1" max="1" width="53.57421875" style="0" customWidth="1"/>
    <col min="2" max="2" width="10.57421875" style="0" bestFit="1" customWidth="1"/>
    <col min="3" max="3" width="10.28125" style="0" customWidth="1"/>
    <col min="4" max="4" width="10.28125" style="0" bestFit="1" customWidth="1"/>
    <col min="5" max="5" width="10.421875" style="0" customWidth="1"/>
    <col min="6" max="15" width="9.28125" style="0" bestFit="1" customWidth="1"/>
  </cols>
  <sheetData>
    <row r="1" spans="1:5" ht="6.75" customHeight="1">
      <c r="A1" s="4"/>
      <c r="B1" s="4"/>
      <c r="C1" s="4"/>
      <c r="D1" s="4"/>
      <c r="E1" s="4"/>
    </row>
    <row r="2" spans="1:24" ht="26.25">
      <c r="A2" s="21" t="s">
        <v>10</v>
      </c>
      <c r="B2" s="22"/>
      <c r="C2" s="4"/>
      <c r="D2" s="39" t="s">
        <v>69</v>
      </c>
      <c r="E2" s="39"/>
      <c r="F2" s="39"/>
      <c r="G2" s="39"/>
      <c r="H2" s="39"/>
      <c r="I2" s="39"/>
      <c r="J2" s="39"/>
      <c r="K2" s="39"/>
      <c r="L2" s="4"/>
      <c r="M2" s="4"/>
      <c r="N2" s="4"/>
      <c r="O2" s="4"/>
      <c r="S2" s="4"/>
      <c r="T2" s="4"/>
      <c r="U2" s="4"/>
      <c r="V2" s="4"/>
      <c r="W2" s="4"/>
      <c r="X2" s="4"/>
    </row>
    <row r="3" spans="1:24" ht="6.75" customHeight="1">
      <c r="A3" s="4"/>
      <c r="B3" s="4"/>
      <c r="C3" s="4"/>
      <c r="D3" s="4"/>
      <c r="E3" s="4"/>
      <c r="F3" s="4"/>
      <c r="G3" s="4"/>
      <c r="H3" s="4"/>
      <c r="I3" s="4"/>
      <c r="J3" s="4"/>
      <c r="K3" s="4"/>
      <c r="L3" s="4"/>
      <c r="M3" s="4"/>
      <c r="N3" s="4"/>
      <c r="O3" s="4"/>
      <c r="S3" s="4"/>
      <c r="T3" s="4"/>
      <c r="U3" s="4"/>
      <c r="V3" s="4"/>
      <c r="W3" s="4"/>
      <c r="X3" s="4"/>
    </row>
    <row r="4" spans="1:242" ht="14.25">
      <c r="A4" s="5" t="s">
        <v>0</v>
      </c>
      <c r="B4" s="4">
        <v>3.96</v>
      </c>
      <c r="C4" s="4"/>
      <c r="D4" s="4"/>
      <c r="E4" s="4"/>
      <c r="F4" s="1"/>
      <c r="G4" s="4"/>
      <c r="H4" s="4"/>
      <c r="I4" s="5"/>
      <c r="J4" s="4"/>
      <c r="K4" s="4"/>
      <c r="L4" s="5"/>
      <c r="M4" s="4"/>
      <c r="N4" s="4"/>
      <c r="O4" s="5"/>
      <c r="P4" s="5"/>
      <c r="Q4" s="4"/>
      <c r="R4" s="4"/>
      <c r="S4" s="5"/>
      <c r="T4" s="4"/>
      <c r="U4" s="4"/>
      <c r="V4" s="5"/>
      <c r="W4" s="4"/>
      <c r="X4" s="5"/>
      <c r="Y4" s="4"/>
      <c r="Z4" s="4"/>
      <c r="AA4" s="1"/>
      <c r="AB4" s="3"/>
      <c r="AC4" s="3"/>
      <c r="AD4" s="1"/>
      <c r="AF4" s="5"/>
      <c r="AG4" s="4"/>
      <c r="AH4" s="4"/>
      <c r="AI4" s="1"/>
      <c r="AJ4" s="3"/>
      <c r="AK4" s="3"/>
      <c r="AL4" s="1"/>
      <c r="AN4" s="5"/>
      <c r="AO4" s="4"/>
      <c r="AP4" s="4"/>
      <c r="AQ4" s="1"/>
      <c r="AR4" s="3"/>
      <c r="AS4" s="3"/>
      <c r="AT4" s="1"/>
      <c r="AV4" s="5"/>
      <c r="AW4" s="4"/>
      <c r="AX4" s="4"/>
      <c r="AY4" s="1"/>
      <c r="AZ4" s="3"/>
      <c r="BA4" s="3"/>
      <c r="BB4" s="1"/>
      <c r="BD4" s="5"/>
      <c r="BE4" s="4"/>
      <c r="BF4" s="4"/>
      <c r="BG4" s="1"/>
      <c r="BH4" s="3"/>
      <c r="BI4" s="3"/>
      <c r="BJ4" s="1"/>
      <c r="BL4" s="5"/>
      <c r="BM4" s="4"/>
      <c r="BN4" s="4"/>
      <c r="BO4" s="1"/>
      <c r="BP4" s="3"/>
      <c r="BQ4" s="3"/>
      <c r="BR4" s="1"/>
      <c r="BT4" s="5"/>
      <c r="BU4" s="4"/>
      <c r="BV4" s="4"/>
      <c r="BW4" s="1"/>
      <c r="BX4" s="3"/>
      <c r="BY4" s="3"/>
      <c r="BZ4" s="1"/>
      <c r="CB4" s="5"/>
      <c r="CC4" s="4"/>
      <c r="CD4" s="4"/>
      <c r="CE4" s="1"/>
      <c r="CF4" s="3"/>
      <c r="CG4" s="3"/>
      <c r="CH4" s="1"/>
      <c r="CJ4" s="5"/>
      <c r="CK4" s="4"/>
      <c r="CL4" s="4"/>
      <c r="CM4" s="1"/>
      <c r="CN4" s="3"/>
      <c r="CO4" s="3"/>
      <c r="CP4" s="1"/>
      <c r="CR4" s="5"/>
      <c r="CS4" s="4"/>
      <c r="CT4" s="4"/>
      <c r="CU4" s="1"/>
      <c r="CV4" s="3"/>
      <c r="CW4" s="3"/>
      <c r="CX4" s="1"/>
      <c r="CZ4" s="5"/>
      <c r="DA4" s="4"/>
      <c r="DB4" s="4"/>
      <c r="DC4" s="1"/>
      <c r="DD4" s="3"/>
      <c r="DE4" s="3"/>
      <c r="DF4" s="1"/>
      <c r="DH4" s="5"/>
      <c r="DI4" s="4"/>
      <c r="DJ4" s="4"/>
      <c r="DK4" s="1"/>
      <c r="DL4" s="3"/>
      <c r="DM4" s="3"/>
      <c r="DN4" s="1"/>
      <c r="DP4" s="5"/>
      <c r="DQ4" s="4"/>
      <c r="DR4" s="4"/>
      <c r="DS4" s="1"/>
      <c r="DT4" s="3"/>
      <c r="DU4" s="3"/>
      <c r="DV4" s="1"/>
      <c r="DX4" s="5"/>
      <c r="DY4" s="4"/>
      <c r="DZ4" s="4"/>
      <c r="EA4" s="1"/>
      <c r="EB4" s="3"/>
      <c r="EC4" s="3"/>
      <c r="ED4" s="1"/>
      <c r="EF4" s="5"/>
      <c r="EG4" s="4"/>
      <c r="EH4" s="4"/>
      <c r="EI4" s="1"/>
      <c r="EJ4" s="3"/>
      <c r="EK4" s="3"/>
      <c r="EL4" s="1"/>
      <c r="EN4" s="5"/>
      <c r="EO4" s="4"/>
      <c r="EP4" s="4"/>
      <c r="EQ4" s="1"/>
      <c r="ER4" s="3"/>
      <c r="ES4" s="3"/>
      <c r="ET4" s="1"/>
      <c r="EV4" s="5"/>
      <c r="EW4" s="4"/>
      <c r="EX4" s="4"/>
      <c r="EY4" s="1"/>
      <c r="EZ4" s="3"/>
      <c r="FA4" s="3"/>
      <c r="FB4" s="1"/>
      <c r="FD4" s="5"/>
      <c r="FE4" s="4"/>
      <c r="FF4" s="4"/>
      <c r="FG4" s="1"/>
      <c r="FH4" s="3"/>
      <c r="FI4" s="3"/>
      <c r="FJ4" s="1"/>
      <c r="FL4" s="5"/>
      <c r="FM4" s="4"/>
      <c r="FN4" s="4"/>
      <c r="FO4" s="1"/>
      <c r="FP4" s="3"/>
      <c r="FQ4" s="3"/>
      <c r="FR4" s="1"/>
      <c r="FT4" s="5"/>
      <c r="FU4" s="4"/>
      <c r="FV4" s="4"/>
      <c r="FW4" s="1"/>
      <c r="FX4" s="3"/>
      <c r="FY4" s="3"/>
      <c r="FZ4" s="1"/>
      <c r="GB4" s="5"/>
      <c r="GC4" s="4"/>
      <c r="GD4" s="4"/>
      <c r="GE4" s="1"/>
      <c r="GF4" s="3"/>
      <c r="GG4" s="3"/>
      <c r="GH4" s="1"/>
      <c r="GJ4" s="5"/>
      <c r="GK4" s="4"/>
      <c r="GL4" s="4"/>
      <c r="GM4" s="1"/>
      <c r="GN4" s="3"/>
      <c r="GO4" s="3"/>
      <c r="GP4" s="1"/>
      <c r="GR4" s="5"/>
      <c r="GS4" s="4"/>
      <c r="GT4" s="4"/>
      <c r="GU4" s="1"/>
      <c r="GV4" s="3"/>
      <c r="GW4" s="3"/>
      <c r="GX4" s="1"/>
      <c r="GZ4" s="5"/>
      <c r="HA4" s="4"/>
      <c r="HB4" s="4"/>
      <c r="HC4" s="1"/>
      <c r="HD4" s="3"/>
      <c r="HE4" s="3"/>
      <c r="HF4" s="1"/>
      <c r="HH4" s="5"/>
      <c r="HI4" s="4"/>
      <c r="HJ4" s="4"/>
      <c r="HK4" s="1"/>
      <c r="HL4" s="3"/>
      <c r="HM4" s="3"/>
      <c r="HN4" s="1"/>
      <c r="HP4" s="5"/>
      <c r="HQ4" s="4"/>
      <c r="HR4" s="4"/>
      <c r="HS4" s="1"/>
      <c r="HT4" s="3"/>
      <c r="HU4" s="3"/>
      <c r="HV4" s="1"/>
      <c r="HX4" s="5"/>
      <c r="HY4" s="4"/>
      <c r="HZ4" s="4"/>
      <c r="IA4" s="1"/>
      <c r="IB4" s="3"/>
      <c r="IC4" s="3"/>
      <c r="ID4" s="1"/>
      <c r="IF4" s="5"/>
      <c r="IG4" s="4"/>
      <c r="IH4" s="4"/>
    </row>
    <row r="5" spans="1:242" ht="12.75">
      <c r="A5" s="5" t="s">
        <v>26</v>
      </c>
      <c r="B5" s="4">
        <v>-41.3</v>
      </c>
      <c r="C5" s="4"/>
      <c r="D5" s="4"/>
      <c r="E5" s="4"/>
      <c r="F5" s="1"/>
      <c r="G5" s="4"/>
      <c r="H5" s="4"/>
      <c r="I5" s="5"/>
      <c r="J5" s="4"/>
      <c r="K5" s="4"/>
      <c r="L5" s="5"/>
      <c r="M5" s="4"/>
      <c r="N5" s="4"/>
      <c r="O5" s="5"/>
      <c r="P5" s="5"/>
      <c r="Q5" s="4"/>
      <c r="R5" s="4"/>
      <c r="S5" s="5"/>
      <c r="T5" s="4"/>
      <c r="U5" s="4"/>
      <c r="V5" s="5"/>
      <c r="W5" s="4"/>
      <c r="X5" s="5"/>
      <c r="Y5" s="4"/>
      <c r="Z5" s="4"/>
      <c r="AA5" s="1"/>
      <c r="AB5" s="3"/>
      <c r="AC5" s="3"/>
      <c r="AD5" s="1"/>
      <c r="AF5" s="5"/>
      <c r="AG5" s="4"/>
      <c r="AH5" s="4"/>
      <c r="AI5" s="1"/>
      <c r="AJ5" s="3"/>
      <c r="AK5" s="3"/>
      <c r="AL5" s="1"/>
      <c r="AN5" s="5"/>
      <c r="AO5" s="4"/>
      <c r="AP5" s="4"/>
      <c r="AQ5" s="1"/>
      <c r="AR5" s="3"/>
      <c r="AS5" s="3"/>
      <c r="AT5" s="1"/>
      <c r="AV5" s="5"/>
      <c r="AW5" s="4"/>
      <c r="AX5" s="4"/>
      <c r="AY5" s="1"/>
      <c r="AZ5" s="3"/>
      <c r="BA5" s="3"/>
      <c r="BB5" s="1"/>
      <c r="BD5" s="5"/>
      <c r="BE5" s="4"/>
      <c r="BF5" s="4"/>
      <c r="BG5" s="1"/>
      <c r="BH5" s="3"/>
      <c r="BI5" s="3"/>
      <c r="BJ5" s="1"/>
      <c r="BL5" s="5"/>
      <c r="BM5" s="4"/>
      <c r="BN5" s="4"/>
      <c r="BO5" s="1"/>
      <c r="BP5" s="3"/>
      <c r="BQ5" s="3"/>
      <c r="BR5" s="1"/>
      <c r="BT5" s="5"/>
      <c r="BU5" s="4"/>
      <c r="BV5" s="4"/>
      <c r="BW5" s="1"/>
      <c r="BX5" s="3"/>
      <c r="BY5" s="3"/>
      <c r="BZ5" s="1"/>
      <c r="CB5" s="5"/>
      <c r="CC5" s="4"/>
      <c r="CD5" s="4"/>
      <c r="CE5" s="1"/>
      <c r="CF5" s="3"/>
      <c r="CG5" s="3"/>
      <c r="CH5" s="1"/>
      <c r="CJ5" s="5"/>
      <c r="CK5" s="4"/>
      <c r="CL5" s="4"/>
      <c r="CM5" s="1"/>
      <c r="CN5" s="3"/>
      <c r="CO5" s="3"/>
      <c r="CP5" s="1"/>
      <c r="CR5" s="5"/>
      <c r="CS5" s="4"/>
      <c r="CT5" s="4"/>
      <c r="CU5" s="1"/>
      <c r="CV5" s="3"/>
      <c r="CW5" s="3"/>
      <c r="CX5" s="1"/>
      <c r="CZ5" s="5"/>
      <c r="DA5" s="4"/>
      <c r="DB5" s="4"/>
      <c r="DC5" s="1"/>
      <c r="DD5" s="3"/>
      <c r="DE5" s="3"/>
      <c r="DF5" s="1"/>
      <c r="DH5" s="5"/>
      <c r="DI5" s="4"/>
      <c r="DJ5" s="4"/>
      <c r="DK5" s="1"/>
      <c r="DL5" s="3"/>
      <c r="DM5" s="3"/>
      <c r="DN5" s="1"/>
      <c r="DP5" s="5"/>
      <c r="DQ5" s="4"/>
      <c r="DR5" s="4"/>
      <c r="DS5" s="1"/>
      <c r="DT5" s="3"/>
      <c r="DU5" s="3"/>
      <c r="DV5" s="1"/>
      <c r="DX5" s="5"/>
      <c r="DY5" s="4"/>
      <c r="DZ5" s="4"/>
      <c r="EA5" s="1"/>
      <c r="EB5" s="3"/>
      <c r="EC5" s="3"/>
      <c r="ED5" s="1"/>
      <c r="EF5" s="5"/>
      <c r="EG5" s="4"/>
      <c r="EH5" s="4"/>
      <c r="EI5" s="1"/>
      <c r="EJ5" s="3"/>
      <c r="EK5" s="3"/>
      <c r="EL5" s="1"/>
      <c r="EN5" s="5"/>
      <c r="EO5" s="4"/>
      <c r="EP5" s="4"/>
      <c r="EQ5" s="1"/>
      <c r="ER5" s="3"/>
      <c r="ES5" s="3"/>
      <c r="ET5" s="1"/>
      <c r="EV5" s="5"/>
      <c r="EW5" s="4"/>
      <c r="EX5" s="4"/>
      <c r="EY5" s="1"/>
      <c r="EZ5" s="3"/>
      <c r="FA5" s="3"/>
      <c r="FB5" s="1"/>
      <c r="FD5" s="5"/>
      <c r="FE5" s="4"/>
      <c r="FF5" s="4"/>
      <c r="FG5" s="1"/>
      <c r="FH5" s="3"/>
      <c r="FI5" s="3"/>
      <c r="FJ5" s="1"/>
      <c r="FL5" s="5"/>
      <c r="FM5" s="4"/>
      <c r="FN5" s="4"/>
      <c r="FO5" s="1"/>
      <c r="FP5" s="3"/>
      <c r="FQ5" s="3"/>
      <c r="FR5" s="1"/>
      <c r="FT5" s="5"/>
      <c r="FU5" s="4"/>
      <c r="FV5" s="4"/>
      <c r="FW5" s="1"/>
      <c r="FX5" s="3"/>
      <c r="FY5" s="3"/>
      <c r="FZ5" s="1"/>
      <c r="GB5" s="5"/>
      <c r="GC5" s="4"/>
      <c r="GD5" s="4"/>
      <c r="GE5" s="1"/>
      <c r="GF5" s="3"/>
      <c r="GG5" s="3"/>
      <c r="GH5" s="1"/>
      <c r="GJ5" s="5"/>
      <c r="GK5" s="4"/>
      <c r="GL5" s="4"/>
      <c r="GM5" s="1"/>
      <c r="GN5" s="3"/>
      <c r="GO5" s="3"/>
      <c r="GP5" s="1"/>
      <c r="GR5" s="5"/>
      <c r="GS5" s="4"/>
      <c r="GT5" s="4"/>
      <c r="GU5" s="1"/>
      <c r="GV5" s="3"/>
      <c r="GW5" s="3"/>
      <c r="GX5" s="1"/>
      <c r="GZ5" s="5"/>
      <c r="HA5" s="4"/>
      <c r="HB5" s="4"/>
      <c r="HC5" s="1"/>
      <c r="HD5" s="3"/>
      <c r="HE5" s="3"/>
      <c r="HF5" s="1"/>
      <c r="HH5" s="5"/>
      <c r="HI5" s="4"/>
      <c r="HJ5" s="4"/>
      <c r="HK5" s="1"/>
      <c r="HL5" s="3"/>
      <c r="HM5" s="3"/>
      <c r="HN5" s="1"/>
      <c r="HP5" s="5"/>
      <c r="HQ5" s="4"/>
      <c r="HR5" s="4"/>
      <c r="HS5" s="1"/>
      <c r="HT5" s="3"/>
      <c r="HU5" s="3"/>
      <c r="HV5" s="1"/>
      <c r="HX5" s="5"/>
      <c r="HY5" s="4"/>
      <c r="HZ5" s="4"/>
      <c r="IA5" s="1"/>
      <c r="IB5" s="3"/>
      <c r="IC5" s="3"/>
      <c r="ID5" s="1"/>
      <c r="IF5" s="5"/>
      <c r="IG5" s="4"/>
      <c r="IH5" s="4"/>
    </row>
    <row r="6" spans="1:24" ht="12.75">
      <c r="A6" s="5" t="s">
        <v>19</v>
      </c>
      <c r="B6" s="4">
        <v>510</v>
      </c>
      <c r="C6" s="4"/>
      <c r="D6" s="4"/>
      <c r="E6" s="4"/>
      <c r="F6" s="4"/>
      <c r="G6" s="4"/>
      <c r="H6" s="4"/>
      <c r="I6" s="4"/>
      <c r="J6" s="4"/>
      <c r="K6" s="4"/>
      <c r="L6" s="4"/>
      <c r="M6" s="4"/>
      <c r="N6" s="4"/>
      <c r="O6" s="4"/>
      <c r="S6" s="4"/>
      <c r="T6" s="4"/>
      <c r="U6" s="4"/>
      <c r="V6" s="4"/>
      <c r="W6" s="4"/>
      <c r="X6" s="4"/>
    </row>
    <row r="7" spans="1:24" ht="12.75">
      <c r="A7" s="5" t="s">
        <v>25</v>
      </c>
      <c r="B7" s="23">
        <v>0.63</v>
      </c>
      <c r="C7" s="4"/>
      <c r="D7" s="4"/>
      <c r="E7" s="4"/>
      <c r="F7" s="4"/>
      <c r="G7" s="4"/>
      <c r="H7" s="4"/>
      <c r="I7" s="4"/>
      <c r="J7" s="4"/>
      <c r="K7" s="4"/>
      <c r="L7" s="4"/>
      <c r="M7" s="4"/>
      <c r="N7" s="4"/>
      <c r="O7" s="4"/>
      <c r="S7" s="4"/>
      <c r="T7" s="4"/>
      <c r="U7" s="4"/>
      <c r="V7" s="4"/>
      <c r="W7" s="4"/>
      <c r="X7" s="4"/>
    </row>
    <row r="8" spans="1:24" ht="12.75">
      <c r="A8" s="5" t="s">
        <v>58</v>
      </c>
      <c r="B8" s="24">
        <v>0.15</v>
      </c>
      <c r="C8" s="4"/>
      <c r="D8" s="4"/>
      <c r="E8" s="4"/>
      <c r="F8" s="4"/>
      <c r="G8" s="4"/>
      <c r="H8" s="4"/>
      <c r="I8" s="4"/>
      <c r="J8" s="4"/>
      <c r="K8" s="4"/>
      <c r="L8" s="4"/>
      <c r="M8" s="4"/>
      <c r="N8" s="4"/>
      <c r="O8" s="4"/>
      <c r="S8" s="4"/>
      <c r="T8" s="4"/>
      <c r="U8" s="4"/>
      <c r="V8" s="4"/>
      <c r="W8" s="4"/>
      <c r="X8" s="4"/>
    </row>
    <row r="9" spans="1:24" ht="20.25">
      <c r="A9" s="40" t="s">
        <v>71</v>
      </c>
      <c r="B9" s="40"/>
      <c r="D9" s="4"/>
      <c r="E9" s="40" t="s">
        <v>12</v>
      </c>
      <c r="F9" s="40"/>
      <c r="G9" s="40"/>
      <c r="H9" s="40"/>
      <c r="I9" s="40"/>
      <c r="J9" s="40"/>
      <c r="K9" s="40"/>
      <c r="L9" s="4"/>
      <c r="M9" s="4"/>
      <c r="N9" s="4"/>
      <c r="O9" s="4"/>
      <c r="S9" s="4"/>
      <c r="T9" s="4"/>
      <c r="U9" s="4"/>
      <c r="V9" s="4"/>
      <c r="W9" s="4"/>
      <c r="X9" s="4"/>
    </row>
    <row r="10" spans="4:24" ht="12.75">
      <c r="D10" s="5"/>
      <c r="G10" s="4"/>
      <c r="J10" s="5"/>
      <c r="K10" s="4"/>
      <c r="L10" s="4"/>
      <c r="M10" s="4"/>
      <c r="N10" s="4"/>
      <c r="O10" s="4"/>
      <c r="S10" s="4"/>
      <c r="T10" s="4"/>
      <c r="U10" s="4"/>
      <c r="V10" s="4"/>
      <c r="W10" s="4"/>
      <c r="X10" s="4"/>
    </row>
    <row r="11" spans="1:24" ht="16.5">
      <c r="A11" s="5" t="s">
        <v>3</v>
      </c>
      <c r="B11" s="25">
        <v>3.5</v>
      </c>
      <c r="C11" s="4"/>
      <c r="E11" s="28"/>
      <c r="F11" s="28"/>
      <c r="G11" s="28"/>
      <c r="H11" s="28"/>
      <c r="I11" s="28"/>
      <c r="J11" s="5" t="s">
        <v>2</v>
      </c>
      <c r="K11" s="5">
        <f>10*LOG(B25^2/(4*PI()*(B4*1000000000)^2))</f>
        <v>-33.403577264337954</v>
      </c>
      <c r="L11" s="4"/>
      <c r="M11" s="4"/>
      <c r="N11" s="4"/>
      <c r="O11" s="4"/>
      <c r="S11" s="4"/>
      <c r="T11" s="4"/>
      <c r="U11" s="4"/>
      <c r="V11" s="4"/>
      <c r="W11" s="4"/>
      <c r="X11" s="4"/>
    </row>
    <row r="12" spans="1:24" ht="12.75">
      <c r="A12" s="5" t="s">
        <v>5</v>
      </c>
      <c r="B12" s="4">
        <v>25</v>
      </c>
      <c r="C12" s="4"/>
      <c r="E12" s="28"/>
      <c r="F12" s="28"/>
      <c r="G12" s="28"/>
      <c r="H12" s="28"/>
      <c r="I12" s="28"/>
      <c r="J12" s="5" t="s">
        <v>18</v>
      </c>
      <c r="K12" s="5">
        <f>10*LOG(1/(4*PI()))</f>
        <v>-10.992098640220963</v>
      </c>
      <c r="L12" s="4"/>
      <c r="M12" s="4"/>
      <c r="N12" s="4"/>
      <c r="O12" s="4"/>
      <c r="S12" s="4"/>
      <c r="T12" s="4"/>
      <c r="U12" s="4"/>
      <c r="V12" s="4"/>
      <c r="W12" s="4"/>
      <c r="X12" s="4"/>
    </row>
    <row r="13" spans="1:24" ht="12.75">
      <c r="A13" s="5" t="s">
        <v>16</v>
      </c>
      <c r="B13" s="18">
        <v>1.5</v>
      </c>
      <c r="C13" s="4"/>
      <c r="E13" s="28"/>
      <c r="F13" s="28"/>
      <c r="G13" s="28"/>
      <c r="H13" s="28"/>
      <c r="I13" s="28"/>
      <c r="J13" s="5" t="s">
        <v>15</v>
      </c>
      <c r="K13" s="5">
        <f>K11+K12</f>
        <v>-44.395675904558914</v>
      </c>
      <c r="S13" s="4"/>
      <c r="T13" s="4"/>
      <c r="U13" s="4"/>
      <c r="V13" s="4"/>
      <c r="W13" s="4"/>
      <c r="X13" s="4"/>
    </row>
    <row r="14" spans="1:24" ht="12.75">
      <c r="A14" s="5" t="s">
        <v>11</v>
      </c>
      <c r="B14" s="4">
        <v>7</v>
      </c>
      <c r="C14" s="4"/>
      <c r="D14" s="5"/>
      <c r="F14" s="28"/>
      <c r="G14" s="28"/>
      <c r="H14" s="28"/>
      <c r="I14" s="28"/>
      <c r="J14" s="5" t="s">
        <v>6</v>
      </c>
      <c r="K14" s="5">
        <f>B26+B12</f>
        <v>298.15</v>
      </c>
      <c r="S14" s="4"/>
      <c r="T14" s="4"/>
      <c r="U14" s="4"/>
      <c r="V14" s="4"/>
      <c r="W14" s="4"/>
      <c r="X14" s="4"/>
    </row>
    <row r="15" spans="1:11" ht="12.75">
      <c r="A15" s="5" t="s">
        <v>68</v>
      </c>
      <c r="B15" s="29">
        <v>17</v>
      </c>
      <c r="C15" s="4"/>
      <c r="D15" s="5"/>
      <c r="F15" s="28"/>
      <c r="G15" s="28"/>
      <c r="H15" s="28"/>
      <c r="I15" s="28"/>
      <c r="J15" s="5" t="s">
        <v>27</v>
      </c>
      <c r="K15" s="5">
        <f>B27*K14</f>
        <v>4.11640946575E-21</v>
      </c>
    </row>
    <row r="16" spans="1:11" ht="12.75">
      <c r="A16" s="5" t="s">
        <v>28</v>
      </c>
      <c r="B16" s="4">
        <v>0</v>
      </c>
      <c r="C16" s="4"/>
      <c r="D16" s="17"/>
      <c r="J16" s="5" t="s">
        <v>8</v>
      </c>
      <c r="K16" s="5">
        <f>10*LOG(K15*B28)</f>
        <v>-173.85481431802944</v>
      </c>
    </row>
    <row r="17" spans="1:11" ht="12.75">
      <c r="A17" s="4"/>
      <c r="B17" s="4"/>
      <c r="C17" s="4"/>
      <c r="D17" s="5"/>
      <c r="J17" s="5" t="s">
        <v>9</v>
      </c>
      <c r="K17" s="5">
        <f>K16+B14</f>
        <v>-166.85481431802944</v>
      </c>
    </row>
    <row r="18" spans="1:11" ht="12.75">
      <c r="A18" s="5" t="s">
        <v>55</v>
      </c>
      <c r="B18" s="4">
        <v>5</v>
      </c>
      <c r="C18" s="4"/>
      <c r="D18" s="5"/>
      <c r="J18" s="5" t="s">
        <v>21</v>
      </c>
      <c r="K18" s="4">
        <f>(B6*B7)*(1+B8)</f>
        <v>369.495</v>
      </c>
    </row>
    <row r="19" spans="1:11" ht="12.75">
      <c r="A19" s="17" t="s">
        <v>56</v>
      </c>
      <c r="B19" s="18">
        <v>13</v>
      </c>
      <c r="C19" s="4"/>
      <c r="D19" s="4"/>
      <c r="J19" s="5" t="s">
        <v>22</v>
      </c>
      <c r="K19" s="5">
        <f>(10*LOG(K18*1000000))</f>
        <v>85.6760856590513</v>
      </c>
    </row>
    <row r="20" spans="1:11" ht="12.75">
      <c r="A20" s="5" t="s">
        <v>53</v>
      </c>
      <c r="B20" s="18">
        <v>0</v>
      </c>
      <c r="C20" s="4"/>
      <c r="D20" s="4"/>
      <c r="J20" s="5" t="s">
        <v>23</v>
      </c>
      <c r="K20" s="5">
        <f>K17+K19</f>
        <v>-81.17872865897814</v>
      </c>
    </row>
    <row r="21" spans="1:11" ht="12.75">
      <c r="A21" s="5" t="s">
        <v>57</v>
      </c>
      <c r="B21" s="4">
        <v>150</v>
      </c>
      <c r="C21" s="4"/>
      <c r="D21" s="27"/>
      <c r="J21" s="5" t="s">
        <v>60</v>
      </c>
      <c r="K21" s="4">
        <f>B19*B18</f>
        <v>65</v>
      </c>
    </row>
    <row r="22" spans="1:11" ht="12.75">
      <c r="A22" s="4"/>
      <c r="B22" s="4"/>
      <c r="C22" s="4"/>
      <c r="D22" s="18"/>
      <c r="J22" s="5" t="s">
        <v>61</v>
      </c>
      <c r="K22" s="4">
        <f>2*((B21+K21)+(B20*B18))</f>
        <v>430</v>
      </c>
    </row>
    <row r="23" spans="1:11" ht="20.25">
      <c r="A23" s="21" t="s">
        <v>72</v>
      </c>
      <c r="B23" s="21"/>
      <c r="C23" s="4"/>
      <c r="D23" s="17"/>
      <c r="J23" s="5" t="s">
        <v>65</v>
      </c>
      <c r="K23" s="4">
        <f>K22/K21</f>
        <v>6.615384615384615</v>
      </c>
    </row>
    <row r="24" spans="3:11" ht="12.75">
      <c r="C24" s="4"/>
      <c r="D24" s="17"/>
      <c r="J24" s="5" t="s">
        <v>20</v>
      </c>
      <c r="K24" s="5">
        <f>10*LOG(K23)</f>
        <v>8.20555098936731</v>
      </c>
    </row>
    <row r="25" spans="1:11" ht="12.75">
      <c r="A25" s="26" t="s">
        <v>1</v>
      </c>
      <c r="B25" s="4">
        <v>300000000</v>
      </c>
      <c r="C25" s="4"/>
      <c r="D25" s="17"/>
      <c r="J25" s="5" t="s">
        <v>24</v>
      </c>
      <c r="K25" s="4">
        <f>10*LOG(B6*B7)</f>
        <v>25.069107255515178</v>
      </c>
    </row>
    <row r="26" spans="1:11" ht="12.75">
      <c r="A26" s="26" t="s">
        <v>4</v>
      </c>
      <c r="B26" s="4">
        <v>273.15</v>
      </c>
      <c r="C26" s="4"/>
      <c r="D26" s="17"/>
      <c r="J26" s="5" t="s">
        <v>64</v>
      </c>
      <c r="K26" s="4">
        <f>B5+K25</f>
        <v>-16.23089274448482</v>
      </c>
    </row>
    <row r="27" spans="1:11" ht="12.75">
      <c r="A27" s="5" t="s">
        <v>7</v>
      </c>
      <c r="B27" s="4">
        <v>1.3806505E-23</v>
      </c>
      <c r="C27" s="4"/>
      <c r="D27" s="17"/>
      <c r="J27" s="5" t="s">
        <v>52</v>
      </c>
      <c r="K27" s="4">
        <f>K26-B13</f>
        <v>-17.73089274448482</v>
      </c>
    </row>
    <row r="28" spans="1:11" ht="12.75">
      <c r="A28" s="5" t="s">
        <v>17</v>
      </c>
      <c r="B28" s="4">
        <v>1000</v>
      </c>
      <c r="C28" s="4"/>
      <c r="D28" s="17"/>
      <c r="J28" s="5" t="s">
        <v>63</v>
      </c>
      <c r="K28" s="5">
        <f>K27+K24</f>
        <v>-9.525341755117509</v>
      </c>
    </row>
    <row r="29" spans="3:11" ht="12.75">
      <c r="C29" s="4"/>
      <c r="D29" s="17"/>
      <c r="J29" s="5" t="s">
        <v>62</v>
      </c>
      <c r="K29" s="5">
        <f>10*LOG(B19)</f>
        <v>11.139433523068368</v>
      </c>
    </row>
    <row r="30" spans="3:11" ht="12.75">
      <c r="C30" s="4"/>
      <c r="D30" s="17"/>
      <c r="J30" s="5"/>
      <c r="K30" s="5"/>
    </row>
    <row r="31" spans="3:11" ht="12.75">
      <c r="C31" s="4"/>
      <c r="D31" s="17"/>
      <c r="J31" s="5"/>
      <c r="K31" s="5"/>
    </row>
    <row r="32" spans="3:11" ht="12.75">
      <c r="C32" s="4"/>
      <c r="D32" s="17"/>
      <c r="J32" s="5"/>
      <c r="K32" s="5"/>
    </row>
    <row r="33" spans="3:11" ht="12.75">
      <c r="C33" s="4"/>
      <c r="D33" s="17"/>
      <c r="J33" s="5"/>
      <c r="K33" s="5"/>
    </row>
    <row r="34" spans="3:11" ht="12.75">
      <c r="C34" s="4"/>
      <c r="D34" s="17"/>
      <c r="J34" s="5"/>
      <c r="K34" s="5"/>
    </row>
    <row r="35" spans="3:11" ht="12.75">
      <c r="C35" s="4"/>
      <c r="D35" s="17"/>
      <c r="J35" s="5"/>
      <c r="K35" s="5"/>
    </row>
    <row r="36" spans="3:11" ht="12.75">
      <c r="C36" s="4"/>
      <c r="D36" s="17"/>
      <c r="J36" s="5"/>
      <c r="K36" s="5"/>
    </row>
    <row r="37" spans="3:11" ht="12.75">
      <c r="C37" s="4"/>
      <c r="D37" s="17"/>
      <c r="J37" s="5"/>
      <c r="K37" s="5"/>
    </row>
    <row r="38" spans="3:11" ht="12.75">
      <c r="C38" s="4"/>
      <c r="D38" s="17"/>
      <c r="J38" s="5"/>
      <c r="K38" s="5"/>
    </row>
    <row r="39" spans="3:11" ht="12.75">
      <c r="C39" s="4"/>
      <c r="D39" s="17"/>
      <c r="J39" s="5"/>
      <c r="K39" s="5"/>
    </row>
    <row r="40" spans="3:11" ht="12.75">
      <c r="C40" s="4"/>
      <c r="D40" s="17"/>
      <c r="J40" s="5"/>
      <c r="K40" s="5"/>
    </row>
    <row r="41" spans="3:11" ht="12.75">
      <c r="C41" s="4"/>
      <c r="D41" s="17"/>
      <c r="J41" s="5"/>
      <c r="K41" s="5"/>
    </row>
    <row r="42" spans="3:11" ht="12.75">
      <c r="C42" s="4"/>
      <c r="D42" s="17"/>
      <c r="J42" s="5"/>
      <c r="K42" s="5"/>
    </row>
    <row r="43" spans="3:11" ht="12.75">
      <c r="C43" s="4"/>
      <c r="D43" s="17"/>
      <c r="J43" s="5"/>
      <c r="K43" s="5"/>
    </row>
    <row r="44" spans="3:11" ht="12.75">
      <c r="C44" s="4"/>
      <c r="D44" s="17"/>
      <c r="J44" s="5"/>
      <c r="K44" s="5"/>
    </row>
    <row r="45" spans="3:11" ht="12.75">
      <c r="C45" s="4"/>
      <c r="D45" s="17"/>
      <c r="J45" s="5"/>
      <c r="K45" s="5"/>
    </row>
    <row r="46" spans="3:11" ht="12.75">
      <c r="C46" s="4"/>
      <c r="D46" s="17"/>
      <c r="J46" s="5"/>
      <c r="K46" s="5"/>
    </row>
    <row r="47" spans="3:11" ht="12.75">
      <c r="C47" s="4"/>
      <c r="D47" s="17"/>
      <c r="J47" s="5"/>
      <c r="K47" s="5"/>
    </row>
    <row r="48" spans="3:11" ht="12.75">
      <c r="C48" s="4"/>
      <c r="D48" s="17"/>
      <c r="J48" s="5"/>
      <c r="K48" s="5"/>
    </row>
    <row r="49" spans="3:6" ht="12.75">
      <c r="C49" s="4"/>
      <c r="D49" s="17"/>
      <c r="E49" s="5"/>
      <c r="F49" s="4"/>
    </row>
    <row r="50" spans="1:5" ht="6.75" customHeight="1">
      <c r="A50" s="4"/>
      <c r="B50" s="4"/>
      <c r="C50" s="4"/>
      <c r="D50" s="4"/>
      <c r="E50" s="4"/>
    </row>
    <row r="51" spans="1:5" ht="20.25">
      <c r="A51" s="40" t="s">
        <v>13</v>
      </c>
      <c r="B51" s="40"/>
      <c r="C51" s="28"/>
      <c r="D51" s="28"/>
      <c r="E51" s="28"/>
    </row>
    <row r="52" spans="1:5" ht="6.75" customHeight="1">
      <c r="A52" s="5"/>
      <c r="B52" s="4"/>
      <c r="C52" s="4"/>
      <c r="D52" s="4"/>
      <c r="E52" s="4"/>
    </row>
    <row r="53" spans="1:31" ht="12.75">
      <c r="A53" s="6" t="s">
        <v>59</v>
      </c>
      <c r="B53" s="2">
        <v>1</v>
      </c>
      <c r="C53" s="2">
        <v>1.25</v>
      </c>
      <c r="D53" s="2">
        <v>1.5</v>
      </c>
      <c r="E53" s="2">
        <v>1.75</v>
      </c>
      <c r="F53" s="2">
        <v>2</v>
      </c>
      <c r="G53" s="2">
        <v>2.5</v>
      </c>
      <c r="H53" s="2">
        <v>3</v>
      </c>
      <c r="I53" s="2">
        <v>3.5</v>
      </c>
      <c r="J53" s="2">
        <v>4</v>
      </c>
      <c r="K53" s="2">
        <v>4.5</v>
      </c>
      <c r="L53" s="2">
        <v>5</v>
      </c>
      <c r="M53" s="2">
        <v>6</v>
      </c>
      <c r="N53" s="2">
        <v>7</v>
      </c>
      <c r="O53" s="2">
        <v>8</v>
      </c>
      <c r="P53" s="2">
        <v>9</v>
      </c>
      <c r="Q53" s="2">
        <v>10</v>
      </c>
      <c r="R53" s="2">
        <v>11</v>
      </c>
      <c r="S53" s="2">
        <v>12</v>
      </c>
      <c r="T53" s="2">
        <v>13</v>
      </c>
      <c r="U53" s="2">
        <v>14</v>
      </c>
      <c r="V53" s="2">
        <v>15</v>
      </c>
      <c r="W53" s="2">
        <v>16</v>
      </c>
      <c r="X53" s="2">
        <v>19</v>
      </c>
      <c r="Y53" s="2">
        <v>23</v>
      </c>
      <c r="Z53" s="2">
        <v>27</v>
      </c>
      <c r="AA53" s="2">
        <v>31</v>
      </c>
      <c r="AB53" s="2">
        <v>35</v>
      </c>
      <c r="AC53" s="2">
        <v>40</v>
      </c>
      <c r="AD53" s="2">
        <v>45</v>
      </c>
      <c r="AE53" s="2">
        <v>50</v>
      </c>
    </row>
    <row r="54" spans="1:31" ht="12.75">
      <c r="A54" s="1" t="s">
        <v>70</v>
      </c>
      <c r="B54" s="19" t="str">
        <f aca="true" t="shared" si="0" ref="B54:AE54">IF(B58&gt;=0,"Yes","No")</f>
        <v>Yes</v>
      </c>
      <c r="C54" s="19" t="str">
        <f t="shared" si="0"/>
        <v>Yes</v>
      </c>
      <c r="D54" s="19" t="str">
        <f t="shared" si="0"/>
        <v>Yes</v>
      </c>
      <c r="E54" s="19" t="str">
        <f t="shared" si="0"/>
        <v>Yes</v>
      </c>
      <c r="F54" s="19" t="str">
        <f t="shared" si="0"/>
        <v>No</v>
      </c>
      <c r="G54" s="19" t="str">
        <f t="shared" si="0"/>
        <v>No</v>
      </c>
      <c r="H54" s="19" t="str">
        <f t="shared" si="0"/>
        <v>No</v>
      </c>
      <c r="I54" s="19" t="str">
        <f t="shared" si="0"/>
        <v>No</v>
      </c>
      <c r="J54" s="19" t="str">
        <f t="shared" si="0"/>
        <v>No</v>
      </c>
      <c r="K54" s="19" t="str">
        <f t="shared" si="0"/>
        <v>No</v>
      </c>
      <c r="L54" s="19" t="str">
        <f t="shared" si="0"/>
        <v>No</v>
      </c>
      <c r="M54" s="19" t="str">
        <f t="shared" si="0"/>
        <v>No</v>
      </c>
      <c r="N54" s="19" t="str">
        <f t="shared" si="0"/>
        <v>No</v>
      </c>
      <c r="O54" s="19" t="str">
        <f t="shared" si="0"/>
        <v>No</v>
      </c>
      <c r="P54" s="19" t="str">
        <f t="shared" si="0"/>
        <v>No</v>
      </c>
      <c r="Q54" s="19" t="str">
        <f t="shared" si="0"/>
        <v>No</v>
      </c>
      <c r="R54" s="19" t="str">
        <f t="shared" si="0"/>
        <v>No</v>
      </c>
      <c r="S54" s="19" t="str">
        <f t="shared" si="0"/>
        <v>No</v>
      </c>
      <c r="T54" s="19" t="str">
        <f t="shared" si="0"/>
        <v>No</v>
      </c>
      <c r="U54" s="19" t="str">
        <f t="shared" si="0"/>
        <v>No</v>
      </c>
      <c r="V54" s="19" t="str">
        <f t="shared" si="0"/>
        <v>No</v>
      </c>
      <c r="W54" s="19" t="str">
        <f t="shared" si="0"/>
        <v>No</v>
      </c>
      <c r="X54" s="19" t="str">
        <f t="shared" si="0"/>
        <v>No</v>
      </c>
      <c r="Y54" s="19" t="str">
        <f t="shared" si="0"/>
        <v>No</v>
      </c>
      <c r="Z54" s="19" t="str">
        <f t="shared" si="0"/>
        <v>No</v>
      </c>
      <c r="AA54" s="19" t="str">
        <f t="shared" si="0"/>
        <v>No</v>
      </c>
      <c r="AB54" s="19" t="str">
        <f t="shared" si="0"/>
        <v>No</v>
      </c>
      <c r="AC54" s="19" t="str">
        <f t="shared" si="0"/>
        <v>No</v>
      </c>
      <c r="AD54" s="19" t="str">
        <f t="shared" si="0"/>
        <v>No</v>
      </c>
      <c r="AE54" s="19" t="str">
        <f t="shared" si="0"/>
        <v>No</v>
      </c>
    </row>
    <row r="55" spans="1:31" ht="12.75">
      <c r="A55" s="1" t="s">
        <v>54</v>
      </c>
      <c r="B55" s="1">
        <f aca="true" t="shared" si="1" ref="B55:O55">$B$11*10*LOG10(B53)</f>
        <v>0</v>
      </c>
      <c r="C55" s="1">
        <f t="shared" si="1"/>
        <v>3.3918504552819746</v>
      </c>
      <c r="D55" s="1">
        <f t="shared" si="1"/>
        <v>6.163194066948844</v>
      </c>
      <c r="E55" s="1">
        <f t="shared" si="1"/>
        <v>8.506331704020306</v>
      </c>
      <c r="F55" s="1">
        <f t="shared" si="1"/>
        <v>10.536049848239342</v>
      </c>
      <c r="G55" s="1">
        <f t="shared" si="1"/>
        <v>13.927900303521316</v>
      </c>
      <c r="H55" s="1">
        <f t="shared" si="1"/>
        <v>16.699243915188184</v>
      </c>
      <c r="I55" s="1">
        <f t="shared" si="1"/>
        <v>19.04238155225965</v>
      </c>
      <c r="J55" s="1">
        <f t="shared" si="1"/>
        <v>21.072099696478684</v>
      </c>
      <c r="K55" s="1">
        <f t="shared" si="1"/>
        <v>22.86243798213703</v>
      </c>
      <c r="L55" s="1">
        <f t="shared" si="1"/>
        <v>24.46395015176066</v>
      </c>
      <c r="M55" s="1">
        <f t="shared" si="1"/>
        <v>27.235293763427528</v>
      </c>
      <c r="N55" s="1">
        <f t="shared" si="1"/>
        <v>29.57843140049899</v>
      </c>
      <c r="O55" s="1">
        <f t="shared" si="1"/>
        <v>31.608149544718025</v>
      </c>
      <c r="P55" s="1">
        <f aca="true" t="shared" si="2" ref="P55:U55">$B$11*10*LOG10(P53)</f>
        <v>33.39848783037637</v>
      </c>
      <c r="Q55" s="1">
        <f t="shared" si="2"/>
        <v>35</v>
      </c>
      <c r="R55" s="1">
        <f t="shared" si="2"/>
        <v>36.44874398053788</v>
      </c>
      <c r="S55" s="1">
        <f t="shared" si="2"/>
        <v>37.77134361166687</v>
      </c>
      <c r="T55" s="1">
        <f t="shared" si="2"/>
        <v>38.98801733073928</v>
      </c>
      <c r="U55" s="1">
        <f t="shared" si="2"/>
        <v>40.11448124873833</v>
      </c>
      <c r="V55" s="1">
        <f aca="true" t="shared" si="3" ref="V55:AB55">$B$11*10*LOG10(V53)</f>
        <v>41.16319406694885</v>
      </c>
      <c r="W55" s="1">
        <f t="shared" si="3"/>
        <v>42.14419939295737</v>
      </c>
      <c r="X55" s="1">
        <f t="shared" si="3"/>
        <v>44.756376033349014</v>
      </c>
      <c r="Y55" s="1">
        <f t="shared" si="3"/>
        <v>47.66047426061575</v>
      </c>
      <c r="Z55" s="1">
        <f t="shared" si="3"/>
        <v>50.09773174556456</v>
      </c>
      <c r="AA55" s="1">
        <f t="shared" si="3"/>
        <v>52.197659284199545</v>
      </c>
      <c r="AB55" s="1">
        <f t="shared" si="3"/>
        <v>54.04238155225965</v>
      </c>
      <c r="AC55" s="1">
        <f>$B$11*10*LOG10(AC53)</f>
        <v>56.07209969647868</v>
      </c>
      <c r="AD55" s="1">
        <f>$B$11*10*LOG10(AD53)</f>
        <v>57.86243798213703</v>
      </c>
      <c r="AE55" s="1">
        <f>$B$11*10*LOG10(AE53)</f>
        <v>59.463950151760656</v>
      </c>
    </row>
    <row r="56" spans="1:31" ht="12.75">
      <c r="A56" s="1" t="s">
        <v>14</v>
      </c>
      <c r="B56" s="1">
        <f aca="true" t="shared" si="4" ref="B56:U56">$K$13-B55</f>
        <v>-44.395675904558914</v>
      </c>
      <c r="C56" s="1">
        <f t="shared" si="4"/>
        <v>-47.78752635984089</v>
      </c>
      <c r="D56" s="1">
        <f t="shared" si="4"/>
        <v>-50.55886997150776</v>
      </c>
      <c r="E56" s="1">
        <f t="shared" si="4"/>
        <v>-52.90200760857922</v>
      </c>
      <c r="F56" s="1">
        <f t="shared" si="4"/>
        <v>-54.93172575279826</v>
      </c>
      <c r="G56" s="1">
        <f t="shared" si="4"/>
        <v>-58.323576208080226</v>
      </c>
      <c r="H56" s="1">
        <f t="shared" si="4"/>
        <v>-61.0949198197471</v>
      </c>
      <c r="I56" s="1">
        <f t="shared" si="4"/>
        <v>-63.43805745681856</v>
      </c>
      <c r="J56" s="1">
        <f t="shared" si="4"/>
        <v>-65.4677756010376</v>
      </c>
      <c r="K56" s="1">
        <f t="shared" si="4"/>
        <v>-67.25811388669595</v>
      </c>
      <c r="L56" s="1">
        <f t="shared" si="4"/>
        <v>-68.85962605631957</v>
      </c>
      <c r="M56" s="1">
        <f t="shared" si="4"/>
        <v>-71.63096966798645</v>
      </c>
      <c r="N56" s="1">
        <f t="shared" si="4"/>
        <v>-73.9741073050579</v>
      </c>
      <c r="O56" s="1">
        <f t="shared" si="4"/>
        <v>-76.00382544927695</v>
      </c>
      <c r="P56" s="1">
        <f t="shared" si="4"/>
        <v>-77.79416373493528</v>
      </c>
      <c r="Q56" s="1">
        <f t="shared" si="4"/>
        <v>-79.39567590455891</v>
      </c>
      <c r="R56" s="1">
        <f t="shared" si="4"/>
        <v>-80.84441988509678</v>
      </c>
      <c r="S56" s="1">
        <f t="shared" si="4"/>
        <v>-82.16701951622579</v>
      </c>
      <c r="T56" s="1">
        <f t="shared" si="4"/>
        <v>-83.3836932352982</v>
      </c>
      <c r="U56" s="1">
        <f t="shared" si="4"/>
        <v>-84.51015715329724</v>
      </c>
      <c r="V56" s="1">
        <f aca="true" t="shared" si="5" ref="V56:AE56">$K$13-V55</f>
        <v>-85.55886997150776</v>
      </c>
      <c r="W56" s="1">
        <f t="shared" si="5"/>
        <v>-86.53987529751629</v>
      </c>
      <c r="X56" s="1">
        <f t="shared" si="5"/>
        <v>-89.15205193790793</v>
      </c>
      <c r="Y56" s="1">
        <f t="shared" si="5"/>
        <v>-92.05615016517467</v>
      </c>
      <c r="Z56" s="1">
        <f t="shared" si="5"/>
        <v>-94.49340765012347</v>
      </c>
      <c r="AA56" s="1">
        <f t="shared" si="5"/>
        <v>-96.59333518875846</v>
      </c>
      <c r="AB56" s="1">
        <f t="shared" si="5"/>
        <v>-98.43805745681857</v>
      </c>
      <c r="AC56" s="1">
        <f t="shared" si="5"/>
        <v>-100.4677756010376</v>
      </c>
      <c r="AD56" s="1">
        <f t="shared" si="5"/>
        <v>-102.25811388669595</v>
      </c>
      <c r="AE56" s="1">
        <f t="shared" si="5"/>
        <v>-103.85962605631957</v>
      </c>
    </row>
    <row r="57" spans="1:31" ht="12.75">
      <c r="A57" s="1" t="s">
        <v>66</v>
      </c>
      <c r="B57" s="1">
        <f aca="true" t="shared" si="6" ref="B57:AE57">$K28+B56</f>
        <v>-53.92101765967642</v>
      </c>
      <c r="C57" s="1">
        <f t="shared" si="6"/>
        <v>-57.3128681149584</v>
      </c>
      <c r="D57" s="1">
        <f t="shared" si="6"/>
        <v>-60.08421172662527</v>
      </c>
      <c r="E57" s="1">
        <f t="shared" si="6"/>
        <v>-62.42734936369673</v>
      </c>
      <c r="F57" s="1">
        <f t="shared" si="6"/>
        <v>-64.45706750791577</v>
      </c>
      <c r="G57" s="1">
        <f t="shared" si="6"/>
        <v>-67.84891796319774</v>
      </c>
      <c r="H57" s="1">
        <f t="shared" si="6"/>
        <v>-70.6202615748646</v>
      </c>
      <c r="I57" s="1">
        <f t="shared" si="6"/>
        <v>-72.96339921193606</v>
      </c>
      <c r="J57" s="1">
        <f t="shared" si="6"/>
        <v>-74.99311735615511</v>
      </c>
      <c r="K57" s="1">
        <f t="shared" si="6"/>
        <v>-76.78345564181346</v>
      </c>
      <c r="L57" s="1">
        <f t="shared" si="6"/>
        <v>-78.38496781143708</v>
      </c>
      <c r="M57" s="1">
        <f t="shared" si="6"/>
        <v>-81.15631142310396</v>
      </c>
      <c r="N57" s="1">
        <f t="shared" si="6"/>
        <v>-83.49944906017541</v>
      </c>
      <c r="O57" s="1">
        <f t="shared" si="6"/>
        <v>-85.52916720439445</v>
      </c>
      <c r="P57" s="1">
        <f t="shared" si="6"/>
        <v>-87.31950549005279</v>
      </c>
      <c r="Q57" s="1">
        <f t="shared" si="6"/>
        <v>-88.92101765967642</v>
      </c>
      <c r="R57" s="1">
        <f t="shared" si="6"/>
        <v>-90.36976164021429</v>
      </c>
      <c r="S57" s="1">
        <f t="shared" si="6"/>
        <v>-91.6923612713433</v>
      </c>
      <c r="T57" s="1">
        <f t="shared" si="6"/>
        <v>-92.9090349904157</v>
      </c>
      <c r="U57" s="1">
        <f t="shared" si="6"/>
        <v>-94.03549890841475</v>
      </c>
      <c r="V57" s="1">
        <f t="shared" si="6"/>
        <v>-95.08421172662527</v>
      </c>
      <c r="W57" s="1">
        <f t="shared" si="6"/>
        <v>-96.0652170526338</v>
      </c>
      <c r="X57" s="1">
        <f t="shared" si="6"/>
        <v>-98.67739369302544</v>
      </c>
      <c r="Y57" s="1">
        <f t="shared" si="6"/>
        <v>-101.58149192029218</v>
      </c>
      <c r="Z57" s="1">
        <f t="shared" si="6"/>
        <v>-104.01874940524098</v>
      </c>
      <c r="AA57" s="1">
        <f t="shared" si="6"/>
        <v>-106.11867694387597</v>
      </c>
      <c r="AB57" s="1">
        <f t="shared" si="6"/>
        <v>-107.96339921193608</v>
      </c>
      <c r="AC57" s="1">
        <f t="shared" si="6"/>
        <v>-109.99311735615511</v>
      </c>
      <c r="AD57" s="1">
        <f t="shared" si="6"/>
        <v>-111.78345564181346</v>
      </c>
      <c r="AE57" s="1">
        <f t="shared" si="6"/>
        <v>-113.38496781143708</v>
      </c>
    </row>
    <row r="58" spans="1:31" ht="12.75">
      <c r="A58" s="1" t="s">
        <v>67</v>
      </c>
      <c r="B58">
        <f aca="true" t="shared" si="7" ref="B58:O58">B57-$K$20-$B$15</f>
        <v>10.257710999301722</v>
      </c>
      <c r="C58">
        <f t="shared" si="7"/>
        <v>6.865860544019746</v>
      </c>
      <c r="D58">
        <f t="shared" si="7"/>
        <v>4.0945169323528745</v>
      </c>
      <c r="E58">
        <f t="shared" si="7"/>
        <v>1.7513792952814171</v>
      </c>
      <c r="F58">
        <f t="shared" si="7"/>
        <v>-0.2783388489376222</v>
      </c>
      <c r="G58">
        <f t="shared" si="7"/>
        <v>-3.6701893042195906</v>
      </c>
      <c r="H58">
        <f t="shared" si="7"/>
        <v>-6.441532915886455</v>
      </c>
      <c r="I58">
        <f t="shared" si="7"/>
        <v>-8.78467055295792</v>
      </c>
      <c r="J58">
        <f t="shared" si="7"/>
        <v>-10.814388697176966</v>
      </c>
      <c r="K58">
        <f t="shared" si="7"/>
        <v>-12.604726982835317</v>
      </c>
      <c r="L58">
        <f t="shared" si="7"/>
        <v>-14.206239152458934</v>
      </c>
      <c r="M58">
        <f t="shared" si="7"/>
        <v>-16.977582764125813</v>
      </c>
      <c r="N58">
        <f t="shared" si="7"/>
        <v>-19.320720401197264</v>
      </c>
      <c r="O58">
        <f t="shared" si="7"/>
        <v>-21.35043854541631</v>
      </c>
      <c r="P58">
        <f aca="true" t="shared" si="8" ref="P58:U58">P57-$K$20-$B$15</f>
        <v>-23.140776831074646</v>
      </c>
      <c r="Q58">
        <f t="shared" si="8"/>
        <v>-24.74228900069828</v>
      </c>
      <c r="R58">
        <f t="shared" si="8"/>
        <v>-26.191032981236148</v>
      </c>
      <c r="S58">
        <f t="shared" si="8"/>
        <v>-27.513632612365157</v>
      </c>
      <c r="T58">
        <f t="shared" si="8"/>
        <v>-28.73030633143756</v>
      </c>
      <c r="U58">
        <f t="shared" si="8"/>
        <v>-29.856770249436607</v>
      </c>
      <c r="V58">
        <f aca="true" t="shared" si="9" ref="V58:AB58">V57-$K$20-$B$15</f>
        <v>-30.905483067647125</v>
      </c>
      <c r="W58">
        <f t="shared" si="9"/>
        <v>-31.886488393655654</v>
      </c>
      <c r="X58">
        <f t="shared" si="9"/>
        <v>-34.49866503404729</v>
      </c>
      <c r="Y58">
        <f t="shared" si="9"/>
        <v>-37.402763261314036</v>
      </c>
      <c r="Z58">
        <f t="shared" si="9"/>
        <v>-39.84002074626284</v>
      </c>
      <c r="AA58">
        <f t="shared" si="9"/>
        <v>-41.939948284897824</v>
      </c>
      <c r="AB58">
        <f t="shared" si="9"/>
        <v>-43.784670552957934</v>
      </c>
      <c r="AC58">
        <f>AC57-$K$20-$B$15</f>
        <v>-45.814388697176966</v>
      </c>
      <c r="AD58">
        <f>AD57-$K$20-$B$15</f>
        <v>-47.60472698283532</v>
      </c>
      <c r="AE58">
        <f>AE57-$K$20-$B$15</f>
        <v>-49.206239152458934</v>
      </c>
    </row>
    <row r="72" ht="12.75">
      <c r="A72" s="4"/>
    </row>
    <row r="73" ht="12.75">
      <c r="A73" s="32"/>
    </row>
    <row r="74" ht="12.75">
      <c r="A74" s="17"/>
    </row>
    <row r="75" ht="12.75">
      <c r="A75" s="17"/>
    </row>
    <row r="76" ht="12.75">
      <c r="A76" s="30"/>
    </row>
    <row r="77" ht="12.75">
      <c r="A77" s="30"/>
    </row>
    <row r="78" ht="12.75">
      <c r="A78" s="20"/>
    </row>
    <row r="79" ht="12.75">
      <c r="A79" s="31"/>
    </row>
    <row r="80" ht="12.75">
      <c r="A80" s="31"/>
    </row>
    <row r="81" ht="12.75">
      <c r="A81" s="20"/>
    </row>
    <row r="82" ht="12.75">
      <c r="A82" s="31"/>
    </row>
  </sheetData>
  <mergeCells count="4">
    <mergeCell ref="D2:K2"/>
    <mergeCell ref="E9:K9"/>
    <mergeCell ref="A51:B51"/>
    <mergeCell ref="A9:B9"/>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8" sqref="C8:C10"/>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vbrethour</dc:creator>
  <cp:keywords/>
  <dc:description/>
  <cp:lastModifiedBy>vbrethour</cp:lastModifiedBy>
  <dcterms:created xsi:type="dcterms:W3CDTF">2005-04-22T18:00:46Z</dcterms:created>
  <dcterms:modified xsi:type="dcterms:W3CDTF">2005-06-26T22:24:04Z</dcterms:modified>
  <cp:category/>
  <cp:version/>
  <cp:contentType/>
  <cp:contentStatus/>
</cp:coreProperties>
</file>