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8960" windowHeight="15525" activeTab="1"/>
  </bookViews>
  <sheets>
    <sheet name="cover sheet" sheetId="1" r:id="rId1"/>
    <sheet name="compute ranges" sheetId="2" r:id="rId2"/>
    <sheet name="Sheet2" sheetId="3" r:id="rId3"/>
    <sheet name="Sheet3" sheetId="4" r:id="rId4"/>
  </sheets>
  <definedNames/>
  <calcPr fullCalcOnLoad="1"/>
</workbook>
</file>

<file path=xl/sharedStrings.xml><?xml version="1.0" encoding="utf-8"?>
<sst xmlns="http://schemas.openxmlformats.org/spreadsheetml/2006/main" count="91" uniqueCount="84">
  <si>
    <t>radio #1 crystal offset (ppm)</t>
  </si>
  <si>
    <t>radio #2 crystal offest (ppm)</t>
  </si>
  <si>
    <t>message #1 total legnth (ms)</t>
  </si>
  <si>
    <t>message #1 acquire time (ms)</t>
  </si>
  <si>
    <t>message #2 total legnth (ms)</t>
  </si>
  <si>
    <t>message #2 acquire time (ms)</t>
  </si>
  <si>
    <t>Message trunaround time in reciever B (ms)</t>
  </si>
  <si>
    <t>Message trunaround time in reciever A (ms)</t>
  </si>
  <si>
    <t>Actual real prop time (ns)</t>
  </si>
  <si>
    <t>message #3 total legnth (ms)</t>
  </si>
  <si>
    <t>message #3 acquire time (ms)</t>
  </si>
  <si>
    <t>message #4 total legnth (ms)</t>
  </si>
  <si>
    <t>message #4 acquire time (ms)</t>
  </si>
  <si>
    <t>calculated prop time without using crystal offset (ns)</t>
  </si>
  <si>
    <t>message #3 receive leading edge error (ns)</t>
  </si>
  <si>
    <t>message #4 receive leading edge error (ns)</t>
  </si>
  <si>
    <t>message #2 receive leading edge error (ns)</t>
  </si>
  <si>
    <t>message #1 receive leading edge error (ns)</t>
  </si>
  <si>
    <t>estimate of the crystal drift by B</t>
  </si>
  <si>
    <t>GHz carrier frequency</t>
  </si>
  <si>
    <t># of carrier cycles during the tracked part of message 1</t>
  </si>
  <si>
    <t># of carrier TX cycles drifted by the RX oscillator during the tracked part of message 1</t>
  </si>
  <si>
    <t>A corrects B's measured time by one plus the tracking error</t>
  </si>
  <si>
    <t>calaculated prop time using crystal offest correction</t>
  </si>
  <si>
    <t>maximum part of a cycle allowed for tracking error allowed by coherent receiver</t>
  </si>
  <si>
    <t>Tracking info with coherent receiver</t>
  </si>
  <si>
    <t>carrier period (ps)</t>
  </si>
  <si>
    <t>tracking error reported back to A by B</t>
  </si>
  <si>
    <t>sample period used by the non-coherent receiver to track the envelope (ns)</t>
  </si>
  <si>
    <t># of envelope samples drifted by the RX oscillator during the tracked part of message 1</t>
  </si>
  <si>
    <t>worst case estimate of the crystal drift</t>
  </si>
  <si>
    <t># of envelope samples during the tracked part of message 1</t>
  </si>
  <si>
    <t>The 4 message approach</t>
  </si>
  <si>
    <t>original  message pair:</t>
  </si>
  <si>
    <t>responding message pair</t>
  </si>
  <si>
    <t>Total time measured by A</t>
  </si>
  <si>
    <t>Total time measured by B</t>
  </si>
  <si>
    <t># of carrier cycles during the tracked part of message 2</t>
  </si>
  <si>
    <t>A corrects B's time by using the composit tracking error</t>
  </si>
  <si>
    <t>making a new tracking error with the composite</t>
  </si>
  <si>
    <t>total drift across both estimates</t>
  </si>
  <si>
    <t>B reports to A the cycles counted during the tracked part of the message</t>
  </si>
  <si>
    <t>B reports to A the drift count during the tracked part of the message</t>
  </si>
  <si>
    <t>A does the divide to compute the total drift rate</t>
  </si>
  <si>
    <t>Number of tracked cycles in both messages</t>
  </si>
  <si>
    <t>calaculated prop time using the composit crystal offest correction</t>
  </si>
  <si>
    <t>Worst case (in the global sense) tracking error for receiver B)</t>
  </si>
  <si>
    <t>Worst case (in the global sense) tracking error for receiver A)</t>
  </si>
  <si>
    <t>calculated prop time with 4 message protocol</t>
  </si>
  <si>
    <t>Error sources: Numbers we can play with</t>
  </si>
  <si>
    <t>Looking at what happens when using both tracking offset estimates</t>
  </si>
  <si>
    <t xml:space="preserve">message #1 payload legnth (ms) </t>
  </si>
  <si>
    <t xml:space="preserve">message #2 payload legnth (ms) </t>
  </si>
  <si>
    <t xml:space="preserve">message #3 payload legnth (ms) </t>
  </si>
  <si>
    <t xml:space="preserve">message #4 payload legnth (ms) </t>
  </si>
  <si>
    <t># of carrier TX cycles drifted by the RX oscillator during the tracked part of message 2</t>
  </si>
  <si>
    <t>Using tracking info with non-coherent receiver</t>
  </si>
  <si>
    <t>IEEE P802.15</t>
  </si>
  <si>
    <t>Wireless Personal Area Networks</t>
  </si>
  <si>
    <t>Project</t>
  </si>
  <si>
    <t>IEEE P802.15 Working Group for Wireless Personal Area Networks (WPANs)</t>
  </si>
  <si>
    <t>Title</t>
  </si>
  <si>
    <t>Date Submitted</t>
  </si>
  <si>
    <t>Source</t>
  </si>
  <si>
    <t>Vern Brethour</t>
  </si>
  <si>
    <t>Voice: (256) 428-6331</t>
  </si>
  <si>
    <t>Time Domain Corp.</t>
  </si>
  <si>
    <t>Fax: (256) 922-0387</t>
  </si>
  <si>
    <t>7057 Old Madison Pike; Suite 250</t>
  </si>
  <si>
    <t>E-mail: vern.brethour@timedomain.com</t>
  </si>
  <si>
    <t>Huntsville, Alabama 35806; USA</t>
  </si>
  <si>
    <t>Re:</t>
  </si>
  <si>
    <t>[802.15.4a]</t>
  </si>
  <si>
    <t>Abstract</t>
  </si>
  <si>
    <t>Purpose</t>
  </si>
  <si>
    <t>To assist the Ranging Edit Team of IEEE 802.15 Task Group 4a</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</si>
  <si>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</si>
  <si>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</si>
  <si>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</si>
  <si>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</si>
  <si>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[June 19, 2005]</t>
  </si>
  <si>
    <t>A spreadsheet to accompany 05-0346.</t>
  </si>
  <si>
    <t>Ranging error spreadsheet</t>
  </si>
  <si>
    <t>IEEE P802.15-05-0348-00-004a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</si>
</sst>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yyyy"/>
  </numFmts>
  <fonts count="8">
    <font>
      <sz val="10"/>
      <name val="Arial"/>
      <family val="0"/>
    </font>
    <font>
      <sz val="8"/>
      <name val="Arial"/>
      <family val="0"/>
    </font>
    <font>
      <sz val="2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s>
  <fills count="3">
    <fill>
      <patternFill/>
    </fill>
    <fill>
      <patternFill patternType="gray125"/>
    </fill>
    <fill>
      <patternFill patternType="solid">
        <fgColor indexed="42"/>
        <bgColor indexed="64"/>
      </patternFill>
    </fill>
  </fills>
  <borders count="12">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0" fillId="2" borderId="0" xfId="0" applyFill="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164" fontId="3" fillId="0" borderId="0" xfId="0" applyNumberFormat="1" applyFont="1" applyAlignment="1" quotePrefix="1">
      <alignment horizontal="left"/>
    </xf>
    <xf numFmtId="0" fontId="4" fillId="0" borderId="0" xfId="0" applyFont="1" applyAlignment="1">
      <alignment/>
    </xf>
    <xf numFmtId="0" fontId="3" fillId="0" borderId="0" xfId="0" applyFont="1" applyAlignment="1">
      <alignment horizontal="right"/>
    </xf>
    <xf numFmtId="0" fontId="5" fillId="0" borderId="0" xfId="0" applyFont="1" applyAlignment="1">
      <alignment horizontal="center"/>
    </xf>
    <xf numFmtId="0" fontId="6" fillId="0" borderId="9" xfId="0" applyFont="1" applyBorder="1" applyAlignment="1">
      <alignment vertical="top" wrapText="1"/>
    </xf>
    <xf numFmtId="0" fontId="6" fillId="0" borderId="0" xfId="0" applyFont="1" applyAlignment="1">
      <alignment vertical="top" wrapText="1"/>
    </xf>
    <xf numFmtId="0" fontId="0" fillId="0" borderId="10" xfId="0" applyBorder="1" applyAlignment="1">
      <alignment vertical="top" wrapText="1"/>
    </xf>
    <xf numFmtId="0" fontId="6" fillId="0" borderId="0" xfId="0" applyFont="1" applyAlignment="1">
      <alignment horizontal="left"/>
    </xf>
    <xf numFmtId="0" fontId="6" fillId="0" borderId="11"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6" fillId="0" borderId="0" xfId="0" applyFont="1" applyBorder="1" applyAlignment="1">
      <alignment vertical="top" wrapText="1"/>
    </xf>
    <xf numFmtId="0" fontId="7" fillId="0" borderId="0" xfId="0" applyFont="1" applyBorder="1" applyAlignment="1">
      <alignment vertical="top" wrapText="1"/>
    </xf>
    <xf numFmtId="0" fontId="6" fillId="0" borderId="11" xfId="0" applyFont="1" applyBorder="1" applyAlignment="1">
      <alignment horizontal="center" vertical="top" wrapText="1"/>
    </xf>
    <xf numFmtId="0" fontId="6" fillId="0" borderId="11"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workbookViewId="0" topLeftCell="A1">
      <selection activeCell="A1" sqref="A1"/>
    </sheetView>
  </sheetViews>
  <sheetFormatPr defaultColWidth="9.140625" defaultRowHeight="12.75"/>
  <cols>
    <col min="1" max="1" width="3.7109375" style="0" customWidth="1"/>
    <col min="2" max="2" width="14.7109375" style="0" customWidth="1"/>
    <col min="3" max="3" width="40.7109375" style="0" customWidth="1"/>
    <col min="4" max="4" width="61.00390625" style="0" customWidth="1"/>
  </cols>
  <sheetData>
    <row r="1" spans="2:4" ht="26.25">
      <c r="B1" s="12">
        <v>38480</v>
      </c>
      <c r="C1" s="13"/>
      <c r="D1" s="14" t="s">
        <v>83</v>
      </c>
    </row>
    <row r="3" ht="18.75">
      <c r="C3" s="15" t="s">
        <v>57</v>
      </c>
    </row>
    <row r="4" ht="18.75">
      <c r="C4" s="15" t="s">
        <v>58</v>
      </c>
    </row>
    <row r="5" ht="18.75">
      <c r="B5" s="15"/>
    </row>
    <row r="6" spans="2:4" ht="15.75" customHeight="1">
      <c r="B6" s="16" t="s">
        <v>59</v>
      </c>
      <c r="C6" s="20" t="s">
        <v>60</v>
      </c>
      <c r="D6" s="20"/>
    </row>
    <row r="7" spans="2:4" ht="18.75">
      <c r="B7" s="16" t="s">
        <v>61</v>
      </c>
      <c r="C7" s="22" t="s">
        <v>82</v>
      </c>
      <c r="D7" s="22"/>
    </row>
    <row r="8" spans="2:4" ht="21.75" customHeight="1">
      <c r="B8" s="16" t="s">
        <v>62</v>
      </c>
      <c r="C8" s="20" t="s">
        <v>80</v>
      </c>
      <c r="D8" s="20"/>
    </row>
    <row r="9" spans="2:4" ht="22.5" customHeight="1">
      <c r="B9" s="16" t="s">
        <v>63</v>
      </c>
      <c r="C9" s="17" t="s">
        <v>64</v>
      </c>
      <c r="D9" s="16" t="s">
        <v>65</v>
      </c>
    </row>
    <row r="10" spans="2:4" ht="24.75" customHeight="1">
      <c r="B10" s="23"/>
      <c r="C10" s="17" t="s">
        <v>66</v>
      </c>
      <c r="D10" s="17" t="s">
        <v>67</v>
      </c>
    </row>
    <row r="11" spans="2:4" ht="21.75" customHeight="1">
      <c r="B11" s="23"/>
      <c r="C11" s="17" t="s">
        <v>68</v>
      </c>
      <c r="D11" s="17" t="s">
        <v>69</v>
      </c>
    </row>
    <row r="12" spans="2:4" ht="19.5" customHeight="1">
      <c r="B12" s="21"/>
      <c r="C12" s="17" t="s">
        <v>70</v>
      </c>
      <c r="D12" s="18"/>
    </row>
    <row r="13" spans="2:4" ht="15.75">
      <c r="B13" s="16" t="s">
        <v>71</v>
      </c>
      <c r="C13" s="16" t="s">
        <v>72</v>
      </c>
      <c r="D13" s="16"/>
    </row>
    <row r="14" spans="2:4" ht="15.75">
      <c r="B14" s="23"/>
      <c r="C14" s="24"/>
      <c r="D14" s="24"/>
    </row>
    <row r="15" spans="2:3" ht="15.75">
      <c r="B15" s="21"/>
      <c r="C15" s="19"/>
    </row>
    <row r="16" spans="2:4" ht="22.5" customHeight="1">
      <c r="B16" s="16" t="s">
        <v>73</v>
      </c>
      <c r="C16" s="25" t="s">
        <v>81</v>
      </c>
      <c r="D16" s="25"/>
    </row>
    <row r="17" spans="2:4" ht="21" customHeight="1">
      <c r="B17" s="16" t="s">
        <v>74</v>
      </c>
      <c r="C17" s="26" t="s">
        <v>75</v>
      </c>
      <c r="D17" s="26"/>
    </row>
    <row r="18" spans="2:4" ht="67.5" customHeight="1">
      <c r="B18" s="20" t="s">
        <v>76</v>
      </c>
      <c r="C18" s="26" t="s">
        <v>77</v>
      </c>
      <c r="D18" s="26"/>
    </row>
    <row r="19" spans="2:4" ht="44.25" customHeight="1">
      <c r="B19" s="21" t="s">
        <v>78</v>
      </c>
      <c r="C19" s="26" t="s">
        <v>79</v>
      </c>
      <c r="D19" s="26"/>
    </row>
  </sheetData>
  <mergeCells count="4">
    <mergeCell ref="C17:D17"/>
    <mergeCell ref="C18:D18"/>
    <mergeCell ref="C19:D19"/>
    <mergeCell ref="C16:D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M55"/>
  <sheetViews>
    <sheetView tabSelected="1" workbookViewId="0" topLeftCell="A1">
      <selection activeCell="Z54" sqref="Z54"/>
    </sheetView>
  </sheetViews>
  <sheetFormatPr defaultColWidth="9.140625" defaultRowHeight="12.75"/>
  <cols>
    <col min="1" max="1" width="3.421875" style="0" customWidth="1"/>
    <col min="2" max="2" width="12.421875" style="0" bestFit="1" customWidth="1"/>
  </cols>
  <sheetData>
    <row r="2" ht="25.5">
      <c r="B2" s="2" t="s">
        <v>49</v>
      </c>
    </row>
    <row r="3" ht="13.5" thickBot="1"/>
    <row r="4" spans="2:12" ht="12.75">
      <c r="B4" s="3"/>
      <c r="C4" s="4"/>
      <c r="D4" s="4"/>
      <c r="E4" s="4"/>
      <c r="F4" s="4"/>
      <c r="G4" s="4"/>
      <c r="H4" s="4"/>
      <c r="I4" s="4"/>
      <c r="J4" s="4"/>
      <c r="K4" s="4"/>
      <c r="L4" s="5"/>
    </row>
    <row r="5" spans="2:12" ht="12.75">
      <c r="B5" s="6">
        <v>4</v>
      </c>
      <c r="C5" s="7" t="s">
        <v>19</v>
      </c>
      <c r="D5" s="7"/>
      <c r="E5" s="7"/>
      <c r="F5" s="7">
        <f>1000/B5</f>
        <v>250</v>
      </c>
      <c r="G5" s="7" t="s">
        <v>26</v>
      </c>
      <c r="H5" s="7"/>
      <c r="I5" s="7"/>
      <c r="J5" s="7"/>
      <c r="K5" s="7"/>
      <c r="L5" s="8"/>
    </row>
    <row r="6" spans="2:12" ht="12.75">
      <c r="B6" s="6">
        <v>10</v>
      </c>
      <c r="C6" s="7" t="s">
        <v>8</v>
      </c>
      <c r="D6" s="7"/>
      <c r="E6" s="7"/>
      <c r="F6" s="7"/>
      <c r="G6" s="7">
        <v>0.1</v>
      </c>
      <c r="H6" s="7" t="s">
        <v>17</v>
      </c>
      <c r="I6" s="7"/>
      <c r="J6" s="7"/>
      <c r="K6" s="7"/>
      <c r="L6" s="8"/>
    </row>
    <row r="7" spans="2:12" ht="12.75">
      <c r="B7" s="6"/>
      <c r="C7" s="7"/>
      <c r="D7" s="7"/>
      <c r="E7" s="7"/>
      <c r="F7" s="7"/>
      <c r="G7" s="7">
        <v>-0.2</v>
      </c>
      <c r="H7" s="7" t="s">
        <v>16</v>
      </c>
      <c r="I7" s="7"/>
      <c r="J7" s="7"/>
      <c r="K7" s="7"/>
      <c r="L7" s="8"/>
    </row>
    <row r="8" spans="2:12" ht="12.75">
      <c r="B8" s="6">
        <v>10</v>
      </c>
      <c r="C8" s="7" t="s">
        <v>0</v>
      </c>
      <c r="D8" s="7"/>
      <c r="E8" s="7"/>
      <c r="F8" s="7"/>
      <c r="G8" s="7">
        <v>0.1</v>
      </c>
      <c r="H8" s="7" t="s">
        <v>14</v>
      </c>
      <c r="I8" s="7"/>
      <c r="J8" s="7"/>
      <c r="K8" s="7"/>
      <c r="L8" s="8"/>
    </row>
    <row r="9" spans="2:12" ht="12.75">
      <c r="B9" s="6">
        <v>-10</v>
      </c>
      <c r="C9" s="7" t="s">
        <v>1</v>
      </c>
      <c r="D9" s="7"/>
      <c r="E9" s="7"/>
      <c r="F9" s="7"/>
      <c r="G9" s="7">
        <v>-0.2</v>
      </c>
      <c r="H9" s="7" t="s">
        <v>15</v>
      </c>
      <c r="I9" s="7"/>
      <c r="J9" s="7"/>
      <c r="K9" s="7"/>
      <c r="L9" s="8"/>
    </row>
    <row r="10" spans="2:12" ht="12.75">
      <c r="B10" s="6"/>
      <c r="C10" s="7"/>
      <c r="D10" s="7"/>
      <c r="E10" s="7"/>
      <c r="F10" s="7"/>
      <c r="G10" s="7"/>
      <c r="H10" s="7"/>
      <c r="I10" s="7"/>
      <c r="J10" s="7"/>
      <c r="K10" s="7"/>
      <c r="L10" s="8"/>
    </row>
    <row r="11" spans="2:12" ht="12.75">
      <c r="B11" s="6"/>
      <c r="C11" s="7"/>
      <c r="D11" s="7"/>
      <c r="E11" s="7"/>
      <c r="F11" s="7"/>
      <c r="G11" s="7"/>
      <c r="H11" s="7"/>
      <c r="I11" s="7"/>
      <c r="J11" s="7"/>
      <c r="K11" s="7"/>
      <c r="L11" s="8"/>
    </row>
    <row r="12" spans="2:12" ht="12.75">
      <c r="B12" s="6">
        <v>6</v>
      </c>
      <c r="C12" s="7" t="s">
        <v>2</v>
      </c>
      <c r="D12" s="7"/>
      <c r="E12" s="7"/>
      <c r="F12" s="7"/>
      <c r="G12" s="7">
        <v>6</v>
      </c>
      <c r="H12" s="7" t="s">
        <v>9</v>
      </c>
      <c r="I12" s="7"/>
      <c r="J12" s="7"/>
      <c r="K12" s="7"/>
      <c r="L12" s="8"/>
    </row>
    <row r="13" spans="2:12" ht="12.75">
      <c r="B13" s="6">
        <v>2</v>
      </c>
      <c r="C13" s="7" t="s">
        <v>51</v>
      </c>
      <c r="D13" s="7"/>
      <c r="E13" s="7"/>
      <c r="F13" s="7"/>
      <c r="G13" s="7">
        <v>2</v>
      </c>
      <c r="H13" s="7" t="s">
        <v>53</v>
      </c>
      <c r="I13" s="7"/>
      <c r="J13" s="7"/>
      <c r="K13" s="7"/>
      <c r="L13" s="8"/>
    </row>
    <row r="14" spans="2:12" ht="12.75">
      <c r="B14" s="6">
        <v>1</v>
      </c>
      <c r="C14" s="7" t="s">
        <v>3</v>
      </c>
      <c r="D14" s="7"/>
      <c r="E14" s="7"/>
      <c r="F14" s="7"/>
      <c r="G14" s="7">
        <v>1</v>
      </c>
      <c r="H14" s="7" t="s">
        <v>10</v>
      </c>
      <c r="I14" s="7"/>
      <c r="J14" s="7"/>
      <c r="K14" s="7"/>
      <c r="L14" s="8"/>
    </row>
    <row r="15" spans="2:12" ht="12.75">
      <c r="B15" s="6"/>
      <c r="C15" s="7"/>
      <c r="D15" s="7"/>
      <c r="E15" s="7"/>
      <c r="F15" s="7"/>
      <c r="G15" s="7"/>
      <c r="H15" s="7"/>
      <c r="I15" s="7"/>
      <c r="J15" s="7"/>
      <c r="K15" s="7"/>
      <c r="L15" s="8"/>
    </row>
    <row r="16" spans="2:12" ht="12.75">
      <c r="B16" s="6">
        <v>6</v>
      </c>
      <c r="C16" s="7" t="s">
        <v>4</v>
      </c>
      <c r="D16" s="7"/>
      <c r="E16" s="7"/>
      <c r="F16" s="7"/>
      <c r="G16" s="7">
        <v>6</v>
      </c>
      <c r="H16" s="7" t="s">
        <v>11</v>
      </c>
      <c r="I16" s="7"/>
      <c r="J16" s="7"/>
      <c r="K16" s="7"/>
      <c r="L16" s="8"/>
    </row>
    <row r="17" spans="2:12" ht="12.75">
      <c r="B17" s="6">
        <v>2</v>
      </c>
      <c r="C17" s="7" t="s">
        <v>52</v>
      </c>
      <c r="D17" s="7"/>
      <c r="E17" s="7"/>
      <c r="F17" s="7"/>
      <c r="G17" s="7">
        <v>2</v>
      </c>
      <c r="H17" s="7" t="s">
        <v>54</v>
      </c>
      <c r="I17" s="7"/>
      <c r="J17" s="7"/>
      <c r="K17" s="7"/>
      <c r="L17" s="8"/>
    </row>
    <row r="18" spans="2:12" ht="12.75">
      <c r="B18" s="6">
        <v>1</v>
      </c>
      <c r="C18" s="7" t="s">
        <v>5</v>
      </c>
      <c r="D18" s="7"/>
      <c r="E18" s="7"/>
      <c r="F18" s="7"/>
      <c r="G18" s="7">
        <v>1</v>
      </c>
      <c r="H18" s="7" t="s">
        <v>12</v>
      </c>
      <c r="I18" s="7"/>
      <c r="J18" s="7"/>
      <c r="K18" s="7"/>
      <c r="L18" s="8"/>
    </row>
    <row r="19" spans="2:12" ht="12.75">
      <c r="B19" s="6"/>
      <c r="C19" s="7"/>
      <c r="D19" s="7"/>
      <c r="E19" s="7"/>
      <c r="F19" s="7"/>
      <c r="G19" s="7"/>
      <c r="H19" s="7"/>
      <c r="I19" s="7"/>
      <c r="J19" s="7"/>
      <c r="K19" s="7"/>
      <c r="L19" s="8"/>
    </row>
    <row r="20" spans="2:12" ht="12.75">
      <c r="B20" s="6">
        <v>0.25</v>
      </c>
      <c r="C20" s="7" t="s">
        <v>6</v>
      </c>
      <c r="D20" s="7"/>
      <c r="E20" s="7"/>
      <c r="F20" s="7"/>
      <c r="G20" s="7"/>
      <c r="H20" s="7"/>
      <c r="I20" s="7"/>
      <c r="J20" s="7"/>
      <c r="K20" s="7"/>
      <c r="L20" s="8"/>
    </row>
    <row r="21" spans="2:12" ht="12.75">
      <c r="B21" s="6">
        <v>0.25</v>
      </c>
      <c r="C21" s="7" t="s">
        <v>7</v>
      </c>
      <c r="D21" s="7"/>
      <c r="E21" s="7"/>
      <c r="F21" s="7"/>
      <c r="G21" s="7"/>
      <c r="H21" s="7"/>
      <c r="I21" s="7"/>
      <c r="J21" s="7"/>
      <c r="K21" s="7"/>
      <c r="L21" s="8"/>
    </row>
    <row r="22" spans="2:12" ht="12.75">
      <c r="B22" s="6"/>
      <c r="C22" s="7"/>
      <c r="D22" s="7"/>
      <c r="E22" s="7"/>
      <c r="F22" s="7"/>
      <c r="G22" s="7"/>
      <c r="H22" s="7"/>
      <c r="I22" s="7"/>
      <c r="J22" s="7"/>
      <c r="K22" s="7"/>
      <c r="L22" s="8"/>
    </row>
    <row r="23" spans="2:12" ht="12.75">
      <c r="B23" s="6">
        <v>0.15</v>
      </c>
      <c r="C23" s="7" t="s">
        <v>24</v>
      </c>
      <c r="D23" s="7"/>
      <c r="E23" s="7"/>
      <c r="F23" s="7"/>
      <c r="G23" s="7"/>
      <c r="H23" s="7"/>
      <c r="I23" s="7"/>
      <c r="J23" s="7"/>
      <c r="K23" s="7"/>
      <c r="L23" s="8"/>
    </row>
    <row r="24" spans="2:12" ht="12.75">
      <c r="B24" s="6">
        <f>B23</f>
        <v>0.15</v>
      </c>
      <c r="C24" s="7" t="s">
        <v>46</v>
      </c>
      <c r="D24" s="7"/>
      <c r="E24" s="7"/>
      <c r="F24" s="7"/>
      <c r="G24" s="7"/>
      <c r="H24" s="7"/>
      <c r="I24" s="7"/>
      <c r="J24" s="7"/>
      <c r="K24" s="7"/>
      <c r="L24" s="8"/>
    </row>
    <row r="25" spans="2:12" ht="12.75">
      <c r="B25" s="6">
        <f>-1*B23</f>
        <v>-0.15</v>
      </c>
      <c r="C25" s="7" t="s">
        <v>47</v>
      </c>
      <c r="D25" s="7"/>
      <c r="E25" s="7"/>
      <c r="F25" s="7"/>
      <c r="G25" s="7"/>
      <c r="H25" s="7"/>
      <c r="I25" s="7"/>
      <c r="J25" s="7"/>
      <c r="K25" s="7"/>
      <c r="L25" s="8"/>
    </row>
    <row r="26" spans="2:12" ht="12.75">
      <c r="B26" s="6"/>
      <c r="C26" s="7"/>
      <c r="D26" s="7"/>
      <c r="E26" s="7"/>
      <c r="F26" s="7"/>
      <c r="G26" s="7"/>
      <c r="H26" s="7"/>
      <c r="I26" s="7"/>
      <c r="J26" s="7"/>
      <c r="K26" s="7"/>
      <c r="L26" s="8"/>
    </row>
    <row r="27" spans="2:12" ht="12.75">
      <c r="B27" s="6">
        <v>1.5</v>
      </c>
      <c r="C27" s="7" t="s">
        <v>28</v>
      </c>
      <c r="D27" s="7"/>
      <c r="E27" s="7"/>
      <c r="F27" s="7"/>
      <c r="G27" s="7"/>
      <c r="H27" s="7"/>
      <c r="I27" s="7"/>
      <c r="J27" s="7"/>
      <c r="K27" s="7"/>
      <c r="L27" s="8"/>
    </row>
    <row r="28" spans="2:12" ht="13.5" thickBot="1">
      <c r="B28" s="9"/>
      <c r="C28" s="10"/>
      <c r="D28" s="10"/>
      <c r="E28" s="10"/>
      <c r="F28" s="10"/>
      <c r="G28" s="10"/>
      <c r="H28" s="10"/>
      <c r="I28" s="10"/>
      <c r="J28" s="10"/>
      <c r="K28" s="10"/>
      <c r="L28" s="11"/>
    </row>
    <row r="29" spans="2:12" ht="12.75">
      <c r="B29" s="7"/>
      <c r="C29" s="7"/>
      <c r="D29" s="7"/>
      <c r="E29" s="7"/>
      <c r="F29" s="7"/>
      <c r="G29" s="7"/>
      <c r="H29" s="7"/>
      <c r="I29" s="7"/>
      <c r="J29" s="7"/>
      <c r="K29" s="7"/>
      <c r="L29" s="7"/>
    </row>
    <row r="30" spans="3:12" ht="12.75">
      <c r="C30" t="s">
        <v>25</v>
      </c>
      <c r="L30" t="s">
        <v>32</v>
      </c>
    </row>
    <row r="32" spans="2:12" ht="12.75">
      <c r="B32">
        <f>(B6+((B13+B20+B16-B17)*POWER(10,6))+B6+G7)*(1+B8*POWER(10,-6))</f>
        <v>6250082.300198</v>
      </c>
      <c r="C32" t="s">
        <v>35</v>
      </c>
      <c r="L32" t="s">
        <v>33</v>
      </c>
    </row>
    <row r="33" spans="2:13" ht="12.75">
      <c r="B33">
        <f>(G6+(B13+B20+B16-B17)*POWER(10,6))*(1+B9*POWER(10,-6))</f>
        <v>6249937.599999</v>
      </c>
      <c r="C33" t="s">
        <v>36</v>
      </c>
      <c r="L33">
        <f>(B6+((B13+B20+B16-B17)*POWER(10,6))+B6+G7)*(1+B8*POWER(10,-6))</f>
        <v>6250082.300198</v>
      </c>
      <c r="M33" t="s">
        <v>35</v>
      </c>
    </row>
    <row r="34" spans="2:13" ht="12.75">
      <c r="B34">
        <f>(B12-B14)*POWER(10,-3)*(B5*POWER(10,9))</f>
        <v>20000000</v>
      </c>
      <c r="C34" t="s">
        <v>20</v>
      </c>
      <c r="L34">
        <f>(G6+(B13+B20+B16-B17)*POWER(10,6))*(1+B9*POWER(10,-6))</f>
        <v>6249937.599999</v>
      </c>
      <c r="M34" t="s">
        <v>36</v>
      </c>
    </row>
    <row r="35" spans="2:3" ht="12.75">
      <c r="B35">
        <f>B34*(1+B8*POWER(10,-6))-B34*(1+B9*POWER(10,-6))</f>
        <v>400</v>
      </c>
      <c r="C35" t="s">
        <v>21</v>
      </c>
    </row>
    <row r="36" spans="2:12" ht="12.75">
      <c r="B36">
        <f>B35+B24</f>
        <v>400.15</v>
      </c>
      <c r="C36" t="s">
        <v>18</v>
      </c>
      <c r="L36" t="s">
        <v>34</v>
      </c>
    </row>
    <row r="37" spans="12:13" ht="12.75">
      <c r="L37">
        <f>(B6+((G13+B21+G16-G17)*POWER(10,6))+B6+G9)*(1+B9*POWER(10,-6))</f>
        <v>6249957.299802</v>
      </c>
      <c r="M37" t="s">
        <v>36</v>
      </c>
    </row>
    <row r="38" spans="2:13" ht="12.75">
      <c r="B38">
        <f>B34</f>
        <v>20000000</v>
      </c>
      <c r="C38" t="s">
        <v>41</v>
      </c>
      <c r="L38">
        <f>(G8+(G13+B21+G16-G17)*POWER(10,6))*(1+B8*POWER(10,-6))</f>
        <v>6250062.600001</v>
      </c>
      <c r="M38" t="s">
        <v>35</v>
      </c>
    </row>
    <row r="39" spans="2:3" ht="12.75">
      <c r="B39">
        <f>B36</f>
        <v>400.15</v>
      </c>
      <c r="C39" t="s">
        <v>42</v>
      </c>
    </row>
    <row r="40" spans="2:13" ht="12.75">
      <c r="B40">
        <f>B36/B34</f>
        <v>2.0007499999999998E-05</v>
      </c>
      <c r="C40" t="s">
        <v>43</v>
      </c>
      <c r="L40" s="1">
        <f>0.25*(L33-L34+L37-L38)</f>
        <v>9.849999999860302</v>
      </c>
      <c r="M40" t="s">
        <v>48</v>
      </c>
    </row>
    <row r="41" spans="2:3" ht="12.75">
      <c r="B41">
        <f>(B32-B33)/2</f>
        <v>72.35009949980304</v>
      </c>
      <c r="C41" t="s">
        <v>13</v>
      </c>
    </row>
    <row r="42" spans="2:3" ht="12.75">
      <c r="B42">
        <f>B33*(1+B40)</f>
        <v>6250062.645625533</v>
      </c>
      <c r="C42" t="s">
        <v>22</v>
      </c>
    </row>
    <row r="43" spans="2:3" ht="12.75">
      <c r="B43" s="1">
        <f>0.5*(B32-B42)</f>
        <v>9.827286233659834</v>
      </c>
      <c r="C43" t="s">
        <v>23</v>
      </c>
    </row>
    <row r="45" spans="3:11" ht="12.75">
      <c r="C45" t="s">
        <v>50</v>
      </c>
      <c r="K45" t="s">
        <v>56</v>
      </c>
    </row>
    <row r="47" spans="2:12" ht="12.75">
      <c r="B47">
        <f>((B16-B18)/1000)*B5*POWER(10,9)</f>
        <v>20000000</v>
      </c>
      <c r="C47" t="s">
        <v>37</v>
      </c>
      <c r="K47">
        <f>((B12-B14)*POWER(10,-3))/(B27*POWER(10,-9))</f>
        <v>3333333.333333333</v>
      </c>
      <c r="L47" t="s">
        <v>31</v>
      </c>
    </row>
    <row r="48" spans="2:12" ht="12.75">
      <c r="B48">
        <f>B34*(1+B9*POWER(10,-6))-B34*(1+B8*POWER(10,-6))</f>
        <v>-400</v>
      </c>
      <c r="C48" t="s">
        <v>55</v>
      </c>
      <c r="K48">
        <f>(K47*(1+B8*POWER(10,-6)))-(K47*(1+B9*POWER(10,-6)))</f>
        <v>66.66666666651145</v>
      </c>
      <c r="L48" t="s">
        <v>29</v>
      </c>
    </row>
    <row r="49" spans="2:12" ht="12.75">
      <c r="B49">
        <f>B48+B25</f>
        <v>-400.15</v>
      </c>
      <c r="C49" t="s">
        <v>18</v>
      </c>
      <c r="K49">
        <f>K48+B27/2</f>
        <v>67.41666666651145</v>
      </c>
      <c r="L49" t="s">
        <v>30</v>
      </c>
    </row>
    <row r="50" spans="11:12" ht="12.75">
      <c r="K50">
        <f>K49/K47</f>
        <v>2.0224999999953437E-05</v>
      </c>
      <c r="L50" t="s">
        <v>27</v>
      </c>
    </row>
    <row r="51" spans="2:12" ht="12.75">
      <c r="B51">
        <f>(B36-B49)</f>
        <v>800.3</v>
      </c>
      <c r="C51" t="s">
        <v>40</v>
      </c>
      <c r="K51">
        <f>B33*(1+K50)</f>
        <v>6250064.0049869595</v>
      </c>
      <c r="L51" t="s">
        <v>22</v>
      </c>
    </row>
    <row r="52" spans="2:12" ht="12.75">
      <c r="B52">
        <f>B47+B38</f>
        <v>40000000</v>
      </c>
      <c r="C52" t="s">
        <v>44</v>
      </c>
      <c r="K52" s="1">
        <f>0.5*(B32-K51)</f>
        <v>9.147605520207435</v>
      </c>
      <c r="L52" t="s">
        <v>23</v>
      </c>
    </row>
    <row r="53" spans="2:3" ht="12.75">
      <c r="B53">
        <f>B51/B52</f>
        <v>2.0007499999999998E-05</v>
      </c>
      <c r="C53" t="s">
        <v>39</v>
      </c>
    </row>
    <row r="54" spans="2:3" ht="12.75">
      <c r="B54">
        <f>B33*(1+B53)</f>
        <v>6250062.645625533</v>
      </c>
      <c r="C54" t="s">
        <v>38</v>
      </c>
    </row>
    <row r="55" spans="2:3" ht="12.75">
      <c r="B55" s="1">
        <f>0.5*(B32-B54)</f>
        <v>9.827286233659834</v>
      </c>
      <c r="C55" t="s">
        <v>45</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IV16384"/>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vbrethour</dc:creator>
  <cp:keywords/>
  <dc:description/>
  <cp:lastModifiedBy>vbrethour</cp:lastModifiedBy>
  <dcterms:created xsi:type="dcterms:W3CDTF">2005-06-19T18:41:55Z</dcterms:created>
  <dcterms:modified xsi:type="dcterms:W3CDTF">2005-06-20T03:14:57Z</dcterms:modified>
  <cp:category/>
  <cp:version/>
  <cp:contentType/>
  <cp:contentStatus/>
</cp:coreProperties>
</file>