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comments18.xml" ContentType="application/vnd.openxmlformats-officedocument.spreadsheetml.comments+xml"/>
  <Override PartName="/xl/threadedComments/threadedComment18.xml" ContentType="application/vnd.ms-excel.threadedcomments+xml"/>
  <Override PartName="/xl/comments19.xml" ContentType="application/vnd.openxmlformats-officedocument.spreadsheetml.comments+xml"/>
  <Override PartName="/xl/threadedComments/threadedComment19.xml" ContentType="application/vnd.ms-excel.threadedcomments+xml"/>
  <Override PartName="/xl/comments20.xml" ContentType="application/vnd.openxmlformats-officedocument.spreadsheetml.comments+xml"/>
  <Override PartName="/xl/threadedComments/threadedComment20.xml" ContentType="application/vnd.ms-excel.threadedcomments+xml"/>
  <Override PartName="/xl/comments21.xml" ContentType="application/vnd.openxmlformats-officedocument.spreadsheetml.comments+xml"/>
  <Override PartName="/xl/threadedComments/threadedComment21.xml" ContentType="application/vnd.ms-excel.threadedcomments+xml"/>
  <Override PartName="/xl/comments22.xml" ContentType="application/vnd.openxmlformats-officedocument.spreadsheetml.comments+xml"/>
  <Override PartName="/xl/threadedComments/threadedComment22.xml" ContentType="application/vnd.ms-excel.threadedcomments+xml"/>
  <Override PartName="/xl/comments23.xml" ContentType="application/vnd.openxmlformats-officedocument.spreadsheetml.comments+xml"/>
  <Override PartName="/xl/threadedComments/threadedComment23.xml" ContentType="application/vnd.ms-excel.threadedcomments+xml"/>
  <Override PartName="/xl/comments24.xml" ContentType="application/vnd.openxmlformats-officedocument.spreadsheetml.comments+xml"/>
  <Override PartName="/xl/threadedComments/threadedComment24.xml" ContentType="application/vnd.ms-excel.threadedcomments+xml"/>
  <Override PartName="/xl/comments25.xml" ContentType="application/vnd.openxmlformats-officedocument.spreadsheetml.comments+xml"/>
  <Override PartName="/xl/threadedComments/threadedComment25.xml" ContentType="application/vnd.ms-excel.threadedcomments+xml"/>
  <Override PartName="/xl/comments26.xml" ContentType="application/vnd.openxmlformats-officedocument.spreadsheetml.comments+xml"/>
  <Override PartName="/xl/threadedComments/threadedComment26.xml" ContentType="application/vnd.ms-excel.threadedcomments+xml"/>
  <Override PartName="/xl/comments27.xml" ContentType="application/vnd.openxmlformats-officedocument.spreadsheetml.comments+xml"/>
  <Override PartName="/xl/threadedComments/threadedComment27.xml" ContentType="application/vnd.ms-excel.threadedcomments+xml"/>
  <Override PartName="/xl/comments28.xml" ContentType="application/vnd.openxmlformats-officedocument.spreadsheetml.comments+xml"/>
  <Override PartName="/xl/threadedComments/threadedComment28.xml" ContentType="application/vnd.ms-excel.threadedcomments+xml"/>
  <Override PartName="/xl/comments29.xml" ContentType="application/vnd.openxmlformats-officedocument.spreadsheetml.comments+xml"/>
  <Override PartName="/xl/threadedComments/threadedComment29.xml" ContentType="application/vnd.ms-excel.threadedcomments+xml"/>
  <Override PartName="/xl/comments30.xml" ContentType="application/vnd.openxmlformats-officedocument.spreadsheetml.comments+xml"/>
  <Override PartName="/xl/threadedComments/threadedComment30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xlinear-my.sharepoint.com/personal/aepstein_maxlinear_com/Documents/Documents/UHR/Coordinated AP/CSR &amp; CoBF/"/>
    </mc:Choice>
  </mc:AlternateContent>
  <xr:revisionPtr revIDLastSave="4351" documentId="8_{D765DC1A-0612-4FC6-B972-B10A3BB8D865}" xr6:coauthVersionLast="47" xr6:coauthVersionMax="47" xr10:uidLastSave="{F193EC8A-1097-4EC2-B591-0F1BC7493096}"/>
  <bookViews>
    <workbookView xWindow="-28920" yWindow="-120" windowWidth="29040" windowHeight="15840" xr2:uid="{1A87DC5B-2118-4AD3-98CA-D1FA21BE1C2A}"/>
  </bookViews>
  <sheets>
    <sheet name="Summary" sheetId="13" r:id="rId1"/>
    <sheet name="PHY_RATE" sheetId="14" r:id="rId2"/>
    <sheet name="Indices" sheetId="15" r:id="rId3"/>
    <sheet name="A-No CoBF; UL OFDMA" sheetId="8" r:id="rId4"/>
    <sheet name="A-No CoBF; UL MU-MIMO" sheetId="9" r:id="rId5"/>
    <sheet name="A1-No CoBF; UL OFDMA" sheetId="26" r:id="rId6"/>
    <sheet name="A1-No CoBF; UL MU-MIMO" sheetId="27" r:id="rId7"/>
    <sheet name="A-Joint(Draft); UL OFDMA" sheetId="1" r:id="rId8"/>
    <sheet name="A-Joint(Draft); UL MU-MIMO" sheetId="4" r:id="rId9"/>
    <sheet name="A-Joint(MxL); UL OFDMA" sheetId="16" r:id="rId10"/>
    <sheet name="A-Joint(MxL); UL MU-MIMO" sheetId="3" r:id="rId11"/>
    <sheet name="A-Sequential(Draft); UL OFDMA" sheetId="2" r:id="rId12"/>
    <sheet name="A-Sequential(Draft); UL MU-MIMO" sheetId="5" r:id="rId13"/>
    <sheet name="A-Sequential(MxL); UL OFDMA" sheetId="18" r:id="rId14"/>
    <sheet name="A-Sequential(MxL); UL MU-MIMO" sheetId="7" r:id="rId15"/>
    <sheet name="B-No CoBF" sheetId="10" r:id="rId16"/>
    <sheet name="B-Joint(Draft); UL OFDMA" sheetId="22" r:id="rId17"/>
    <sheet name="B-Joint(Draft); UL MU-MIMO" sheetId="11" r:id="rId18"/>
    <sheet name="B-Joint(MxL); UL OFDMA" sheetId="23" r:id="rId19"/>
    <sheet name="B-Joint(MxL); UL MU-MIMO" sheetId="12" r:id="rId20"/>
    <sheet name="B-Sequential(Draft); UL OFDMA" sheetId="24" r:id="rId21"/>
    <sheet name="B-Sequential(Draft); UL MU-MIMO" sheetId="20" r:id="rId22"/>
    <sheet name="B-Sequential(MxL); UL OFDMA" sheetId="25" r:id="rId23"/>
    <sheet name="B-Sequential(MxL); UL MU-MIMO" sheetId="21" r:id="rId24"/>
    <sheet name="C-CSR" sheetId="29" r:id="rId25"/>
    <sheet name="C-Joint(Draft); UL OFDMA" sheetId="32" r:id="rId26"/>
    <sheet name="C-Joint(Draft); UL MU-MIMO" sheetId="33" r:id="rId27"/>
    <sheet name="C-Joint(MxL); UL OFDMA" sheetId="34" r:id="rId28"/>
    <sheet name="C-Joint(MxL); UL MU-MIMO" sheetId="35" r:id="rId29"/>
    <sheet name="C-Sequential(Draft); UL OFDMA" sheetId="36" r:id="rId30"/>
    <sheet name="C-Sequential(Draft); UL MU-MIMO" sheetId="37" r:id="rId31"/>
    <sheet name="C-Sequential(MxL); UL OFDMA" sheetId="38" r:id="rId32"/>
    <sheet name="C-Sequential(MxL); UL MU-MIMO" sheetId="39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9" l="1"/>
  <c r="L17" i="39"/>
  <c r="J17" i="39"/>
  <c r="H17" i="39"/>
  <c r="F17" i="39"/>
  <c r="D17" i="39"/>
  <c r="C17" i="39"/>
  <c r="B17" i="39"/>
  <c r="N17" i="38"/>
  <c r="N18" i="38" s="1"/>
  <c r="L17" i="38"/>
  <c r="J17" i="38"/>
  <c r="J18" i="38" s="1"/>
  <c r="H17" i="38"/>
  <c r="F17" i="38"/>
  <c r="D17" i="38"/>
  <c r="C17" i="38"/>
  <c r="B17" i="38"/>
  <c r="AB17" i="37"/>
  <c r="Z17" i="37"/>
  <c r="X17" i="37"/>
  <c r="V17" i="37"/>
  <c r="T17" i="37"/>
  <c r="R17" i="37"/>
  <c r="P17" i="37"/>
  <c r="N17" i="37"/>
  <c r="L17" i="37"/>
  <c r="J17" i="37"/>
  <c r="H17" i="37"/>
  <c r="F17" i="37"/>
  <c r="D17" i="37"/>
  <c r="C17" i="37"/>
  <c r="B17" i="37"/>
  <c r="N17" i="36"/>
  <c r="P17" i="36"/>
  <c r="R17" i="36"/>
  <c r="T17" i="36"/>
  <c r="V17" i="36"/>
  <c r="X17" i="36"/>
  <c r="Z17" i="36"/>
  <c r="Z18" i="36" s="1"/>
  <c r="AB17" i="36"/>
  <c r="L17" i="36"/>
  <c r="J17" i="36"/>
  <c r="H17" i="36"/>
  <c r="F17" i="36"/>
  <c r="F18" i="36" s="1"/>
  <c r="D17" i="36"/>
  <c r="C17" i="36"/>
  <c r="B17" i="36"/>
  <c r="J17" i="35"/>
  <c r="H17" i="35"/>
  <c r="H18" i="35" s="1"/>
  <c r="F17" i="35"/>
  <c r="D17" i="35"/>
  <c r="C17" i="35"/>
  <c r="B17" i="35"/>
  <c r="J17" i="34"/>
  <c r="H17" i="34"/>
  <c r="F17" i="34"/>
  <c r="D17" i="34"/>
  <c r="C17" i="34"/>
  <c r="B17" i="34"/>
  <c r="T17" i="33"/>
  <c r="R17" i="33"/>
  <c r="P17" i="33"/>
  <c r="N17" i="33"/>
  <c r="L17" i="33"/>
  <c r="J17" i="33"/>
  <c r="J18" i="33" s="1"/>
  <c r="H17" i="33"/>
  <c r="H18" i="33" s="1"/>
  <c r="F17" i="33"/>
  <c r="D17" i="33"/>
  <c r="C17" i="33"/>
  <c r="B17" i="33"/>
  <c r="J17" i="32"/>
  <c r="L17" i="32"/>
  <c r="N17" i="32"/>
  <c r="P17" i="32"/>
  <c r="R17" i="32"/>
  <c r="T17" i="32"/>
  <c r="H17" i="32"/>
  <c r="F17" i="32"/>
  <c r="D17" i="32"/>
  <c r="C17" i="32"/>
  <c r="B17" i="32"/>
  <c r="D17" i="29"/>
  <c r="B17" i="29"/>
  <c r="N17" i="21"/>
  <c r="L17" i="21"/>
  <c r="J17" i="21"/>
  <c r="H17" i="21"/>
  <c r="F17" i="21"/>
  <c r="D17" i="21"/>
  <c r="C17" i="21"/>
  <c r="B17" i="21"/>
  <c r="N17" i="25"/>
  <c r="L17" i="25"/>
  <c r="J17" i="25"/>
  <c r="H17" i="25"/>
  <c r="F17" i="25"/>
  <c r="D17" i="25"/>
  <c r="C17" i="25"/>
  <c r="B17" i="25"/>
  <c r="AB17" i="20"/>
  <c r="Z17" i="20"/>
  <c r="X17" i="20"/>
  <c r="V17" i="20"/>
  <c r="T17" i="20"/>
  <c r="R17" i="20"/>
  <c r="P17" i="20"/>
  <c r="N17" i="20"/>
  <c r="L17" i="20"/>
  <c r="J17" i="20"/>
  <c r="H17" i="20"/>
  <c r="F17" i="20"/>
  <c r="D17" i="20"/>
  <c r="C17" i="20"/>
  <c r="B17" i="20"/>
  <c r="N17" i="24"/>
  <c r="P17" i="24"/>
  <c r="R17" i="24"/>
  <c r="T17" i="24"/>
  <c r="V17" i="24"/>
  <c r="X17" i="24"/>
  <c r="Z17" i="24"/>
  <c r="AB17" i="24"/>
  <c r="L17" i="24"/>
  <c r="J17" i="24"/>
  <c r="H17" i="24"/>
  <c r="F17" i="24"/>
  <c r="D17" i="24"/>
  <c r="C17" i="24"/>
  <c r="B17" i="24"/>
  <c r="J17" i="12"/>
  <c r="H17" i="12"/>
  <c r="F17" i="12"/>
  <c r="D17" i="12"/>
  <c r="C17" i="12"/>
  <c r="B17" i="12"/>
  <c r="J17" i="23"/>
  <c r="H17" i="23"/>
  <c r="F17" i="23"/>
  <c r="D17" i="23"/>
  <c r="C17" i="23"/>
  <c r="B17" i="23"/>
  <c r="T17" i="11"/>
  <c r="R17" i="11"/>
  <c r="P17" i="11"/>
  <c r="N17" i="11"/>
  <c r="L17" i="11"/>
  <c r="J17" i="11"/>
  <c r="H17" i="11"/>
  <c r="F17" i="11"/>
  <c r="D17" i="11"/>
  <c r="C17" i="11"/>
  <c r="B17" i="11"/>
  <c r="J17" i="22"/>
  <c r="L17" i="22"/>
  <c r="N17" i="22"/>
  <c r="P17" i="22"/>
  <c r="R17" i="22"/>
  <c r="T17" i="22"/>
  <c r="H17" i="22"/>
  <c r="F17" i="22"/>
  <c r="D17" i="22"/>
  <c r="C17" i="22"/>
  <c r="B17" i="22"/>
  <c r="D17" i="10"/>
  <c r="B17" i="10"/>
  <c r="N17" i="7"/>
  <c r="L17" i="7"/>
  <c r="J17" i="7"/>
  <c r="H17" i="7"/>
  <c r="F17" i="7"/>
  <c r="D17" i="7"/>
  <c r="C17" i="7"/>
  <c r="B17" i="7"/>
  <c r="N17" i="18"/>
  <c r="L17" i="18"/>
  <c r="J17" i="18"/>
  <c r="H17" i="18"/>
  <c r="F17" i="18"/>
  <c r="D17" i="18"/>
  <c r="C17" i="18"/>
  <c r="B17" i="18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C17" i="5"/>
  <c r="B17" i="5"/>
  <c r="N17" i="2"/>
  <c r="P17" i="2"/>
  <c r="R17" i="2"/>
  <c r="T17" i="2"/>
  <c r="V17" i="2"/>
  <c r="X17" i="2"/>
  <c r="Z17" i="2"/>
  <c r="AB17" i="2"/>
  <c r="L17" i="2"/>
  <c r="J17" i="2"/>
  <c r="H17" i="2"/>
  <c r="F17" i="2"/>
  <c r="D17" i="2"/>
  <c r="C17" i="2"/>
  <c r="B17" i="2"/>
  <c r="J17" i="3"/>
  <c r="H17" i="3"/>
  <c r="F17" i="3"/>
  <c r="D17" i="3"/>
  <c r="C17" i="3"/>
  <c r="B17" i="3"/>
  <c r="J17" i="16"/>
  <c r="H17" i="16"/>
  <c r="F17" i="16"/>
  <c r="D17" i="16"/>
  <c r="C17" i="16"/>
  <c r="B17" i="16"/>
  <c r="T17" i="4"/>
  <c r="R17" i="4"/>
  <c r="P17" i="4"/>
  <c r="N17" i="4"/>
  <c r="L17" i="4"/>
  <c r="J17" i="4"/>
  <c r="H17" i="4"/>
  <c r="F17" i="4"/>
  <c r="D17" i="4"/>
  <c r="C17" i="4"/>
  <c r="B17" i="4"/>
  <c r="J17" i="1"/>
  <c r="L17" i="1"/>
  <c r="N17" i="1"/>
  <c r="P17" i="1"/>
  <c r="R17" i="1"/>
  <c r="T17" i="1"/>
  <c r="H17" i="1"/>
  <c r="F17" i="1"/>
  <c r="D17" i="1"/>
  <c r="C17" i="1"/>
  <c r="B17" i="1"/>
  <c r="F17" i="27"/>
  <c r="D17" i="27"/>
  <c r="B17" i="27"/>
  <c r="F17" i="26"/>
  <c r="D17" i="26"/>
  <c r="B17" i="26"/>
  <c r="F17" i="9"/>
  <c r="D17" i="9"/>
  <c r="B17" i="9"/>
  <c r="D22" i="8"/>
  <c r="D17" i="8"/>
  <c r="F17" i="8"/>
  <c r="B17" i="8"/>
  <c r="D22" i="39"/>
  <c r="E16" i="39" s="1"/>
  <c r="E17" i="39" s="1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B6" i="39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C6" i="38"/>
  <c r="B6" i="38"/>
  <c r="AC6" i="37"/>
  <c r="AB6" i="37"/>
  <c r="AA6" i="37"/>
  <c r="Z6" i="37"/>
  <c r="Y6" i="37"/>
  <c r="X6" i="37"/>
  <c r="W6" i="37"/>
  <c r="V6" i="37"/>
  <c r="U6" i="37"/>
  <c r="T6" i="37"/>
  <c r="S6" i="37"/>
  <c r="R6" i="37"/>
  <c r="Q6" i="37"/>
  <c r="P6" i="37"/>
  <c r="O6" i="37"/>
  <c r="N6" i="37"/>
  <c r="M6" i="37"/>
  <c r="L6" i="37"/>
  <c r="K6" i="37"/>
  <c r="J6" i="37"/>
  <c r="I6" i="37"/>
  <c r="H6" i="37"/>
  <c r="G6" i="37"/>
  <c r="F6" i="37"/>
  <c r="E6" i="37"/>
  <c r="D6" i="37"/>
  <c r="C6" i="37"/>
  <c r="B6" i="37"/>
  <c r="M6" i="36"/>
  <c r="N6" i="36"/>
  <c r="O6" i="36"/>
  <c r="P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L6" i="36"/>
  <c r="K6" i="36"/>
  <c r="J6" i="36"/>
  <c r="I6" i="36"/>
  <c r="H6" i="36"/>
  <c r="G6" i="36"/>
  <c r="F6" i="36"/>
  <c r="E6" i="36"/>
  <c r="D6" i="36"/>
  <c r="C6" i="36"/>
  <c r="B6" i="36"/>
  <c r="L6" i="35"/>
  <c r="K6" i="35"/>
  <c r="J6" i="35"/>
  <c r="I6" i="35"/>
  <c r="H6" i="35"/>
  <c r="G6" i="35"/>
  <c r="F6" i="35"/>
  <c r="E6" i="35"/>
  <c r="D6" i="35"/>
  <c r="C6" i="35"/>
  <c r="B6" i="35"/>
  <c r="L6" i="34"/>
  <c r="K6" i="34"/>
  <c r="J6" i="34"/>
  <c r="I6" i="34"/>
  <c r="H6" i="34"/>
  <c r="G6" i="34"/>
  <c r="F6" i="34"/>
  <c r="E6" i="34"/>
  <c r="D6" i="34"/>
  <c r="C6" i="34"/>
  <c r="B6" i="34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J6" i="32"/>
  <c r="K6" i="32"/>
  <c r="L6" i="32"/>
  <c r="M6" i="32"/>
  <c r="N6" i="32"/>
  <c r="O6" i="32"/>
  <c r="P6" i="32"/>
  <c r="Q6" i="32"/>
  <c r="R6" i="32"/>
  <c r="S6" i="32"/>
  <c r="T6" i="32"/>
  <c r="U6" i="32"/>
  <c r="I6" i="32"/>
  <c r="H6" i="32"/>
  <c r="G6" i="32"/>
  <c r="F6" i="32"/>
  <c r="E6" i="32"/>
  <c r="D6" i="32"/>
  <c r="C6" i="32"/>
  <c r="B6" i="32"/>
  <c r="I6" i="29"/>
  <c r="H6" i="29"/>
  <c r="G6" i="29"/>
  <c r="F6" i="29"/>
  <c r="E6" i="29"/>
  <c r="D6" i="29"/>
  <c r="C6" i="29"/>
  <c r="B6" i="29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L6" i="24"/>
  <c r="K6" i="24"/>
  <c r="J6" i="24"/>
  <c r="I6" i="24"/>
  <c r="H6" i="24"/>
  <c r="G6" i="24"/>
  <c r="F6" i="24"/>
  <c r="E6" i="24"/>
  <c r="D6" i="24"/>
  <c r="C6" i="24"/>
  <c r="B6" i="24"/>
  <c r="L6" i="12"/>
  <c r="K6" i="12"/>
  <c r="J6" i="12"/>
  <c r="I6" i="12"/>
  <c r="H6" i="12"/>
  <c r="G6" i="12"/>
  <c r="F6" i="12"/>
  <c r="E6" i="12"/>
  <c r="D6" i="12"/>
  <c r="C6" i="12"/>
  <c r="B6" i="12"/>
  <c r="L6" i="23"/>
  <c r="K6" i="23"/>
  <c r="J6" i="23"/>
  <c r="I6" i="23"/>
  <c r="H6" i="23"/>
  <c r="G6" i="23"/>
  <c r="F6" i="23"/>
  <c r="E6" i="23"/>
  <c r="D6" i="23"/>
  <c r="C6" i="23"/>
  <c r="B6" i="23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J6" i="22"/>
  <c r="K6" i="22"/>
  <c r="L6" i="22"/>
  <c r="M6" i="22"/>
  <c r="N6" i="22"/>
  <c r="O6" i="22"/>
  <c r="P6" i="22"/>
  <c r="Q6" i="22"/>
  <c r="R6" i="22"/>
  <c r="S6" i="22"/>
  <c r="T6" i="22"/>
  <c r="U6" i="22"/>
  <c r="I6" i="22"/>
  <c r="H6" i="22"/>
  <c r="G6" i="22"/>
  <c r="F6" i="22"/>
  <c r="E6" i="22"/>
  <c r="D6" i="22"/>
  <c r="C6" i="22"/>
  <c r="B6" i="22"/>
  <c r="I6" i="10"/>
  <c r="H6" i="10"/>
  <c r="G6" i="10"/>
  <c r="F6" i="10"/>
  <c r="E6" i="10"/>
  <c r="D6" i="10"/>
  <c r="C6" i="10"/>
  <c r="B6" i="10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M6" i="2"/>
  <c r="L6" i="2"/>
  <c r="K6" i="2"/>
  <c r="J6" i="2"/>
  <c r="I6" i="2"/>
  <c r="H6" i="2"/>
  <c r="G6" i="2"/>
  <c r="F6" i="2"/>
  <c r="E6" i="2"/>
  <c r="D6" i="2"/>
  <c r="C6" i="2"/>
  <c r="B6" i="2"/>
  <c r="L6" i="3"/>
  <c r="K6" i="3"/>
  <c r="J6" i="3"/>
  <c r="I6" i="3"/>
  <c r="H6" i="3"/>
  <c r="G6" i="3"/>
  <c r="F6" i="3"/>
  <c r="E6" i="3"/>
  <c r="D6" i="3"/>
  <c r="C6" i="3"/>
  <c r="B6" i="3"/>
  <c r="L6" i="16"/>
  <c r="K6" i="16"/>
  <c r="J6" i="16"/>
  <c r="I6" i="16"/>
  <c r="H6" i="16"/>
  <c r="G6" i="16"/>
  <c r="F6" i="16"/>
  <c r="E6" i="16"/>
  <c r="D6" i="16"/>
  <c r="C6" i="16"/>
  <c r="B6" i="16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6" i="1"/>
  <c r="S6" i="1"/>
  <c r="T6" i="1"/>
  <c r="U6" i="1"/>
  <c r="Q6" i="1"/>
  <c r="J6" i="1"/>
  <c r="K6" i="1"/>
  <c r="L6" i="1"/>
  <c r="M6" i="1"/>
  <c r="N6" i="1"/>
  <c r="O6" i="1"/>
  <c r="P6" i="1"/>
  <c r="I6" i="1"/>
  <c r="H6" i="1"/>
  <c r="G6" i="1"/>
  <c r="F6" i="1"/>
  <c r="E6" i="1"/>
  <c r="D6" i="1"/>
  <c r="C6" i="1"/>
  <c r="B6" i="1"/>
  <c r="I6" i="27"/>
  <c r="H6" i="27"/>
  <c r="G6" i="27"/>
  <c r="F6" i="27"/>
  <c r="E6" i="27"/>
  <c r="D6" i="27"/>
  <c r="C6" i="27"/>
  <c r="B6" i="27"/>
  <c r="I6" i="26"/>
  <c r="H6" i="26"/>
  <c r="G6" i="26"/>
  <c r="F6" i="26"/>
  <c r="E6" i="26"/>
  <c r="D6" i="26"/>
  <c r="C6" i="26"/>
  <c r="B6" i="26"/>
  <c r="I6" i="9"/>
  <c r="H6" i="9"/>
  <c r="G6" i="9"/>
  <c r="F6" i="9"/>
  <c r="E6" i="9"/>
  <c r="D6" i="9"/>
  <c r="C6" i="9"/>
  <c r="B6" i="9"/>
  <c r="C6" i="8"/>
  <c r="D6" i="8"/>
  <c r="E6" i="8"/>
  <c r="F6" i="8"/>
  <c r="G6" i="8"/>
  <c r="H6" i="8"/>
  <c r="I6" i="8"/>
  <c r="B6" i="8"/>
  <c r="B32" i="39"/>
  <c r="B32" i="38"/>
  <c r="B32" i="37"/>
  <c r="B32" i="36"/>
  <c r="B32" i="35"/>
  <c r="B32" i="34"/>
  <c r="B32" i="33"/>
  <c r="B32" i="32"/>
  <c r="K14" i="35"/>
  <c r="K14" i="34"/>
  <c r="B32" i="29"/>
  <c r="B32" i="21"/>
  <c r="B32" i="25"/>
  <c r="B32" i="20"/>
  <c r="B32" i="24"/>
  <c r="B32" i="12"/>
  <c r="K14" i="12" s="1"/>
  <c r="B32" i="23"/>
  <c r="B32" i="11"/>
  <c r="B32" i="22"/>
  <c r="Q14" i="22" s="1"/>
  <c r="B32" i="10"/>
  <c r="B32" i="7"/>
  <c r="B32" i="18"/>
  <c r="O14" i="18" s="1"/>
  <c r="B32" i="5"/>
  <c r="B32" i="2"/>
  <c r="B32" i="3"/>
  <c r="B32" i="16"/>
  <c r="B32" i="4"/>
  <c r="Q14" i="4" s="1"/>
  <c r="B32" i="1"/>
  <c r="Q14" i="1" s="1"/>
  <c r="B32" i="27"/>
  <c r="H14" i="27" s="1"/>
  <c r="B32" i="26"/>
  <c r="H14" i="26" s="1"/>
  <c r="B32" i="9"/>
  <c r="H14" i="9" s="1"/>
  <c r="B32" i="8"/>
  <c r="D25" i="39"/>
  <c r="D24" i="39"/>
  <c r="D23" i="39"/>
  <c r="D25" i="38"/>
  <c r="D24" i="38"/>
  <c r="D23" i="38"/>
  <c r="D22" i="38"/>
  <c r="P16" i="38" s="1"/>
  <c r="P17" i="38" s="1"/>
  <c r="D25" i="37"/>
  <c r="D24" i="37"/>
  <c r="D23" i="37"/>
  <c r="D22" i="37"/>
  <c r="Z16" i="37" s="1"/>
  <c r="D25" i="36"/>
  <c r="D24" i="36"/>
  <c r="D23" i="36"/>
  <c r="D22" i="36"/>
  <c r="V16" i="36" s="1"/>
  <c r="D25" i="35"/>
  <c r="D24" i="35"/>
  <c r="D23" i="35"/>
  <c r="D22" i="35"/>
  <c r="G16" i="35" s="1"/>
  <c r="G17" i="35" s="1"/>
  <c r="D25" i="34"/>
  <c r="D24" i="34"/>
  <c r="D23" i="34"/>
  <c r="D22" i="34"/>
  <c r="G16" i="34" s="1"/>
  <c r="G17" i="34" s="1"/>
  <c r="D25" i="33"/>
  <c r="D24" i="33"/>
  <c r="D23" i="33"/>
  <c r="D22" i="33"/>
  <c r="O16" i="33" s="1"/>
  <c r="O17" i="33" s="1"/>
  <c r="D23" i="32"/>
  <c r="D24" i="32"/>
  <c r="D25" i="32"/>
  <c r="D22" i="32"/>
  <c r="M16" i="32" s="1"/>
  <c r="M17" i="32" s="1"/>
  <c r="D24" i="29"/>
  <c r="D22" i="29"/>
  <c r="B16" i="29" s="1"/>
  <c r="D25" i="21"/>
  <c r="D24" i="21"/>
  <c r="D23" i="21"/>
  <c r="D22" i="21"/>
  <c r="D25" i="25"/>
  <c r="D24" i="25"/>
  <c r="D23" i="25"/>
  <c r="D22" i="25"/>
  <c r="D25" i="20"/>
  <c r="D24" i="20"/>
  <c r="D23" i="20"/>
  <c r="D22" i="20"/>
  <c r="D25" i="24"/>
  <c r="D24" i="24"/>
  <c r="D23" i="24"/>
  <c r="D22" i="24"/>
  <c r="D25" i="12"/>
  <c r="D24" i="12"/>
  <c r="D23" i="12"/>
  <c r="D22" i="12"/>
  <c r="D25" i="23"/>
  <c r="D24" i="23"/>
  <c r="D23" i="23"/>
  <c r="D22" i="23"/>
  <c r="D25" i="11"/>
  <c r="D24" i="11"/>
  <c r="D23" i="11"/>
  <c r="D22" i="11"/>
  <c r="D23" i="22"/>
  <c r="D24" i="22"/>
  <c r="D25" i="22"/>
  <c r="D22" i="22"/>
  <c r="D24" i="10"/>
  <c r="D22" i="10"/>
  <c r="D25" i="7"/>
  <c r="D24" i="7"/>
  <c r="D23" i="7"/>
  <c r="D22" i="7"/>
  <c r="D25" i="18"/>
  <c r="D24" i="18"/>
  <c r="D23" i="18"/>
  <c r="D22" i="18"/>
  <c r="D25" i="5"/>
  <c r="D24" i="5"/>
  <c r="D23" i="5"/>
  <c r="D22" i="5"/>
  <c r="D25" i="2"/>
  <c r="D24" i="2"/>
  <c r="D23" i="2"/>
  <c r="D22" i="2"/>
  <c r="D25" i="3"/>
  <c r="D24" i="3"/>
  <c r="D23" i="3"/>
  <c r="D22" i="3"/>
  <c r="D25" i="16"/>
  <c r="D24" i="16"/>
  <c r="D23" i="16"/>
  <c r="D22" i="16"/>
  <c r="D25" i="4"/>
  <c r="D24" i="4"/>
  <c r="D23" i="4"/>
  <c r="D22" i="4"/>
  <c r="D23" i="1"/>
  <c r="D24" i="1"/>
  <c r="D25" i="1"/>
  <c r="D22" i="1"/>
  <c r="D24" i="27"/>
  <c r="D22" i="27"/>
  <c r="D24" i="26"/>
  <c r="D22" i="26"/>
  <c r="D24" i="9"/>
  <c r="D22" i="9"/>
  <c r="D24" i="8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C14" i="39"/>
  <c r="B14" i="39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AC14" i="37"/>
  <c r="AB14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L14" i="36"/>
  <c r="K14" i="36"/>
  <c r="J14" i="36"/>
  <c r="I14" i="36"/>
  <c r="H14" i="36"/>
  <c r="G14" i="36"/>
  <c r="F14" i="36"/>
  <c r="E14" i="36"/>
  <c r="D14" i="36"/>
  <c r="C14" i="36"/>
  <c r="B14" i="36"/>
  <c r="L14" i="35"/>
  <c r="J14" i="35"/>
  <c r="I14" i="35"/>
  <c r="H14" i="35"/>
  <c r="G14" i="35"/>
  <c r="F14" i="35"/>
  <c r="E14" i="35"/>
  <c r="D14" i="35"/>
  <c r="C14" i="35"/>
  <c r="B14" i="35"/>
  <c r="L14" i="34"/>
  <c r="J14" i="34"/>
  <c r="I14" i="34"/>
  <c r="H14" i="34"/>
  <c r="G14" i="34"/>
  <c r="F14" i="34"/>
  <c r="E14" i="34"/>
  <c r="D14" i="34"/>
  <c r="C14" i="34"/>
  <c r="B14" i="34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J14" i="32"/>
  <c r="K14" i="32"/>
  <c r="L14" i="32"/>
  <c r="M14" i="32"/>
  <c r="N14" i="32"/>
  <c r="O14" i="32"/>
  <c r="P14" i="32"/>
  <c r="Q14" i="32"/>
  <c r="R14" i="32"/>
  <c r="S14" i="32"/>
  <c r="T14" i="32"/>
  <c r="U14" i="32"/>
  <c r="I14" i="32"/>
  <c r="H14" i="32"/>
  <c r="G14" i="32"/>
  <c r="F14" i="32"/>
  <c r="E14" i="32"/>
  <c r="D14" i="32"/>
  <c r="C14" i="32"/>
  <c r="B14" i="32"/>
  <c r="I14" i="29"/>
  <c r="H14" i="29"/>
  <c r="G14" i="29"/>
  <c r="F14" i="29"/>
  <c r="E14" i="29"/>
  <c r="D14" i="29"/>
  <c r="C14" i="29"/>
  <c r="B14" i="29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L14" i="24"/>
  <c r="K14" i="24"/>
  <c r="J14" i="24"/>
  <c r="I14" i="24"/>
  <c r="H14" i="24"/>
  <c r="G14" i="24"/>
  <c r="F14" i="24"/>
  <c r="E14" i="24"/>
  <c r="D14" i="24"/>
  <c r="C14" i="24"/>
  <c r="B14" i="24"/>
  <c r="L14" i="12"/>
  <c r="J14" i="12"/>
  <c r="I14" i="12"/>
  <c r="H14" i="12"/>
  <c r="G14" i="12"/>
  <c r="F14" i="12"/>
  <c r="E14" i="12"/>
  <c r="D14" i="12"/>
  <c r="C14" i="12"/>
  <c r="B14" i="12"/>
  <c r="L14" i="23"/>
  <c r="K14" i="23"/>
  <c r="J14" i="23"/>
  <c r="I14" i="23"/>
  <c r="H14" i="23"/>
  <c r="G14" i="23"/>
  <c r="F14" i="23"/>
  <c r="E14" i="23"/>
  <c r="D14" i="23"/>
  <c r="C14" i="23"/>
  <c r="B14" i="23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J14" i="22"/>
  <c r="K14" i="22"/>
  <c r="L14" i="22"/>
  <c r="M14" i="22"/>
  <c r="N14" i="22"/>
  <c r="O14" i="22"/>
  <c r="P14" i="22"/>
  <c r="R14" i="22"/>
  <c r="S14" i="22"/>
  <c r="T14" i="22"/>
  <c r="U14" i="22"/>
  <c r="I14" i="22"/>
  <c r="H14" i="22"/>
  <c r="G14" i="22"/>
  <c r="F14" i="22"/>
  <c r="E14" i="22"/>
  <c r="D14" i="22"/>
  <c r="C14" i="22"/>
  <c r="B14" i="22"/>
  <c r="I14" i="10"/>
  <c r="H14" i="10"/>
  <c r="G14" i="10"/>
  <c r="F14" i="10"/>
  <c r="E14" i="10"/>
  <c r="D14" i="10"/>
  <c r="C14" i="10"/>
  <c r="B14" i="10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W14" i="5"/>
  <c r="X14" i="5"/>
  <c r="Y14" i="5"/>
  <c r="Z14" i="5"/>
  <c r="AA14" i="5"/>
  <c r="AB14" i="5"/>
  <c r="AC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T14" i="2"/>
  <c r="U14" i="2"/>
  <c r="V14" i="2"/>
  <c r="W14" i="2"/>
  <c r="X14" i="2"/>
  <c r="Y14" i="2"/>
  <c r="Z14" i="2"/>
  <c r="AA14" i="2"/>
  <c r="AB14" i="2"/>
  <c r="AC14" i="2"/>
  <c r="S14" i="2"/>
  <c r="R14" i="2"/>
  <c r="Q14" i="2"/>
  <c r="P14" i="2"/>
  <c r="O14" i="2"/>
  <c r="N14" i="2"/>
  <c r="M14" i="2"/>
  <c r="L14" i="2"/>
  <c r="K14" i="2"/>
  <c r="J14" i="2"/>
  <c r="I14" i="2"/>
  <c r="L14" i="3"/>
  <c r="K14" i="3"/>
  <c r="J14" i="3"/>
  <c r="I14" i="3"/>
  <c r="H14" i="3"/>
  <c r="G14" i="3"/>
  <c r="F14" i="3"/>
  <c r="E14" i="3"/>
  <c r="D14" i="3"/>
  <c r="C14" i="3"/>
  <c r="B14" i="3"/>
  <c r="L14" i="16"/>
  <c r="K14" i="16"/>
  <c r="J14" i="16"/>
  <c r="I14" i="16"/>
  <c r="H14" i="16"/>
  <c r="G14" i="16"/>
  <c r="F14" i="16"/>
  <c r="E14" i="16"/>
  <c r="D14" i="16"/>
  <c r="C14" i="16"/>
  <c r="B14" i="16"/>
  <c r="U14" i="4"/>
  <c r="T14" i="4"/>
  <c r="S14" i="4"/>
  <c r="R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J14" i="1"/>
  <c r="K14" i="1"/>
  <c r="L14" i="1"/>
  <c r="M14" i="1"/>
  <c r="N14" i="1"/>
  <c r="O14" i="1"/>
  <c r="P14" i="1"/>
  <c r="R14" i="1"/>
  <c r="S14" i="1"/>
  <c r="T14" i="1"/>
  <c r="U14" i="1"/>
  <c r="I14" i="1"/>
  <c r="H14" i="1"/>
  <c r="G14" i="1"/>
  <c r="F14" i="1"/>
  <c r="E14" i="1"/>
  <c r="D14" i="1"/>
  <c r="C14" i="1"/>
  <c r="B14" i="1"/>
  <c r="I14" i="27"/>
  <c r="G14" i="27"/>
  <c r="F14" i="27"/>
  <c r="E14" i="27"/>
  <c r="D14" i="27"/>
  <c r="C14" i="27"/>
  <c r="B14" i="27"/>
  <c r="I14" i="26"/>
  <c r="G14" i="26"/>
  <c r="F14" i="26"/>
  <c r="E14" i="26"/>
  <c r="D14" i="26"/>
  <c r="C14" i="26"/>
  <c r="B14" i="26"/>
  <c r="I14" i="9"/>
  <c r="G14" i="9"/>
  <c r="F14" i="9"/>
  <c r="E14" i="9"/>
  <c r="D14" i="9"/>
  <c r="C14" i="9"/>
  <c r="B14" i="9"/>
  <c r="C14" i="8"/>
  <c r="D14" i="8"/>
  <c r="E14" i="8"/>
  <c r="F14" i="8"/>
  <c r="G14" i="8"/>
  <c r="H14" i="8"/>
  <c r="I14" i="8"/>
  <c r="B14" i="8"/>
  <c r="L18" i="39"/>
  <c r="M16" i="39"/>
  <c r="M17" i="39" s="1"/>
  <c r="H16" i="39"/>
  <c r="F16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C15" i="39"/>
  <c r="B15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B13" i="39"/>
  <c r="J12" i="39"/>
  <c r="D12" i="39"/>
  <c r="P11" i="39"/>
  <c r="O11" i="39"/>
  <c r="N11" i="39"/>
  <c r="N12" i="39" s="1"/>
  <c r="M11" i="39"/>
  <c r="L11" i="39"/>
  <c r="L12" i="39" s="1"/>
  <c r="K11" i="39"/>
  <c r="J11" i="39"/>
  <c r="I11" i="39"/>
  <c r="H11" i="39"/>
  <c r="H12" i="39" s="1"/>
  <c r="G11" i="39"/>
  <c r="F11" i="39"/>
  <c r="F12" i="39" s="1"/>
  <c r="E11" i="39"/>
  <c r="D11" i="39"/>
  <c r="C11" i="39"/>
  <c r="C12" i="39" s="1"/>
  <c r="B11" i="39"/>
  <c r="B12" i="39" s="1"/>
  <c r="P7" i="39"/>
  <c r="N7" i="39"/>
  <c r="M7" i="39"/>
  <c r="L7" i="39"/>
  <c r="J7" i="39"/>
  <c r="I7" i="39"/>
  <c r="H7" i="39"/>
  <c r="F7" i="39"/>
  <c r="E7" i="39"/>
  <c r="D7" i="39"/>
  <c r="B18" i="38"/>
  <c r="P15" i="38"/>
  <c r="O15" i="38"/>
  <c r="N15" i="38"/>
  <c r="M15" i="38"/>
  <c r="L15" i="38"/>
  <c r="K15" i="38"/>
  <c r="J15" i="38"/>
  <c r="I15" i="38"/>
  <c r="H15" i="38"/>
  <c r="G15" i="38"/>
  <c r="F15" i="38"/>
  <c r="E15" i="38"/>
  <c r="D15" i="38"/>
  <c r="C15" i="38"/>
  <c r="B15" i="38"/>
  <c r="P13" i="38"/>
  <c r="O13" i="38"/>
  <c r="N13" i="38"/>
  <c r="M13" i="38"/>
  <c r="L13" i="38"/>
  <c r="K13" i="38"/>
  <c r="J13" i="38"/>
  <c r="I13" i="38"/>
  <c r="H13" i="38"/>
  <c r="G13" i="38"/>
  <c r="F13" i="38"/>
  <c r="E13" i="38"/>
  <c r="D13" i="38"/>
  <c r="C13" i="38"/>
  <c r="B13" i="38"/>
  <c r="D12" i="38"/>
  <c r="P11" i="38"/>
  <c r="O11" i="38"/>
  <c r="N11" i="38"/>
  <c r="N12" i="38" s="1"/>
  <c r="M11" i="38"/>
  <c r="L11" i="38"/>
  <c r="L12" i="38" s="1"/>
  <c r="K11" i="38"/>
  <c r="J11" i="38"/>
  <c r="J12" i="38" s="1"/>
  <c r="I11" i="38"/>
  <c r="H11" i="38"/>
  <c r="H12" i="38" s="1"/>
  <c r="G11" i="38"/>
  <c r="F11" i="38"/>
  <c r="F12" i="38" s="1"/>
  <c r="E11" i="38"/>
  <c r="D11" i="38"/>
  <c r="C11" i="38"/>
  <c r="C12" i="38" s="1"/>
  <c r="B11" i="38"/>
  <c r="B12" i="38" s="1"/>
  <c r="P7" i="38"/>
  <c r="N7" i="38"/>
  <c r="M7" i="38"/>
  <c r="L7" i="38"/>
  <c r="J7" i="38"/>
  <c r="I7" i="38"/>
  <c r="H7" i="38"/>
  <c r="F7" i="38"/>
  <c r="E7" i="38"/>
  <c r="D7" i="38"/>
  <c r="AB16" i="37"/>
  <c r="V16" i="37"/>
  <c r="U16" i="37"/>
  <c r="U17" i="37" s="1"/>
  <c r="Q16" i="37"/>
  <c r="Q17" i="37" s="1"/>
  <c r="P16" i="37"/>
  <c r="N16" i="37"/>
  <c r="I16" i="37"/>
  <c r="I17" i="37" s="1"/>
  <c r="E16" i="37"/>
  <c r="E17" i="37" s="1"/>
  <c r="D16" i="37"/>
  <c r="B16" i="37"/>
  <c r="AC15" i="37"/>
  <c r="AB15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B15" i="37"/>
  <c r="AC13" i="37"/>
  <c r="AB13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B13" i="37"/>
  <c r="Z12" i="37"/>
  <c r="AC11" i="37"/>
  <c r="AB11" i="37"/>
  <c r="AB12" i="37" s="1"/>
  <c r="AA11" i="37"/>
  <c r="Z11" i="37"/>
  <c r="Y11" i="37"/>
  <c r="X11" i="37"/>
  <c r="X12" i="37" s="1"/>
  <c r="W11" i="37"/>
  <c r="V11" i="37"/>
  <c r="V12" i="37" s="1"/>
  <c r="U11" i="37"/>
  <c r="T11" i="37"/>
  <c r="T12" i="37" s="1"/>
  <c r="S11" i="37"/>
  <c r="R11" i="37"/>
  <c r="R12" i="37" s="1"/>
  <c r="Q11" i="37"/>
  <c r="P11" i="37"/>
  <c r="P12" i="37" s="1"/>
  <c r="O11" i="37"/>
  <c r="N11" i="37"/>
  <c r="N12" i="37" s="1"/>
  <c r="M11" i="37"/>
  <c r="L11" i="37"/>
  <c r="L12" i="37" s="1"/>
  <c r="K11" i="37"/>
  <c r="J11" i="37"/>
  <c r="J12" i="37" s="1"/>
  <c r="I11" i="37"/>
  <c r="H11" i="37"/>
  <c r="H12" i="37" s="1"/>
  <c r="G11" i="37"/>
  <c r="F11" i="37"/>
  <c r="F12" i="37" s="1"/>
  <c r="E11" i="37"/>
  <c r="D11" i="37"/>
  <c r="D12" i="37" s="1"/>
  <c r="C11" i="37"/>
  <c r="C12" i="37" s="1"/>
  <c r="B11" i="37"/>
  <c r="B12" i="37" s="1"/>
  <c r="AC7" i="37"/>
  <c r="AB7" i="37"/>
  <c r="AA7" i="37"/>
  <c r="Z7" i="37"/>
  <c r="X7" i="37"/>
  <c r="W7" i="37"/>
  <c r="V7" i="37"/>
  <c r="T7" i="37"/>
  <c r="S7" i="37"/>
  <c r="R7" i="37"/>
  <c r="P7" i="37"/>
  <c r="O7" i="37"/>
  <c r="N7" i="37"/>
  <c r="L7" i="37"/>
  <c r="K7" i="37"/>
  <c r="J7" i="37"/>
  <c r="H7" i="37"/>
  <c r="G7" i="37"/>
  <c r="F7" i="37"/>
  <c r="E7" i="37"/>
  <c r="D7" i="37"/>
  <c r="M16" i="36"/>
  <c r="M17" i="36" s="1"/>
  <c r="AC15" i="36"/>
  <c r="AB15" i="36"/>
  <c r="AA15" i="36"/>
  <c r="Z15" i="36"/>
  <c r="Y15" i="36"/>
  <c r="X15" i="36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15" i="36"/>
  <c r="AC13" i="36"/>
  <c r="AB13" i="36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R12" i="36"/>
  <c r="F12" i="36"/>
  <c r="AC11" i="36"/>
  <c r="AB11" i="36"/>
  <c r="AB12" i="36" s="1"/>
  <c r="AA11" i="36"/>
  <c r="Z11" i="36"/>
  <c r="Z12" i="36" s="1"/>
  <c r="Y11" i="36"/>
  <c r="X11" i="36"/>
  <c r="X12" i="36" s="1"/>
  <c r="W11" i="36"/>
  <c r="V11" i="36"/>
  <c r="V12" i="36" s="1"/>
  <c r="U11" i="36"/>
  <c r="T11" i="36"/>
  <c r="T12" i="36" s="1"/>
  <c r="S11" i="36"/>
  <c r="R11" i="36"/>
  <c r="Q11" i="36"/>
  <c r="P11" i="36"/>
  <c r="P12" i="36" s="1"/>
  <c r="O11" i="36"/>
  <c r="N11" i="36"/>
  <c r="N12" i="36" s="1"/>
  <c r="M11" i="36"/>
  <c r="L11" i="36"/>
  <c r="L12" i="36" s="1"/>
  <c r="K11" i="36"/>
  <c r="J11" i="36"/>
  <c r="J12" i="36" s="1"/>
  <c r="I11" i="36"/>
  <c r="H11" i="36"/>
  <c r="H12" i="36" s="1"/>
  <c r="G11" i="36"/>
  <c r="F11" i="36"/>
  <c r="E11" i="36"/>
  <c r="D11" i="36"/>
  <c r="D12" i="36" s="1"/>
  <c r="C11" i="36"/>
  <c r="C12" i="36" s="1"/>
  <c r="B11" i="36"/>
  <c r="B12" i="36" s="1"/>
  <c r="AC7" i="36"/>
  <c r="AB7" i="36"/>
  <c r="AA7" i="36"/>
  <c r="Z7" i="36"/>
  <c r="X7" i="36"/>
  <c r="W7" i="36"/>
  <c r="V7" i="36"/>
  <c r="T7" i="36"/>
  <c r="S7" i="36"/>
  <c r="R7" i="36"/>
  <c r="P7" i="36"/>
  <c r="O7" i="36"/>
  <c r="N7" i="36"/>
  <c r="L7" i="36"/>
  <c r="K7" i="36"/>
  <c r="J7" i="36"/>
  <c r="H7" i="36"/>
  <c r="G7" i="36"/>
  <c r="F7" i="36"/>
  <c r="E7" i="36"/>
  <c r="D7" i="36"/>
  <c r="I16" i="35"/>
  <c r="I17" i="35" s="1"/>
  <c r="L15" i="35"/>
  <c r="K15" i="35"/>
  <c r="J15" i="35"/>
  <c r="I15" i="35"/>
  <c r="H15" i="35"/>
  <c r="G15" i="35"/>
  <c r="F15" i="35"/>
  <c r="E15" i="35"/>
  <c r="D15" i="35"/>
  <c r="C15" i="35"/>
  <c r="B15" i="35"/>
  <c r="L13" i="35"/>
  <c r="K13" i="35"/>
  <c r="J13" i="35"/>
  <c r="I13" i="35"/>
  <c r="H13" i="35"/>
  <c r="G13" i="35"/>
  <c r="F13" i="35"/>
  <c r="E13" i="35"/>
  <c r="D13" i="35"/>
  <c r="C13" i="35"/>
  <c r="B13" i="35"/>
  <c r="B12" i="35"/>
  <c r="L11" i="35"/>
  <c r="K11" i="35"/>
  <c r="J11" i="35"/>
  <c r="J12" i="35" s="1"/>
  <c r="I11" i="35"/>
  <c r="H11" i="35"/>
  <c r="H12" i="35" s="1"/>
  <c r="G11" i="35"/>
  <c r="F11" i="35"/>
  <c r="F12" i="35" s="1"/>
  <c r="E11" i="35"/>
  <c r="D11" i="35"/>
  <c r="D12" i="35" s="1"/>
  <c r="C11" i="35"/>
  <c r="C12" i="35" s="1"/>
  <c r="B11" i="35"/>
  <c r="L7" i="35"/>
  <c r="J7" i="35"/>
  <c r="I7" i="35"/>
  <c r="H7" i="35"/>
  <c r="F7" i="35"/>
  <c r="E7" i="35"/>
  <c r="D7" i="35"/>
  <c r="L15" i="34"/>
  <c r="K15" i="34"/>
  <c r="J15" i="34"/>
  <c r="I15" i="34"/>
  <c r="H15" i="34"/>
  <c r="G15" i="34"/>
  <c r="F15" i="34"/>
  <c r="E15" i="34"/>
  <c r="D15" i="34"/>
  <c r="C15" i="34"/>
  <c r="B15" i="34"/>
  <c r="L13" i="34"/>
  <c r="K13" i="34"/>
  <c r="J13" i="34"/>
  <c r="I13" i="34"/>
  <c r="H13" i="34"/>
  <c r="G13" i="34"/>
  <c r="F13" i="34"/>
  <c r="E13" i="34"/>
  <c r="D13" i="34"/>
  <c r="C13" i="34"/>
  <c r="B13" i="34"/>
  <c r="C12" i="34"/>
  <c r="B12" i="34"/>
  <c r="L11" i="34"/>
  <c r="K11" i="34"/>
  <c r="J11" i="34"/>
  <c r="J12" i="34" s="1"/>
  <c r="I11" i="34"/>
  <c r="H11" i="34"/>
  <c r="H12" i="34" s="1"/>
  <c r="G11" i="34"/>
  <c r="F11" i="34"/>
  <c r="F12" i="34" s="1"/>
  <c r="E11" i="34"/>
  <c r="D11" i="34"/>
  <c r="D12" i="34" s="1"/>
  <c r="C11" i="34"/>
  <c r="B11" i="34"/>
  <c r="L7" i="34"/>
  <c r="J7" i="34"/>
  <c r="I7" i="34"/>
  <c r="H7" i="34"/>
  <c r="F7" i="34"/>
  <c r="E7" i="34"/>
  <c r="D7" i="34"/>
  <c r="P16" i="33"/>
  <c r="N16" i="33"/>
  <c r="I16" i="33"/>
  <c r="B16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U11" i="33"/>
  <c r="T11" i="33"/>
  <c r="T12" i="33" s="1"/>
  <c r="S11" i="33"/>
  <c r="R11" i="33"/>
  <c r="R12" i="33" s="1"/>
  <c r="Q11" i="33"/>
  <c r="P11" i="33"/>
  <c r="P12" i="33" s="1"/>
  <c r="O11" i="33"/>
  <c r="N11" i="33"/>
  <c r="N12" i="33" s="1"/>
  <c r="M11" i="33"/>
  <c r="L11" i="33"/>
  <c r="L12" i="33" s="1"/>
  <c r="K11" i="33"/>
  <c r="J11" i="33"/>
  <c r="J12" i="33" s="1"/>
  <c r="I11" i="33"/>
  <c r="H11" i="33"/>
  <c r="H12" i="33" s="1"/>
  <c r="G11" i="33"/>
  <c r="F11" i="33"/>
  <c r="F12" i="33" s="1"/>
  <c r="E11" i="33"/>
  <c r="D11" i="33"/>
  <c r="D12" i="33" s="1"/>
  <c r="C11" i="33"/>
  <c r="C12" i="33" s="1"/>
  <c r="B11" i="33"/>
  <c r="B12" i="33" s="1"/>
  <c r="U7" i="33"/>
  <c r="T7" i="33"/>
  <c r="S7" i="33"/>
  <c r="R7" i="33"/>
  <c r="P7" i="33"/>
  <c r="O7" i="33"/>
  <c r="N7" i="33"/>
  <c r="L7" i="33"/>
  <c r="K7" i="33"/>
  <c r="J7" i="33"/>
  <c r="H7" i="33"/>
  <c r="G7" i="33"/>
  <c r="F7" i="33"/>
  <c r="E7" i="33"/>
  <c r="D7" i="33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J12" i="32"/>
  <c r="U11" i="32"/>
  <c r="T11" i="32"/>
  <c r="T12" i="32" s="1"/>
  <c r="S11" i="32"/>
  <c r="R11" i="32"/>
  <c r="R12" i="32" s="1"/>
  <c r="Q11" i="32"/>
  <c r="P11" i="32"/>
  <c r="P12" i="32" s="1"/>
  <c r="O11" i="32"/>
  <c r="N11" i="32"/>
  <c r="N12" i="32" s="1"/>
  <c r="M11" i="32"/>
  <c r="L11" i="32"/>
  <c r="L12" i="32" s="1"/>
  <c r="K11" i="32"/>
  <c r="J11" i="32"/>
  <c r="I11" i="32"/>
  <c r="H11" i="32"/>
  <c r="H12" i="32" s="1"/>
  <c r="G11" i="32"/>
  <c r="F11" i="32"/>
  <c r="F12" i="32" s="1"/>
  <c r="E11" i="32"/>
  <c r="D11" i="32"/>
  <c r="D12" i="32" s="1"/>
  <c r="C11" i="32"/>
  <c r="C12" i="32" s="1"/>
  <c r="B11" i="32"/>
  <c r="B12" i="32" s="1"/>
  <c r="U7" i="32"/>
  <c r="T7" i="32"/>
  <c r="S7" i="32"/>
  <c r="R7" i="32"/>
  <c r="P7" i="32"/>
  <c r="O7" i="32"/>
  <c r="N7" i="32"/>
  <c r="L7" i="32"/>
  <c r="K7" i="32"/>
  <c r="J7" i="32"/>
  <c r="H7" i="32"/>
  <c r="G7" i="32"/>
  <c r="F7" i="32"/>
  <c r="E7" i="32"/>
  <c r="D7" i="32"/>
  <c r="I15" i="29"/>
  <c r="H15" i="29"/>
  <c r="G15" i="29"/>
  <c r="F15" i="29"/>
  <c r="E15" i="29"/>
  <c r="D15" i="29"/>
  <c r="C15" i="29"/>
  <c r="B15" i="29"/>
  <c r="I13" i="29"/>
  <c r="H13" i="29"/>
  <c r="G13" i="29"/>
  <c r="F13" i="29"/>
  <c r="E13" i="29"/>
  <c r="D13" i="29"/>
  <c r="C13" i="29"/>
  <c r="B13" i="29"/>
  <c r="D12" i="29"/>
  <c r="B12" i="29"/>
  <c r="I11" i="29"/>
  <c r="H11" i="29"/>
  <c r="G11" i="29"/>
  <c r="F11" i="29"/>
  <c r="F12" i="29" s="1"/>
  <c r="E11" i="29"/>
  <c r="D11" i="29"/>
  <c r="C11" i="29"/>
  <c r="B11" i="29"/>
  <c r="I7" i="29"/>
  <c r="G7" i="29"/>
  <c r="D7" i="29"/>
  <c r="C7" i="29"/>
  <c r="B7" i="29"/>
  <c r="H14" i="2"/>
  <c r="G14" i="2"/>
  <c r="F14" i="2"/>
  <c r="E14" i="2"/>
  <c r="D14" i="2"/>
  <c r="C14" i="2"/>
  <c r="B14" i="2"/>
  <c r="G7" i="27"/>
  <c r="G7" i="26"/>
  <c r="F16" i="34" l="1"/>
  <c r="I16" i="34"/>
  <c r="I17" i="34" s="1"/>
  <c r="I18" i="34" s="1"/>
  <c r="K16" i="33"/>
  <c r="K17" i="33" s="1"/>
  <c r="D16" i="34"/>
  <c r="S16" i="36"/>
  <c r="S17" i="36" s="1"/>
  <c r="C16" i="37"/>
  <c r="O16" i="37"/>
  <c r="O17" i="37" s="1"/>
  <c r="AC16" i="37"/>
  <c r="AC17" i="37" s="1"/>
  <c r="G16" i="39"/>
  <c r="G17" i="39" s="1"/>
  <c r="I16" i="39"/>
  <c r="I17" i="39" s="1"/>
  <c r="I18" i="39" s="1"/>
  <c r="Q16" i="33"/>
  <c r="Q17" i="33" s="1"/>
  <c r="Q18" i="33" s="1"/>
  <c r="J16" i="34"/>
  <c r="F16" i="37"/>
  <c r="R16" i="37"/>
  <c r="J16" i="39"/>
  <c r="T16" i="33"/>
  <c r="K16" i="34"/>
  <c r="K17" i="34" s="1"/>
  <c r="K18" i="34" s="1"/>
  <c r="G16" i="37"/>
  <c r="G17" i="37" s="1"/>
  <c r="G18" i="37" s="1"/>
  <c r="S16" i="37"/>
  <c r="S17" i="37" s="1"/>
  <c r="S18" i="37" s="1"/>
  <c r="K16" i="39"/>
  <c r="K17" i="39" s="1"/>
  <c r="U16" i="33"/>
  <c r="H16" i="37"/>
  <c r="T16" i="37"/>
  <c r="L16" i="39"/>
  <c r="B16" i="39"/>
  <c r="D16" i="33"/>
  <c r="K16" i="37"/>
  <c r="K17" i="37" s="1"/>
  <c r="W16" i="37"/>
  <c r="W17" i="37" s="1"/>
  <c r="C16" i="39"/>
  <c r="O16" i="39"/>
  <c r="O17" i="39" s="1"/>
  <c r="O18" i="39" s="1"/>
  <c r="E16" i="33"/>
  <c r="E17" i="33" s="1"/>
  <c r="L16" i="37"/>
  <c r="X16" i="37"/>
  <c r="D16" i="39"/>
  <c r="P16" i="39"/>
  <c r="P17" i="39" s="1"/>
  <c r="P18" i="39" s="1"/>
  <c r="J16" i="37"/>
  <c r="N16" i="39"/>
  <c r="H16" i="33"/>
  <c r="G16" i="36"/>
  <c r="G17" i="36" s="1"/>
  <c r="G18" i="36" s="1"/>
  <c r="M16" i="37"/>
  <c r="M17" i="37" s="1"/>
  <c r="M18" i="37" s="1"/>
  <c r="AA16" i="37"/>
  <c r="AA17" i="37" s="1"/>
  <c r="AA18" i="37" s="1"/>
  <c r="F16" i="33"/>
  <c r="R16" i="33"/>
  <c r="G16" i="33"/>
  <c r="G17" i="33" s="1"/>
  <c r="G18" i="33" s="1"/>
  <c r="S16" i="33"/>
  <c r="S17" i="33" s="1"/>
  <c r="Y16" i="36"/>
  <c r="Y17" i="36" s="1"/>
  <c r="Y18" i="36" s="1"/>
  <c r="J16" i="33"/>
  <c r="L16" i="33"/>
  <c r="M16" i="33"/>
  <c r="M17" i="33" s="1"/>
  <c r="C16" i="33"/>
  <c r="K16" i="36"/>
  <c r="K17" i="36" s="1"/>
  <c r="W16" i="36"/>
  <c r="W17" i="36" s="1"/>
  <c r="W18" i="36" s="1"/>
  <c r="E18" i="39"/>
  <c r="K18" i="39"/>
  <c r="G18" i="35"/>
  <c r="I17" i="33"/>
  <c r="I18" i="33" s="1"/>
  <c r="U17" i="33"/>
  <c r="U18" i="33" s="1"/>
  <c r="O16" i="32"/>
  <c r="O17" i="32" s="1"/>
  <c r="O18" i="32" s="1"/>
  <c r="D16" i="35"/>
  <c r="F16" i="38"/>
  <c r="G16" i="38"/>
  <c r="G17" i="38" s="1"/>
  <c r="G18" i="38" s="1"/>
  <c r="M16" i="38"/>
  <c r="L16" i="32"/>
  <c r="C16" i="29"/>
  <c r="E16" i="29"/>
  <c r="E17" i="29" s="1"/>
  <c r="F16" i="29"/>
  <c r="F17" i="29" s="1"/>
  <c r="G16" i="29"/>
  <c r="F16" i="32"/>
  <c r="E16" i="38"/>
  <c r="E17" i="38" s="1"/>
  <c r="E18" i="38" s="1"/>
  <c r="P16" i="32"/>
  <c r="R16" i="32"/>
  <c r="I16" i="38"/>
  <c r="J16" i="35"/>
  <c r="H16" i="38"/>
  <c r="J16" i="38"/>
  <c r="K16" i="38"/>
  <c r="K17" i="38" s="1"/>
  <c r="K18" i="38" s="1"/>
  <c r="L16" i="38"/>
  <c r="N16" i="38"/>
  <c r="B16" i="38"/>
  <c r="C16" i="32"/>
  <c r="C16" i="38"/>
  <c r="O16" i="38"/>
  <c r="O17" i="38" s="1"/>
  <c r="O18" i="38" s="1"/>
  <c r="D16" i="32"/>
  <c r="D16" i="38"/>
  <c r="D18" i="38"/>
  <c r="D19" i="38" s="1"/>
  <c r="P18" i="38"/>
  <c r="L18" i="32"/>
  <c r="L19" i="32" s="1"/>
  <c r="E18" i="37"/>
  <c r="AC18" i="37"/>
  <c r="G18" i="34"/>
  <c r="B18" i="39"/>
  <c r="B19" i="39" s="1"/>
  <c r="J19" i="38"/>
  <c r="B18" i="37"/>
  <c r="B19" i="37" s="1"/>
  <c r="N18" i="37"/>
  <c r="N19" i="37" s="1"/>
  <c r="Z18" i="37"/>
  <c r="Z19" i="37" s="1"/>
  <c r="R18" i="36"/>
  <c r="R19" i="36" s="1"/>
  <c r="H18" i="34"/>
  <c r="H19" i="34" s="1"/>
  <c r="I18" i="35"/>
  <c r="F18" i="34"/>
  <c r="F19" i="34" s="1"/>
  <c r="Y16" i="37"/>
  <c r="Y17" i="37" s="1"/>
  <c r="Y18" i="37" s="1"/>
  <c r="L16" i="36"/>
  <c r="X16" i="36"/>
  <c r="N16" i="36"/>
  <c r="C16" i="36"/>
  <c r="O16" i="36"/>
  <c r="AA16" i="36"/>
  <c r="B16" i="36"/>
  <c r="D16" i="36"/>
  <c r="P16" i="36"/>
  <c r="AB16" i="36"/>
  <c r="E16" i="36"/>
  <c r="Q16" i="36"/>
  <c r="AC16" i="36"/>
  <c r="Z16" i="36"/>
  <c r="F16" i="36"/>
  <c r="R16" i="36"/>
  <c r="H16" i="36"/>
  <c r="T16" i="36"/>
  <c r="I16" i="36"/>
  <c r="U16" i="36"/>
  <c r="J16" i="36"/>
  <c r="H16" i="35"/>
  <c r="K16" i="35"/>
  <c r="L16" i="35"/>
  <c r="B16" i="35"/>
  <c r="C16" i="35"/>
  <c r="E16" i="35"/>
  <c r="F16" i="35"/>
  <c r="H16" i="34"/>
  <c r="L16" i="34"/>
  <c r="B16" i="34"/>
  <c r="C16" i="34"/>
  <c r="E16" i="34"/>
  <c r="B16" i="32"/>
  <c r="N16" i="32"/>
  <c r="E16" i="32"/>
  <c r="E17" i="32" s="1"/>
  <c r="E18" i="32" s="1"/>
  <c r="Q16" i="32"/>
  <c r="G16" i="32"/>
  <c r="S16" i="32"/>
  <c r="H16" i="32"/>
  <c r="T16" i="32"/>
  <c r="I16" i="32"/>
  <c r="I17" i="32" s="1"/>
  <c r="I18" i="32" s="1"/>
  <c r="U16" i="32"/>
  <c r="U17" i="32" s="1"/>
  <c r="U18" i="32" s="1"/>
  <c r="J16" i="32"/>
  <c r="K16" i="32"/>
  <c r="K17" i="32" s="1"/>
  <c r="D16" i="29"/>
  <c r="H16" i="29"/>
  <c r="I16" i="29"/>
  <c r="L19" i="39"/>
  <c r="G18" i="39"/>
  <c r="T18" i="37"/>
  <c r="T19" i="37" s="1"/>
  <c r="H18" i="37"/>
  <c r="H19" i="37" s="1"/>
  <c r="H19" i="35"/>
  <c r="B18" i="35"/>
  <c r="B19" i="35" s="1"/>
  <c r="M18" i="33"/>
  <c r="C18" i="39"/>
  <c r="C19" i="39" s="1"/>
  <c r="F18" i="39"/>
  <c r="F19" i="39" s="1"/>
  <c r="H18" i="39"/>
  <c r="H19" i="39" s="1"/>
  <c r="J18" i="39"/>
  <c r="J19" i="39" s="1"/>
  <c r="M18" i="39"/>
  <c r="N18" i="39"/>
  <c r="N19" i="39" s="1"/>
  <c r="D18" i="39"/>
  <c r="D19" i="39" s="1"/>
  <c r="L18" i="38"/>
  <c r="L19" i="38" s="1"/>
  <c r="C18" i="38"/>
  <c r="C19" i="38" s="1"/>
  <c r="F18" i="38"/>
  <c r="F19" i="38" s="1"/>
  <c r="H18" i="38"/>
  <c r="H19" i="38" s="1"/>
  <c r="Q18" i="37"/>
  <c r="I18" i="37"/>
  <c r="U18" i="37"/>
  <c r="R18" i="37"/>
  <c r="R19" i="37" s="1"/>
  <c r="J18" i="37"/>
  <c r="J19" i="37" s="1"/>
  <c r="V18" i="37"/>
  <c r="V19" i="37" s="1"/>
  <c r="K18" i="37"/>
  <c r="W18" i="37"/>
  <c r="F18" i="37"/>
  <c r="F19" i="37" s="1"/>
  <c r="L18" i="37"/>
  <c r="L19" i="37" s="1"/>
  <c r="X18" i="37"/>
  <c r="X19" i="37" s="1"/>
  <c r="C18" i="37"/>
  <c r="C19" i="37" s="1"/>
  <c r="O18" i="37"/>
  <c r="D18" i="37"/>
  <c r="D19" i="37" s="1"/>
  <c r="P18" i="37"/>
  <c r="P19" i="37" s="1"/>
  <c r="AB18" i="37"/>
  <c r="AB19" i="37" s="1"/>
  <c r="Z19" i="36"/>
  <c r="K18" i="36"/>
  <c r="L18" i="36"/>
  <c r="L19" i="36" s="1"/>
  <c r="X18" i="36"/>
  <c r="X19" i="36" s="1"/>
  <c r="M18" i="36"/>
  <c r="N18" i="36"/>
  <c r="N19" i="36" s="1"/>
  <c r="C18" i="36"/>
  <c r="C19" i="36" s="1"/>
  <c r="F19" i="36"/>
  <c r="D18" i="36"/>
  <c r="D19" i="36" s="1"/>
  <c r="P18" i="36"/>
  <c r="P19" i="36" s="1"/>
  <c r="AB18" i="36"/>
  <c r="AB19" i="36" s="1"/>
  <c r="B18" i="36"/>
  <c r="B19" i="36" s="1"/>
  <c r="S18" i="36"/>
  <c r="H18" i="36"/>
  <c r="H19" i="36" s="1"/>
  <c r="T18" i="36"/>
  <c r="T19" i="36" s="1"/>
  <c r="J18" i="36"/>
  <c r="J19" i="36" s="1"/>
  <c r="V18" i="36"/>
  <c r="V19" i="36" s="1"/>
  <c r="F18" i="35"/>
  <c r="F19" i="35" s="1"/>
  <c r="D18" i="35"/>
  <c r="D19" i="35" s="1"/>
  <c r="J18" i="35"/>
  <c r="J19" i="35" s="1"/>
  <c r="C18" i="35"/>
  <c r="C19" i="35" s="1"/>
  <c r="D18" i="34"/>
  <c r="D19" i="34" s="1"/>
  <c r="J18" i="34"/>
  <c r="J19" i="34" s="1"/>
  <c r="B18" i="34"/>
  <c r="B19" i="34" s="1"/>
  <c r="C18" i="34"/>
  <c r="C19" i="34" s="1"/>
  <c r="T18" i="33"/>
  <c r="T19" i="33" s="1"/>
  <c r="K18" i="33"/>
  <c r="L18" i="33"/>
  <c r="L19" i="33" s="1"/>
  <c r="B18" i="33"/>
  <c r="B19" i="33" s="1"/>
  <c r="N18" i="33"/>
  <c r="N19" i="33" s="1"/>
  <c r="H19" i="33"/>
  <c r="C18" i="33"/>
  <c r="C19" i="33" s="1"/>
  <c r="O18" i="33"/>
  <c r="D18" i="33"/>
  <c r="D19" i="33" s="1"/>
  <c r="P18" i="33"/>
  <c r="P19" i="33" s="1"/>
  <c r="E18" i="33"/>
  <c r="F18" i="33"/>
  <c r="F19" i="33" s="1"/>
  <c r="R18" i="33"/>
  <c r="R19" i="33" s="1"/>
  <c r="S18" i="33"/>
  <c r="M18" i="32"/>
  <c r="B18" i="32"/>
  <c r="B19" i="32" s="1"/>
  <c r="N18" i="32"/>
  <c r="N19" i="32" s="1"/>
  <c r="K18" i="32"/>
  <c r="C18" i="32"/>
  <c r="C19" i="32" s="1"/>
  <c r="D18" i="32"/>
  <c r="D19" i="32" s="1"/>
  <c r="P18" i="32"/>
  <c r="P19" i="32" s="1"/>
  <c r="J18" i="32"/>
  <c r="J19" i="32" s="1"/>
  <c r="F18" i="32"/>
  <c r="F19" i="32" s="1"/>
  <c r="R18" i="32"/>
  <c r="R19" i="32" s="1"/>
  <c r="H18" i="32"/>
  <c r="H19" i="32" s="1"/>
  <c r="T18" i="32"/>
  <c r="T19" i="32" s="1"/>
  <c r="B18" i="29"/>
  <c r="B19" i="29" s="1"/>
  <c r="D18" i="29"/>
  <c r="D19" i="29" s="1"/>
  <c r="E18" i="29"/>
  <c r="F18" i="29"/>
  <c r="F19" i="29" s="1"/>
  <c r="B19" i="38"/>
  <c r="N19" i="38"/>
  <c r="J19" i="33"/>
  <c r="D18" i="27"/>
  <c r="I16" i="27"/>
  <c r="I17" i="27" s="1"/>
  <c r="H16" i="27"/>
  <c r="H17" i="27" s="1"/>
  <c r="G16" i="27"/>
  <c r="G17" i="27" s="1"/>
  <c r="F16" i="27"/>
  <c r="E16" i="27"/>
  <c r="E17" i="27" s="1"/>
  <c r="D16" i="27"/>
  <c r="C16" i="27"/>
  <c r="B16" i="27"/>
  <c r="I15" i="27"/>
  <c r="H15" i="27"/>
  <c r="G15" i="27"/>
  <c r="F15" i="27"/>
  <c r="E15" i="27"/>
  <c r="D15" i="27"/>
  <c r="C15" i="27"/>
  <c r="B15" i="27"/>
  <c r="I13" i="27"/>
  <c r="H13" i="27"/>
  <c r="G13" i="27"/>
  <c r="F13" i="27"/>
  <c r="E13" i="27"/>
  <c r="D13" i="27"/>
  <c r="C13" i="27"/>
  <c r="B13" i="27"/>
  <c r="I11" i="27"/>
  <c r="H11" i="27"/>
  <c r="G11" i="27"/>
  <c r="F11" i="27"/>
  <c r="F12" i="27" s="1"/>
  <c r="E11" i="27"/>
  <c r="D11" i="27"/>
  <c r="D12" i="27" s="1"/>
  <c r="C11" i="27"/>
  <c r="B11" i="27"/>
  <c r="B12" i="27" s="1"/>
  <c r="I7" i="27"/>
  <c r="F7" i="27"/>
  <c r="D7" i="27"/>
  <c r="C7" i="27"/>
  <c r="B7" i="27"/>
  <c r="F18" i="26"/>
  <c r="D18" i="26"/>
  <c r="I16" i="26"/>
  <c r="I17" i="26" s="1"/>
  <c r="H16" i="26"/>
  <c r="H17" i="26" s="1"/>
  <c r="G16" i="26"/>
  <c r="F16" i="26"/>
  <c r="E16" i="26"/>
  <c r="E17" i="26" s="1"/>
  <c r="D16" i="26"/>
  <c r="C16" i="26"/>
  <c r="C17" i="26" s="1"/>
  <c r="B16" i="26"/>
  <c r="I15" i="26"/>
  <c r="H15" i="26"/>
  <c r="G15" i="26"/>
  <c r="F15" i="26"/>
  <c r="E15" i="26"/>
  <c r="D15" i="26"/>
  <c r="C15" i="26"/>
  <c r="B15" i="26"/>
  <c r="I13" i="26"/>
  <c r="H13" i="26"/>
  <c r="G13" i="26"/>
  <c r="F13" i="26"/>
  <c r="E13" i="26"/>
  <c r="D13" i="26"/>
  <c r="C13" i="26"/>
  <c r="B13" i="26"/>
  <c r="I11" i="26"/>
  <c r="H11" i="26"/>
  <c r="G11" i="26"/>
  <c r="F11" i="26"/>
  <c r="F12" i="26" s="1"/>
  <c r="E11" i="26"/>
  <c r="D11" i="26"/>
  <c r="D12" i="26" s="1"/>
  <c r="C11" i="26"/>
  <c r="B11" i="26"/>
  <c r="B12" i="26" s="1"/>
  <c r="I7" i="26"/>
  <c r="F7" i="26"/>
  <c r="D7" i="26"/>
  <c r="C7" i="26"/>
  <c r="B7" i="26"/>
  <c r="J18" i="25"/>
  <c r="F18" i="25"/>
  <c r="B18" i="25"/>
  <c r="P16" i="25"/>
  <c r="P17" i="25" s="1"/>
  <c r="O16" i="25"/>
  <c r="O17" i="25" s="1"/>
  <c r="N16" i="25"/>
  <c r="M16" i="25"/>
  <c r="M17" i="25" s="1"/>
  <c r="L16" i="25"/>
  <c r="K16" i="25"/>
  <c r="K17" i="25" s="1"/>
  <c r="J16" i="25"/>
  <c r="I16" i="25"/>
  <c r="H16" i="25"/>
  <c r="G16" i="25"/>
  <c r="G17" i="25" s="1"/>
  <c r="F16" i="25"/>
  <c r="E16" i="25"/>
  <c r="E17" i="25" s="1"/>
  <c r="D16" i="25"/>
  <c r="C16" i="25"/>
  <c r="B16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D12" i="25"/>
  <c r="B12" i="25"/>
  <c r="P11" i="25"/>
  <c r="O11" i="25"/>
  <c r="N11" i="25"/>
  <c r="N12" i="25" s="1"/>
  <c r="M11" i="25"/>
  <c r="L11" i="25"/>
  <c r="L12" i="25" s="1"/>
  <c r="K11" i="25"/>
  <c r="J11" i="25"/>
  <c r="J12" i="25" s="1"/>
  <c r="I11" i="25"/>
  <c r="H11" i="25"/>
  <c r="H12" i="25" s="1"/>
  <c r="G11" i="25"/>
  <c r="F11" i="25"/>
  <c r="F12" i="25" s="1"/>
  <c r="E11" i="25"/>
  <c r="D11" i="25"/>
  <c r="C11" i="25"/>
  <c r="C12" i="25" s="1"/>
  <c r="B11" i="25"/>
  <c r="P7" i="25"/>
  <c r="N7" i="25"/>
  <c r="M7" i="25"/>
  <c r="L7" i="25"/>
  <c r="J7" i="25"/>
  <c r="I7" i="25"/>
  <c r="H7" i="25"/>
  <c r="F7" i="25"/>
  <c r="E7" i="25"/>
  <c r="D7" i="25"/>
  <c r="V18" i="24"/>
  <c r="T18" i="24"/>
  <c r="J18" i="24"/>
  <c r="H18" i="24"/>
  <c r="B18" i="24"/>
  <c r="AC16" i="24"/>
  <c r="AC17" i="24" s="1"/>
  <c r="AB16" i="24"/>
  <c r="AA16" i="24"/>
  <c r="AA17" i="24" s="1"/>
  <c r="Z16" i="24"/>
  <c r="Y16" i="24"/>
  <c r="Y17" i="24" s="1"/>
  <c r="X16" i="24"/>
  <c r="W16" i="24"/>
  <c r="V16" i="24"/>
  <c r="U16" i="24"/>
  <c r="T16" i="24"/>
  <c r="S16" i="24"/>
  <c r="S17" i="24" s="1"/>
  <c r="R16" i="24"/>
  <c r="Q16" i="24"/>
  <c r="Q17" i="24" s="1"/>
  <c r="P16" i="24"/>
  <c r="O16" i="24"/>
  <c r="O17" i="24" s="1"/>
  <c r="N16" i="24"/>
  <c r="M16" i="24"/>
  <c r="M17" i="24" s="1"/>
  <c r="L16" i="24"/>
  <c r="K16" i="24"/>
  <c r="J16" i="24"/>
  <c r="I16" i="24"/>
  <c r="H16" i="24"/>
  <c r="G16" i="24"/>
  <c r="G17" i="24" s="1"/>
  <c r="F16" i="24"/>
  <c r="E16" i="24"/>
  <c r="E17" i="24" s="1"/>
  <c r="D16" i="24"/>
  <c r="C16" i="24"/>
  <c r="B16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C11" i="24"/>
  <c r="AB11" i="24"/>
  <c r="AB12" i="24" s="1"/>
  <c r="AA11" i="24"/>
  <c r="Z11" i="24"/>
  <c r="Z12" i="24" s="1"/>
  <c r="Y11" i="24"/>
  <c r="X11" i="24"/>
  <c r="X12" i="24" s="1"/>
  <c r="W11" i="24"/>
  <c r="V11" i="24"/>
  <c r="V12" i="24" s="1"/>
  <c r="U11" i="24"/>
  <c r="T11" i="24"/>
  <c r="T12" i="24" s="1"/>
  <c r="S11" i="24"/>
  <c r="R11" i="24"/>
  <c r="R12" i="24" s="1"/>
  <c r="Q11" i="24"/>
  <c r="P11" i="24"/>
  <c r="P12" i="24" s="1"/>
  <c r="O11" i="24"/>
  <c r="N11" i="24"/>
  <c r="N12" i="24" s="1"/>
  <c r="M11" i="24"/>
  <c r="L11" i="24"/>
  <c r="L12" i="24" s="1"/>
  <c r="K11" i="24"/>
  <c r="J11" i="24"/>
  <c r="J12" i="24" s="1"/>
  <c r="I11" i="24"/>
  <c r="H11" i="24"/>
  <c r="H12" i="24" s="1"/>
  <c r="G11" i="24"/>
  <c r="F11" i="24"/>
  <c r="F12" i="24" s="1"/>
  <c r="E11" i="24"/>
  <c r="D11" i="24"/>
  <c r="D12" i="24" s="1"/>
  <c r="C11" i="24"/>
  <c r="C12" i="24" s="1"/>
  <c r="B11" i="24"/>
  <c r="B12" i="24" s="1"/>
  <c r="AC7" i="24"/>
  <c r="AB7" i="24"/>
  <c r="AA7" i="24"/>
  <c r="Z7" i="24"/>
  <c r="X7" i="24"/>
  <c r="W7" i="24"/>
  <c r="V7" i="24"/>
  <c r="T7" i="24"/>
  <c r="S7" i="24"/>
  <c r="R7" i="24"/>
  <c r="P7" i="24"/>
  <c r="O7" i="24"/>
  <c r="N7" i="24"/>
  <c r="L7" i="24"/>
  <c r="K7" i="24"/>
  <c r="J7" i="24"/>
  <c r="H7" i="24"/>
  <c r="G7" i="24"/>
  <c r="F7" i="24"/>
  <c r="E7" i="24"/>
  <c r="D7" i="24"/>
  <c r="F18" i="23"/>
  <c r="B18" i="23"/>
  <c r="L16" i="23"/>
  <c r="L17" i="23" s="1"/>
  <c r="K16" i="23"/>
  <c r="J16" i="23"/>
  <c r="I16" i="23"/>
  <c r="I17" i="23" s="1"/>
  <c r="H16" i="23"/>
  <c r="G16" i="23"/>
  <c r="F16" i="23"/>
  <c r="E16" i="23"/>
  <c r="D16" i="23"/>
  <c r="C16" i="23"/>
  <c r="B16" i="23"/>
  <c r="L15" i="23"/>
  <c r="K15" i="23"/>
  <c r="J15" i="23"/>
  <c r="I15" i="23"/>
  <c r="H15" i="23"/>
  <c r="G15" i="23"/>
  <c r="F15" i="23"/>
  <c r="E15" i="23"/>
  <c r="D15" i="23"/>
  <c r="C15" i="23"/>
  <c r="B15" i="23"/>
  <c r="L13" i="23"/>
  <c r="K13" i="23"/>
  <c r="J13" i="23"/>
  <c r="I13" i="23"/>
  <c r="H13" i="23"/>
  <c r="G13" i="23"/>
  <c r="F13" i="23"/>
  <c r="E13" i="23"/>
  <c r="D13" i="23"/>
  <c r="C13" i="23"/>
  <c r="B13" i="23"/>
  <c r="D12" i="23"/>
  <c r="L11" i="23"/>
  <c r="K11" i="23"/>
  <c r="J11" i="23"/>
  <c r="J12" i="23" s="1"/>
  <c r="I11" i="23"/>
  <c r="H11" i="23"/>
  <c r="H12" i="23" s="1"/>
  <c r="G11" i="23"/>
  <c r="F11" i="23"/>
  <c r="F12" i="23" s="1"/>
  <c r="E11" i="23"/>
  <c r="D11" i="23"/>
  <c r="C11" i="23"/>
  <c r="C12" i="23" s="1"/>
  <c r="B11" i="23"/>
  <c r="B12" i="23" s="1"/>
  <c r="L7" i="23"/>
  <c r="J7" i="23"/>
  <c r="I7" i="23"/>
  <c r="H7" i="23"/>
  <c r="F7" i="23"/>
  <c r="E7" i="23"/>
  <c r="D7" i="23"/>
  <c r="P18" i="22"/>
  <c r="N18" i="22"/>
  <c r="J18" i="22"/>
  <c r="D18" i="22"/>
  <c r="C18" i="22"/>
  <c r="B18" i="22"/>
  <c r="U16" i="22"/>
  <c r="T16" i="22"/>
  <c r="S16" i="22"/>
  <c r="R16" i="22"/>
  <c r="Q16" i="22"/>
  <c r="P16" i="22"/>
  <c r="O16" i="22"/>
  <c r="O17" i="22" s="1"/>
  <c r="N16" i="22"/>
  <c r="M16" i="22"/>
  <c r="M17" i="22" s="1"/>
  <c r="L16" i="22"/>
  <c r="K16" i="22"/>
  <c r="K17" i="22" s="1"/>
  <c r="J16" i="22"/>
  <c r="I16" i="22"/>
  <c r="H16" i="22"/>
  <c r="G16" i="22"/>
  <c r="F16" i="22"/>
  <c r="E16" i="22"/>
  <c r="D16" i="22"/>
  <c r="C16" i="22"/>
  <c r="B16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D12" i="22"/>
  <c r="B12" i="22"/>
  <c r="U11" i="22"/>
  <c r="T11" i="22"/>
  <c r="T12" i="22" s="1"/>
  <c r="S11" i="22"/>
  <c r="R11" i="22"/>
  <c r="R12" i="22" s="1"/>
  <c r="Q11" i="22"/>
  <c r="P11" i="22"/>
  <c r="P12" i="22" s="1"/>
  <c r="O11" i="22"/>
  <c r="N11" i="22"/>
  <c r="M11" i="22"/>
  <c r="L11" i="22"/>
  <c r="L12" i="22" s="1"/>
  <c r="K11" i="22"/>
  <c r="J11" i="22"/>
  <c r="J12" i="22" s="1"/>
  <c r="I11" i="22"/>
  <c r="H11" i="22"/>
  <c r="H12" i="22" s="1"/>
  <c r="G11" i="22"/>
  <c r="F11" i="22"/>
  <c r="F12" i="22" s="1"/>
  <c r="E11" i="22"/>
  <c r="D11" i="22"/>
  <c r="C11" i="22"/>
  <c r="C12" i="22" s="1"/>
  <c r="B11" i="22"/>
  <c r="U7" i="22"/>
  <c r="T7" i="22"/>
  <c r="S7" i="22"/>
  <c r="R7" i="22"/>
  <c r="P7" i="22"/>
  <c r="O7" i="22"/>
  <c r="N7" i="22"/>
  <c r="L7" i="22"/>
  <c r="K7" i="22"/>
  <c r="J7" i="22"/>
  <c r="H7" i="22"/>
  <c r="G7" i="22"/>
  <c r="F7" i="22"/>
  <c r="E7" i="22"/>
  <c r="D7" i="22"/>
  <c r="G17" i="29" l="1"/>
  <c r="G18" i="29" s="1"/>
  <c r="I17" i="29"/>
  <c r="I18" i="29" s="1"/>
  <c r="C17" i="29"/>
  <c r="C18" i="29" s="1"/>
  <c r="H17" i="29"/>
  <c r="H18" i="29" s="1"/>
  <c r="I17" i="36"/>
  <c r="I18" i="36" s="1"/>
  <c r="S17" i="32"/>
  <c r="S18" i="32" s="1"/>
  <c r="E17" i="35"/>
  <c r="E18" i="35" s="1"/>
  <c r="L17" i="34"/>
  <c r="L18" i="34" s="1"/>
  <c r="L17" i="35"/>
  <c r="L18" i="35" s="1"/>
  <c r="Q17" i="36"/>
  <c r="Q18" i="36" s="1"/>
  <c r="O17" i="36"/>
  <c r="O18" i="36" s="1"/>
  <c r="K17" i="35"/>
  <c r="K18" i="35" s="1"/>
  <c r="E17" i="36"/>
  <c r="E18" i="36" s="1"/>
  <c r="G17" i="32"/>
  <c r="G18" i="32" s="1"/>
  <c r="M17" i="38"/>
  <c r="M18" i="38" s="1"/>
  <c r="E17" i="34"/>
  <c r="E18" i="34" s="1"/>
  <c r="AA17" i="36"/>
  <c r="AA18" i="36" s="1"/>
  <c r="Q17" i="32"/>
  <c r="Q18" i="32" s="1"/>
  <c r="AC17" i="36"/>
  <c r="AC18" i="36" s="1"/>
  <c r="U17" i="36"/>
  <c r="U18" i="36" s="1"/>
  <c r="I17" i="38"/>
  <c r="I18" i="38" s="1"/>
  <c r="E17" i="23"/>
  <c r="E18" i="23" s="1"/>
  <c r="E17" i="22"/>
  <c r="E18" i="22" s="1"/>
  <c r="Q17" i="22"/>
  <c r="Q18" i="22" s="1"/>
  <c r="W17" i="24"/>
  <c r="W18" i="24" s="1"/>
  <c r="K17" i="23"/>
  <c r="K18" i="23" s="1"/>
  <c r="G17" i="22"/>
  <c r="G18" i="22" s="1"/>
  <c r="S17" i="22"/>
  <c r="S18" i="22" s="1"/>
  <c r="I17" i="24"/>
  <c r="I18" i="24" s="1"/>
  <c r="K17" i="24"/>
  <c r="K18" i="24" s="1"/>
  <c r="I17" i="25"/>
  <c r="I18" i="25" s="1"/>
  <c r="U17" i="24"/>
  <c r="U18" i="24" s="1"/>
  <c r="I17" i="22"/>
  <c r="I18" i="22" s="1"/>
  <c r="U17" i="22"/>
  <c r="U18" i="22" s="1"/>
  <c r="G17" i="23"/>
  <c r="G18" i="23" s="1"/>
  <c r="C17" i="27"/>
  <c r="C18" i="27" s="1"/>
  <c r="G17" i="26"/>
  <c r="G18" i="26" s="1"/>
  <c r="Q18" i="24"/>
  <c r="H18" i="26"/>
  <c r="B19" i="23"/>
  <c r="C18" i="25"/>
  <c r="C19" i="25" s="1"/>
  <c r="O18" i="25"/>
  <c r="B18" i="27"/>
  <c r="B19" i="27" s="1"/>
  <c r="P19" i="22"/>
  <c r="G18" i="25"/>
  <c r="H18" i="25"/>
  <c r="H19" i="25" s="1"/>
  <c r="K18" i="25"/>
  <c r="L18" i="25"/>
  <c r="L19" i="25" s="1"/>
  <c r="M18" i="25"/>
  <c r="N18" i="25"/>
  <c r="N19" i="25" s="1"/>
  <c r="D18" i="25"/>
  <c r="D19" i="25" s="1"/>
  <c r="P18" i="25"/>
  <c r="E18" i="25"/>
  <c r="G18" i="24"/>
  <c r="S18" i="24"/>
  <c r="T19" i="24"/>
  <c r="L18" i="24"/>
  <c r="L19" i="24" s="1"/>
  <c r="X18" i="24"/>
  <c r="X19" i="24" s="1"/>
  <c r="M18" i="24"/>
  <c r="Y18" i="24"/>
  <c r="N18" i="24"/>
  <c r="N19" i="24" s="1"/>
  <c r="Z18" i="24"/>
  <c r="Z19" i="24" s="1"/>
  <c r="C18" i="24"/>
  <c r="C19" i="24" s="1"/>
  <c r="O18" i="24"/>
  <c r="AA18" i="24"/>
  <c r="D18" i="24"/>
  <c r="D19" i="24" s="1"/>
  <c r="P18" i="24"/>
  <c r="P19" i="24" s="1"/>
  <c r="AB18" i="24"/>
  <c r="AB19" i="24" s="1"/>
  <c r="E18" i="24"/>
  <c r="AC18" i="24"/>
  <c r="F18" i="24"/>
  <c r="F19" i="24" s="1"/>
  <c r="R18" i="24"/>
  <c r="R19" i="24" s="1"/>
  <c r="D18" i="23"/>
  <c r="D19" i="23" s="1"/>
  <c r="H18" i="23"/>
  <c r="H19" i="23" s="1"/>
  <c r="I18" i="23"/>
  <c r="J18" i="23"/>
  <c r="J19" i="23" s="1"/>
  <c r="L18" i="23"/>
  <c r="C18" i="23"/>
  <c r="C19" i="23" s="1"/>
  <c r="F18" i="22"/>
  <c r="F19" i="22" s="1"/>
  <c r="R18" i="22"/>
  <c r="R19" i="22" s="1"/>
  <c r="H18" i="22"/>
  <c r="H19" i="22" s="1"/>
  <c r="T18" i="22"/>
  <c r="T19" i="22" s="1"/>
  <c r="K18" i="22"/>
  <c r="L18" i="22"/>
  <c r="L19" i="22" s="1"/>
  <c r="M18" i="22"/>
  <c r="O18" i="22"/>
  <c r="E18" i="27"/>
  <c r="I18" i="27"/>
  <c r="I18" i="26"/>
  <c r="B19" i="25"/>
  <c r="H19" i="24"/>
  <c r="B19" i="24"/>
  <c r="F19" i="26"/>
  <c r="E18" i="26"/>
  <c r="D19" i="27"/>
  <c r="F18" i="27"/>
  <c r="F19" i="27" s="1"/>
  <c r="G18" i="27"/>
  <c r="H18" i="27"/>
  <c r="D19" i="26"/>
  <c r="B18" i="26"/>
  <c r="B19" i="26" s="1"/>
  <c r="C18" i="26"/>
  <c r="J19" i="25"/>
  <c r="F19" i="25"/>
  <c r="J19" i="24"/>
  <c r="V19" i="24"/>
  <c r="F19" i="23"/>
  <c r="J19" i="22"/>
  <c r="B19" i="22"/>
  <c r="C19" i="22"/>
  <c r="D19" i="22"/>
  <c r="N19" i="22"/>
  <c r="M7" i="21"/>
  <c r="I7" i="21"/>
  <c r="W7" i="20"/>
  <c r="S7" i="20"/>
  <c r="O7" i="20"/>
  <c r="K7" i="20"/>
  <c r="I7" i="12"/>
  <c r="O7" i="11"/>
  <c r="K7" i="11"/>
  <c r="P13" i="21" l="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W13" i="5"/>
  <c r="X13" i="5"/>
  <c r="Y13" i="5"/>
  <c r="Z13" i="5"/>
  <c r="AA13" i="5"/>
  <c r="AB13" i="5"/>
  <c r="AC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T13" i="2"/>
  <c r="U13" i="2"/>
  <c r="V13" i="2"/>
  <c r="W13" i="2"/>
  <c r="X13" i="2"/>
  <c r="Y13" i="2"/>
  <c r="Z13" i="2"/>
  <c r="AA13" i="2"/>
  <c r="AB13" i="2"/>
  <c r="AC13" i="2"/>
  <c r="S13" i="2"/>
  <c r="R13" i="2"/>
  <c r="Q13" i="2"/>
  <c r="P13" i="2"/>
  <c r="O13" i="2"/>
  <c r="N13" i="2"/>
  <c r="M13" i="2"/>
  <c r="L13" i="2"/>
  <c r="K13" i="2"/>
  <c r="J13" i="2"/>
  <c r="I13" i="2"/>
  <c r="L13" i="12"/>
  <c r="K13" i="12"/>
  <c r="J13" i="12"/>
  <c r="I13" i="12"/>
  <c r="H13" i="12"/>
  <c r="G13" i="12"/>
  <c r="F13" i="12"/>
  <c r="E13" i="12"/>
  <c r="D13" i="12"/>
  <c r="C13" i="12"/>
  <c r="B13" i="12"/>
  <c r="L13" i="3"/>
  <c r="K13" i="3"/>
  <c r="J13" i="3"/>
  <c r="I13" i="3"/>
  <c r="H13" i="3"/>
  <c r="G13" i="3"/>
  <c r="F13" i="3"/>
  <c r="E13" i="3"/>
  <c r="D13" i="3"/>
  <c r="C13" i="3"/>
  <c r="B13" i="3"/>
  <c r="L13" i="16"/>
  <c r="K13" i="16"/>
  <c r="J13" i="16"/>
  <c r="I13" i="16"/>
  <c r="H13" i="16"/>
  <c r="G13" i="16"/>
  <c r="F13" i="16"/>
  <c r="E13" i="16"/>
  <c r="D13" i="16"/>
  <c r="C13" i="16"/>
  <c r="B13" i="16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J13" i="1"/>
  <c r="K13" i="1"/>
  <c r="L13" i="1"/>
  <c r="M13" i="1"/>
  <c r="N13" i="1"/>
  <c r="O13" i="1"/>
  <c r="P13" i="1"/>
  <c r="Q13" i="1"/>
  <c r="R13" i="1"/>
  <c r="S13" i="1"/>
  <c r="T13" i="1"/>
  <c r="U13" i="1"/>
  <c r="I13" i="1"/>
  <c r="H13" i="1"/>
  <c r="G13" i="1"/>
  <c r="F13" i="1"/>
  <c r="E13" i="1"/>
  <c r="D13" i="1"/>
  <c r="C13" i="1"/>
  <c r="B13" i="1"/>
  <c r="I13" i="10"/>
  <c r="H13" i="10"/>
  <c r="G13" i="10"/>
  <c r="F13" i="10"/>
  <c r="E13" i="10"/>
  <c r="D13" i="10"/>
  <c r="C13" i="10"/>
  <c r="B13" i="10"/>
  <c r="I13" i="9"/>
  <c r="H13" i="9"/>
  <c r="G13" i="9"/>
  <c r="F13" i="9"/>
  <c r="E13" i="9"/>
  <c r="D13" i="9"/>
  <c r="C13" i="9"/>
  <c r="B13" i="9"/>
  <c r="I13" i="8"/>
  <c r="H13" i="8"/>
  <c r="G13" i="8"/>
  <c r="F13" i="8"/>
  <c r="E13" i="8"/>
  <c r="D13" i="8"/>
  <c r="C13" i="8"/>
  <c r="B13" i="8"/>
  <c r="G7" i="10"/>
  <c r="D7" i="10" l="1"/>
  <c r="P16" i="21"/>
  <c r="P17" i="21" s="1"/>
  <c r="O16" i="21"/>
  <c r="O17" i="21" s="1"/>
  <c r="N16" i="21"/>
  <c r="M16" i="21"/>
  <c r="M17" i="21" s="1"/>
  <c r="L16" i="21"/>
  <c r="K16" i="21"/>
  <c r="K17" i="21" s="1"/>
  <c r="J16" i="21"/>
  <c r="I16" i="21"/>
  <c r="I17" i="21" s="1"/>
  <c r="H16" i="21"/>
  <c r="G16" i="21"/>
  <c r="G17" i="21" s="1"/>
  <c r="F16" i="21"/>
  <c r="E16" i="21"/>
  <c r="E17" i="21" s="1"/>
  <c r="D16" i="21"/>
  <c r="C16" i="21"/>
  <c r="B16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P11" i="21"/>
  <c r="O11" i="21"/>
  <c r="N11" i="21"/>
  <c r="N12" i="21" s="1"/>
  <c r="M11" i="21"/>
  <c r="L11" i="21"/>
  <c r="L12" i="21" s="1"/>
  <c r="K11" i="21"/>
  <c r="J11" i="21"/>
  <c r="J12" i="21" s="1"/>
  <c r="I11" i="21"/>
  <c r="H11" i="21"/>
  <c r="H12" i="21" s="1"/>
  <c r="G11" i="21"/>
  <c r="F11" i="21"/>
  <c r="F12" i="21" s="1"/>
  <c r="E11" i="21"/>
  <c r="D11" i="21"/>
  <c r="D12" i="21" s="1"/>
  <c r="C11" i="21"/>
  <c r="C12" i="21" s="1"/>
  <c r="B11" i="21"/>
  <c r="B12" i="21" s="1"/>
  <c r="P7" i="21"/>
  <c r="N7" i="21"/>
  <c r="L7" i="21"/>
  <c r="J7" i="21"/>
  <c r="H7" i="21"/>
  <c r="F7" i="21"/>
  <c r="E7" i="21"/>
  <c r="D7" i="21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B15" i="5"/>
  <c r="Z18" i="20"/>
  <c r="N18" i="20"/>
  <c r="B18" i="20"/>
  <c r="AC16" i="20"/>
  <c r="AC17" i="20" s="1"/>
  <c r="AB16" i="20"/>
  <c r="AA16" i="20"/>
  <c r="AA17" i="20" s="1"/>
  <c r="Z16" i="20"/>
  <c r="Y16" i="20"/>
  <c r="Y17" i="20" s="1"/>
  <c r="X16" i="20"/>
  <c r="W16" i="20"/>
  <c r="W17" i="20" s="1"/>
  <c r="V16" i="20"/>
  <c r="U16" i="20"/>
  <c r="U17" i="20" s="1"/>
  <c r="T16" i="20"/>
  <c r="S16" i="20"/>
  <c r="S17" i="20" s="1"/>
  <c r="R16" i="20"/>
  <c r="Q16" i="20"/>
  <c r="Q17" i="20" s="1"/>
  <c r="P16" i="20"/>
  <c r="O16" i="20"/>
  <c r="O17" i="20" s="1"/>
  <c r="N16" i="20"/>
  <c r="M16" i="20"/>
  <c r="M17" i="20" s="1"/>
  <c r="L16" i="20"/>
  <c r="K16" i="20"/>
  <c r="K17" i="20" s="1"/>
  <c r="J16" i="20"/>
  <c r="I16" i="20"/>
  <c r="I17" i="20" s="1"/>
  <c r="H16" i="20"/>
  <c r="G16" i="20"/>
  <c r="G17" i="20" s="1"/>
  <c r="F16" i="20"/>
  <c r="E16" i="20"/>
  <c r="E17" i="20" s="1"/>
  <c r="D16" i="20"/>
  <c r="C16" i="20"/>
  <c r="B16" i="20"/>
  <c r="AC11" i="20"/>
  <c r="AB11" i="20"/>
  <c r="AB12" i="20" s="1"/>
  <c r="AA11" i="20"/>
  <c r="Z11" i="20"/>
  <c r="Z12" i="20" s="1"/>
  <c r="Y11" i="20"/>
  <c r="X11" i="20"/>
  <c r="X12" i="20" s="1"/>
  <c r="W11" i="20"/>
  <c r="V11" i="20"/>
  <c r="V12" i="20" s="1"/>
  <c r="U11" i="20"/>
  <c r="T11" i="20"/>
  <c r="T12" i="20" s="1"/>
  <c r="S11" i="20"/>
  <c r="R11" i="20"/>
  <c r="R12" i="20" s="1"/>
  <c r="Q11" i="20"/>
  <c r="P11" i="20"/>
  <c r="P12" i="20" s="1"/>
  <c r="O11" i="20"/>
  <c r="N11" i="20"/>
  <c r="N12" i="20" s="1"/>
  <c r="M11" i="20"/>
  <c r="L11" i="20"/>
  <c r="L12" i="20" s="1"/>
  <c r="K11" i="20"/>
  <c r="J11" i="20"/>
  <c r="J12" i="20" s="1"/>
  <c r="I11" i="20"/>
  <c r="H11" i="20"/>
  <c r="H12" i="20" s="1"/>
  <c r="G11" i="20"/>
  <c r="F11" i="20"/>
  <c r="F12" i="20" s="1"/>
  <c r="E11" i="20"/>
  <c r="D11" i="20"/>
  <c r="D12" i="20" s="1"/>
  <c r="C11" i="20"/>
  <c r="C12" i="20" s="1"/>
  <c r="B11" i="20"/>
  <c r="B12" i="20" s="1"/>
  <c r="AC7" i="20"/>
  <c r="AB7" i="20"/>
  <c r="AA7" i="20"/>
  <c r="Z7" i="20"/>
  <c r="X7" i="20"/>
  <c r="V7" i="20"/>
  <c r="T7" i="20"/>
  <c r="R7" i="20"/>
  <c r="P7" i="20"/>
  <c r="N7" i="20"/>
  <c r="L7" i="20"/>
  <c r="J7" i="20"/>
  <c r="H7" i="20"/>
  <c r="G7" i="20"/>
  <c r="F7" i="20"/>
  <c r="E7" i="20"/>
  <c r="D7" i="20"/>
  <c r="P16" i="18"/>
  <c r="P17" i="18" s="1"/>
  <c r="O16" i="18"/>
  <c r="O17" i="18" s="1"/>
  <c r="N16" i="18"/>
  <c r="M16" i="18"/>
  <c r="M17" i="18" s="1"/>
  <c r="L16" i="18"/>
  <c r="K16" i="18"/>
  <c r="K17" i="18" s="1"/>
  <c r="K18" i="18" s="1"/>
  <c r="J16" i="18"/>
  <c r="I16" i="18"/>
  <c r="I17" i="18" s="1"/>
  <c r="H16" i="18"/>
  <c r="G16" i="18"/>
  <c r="G17" i="18" s="1"/>
  <c r="F16" i="18"/>
  <c r="E16" i="18"/>
  <c r="E17" i="18" s="1"/>
  <c r="D16" i="18"/>
  <c r="C16" i="18"/>
  <c r="B16" i="18"/>
  <c r="P11" i="18"/>
  <c r="O11" i="18"/>
  <c r="N11" i="18"/>
  <c r="N12" i="18" s="1"/>
  <c r="M11" i="18"/>
  <c r="L11" i="18"/>
  <c r="L12" i="18" s="1"/>
  <c r="K11" i="18"/>
  <c r="J11" i="18"/>
  <c r="J12" i="18" s="1"/>
  <c r="I11" i="18"/>
  <c r="H11" i="18"/>
  <c r="H12" i="18" s="1"/>
  <c r="G11" i="18"/>
  <c r="F11" i="18"/>
  <c r="F12" i="18" s="1"/>
  <c r="E11" i="18"/>
  <c r="D11" i="18"/>
  <c r="D12" i="18" s="1"/>
  <c r="C11" i="18"/>
  <c r="C12" i="18" s="1"/>
  <c r="B11" i="18"/>
  <c r="B12" i="18" s="1"/>
  <c r="P7" i="18"/>
  <c r="N7" i="18"/>
  <c r="M7" i="18"/>
  <c r="L7" i="18"/>
  <c r="J7" i="18"/>
  <c r="I7" i="18"/>
  <c r="H7" i="18"/>
  <c r="F7" i="18"/>
  <c r="E7" i="18"/>
  <c r="D7" i="18"/>
  <c r="L18" i="7"/>
  <c r="C18" i="7"/>
  <c r="Z18" i="5"/>
  <c r="V18" i="5"/>
  <c r="R18" i="5"/>
  <c r="J18" i="5"/>
  <c r="F18" i="5"/>
  <c r="D18" i="5"/>
  <c r="B18" i="5"/>
  <c r="V18" i="2"/>
  <c r="J18" i="2"/>
  <c r="J18" i="12"/>
  <c r="H18" i="12"/>
  <c r="C18" i="16"/>
  <c r="P18" i="11"/>
  <c r="D18" i="11"/>
  <c r="C18" i="11"/>
  <c r="J18" i="1"/>
  <c r="F18" i="1"/>
  <c r="D18" i="1"/>
  <c r="C16" i="7"/>
  <c r="D16" i="7"/>
  <c r="E16" i="7"/>
  <c r="F16" i="7"/>
  <c r="G16" i="7"/>
  <c r="G17" i="7" s="1"/>
  <c r="H16" i="7"/>
  <c r="I16" i="7"/>
  <c r="I17" i="7" s="1"/>
  <c r="J16" i="7"/>
  <c r="K16" i="7"/>
  <c r="K17" i="7" s="1"/>
  <c r="L16" i="7"/>
  <c r="M16" i="7"/>
  <c r="M17" i="7" s="1"/>
  <c r="N16" i="7"/>
  <c r="O16" i="7"/>
  <c r="P16" i="7"/>
  <c r="B16" i="7"/>
  <c r="C16" i="5"/>
  <c r="D16" i="5"/>
  <c r="E16" i="5"/>
  <c r="E17" i="5" s="1"/>
  <c r="F16" i="5"/>
  <c r="G16" i="5"/>
  <c r="G17" i="5" s="1"/>
  <c r="H16" i="5"/>
  <c r="I16" i="5"/>
  <c r="I17" i="5" s="1"/>
  <c r="J16" i="5"/>
  <c r="K16" i="5"/>
  <c r="L16" i="5"/>
  <c r="M16" i="5"/>
  <c r="M17" i="5" s="1"/>
  <c r="N16" i="5"/>
  <c r="O16" i="5"/>
  <c r="O17" i="5" s="1"/>
  <c r="P16" i="5"/>
  <c r="Q16" i="5"/>
  <c r="Q17" i="5" s="1"/>
  <c r="R16" i="5"/>
  <c r="S16" i="5"/>
  <c r="S17" i="5" s="1"/>
  <c r="T16" i="5"/>
  <c r="U16" i="5"/>
  <c r="U17" i="5" s="1"/>
  <c r="V16" i="5"/>
  <c r="W16" i="5"/>
  <c r="W17" i="5" s="1"/>
  <c r="X16" i="5"/>
  <c r="Y16" i="5"/>
  <c r="Y17" i="5" s="1"/>
  <c r="Z16" i="5"/>
  <c r="AA16" i="5"/>
  <c r="AA17" i="5" s="1"/>
  <c r="AB16" i="5"/>
  <c r="AC16" i="5"/>
  <c r="AC17" i="5" s="1"/>
  <c r="AC18" i="5" s="1"/>
  <c r="B16" i="5"/>
  <c r="M16" i="2"/>
  <c r="M17" i="2" s="1"/>
  <c r="N16" i="2"/>
  <c r="O16" i="2"/>
  <c r="O17" i="2" s="1"/>
  <c r="P16" i="2"/>
  <c r="Q16" i="2"/>
  <c r="Q17" i="2" s="1"/>
  <c r="R16" i="2"/>
  <c r="S16" i="2"/>
  <c r="S17" i="2" s="1"/>
  <c r="T16" i="2"/>
  <c r="U16" i="2"/>
  <c r="U17" i="2" s="1"/>
  <c r="V16" i="2"/>
  <c r="W16" i="2"/>
  <c r="W17" i="2" s="1"/>
  <c r="W18" i="2" s="1"/>
  <c r="X16" i="2"/>
  <c r="Y16" i="2"/>
  <c r="Y17" i="2" s="1"/>
  <c r="Z16" i="2"/>
  <c r="AA16" i="2"/>
  <c r="AB16" i="2"/>
  <c r="AC16" i="2"/>
  <c r="L16" i="2"/>
  <c r="K16" i="2"/>
  <c r="K17" i="2" s="1"/>
  <c r="K18" i="2" s="1"/>
  <c r="J16" i="2"/>
  <c r="I16" i="2"/>
  <c r="I17" i="2" s="1"/>
  <c r="I18" i="2" s="1"/>
  <c r="H16" i="2"/>
  <c r="G16" i="2"/>
  <c r="G17" i="2" s="1"/>
  <c r="F16" i="2"/>
  <c r="E16" i="2"/>
  <c r="E17" i="2" s="1"/>
  <c r="D16" i="2"/>
  <c r="C16" i="2"/>
  <c r="B16" i="2"/>
  <c r="L16" i="12"/>
  <c r="L17" i="12" s="1"/>
  <c r="K16" i="12"/>
  <c r="K17" i="12" s="1"/>
  <c r="J16" i="12"/>
  <c r="I16" i="12"/>
  <c r="I17" i="12" s="1"/>
  <c r="H16" i="12"/>
  <c r="G16" i="12"/>
  <c r="G17" i="12" s="1"/>
  <c r="F16" i="12"/>
  <c r="E16" i="12"/>
  <c r="E17" i="12" s="1"/>
  <c r="D16" i="12"/>
  <c r="C16" i="12"/>
  <c r="B16" i="12"/>
  <c r="L16" i="3"/>
  <c r="L17" i="3" s="1"/>
  <c r="K16" i="3"/>
  <c r="K17" i="3" s="1"/>
  <c r="J16" i="3"/>
  <c r="I16" i="3"/>
  <c r="I17" i="3" s="1"/>
  <c r="H16" i="3"/>
  <c r="G16" i="3"/>
  <c r="G17" i="3" s="1"/>
  <c r="F16" i="3"/>
  <c r="E16" i="3"/>
  <c r="E17" i="3" s="1"/>
  <c r="D16" i="3"/>
  <c r="C16" i="3"/>
  <c r="B16" i="3"/>
  <c r="L16" i="16"/>
  <c r="L17" i="16" s="1"/>
  <c r="K16" i="16"/>
  <c r="K17" i="16" s="1"/>
  <c r="J16" i="16"/>
  <c r="I16" i="16"/>
  <c r="I17" i="16" s="1"/>
  <c r="H16" i="16"/>
  <c r="G16" i="16"/>
  <c r="G17" i="16" s="1"/>
  <c r="F16" i="16"/>
  <c r="E16" i="16"/>
  <c r="E17" i="16" s="1"/>
  <c r="D16" i="16"/>
  <c r="C16" i="16"/>
  <c r="B16" i="16"/>
  <c r="U16" i="11"/>
  <c r="U17" i="11" s="1"/>
  <c r="T16" i="11"/>
  <c r="S16" i="11"/>
  <c r="R16" i="11"/>
  <c r="Q16" i="11"/>
  <c r="P16" i="11"/>
  <c r="O16" i="11"/>
  <c r="N16" i="11"/>
  <c r="M16" i="11"/>
  <c r="M17" i="11" s="1"/>
  <c r="L16" i="11"/>
  <c r="K16" i="11"/>
  <c r="K17" i="11" s="1"/>
  <c r="J16" i="11"/>
  <c r="I16" i="11"/>
  <c r="I17" i="11" s="1"/>
  <c r="H16" i="11"/>
  <c r="G16" i="11"/>
  <c r="G17" i="11" s="1"/>
  <c r="F16" i="11"/>
  <c r="E16" i="11"/>
  <c r="D16" i="11"/>
  <c r="C16" i="11"/>
  <c r="B16" i="11"/>
  <c r="U16" i="4"/>
  <c r="U17" i="4" s="1"/>
  <c r="T16" i="4"/>
  <c r="S16" i="4"/>
  <c r="S17" i="4" s="1"/>
  <c r="R16" i="4"/>
  <c r="Q16" i="4"/>
  <c r="Q17" i="4" s="1"/>
  <c r="P16" i="4"/>
  <c r="O16" i="4"/>
  <c r="O17" i="4" s="1"/>
  <c r="N16" i="4"/>
  <c r="M16" i="4"/>
  <c r="M17" i="4" s="1"/>
  <c r="L16" i="4"/>
  <c r="K16" i="4"/>
  <c r="K17" i="4" s="1"/>
  <c r="J16" i="4"/>
  <c r="I16" i="4"/>
  <c r="I17" i="4" s="1"/>
  <c r="H16" i="4"/>
  <c r="G16" i="4"/>
  <c r="G17" i="4" s="1"/>
  <c r="F16" i="4"/>
  <c r="E16" i="4"/>
  <c r="E17" i="4" s="1"/>
  <c r="D16" i="4"/>
  <c r="C16" i="4"/>
  <c r="B16" i="4"/>
  <c r="C16" i="1"/>
  <c r="D16" i="1"/>
  <c r="E16" i="1"/>
  <c r="E17" i="1" s="1"/>
  <c r="F16" i="1"/>
  <c r="G16" i="1"/>
  <c r="G17" i="1" s="1"/>
  <c r="H16" i="1"/>
  <c r="I16" i="1"/>
  <c r="I17" i="1" s="1"/>
  <c r="J16" i="1"/>
  <c r="K16" i="1"/>
  <c r="K17" i="1" s="1"/>
  <c r="L16" i="1"/>
  <c r="M16" i="1"/>
  <c r="M17" i="1" s="1"/>
  <c r="N16" i="1"/>
  <c r="O16" i="1"/>
  <c r="O17" i="1" s="1"/>
  <c r="P16" i="1"/>
  <c r="Q16" i="1"/>
  <c r="Q17" i="1" s="1"/>
  <c r="R16" i="1"/>
  <c r="S16" i="1"/>
  <c r="S17" i="1" s="1"/>
  <c r="T16" i="1"/>
  <c r="U16" i="1"/>
  <c r="U17" i="1" s="1"/>
  <c r="B16" i="1"/>
  <c r="I16" i="10"/>
  <c r="I17" i="10" s="1"/>
  <c r="H16" i="10"/>
  <c r="H17" i="10" s="1"/>
  <c r="G16" i="10"/>
  <c r="G17" i="10" s="1"/>
  <c r="F16" i="10"/>
  <c r="F17" i="10" s="1"/>
  <c r="E16" i="10"/>
  <c r="E17" i="10" s="1"/>
  <c r="D16" i="10"/>
  <c r="C16" i="10"/>
  <c r="C17" i="10" s="1"/>
  <c r="B16" i="10"/>
  <c r="I16" i="9"/>
  <c r="I17" i="9" s="1"/>
  <c r="I18" i="9" s="1"/>
  <c r="H16" i="9"/>
  <c r="H17" i="9" s="1"/>
  <c r="G16" i="9"/>
  <c r="G17" i="9" s="1"/>
  <c r="F16" i="9"/>
  <c r="E16" i="9"/>
  <c r="E17" i="9" s="1"/>
  <c r="D16" i="9"/>
  <c r="C16" i="9"/>
  <c r="C17" i="9" s="1"/>
  <c r="B16" i="9"/>
  <c r="C16" i="8"/>
  <c r="C17" i="8" s="1"/>
  <c r="D16" i="8"/>
  <c r="E16" i="8"/>
  <c r="E17" i="8" s="1"/>
  <c r="F16" i="8"/>
  <c r="G16" i="8"/>
  <c r="G17" i="8" s="1"/>
  <c r="H16" i="8"/>
  <c r="I16" i="8"/>
  <c r="I17" i="8" s="1"/>
  <c r="B16" i="8"/>
  <c r="H13" i="2"/>
  <c r="G13" i="2"/>
  <c r="F13" i="2"/>
  <c r="E13" i="2"/>
  <c r="D13" i="2"/>
  <c r="C13" i="2"/>
  <c r="B13" i="2"/>
  <c r="P11" i="7"/>
  <c r="O11" i="7"/>
  <c r="N11" i="7"/>
  <c r="N12" i="7" s="1"/>
  <c r="M11" i="7"/>
  <c r="L11" i="7"/>
  <c r="L12" i="7" s="1"/>
  <c r="K11" i="7"/>
  <c r="J11" i="7"/>
  <c r="J12" i="7" s="1"/>
  <c r="I11" i="7"/>
  <c r="H11" i="7"/>
  <c r="H12" i="7" s="1"/>
  <c r="G11" i="7"/>
  <c r="F11" i="7"/>
  <c r="F12" i="7" s="1"/>
  <c r="E11" i="7"/>
  <c r="D11" i="7"/>
  <c r="D12" i="7" s="1"/>
  <c r="C11" i="7"/>
  <c r="C12" i="7" s="1"/>
  <c r="B11" i="7"/>
  <c r="B12" i="7" s="1"/>
  <c r="AC11" i="5"/>
  <c r="AB11" i="5"/>
  <c r="AB12" i="5" s="1"/>
  <c r="AA11" i="5"/>
  <c r="Z11" i="5"/>
  <c r="Z12" i="5" s="1"/>
  <c r="Y11" i="5"/>
  <c r="X11" i="5"/>
  <c r="X12" i="5" s="1"/>
  <c r="W11" i="5"/>
  <c r="V11" i="5"/>
  <c r="V12" i="5" s="1"/>
  <c r="U11" i="5"/>
  <c r="T11" i="5"/>
  <c r="T12" i="5" s="1"/>
  <c r="S11" i="5"/>
  <c r="R11" i="5"/>
  <c r="R12" i="5" s="1"/>
  <c r="Q11" i="5"/>
  <c r="P11" i="5"/>
  <c r="P12" i="5" s="1"/>
  <c r="O11" i="5"/>
  <c r="N11" i="5"/>
  <c r="N12" i="5" s="1"/>
  <c r="M11" i="5"/>
  <c r="L11" i="5"/>
  <c r="L12" i="5" s="1"/>
  <c r="K11" i="5"/>
  <c r="J11" i="5"/>
  <c r="J12" i="5" s="1"/>
  <c r="I11" i="5"/>
  <c r="H11" i="5"/>
  <c r="H12" i="5" s="1"/>
  <c r="G11" i="5"/>
  <c r="F11" i="5"/>
  <c r="F12" i="5" s="1"/>
  <c r="E11" i="5"/>
  <c r="D11" i="5"/>
  <c r="D12" i="5" s="1"/>
  <c r="C11" i="5"/>
  <c r="C12" i="5" s="1"/>
  <c r="B11" i="5"/>
  <c r="B12" i="5" s="1"/>
  <c r="X11" i="2"/>
  <c r="X12" i="2" s="1"/>
  <c r="Y11" i="2"/>
  <c r="Z11" i="2"/>
  <c r="Z12" i="2" s="1"/>
  <c r="AA11" i="2"/>
  <c r="AB11" i="2"/>
  <c r="AB12" i="2" s="1"/>
  <c r="AC11" i="2"/>
  <c r="T11" i="2"/>
  <c r="T12" i="2" s="1"/>
  <c r="U11" i="2"/>
  <c r="V11" i="2"/>
  <c r="V12" i="2" s="1"/>
  <c r="W11" i="2"/>
  <c r="P11" i="2"/>
  <c r="P12" i="2" s="1"/>
  <c r="Q11" i="2"/>
  <c r="R11" i="2"/>
  <c r="R12" i="2" s="1"/>
  <c r="S11" i="2"/>
  <c r="M11" i="2"/>
  <c r="N11" i="2"/>
  <c r="N12" i="2" s="1"/>
  <c r="O11" i="2"/>
  <c r="L11" i="2"/>
  <c r="L12" i="2" s="1"/>
  <c r="K11" i="2"/>
  <c r="J11" i="2"/>
  <c r="J12" i="2" s="1"/>
  <c r="I11" i="2"/>
  <c r="H11" i="2"/>
  <c r="H12" i="2" s="1"/>
  <c r="G11" i="2"/>
  <c r="F11" i="2"/>
  <c r="F12" i="2" s="1"/>
  <c r="E11" i="2"/>
  <c r="D11" i="2"/>
  <c r="D12" i="2" s="1"/>
  <c r="C11" i="2"/>
  <c r="C12" i="2" s="1"/>
  <c r="B11" i="2"/>
  <c r="B12" i="2" s="1"/>
  <c r="L11" i="12"/>
  <c r="K11" i="12"/>
  <c r="J11" i="12"/>
  <c r="J12" i="12" s="1"/>
  <c r="I11" i="12"/>
  <c r="H11" i="12"/>
  <c r="H12" i="12" s="1"/>
  <c r="G11" i="12"/>
  <c r="F11" i="12"/>
  <c r="F12" i="12" s="1"/>
  <c r="E11" i="12"/>
  <c r="D11" i="12"/>
  <c r="D12" i="12" s="1"/>
  <c r="C11" i="12"/>
  <c r="C12" i="12" s="1"/>
  <c r="B11" i="12"/>
  <c r="B12" i="12" s="1"/>
  <c r="L11" i="3"/>
  <c r="K11" i="3"/>
  <c r="J11" i="3"/>
  <c r="J12" i="3" s="1"/>
  <c r="I11" i="3"/>
  <c r="H11" i="3"/>
  <c r="H12" i="3" s="1"/>
  <c r="G11" i="3"/>
  <c r="F11" i="3"/>
  <c r="F12" i="3" s="1"/>
  <c r="E11" i="3"/>
  <c r="D11" i="3"/>
  <c r="D12" i="3" s="1"/>
  <c r="C11" i="3"/>
  <c r="C12" i="3" s="1"/>
  <c r="B11" i="3"/>
  <c r="B12" i="3" s="1"/>
  <c r="L11" i="16"/>
  <c r="K11" i="16"/>
  <c r="J11" i="16"/>
  <c r="J12" i="16" s="1"/>
  <c r="I11" i="16"/>
  <c r="H11" i="16"/>
  <c r="H12" i="16" s="1"/>
  <c r="G11" i="16"/>
  <c r="F11" i="16"/>
  <c r="F12" i="16" s="1"/>
  <c r="E11" i="16"/>
  <c r="D11" i="16"/>
  <c r="D12" i="16" s="1"/>
  <c r="C11" i="16"/>
  <c r="C12" i="16" s="1"/>
  <c r="B11" i="16"/>
  <c r="B12" i="16" s="1"/>
  <c r="U11" i="11"/>
  <c r="T11" i="11"/>
  <c r="T12" i="11" s="1"/>
  <c r="S11" i="11"/>
  <c r="R11" i="11"/>
  <c r="R12" i="11" s="1"/>
  <c r="Q11" i="11"/>
  <c r="P11" i="11"/>
  <c r="P12" i="11" s="1"/>
  <c r="O11" i="11"/>
  <c r="N11" i="11"/>
  <c r="N12" i="11" s="1"/>
  <c r="M11" i="11"/>
  <c r="L11" i="11"/>
  <c r="L12" i="11" s="1"/>
  <c r="K11" i="11"/>
  <c r="J11" i="11"/>
  <c r="J12" i="11" s="1"/>
  <c r="I11" i="11"/>
  <c r="H11" i="11"/>
  <c r="H12" i="11" s="1"/>
  <c r="G11" i="11"/>
  <c r="F11" i="11"/>
  <c r="F12" i="11" s="1"/>
  <c r="E11" i="11"/>
  <c r="D11" i="11"/>
  <c r="D12" i="11" s="1"/>
  <c r="C11" i="11"/>
  <c r="C12" i="11" s="1"/>
  <c r="B11" i="11"/>
  <c r="B12" i="11" s="1"/>
  <c r="U11" i="4"/>
  <c r="T11" i="4"/>
  <c r="T12" i="4" s="1"/>
  <c r="S11" i="4"/>
  <c r="R11" i="4"/>
  <c r="R12" i="4" s="1"/>
  <c r="Q11" i="4"/>
  <c r="P11" i="4"/>
  <c r="P12" i="4" s="1"/>
  <c r="O11" i="4"/>
  <c r="N11" i="4"/>
  <c r="N12" i="4" s="1"/>
  <c r="M11" i="4"/>
  <c r="L11" i="4"/>
  <c r="L12" i="4" s="1"/>
  <c r="K11" i="4"/>
  <c r="J11" i="4"/>
  <c r="J12" i="4" s="1"/>
  <c r="I11" i="4"/>
  <c r="H11" i="4"/>
  <c r="H12" i="4" s="1"/>
  <c r="G11" i="4"/>
  <c r="F11" i="4"/>
  <c r="F12" i="4" s="1"/>
  <c r="E11" i="4"/>
  <c r="D11" i="4"/>
  <c r="D12" i="4" s="1"/>
  <c r="C11" i="4"/>
  <c r="C12" i="4" s="1"/>
  <c r="B11" i="4"/>
  <c r="B12" i="4" s="1"/>
  <c r="J11" i="1"/>
  <c r="J12" i="1" s="1"/>
  <c r="K11" i="1"/>
  <c r="L11" i="1"/>
  <c r="L12" i="1" s="1"/>
  <c r="M11" i="1"/>
  <c r="N11" i="1"/>
  <c r="N12" i="1" s="1"/>
  <c r="O11" i="1"/>
  <c r="P11" i="1"/>
  <c r="P12" i="1" s="1"/>
  <c r="Q11" i="1"/>
  <c r="R11" i="1"/>
  <c r="R12" i="1" s="1"/>
  <c r="S11" i="1"/>
  <c r="T11" i="1"/>
  <c r="T12" i="1" s="1"/>
  <c r="U11" i="1"/>
  <c r="I11" i="1"/>
  <c r="H11" i="1"/>
  <c r="H12" i="1" s="1"/>
  <c r="G11" i="1"/>
  <c r="F11" i="1"/>
  <c r="F12" i="1" s="1"/>
  <c r="E11" i="1"/>
  <c r="D11" i="1"/>
  <c r="D12" i="1" s="1"/>
  <c r="C11" i="1"/>
  <c r="C12" i="1" s="1"/>
  <c r="B11" i="1"/>
  <c r="B12" i="1" s="1"/>
  <c r="I11" i="10"/>
  <c r="H11" i="10"/>
  <c r="G11" i="10"/>
  <c r="F11" i="10"/>
  <c r="F12" i="10" s="1"/>
  <c r="E11" i="10"/>
  <c r="D11" i="10"/>
  <c r="D12" i="10" s="1"/>
  <c r="C11" i="10"/>
  <c r="B11" i="10"/>
  <c r="B12" i="10" s="1"/>
  <c r="I11" i="9"/>
  <c r="H11" i="9"/>
  <c r="G11" i="9"/>
  <c r="F11" i="9"/>
  <c r="F12" i="9" s="1"/>
  <c r="E11" i="9"/>
  <c r="D11" i="9"/>
  <c r="D12" i="9" s="1"/>
  <c r="C11" i="9"/>
  <c r="B11" i="9"/>
  <c r="B12" i="9" s="1"/>
  <c r="C11" i="8"/>
  <c r="D11" i="8"/>
  <c r="D12" i="8" s="1"/>
  <c r="E11" i="8"/>
  <c r="F11" i="8"/>
  <c r="F12" i="8" s="1"/>
  <c r="G11" i="8"/>
  <c r="H11" i="8"/>
  <c r="I11" i="8"/>
  <c r="B11" i="8"/>
  <c r="B12" i="8" s="1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C15" i="2"/>
  <c r="D15" i="2"/>
  <c r="D18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C15" i="12"/>
  <c r="D15" i="12"/>
  <c r="E15" i="12"/>
  <c r="F15" i="12"/>
  <c r="G15" i="12"/>
  <c r="H15" i="12"/>
  <c r="I15" i="12"/>
  <c r="J15" i="12"/>
  <c r="K15" i="12"/>
  <c r="L15" i="12"/>
  <c r="C15" i="3"/>
  <c r="D15" i="3"/>
  <c r="E15" i="3"/>
  <c r="F15" i="3"/>
  <c r="G15" i="3"/>
  <c r="H15" i="3"/>
  <c r="H18" i="3" s="1"/>
  <c r="I15" i="3"/>
  <c r="J15" i="3"/>
  <c r="K15" i="3"/>
  <c r="L15" i="3"/>
  <c r="C15" i="16"/>
  <c r="D15" i="16"/>
  <c r="E15" i="16"/>
  <c r="F15" i="16"/>
  <c r="G15" i="16"/>
  <c r="H15" i="16"/>
  <c r="I15" i="16"/>
  <c r="J15" i="16"/>
  <c r="K15" i="16"/>
  <c r="L15" i="16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I15" i="10"/>
  <c r="H15" i="10"/>
  <c r="G15" i="10"/>
  <c r="F15" i="10"/>
  <c r="E15" i="10"/>
  <c r="D15" i="10"/>
  <c r="C15" i="10"/>
  <c r="C15" i="9"/>
  <c r="D15" i="9"/>
  <c r="E15" i="9"/>
  <c r="F15" i="9"/>
  <c r="G15" i="9"/>
  <c r="H15" i="9"/>
  <c r="I15" i="9"/>
  <c r="C15" i="8"/>
  <c r="D15" i="8"/>
  <c r="E15" i="8"/>
  <c r="F15" i="8"/>
  <c r="G15" i="8"/>
  <c r="H15" i="8"/>
  <c r="I15" i="8"/>
  <c r="B15" i="7"/>
  <c r="B15" i="2"/>
  <c r="B15" i="12"/>
  <c r="B15" i="3"/>
  <c r="B15" i="16"/>
  <c r="B15" i="11"/>
  <c r="B15" i="4"/>
  <c r="B15" i="1"/>
  <c r="B15" i="10"/>
  <c r="B15" i="9"/>
  <c r="B15" i="8"/>
  <c r="D7" i="16"/>
  <c r="E7" i="16"/>
  <c r="F7" i="16"/>
  <c r="H7" i="16"/>
  <c r="I7" i="16"/>
  <c r="J7" i="16"/>
  <c r="L7" i="16"/>
  <c r="D18" i="10"/>
  <c r="G18" i="11"/>
  <c r="X18" i="2"/>
  <c r="B5" i="15"/>
  <c r="B3" i="15"/>
  <c r="B6" i="15"/>
  <c r="B4" i="15"/>
  <c r="L7" i="12"/>
  <c r="O17" i="11" l="1"/>
  <c r="O18" i="11" s="1"/>
  <c r="S17" i="11"/>
  <c r="S18" i="11" s="1"/>
  <c r="E17" i="11"/>
  <c r="E18" i="11" s="1"/>
  <c r="Q17" i="11"/>
  <c r="Q18" i="11" s="1"/>
  <c r="AA17" i="2"/>
  <c r="AA18" i="2" s="1"/>
  <c r="E17" i="7"/>
  <c r="E18" i="7" s="1"/>
  <c r="P17" i="7"/>
  <c r="P18" i="7" s="1"/>
  <c r="O17" i="7"/>
  <c r="O18" i="7" s="1"/>
  <c r="O7" i="7" s="1"/>
  <c r="O19" i="7" s="1"/>
  <c r="AC17" i="2"/>
  <c r="AC18" i="2" s="1"/>
  <c r="K17" i="5"/>
  <c r="K18" i="5" s="1"/>
  <c r="H17" i="8"/>
  <c r="H18" i="8" s="1"/>
  <c r="I18" i="10"/>
  <c r="H12" i="8"/>
  <c r="H12" i="9"/>
  <c r="T18" i="2"/>
  <c r="G12" i="2"/>
  <c r="O12" i="5"/>
  <c r="AA12" i="5"/>
  <c r="E12" i="3"/>
  <c r="I12" i="9"/>
  <c r="E12" i="16"/>
  <c r="W12" i="2"/>
  <c r="I18" i="16"/>
  <c r="R18" i="11"/>
  <c r="F18" i="11"/>
  <c r="AB18" i="2"/>
  <c r="D18" i="7"/>
  <c r="P12" i="21"/>
  <c r="C19" i="11"/>
  <c r="K18" i="7"/>
  <c r="K19" i="7" s="1"/>
  <c r="I12" i="18"/>
  <c r="O12" i="20"/>
  <c r="AA12" i="20"/>
  <c r="E12" i="21"/>
  <c r="E12" i="5"/>
  <c r="G12" i="8"/>
  <c r="E12" i="1"/>
  <c r="AC12" i="5"/>
  <c r="C12" i="10"/>
  <c r="G12" i="1"/>
  <c r="K12" i="4"/>
  <c r="O12" i="11"/>
  <c r="I12" i="12"/>
  <c r="C19" i="7"/>
  <c r="E12" i="20"/>
  <c r="AC12" i="20"/>
  <c r="U12" i="4"/>
  <c r="M12" i="7"/>
  <c r="O12" i="1"/>
  <c r="Z18" i="2"/>
  <c r="N18" i="2"/>
  <c r="K12" i="7"/>
  <c r="I12" i="4"/>
  <c r="B18" i="7"/>
  <c r="B19" i="7" s="1"/>
  <c r="G18" i="1"/>
  <c r="K12" i="1"/>
  <c r="I12" i="3"/>
  <c r="K12" i="2"/>
  <c r="G12" i="5"/>
  <c r="S12" i="5"/>
  <c r="O12" i="7"/>
  <c r="M12" i="1"/>
  <c r="Q12" i="5"/>
  <c r="G12" i="16"/>
  <c r="G12" i="21"/>
  <c r="C12" i="8"/>
  <c r="E12" i="10"/>
  <c r="I12" i="1"/>
  <c r="M12" i="4"/>
  <c r="E12" i="11"/>
  <c r="Q12" i="11"/>
  <c r="I12" i="16"/>
  <c r="K12" i="12"/>
  <c r="AC12" i="2"/>
  <c r="P12" i="7"/>
  <c r="M12" i="18"/>
  <c r="G12" i="20"/>
  <c r="S12" i="20"/>
  <c r="I12" i="21"/>
  <c r="Y12" i="37"/>
  <c r="Y7" i="37" s="1"/>
  <c r="Y19" i="37" s="1"/>
  <c r="H12" i="29"/>
  <c r="H7" i="29" s="1"/>
  <c r="H19" i="29" s="1"/>
  <c r="Q12" i="33"/>
  <c r="Q7" i="33" s="1"/>
  <c r="Q19" i="33" s="1"/>
  <c r="Q12" i="32"/>
  <c r="Q7" i="32" s="1"/>
  <c r="Q19" i="32" s="1"/>
  <c r="K12" i="34"/>
  <c r="K7" i="34" s="1"/>
  <c r="K19" i="34" s="1"/>
  <c r="K12" i="35"/>
  <c r="K7" i="35" s="1"/>
  <c r="K19" i="35" s="1"/>
  <c r="Y12" i="36"/>
  <c r="Y7" i="36" s="1"/>
  <c r="Y19" i="36" s="1"/>
  <c r="O12" i="38"/>
  <c r="O7" i="38" s="1"/>
  <c r="O19" i="38" s="1"/>
  <c r="O12" i="39"/>
  <c r="O7" i="39" s="1"/>
  <c r="O19" i="39" s="1"/>
  <c r="H12" i="27"/>
  <c r="H7" i="27" s="1"/>
  <c r="H19" i="27" s="1"/>
  <c r="K12" i="23"/>
  <c r="K7" i="23" s="1"/>
  <c r="K19" i="23" s="1"/>
  <c r="Q12" i="22"/>
  <c r="Q7" i="22" s="1"/>
  <c r="Q19" i="22" s="1"/>
  <c r="O12" i="25"/>
  <c r="O7" i="25" s="1"/>
  <c r="O19" i="25" s="1"/>
  <c r="H12" i="26"/>
  <c r="H7" i="26" s="1"/>
  <c r="H19" i="26" s="1"/>
  <c r="Y12" i="24"/>
  <c r="Y7" i="24" s="1"/>
  <c r="Y19" i="24" s="1"/>
  <c r="M12" i="11"/>
  <c r="G12" i="3"/>
  <c r="E12" i="8"/>
  <c r="U12" i="1"/>
  <c r="K12" i="3"/>
  <c r="L12" i="12"/>
  <c r="O12" i="2"/>
  <c r="I12" i="5"/>
  <c r="U12" i="5"/>
  <c r="E12" i="7"/>
  <c r="X18" i="5"/>
  <c r="L18" i="5"/>
  <c r="C12" i="9"/>
  <c r="G12" i="10"/>
  <c r="O12" i="4"/>
  <c r="G12" i="11"/>
  <c r="S12" i="11"/>
  <c r="K12" i="16"/>
  <c r="L12" i="3"/>
  <c r="AA12" i="2"/>
  <c r="O12" i="18"/>
  <c r="I12" i="20"/>
  <c r="U12" i="20"/>
  <c r="K12" i="21"/>
  <c r="U12" i="2"/>
  <c r="Q12" i="20"/>
  <c r="H12" i="10"/>
  <c r="S12" i="1"/>
  <c r="L12" i="16"/>
  <c r="M12" i="2"/>
  <c r="K12" i="5"/>
  <c r="W12" i="5"/>
  <c r="G12" i="7"/>
  <c r="P12" i="18"/>
  <c r="C18" i="10"/>
  <c r="E12" i="9"/>
  <c r="I12" i="10"/>
  <c r="E12" i="4"/>
  <c r="Q12" i="4"/>
  <c r="I12" i="11"/>
  <c r="U12" i="11"/>
  <c r="S12" i="2"/>
  <c r="Y12" i="2"/>
  <c r="E12" i="18"/>
  <c r="K12" i="20"/>
  <c r="W12" i="20"/>
  <c r="M12" i="21"/>
  <c r="G12" i="12"/>
  <c r="I12" i="2"/>
  <c r="I19" i="2" s="1"/>
  <c r="I12" i="35"/>
  <c r="I19" i="35" s="1"/>
  <c r="I12" i="39"/>
  <c r="I19" i="39" s="1"/>
  <c r="O12" i="37"/>
  <c r="O19" i="37" s="1"/>
  <c r="I12" i="38"/>
  <c r="I19" i="38" s="1"/>
  <c r="G12" i="29"/>
  <c r="G19" i="29" s="1"/>
  <c r="K12" i="32"/>
  <c r="K19" i="32" s="1"/>
  <c r="O12" i="32"/>
  <c r="O19" i="32" s="1"/>
  <c r="K12" i="37"/>
  <c r="K19" i="37" s="1"/>
  <c r="K12" i="33"/>
  <c r="K19" i="33" s="1"/>
  <c r="O12" i="33"/>
  <c r="O19" i="33" s="1"/>
  <c r="K12" i="36"/>
  <c r="K19" i="36" s="1"/>
  <c r="M12" i="39"/>
  <c r="M19" i="39" s="1"/>
  <c r="I12" i="34"/>
  <c r="I19" i="34" s="1"/>
  <c r="S12" i="37"/>
  <c r="S19" i="37" s="1"/>
  <c r="W12" i="36"/>
  <c r="W19" i="36" s="1"/>
  <c r="O12" i="36"/>
  <c r="O19" i="36" s="1"/>
  <c r="S12" i="36"/>
  <c r="S19" i="36" s="1"/>
  <c r="M12" i="38"/>
  <c r="M19" i="38" s="1"/>
  <c r="W12" i="37"/>
  <c r="W19" i="37" s="1"/>
  <c r="G12" i="26"/>
  <c r="G19" i="26" s="1"/>
  <c r="O12" i="22"/>
  <c r="O19" i="22" s="1"/>
  <c r="M12" i="25"/>
  <c r="M19" i="25" s="1"/>
  <c r="K12" i="22"/>
  <c r="K19" i="22" s="1"/>
  <c r="I12" i="25"/>
  <c r="I19" i="25" s="1"/>
  <c r="S12" i="24"/>
  <c r="S19" i="24" s="1"/>
  <c r="K12" i="24"/>
  <c r="K19" i="24" s="1"/>
  <c r="G12" i="27"/>
  <c r="G19" i="27" s="1"/>
  <c r="O12" i="24"/>
  <c r="O19" i="24" s="1"/>
  <c r="W12" i="24"/>
  <c r="W19" i="24" s="1"/>
  <c r="I12" i="23"/>
  <c r="I19" i="23" s="1"/>
  <c r="I18" i="12"/>
  <c r="N18" i="7"/>
  <c r="Q12" i="1"/>
  <c r="E12" i="2"/>
  <c r="M12" i="5"/>
  <c r="Y12" i="5"/>
  <c r="I12" i="7"/>
  <c r="M12" i="33"/>
  <c r="M19" i="33" s="1"/>
  <c r="G12" i="34"/>
  <c r="G19" i="34" s="1"/>
  <c r="I12" i="36"/>
  <c r="I19" i="36" s="1"/>
  <c r="E12" i="29"/>
  <c r="E19" i="29" s="1"/>
  <c r="B29" i="29" s="1"/>
  <c r="Q12" i="36"/>
  <c r="Q19" i="36" s="1"/>
  <c r="I12" i="33"/>
  <c r="I19" i="33" s="1"/>
  <c r="G12" i="39"/>
  <c r="G19" i="39" s="1"/>
  <c r="G12" i="35"/>
  <c r="G19" i="35" s="1"/>
  <c r="K12" i="39"/>
  <c r="K19" i="39" s="1"/>
  <c r="I12" i="37"/>
  <c r="I19" i="37" s="1"/>
  <c r="G12" i="38"/>
  <c r="G19" i="38" s="1"/>
  <c r="U12" i="37"/>
  <c r="U19" i="37" s="1"/>
  <c r="M12" i="36"/>
  <c r="M19" i="36" s="1"/>
  <c r="I12" i="32"/>
  <c r="I19" i="32" s="1"/>
  <c r="Q12" i="37"/>
  <c r="Q19" i="37" s="1"/>
  <c r="M12" i="32"/>
  <c r="M19" i="32" s="1"/>
  <c r="U12" i="36"/>
  <c r="U19" i="36" s="1"/>
  <c r="M12" i="37"/>
  <c r="M19" i="37" s="1"/>
  <c r="K12" i="38"/>
  <c r="K19" i="38" s="1"/>
  <c r="G12" i="23"/>
  <c r="G19" i="23" s="1"/>
  <c r="E12" i="26"/>
  <c r="E19" i="26" s="1"/>
  <c r="I12" i="22"/>
  <c r="I19" i="22" s="1"/>
  <c r="M12" i="24"/>
  <c r="M19" i="24" s="1"/>
  <c r="Q12" i="24"/>
  <c r="Q19" i="24" s="1"/>
  <c r="M12" i="22"/>
  <c r="M19" i="22" s="1"/>
  <c r="G12" i="25"/>
  <c r="G19" i="25" s="1"/>
  <c r="K12" i="25"/>
  <c r="K19" i="25" s="1"/>
  <c r="I12" i="24"/>
  <c r="I19" i="24" s="1"/>
  <c r="E12" i="27"/>
  <c r="E19" i="27" s="1"/>
  <c r="U12" i="24"/>
  <c r="U19" i="24" s="1"/>
  <c r="K12" i="18"/>
  <c r="S12" i="32"/>
  <c r="S19" i="32" s="1"/>
  <c r="I12" i="29"/>
  <c r="I19" i="29" s="1"/>
  <c r="P12" i="38"/>
  <c r="P19" i="38" s="1"/>
  <c r="U12" i="33"/>
  <c r="U19" i="33" s="1"/>
  <c r="E12" i="36"/>
  <c r="E19" i="36" s="1"/>
  <c r="E12" i="34"/>
  <c r="E19" i="34" s="1"/>
  <c r="B28" i="34" s="1"/>
  <c r="AA12" i="37"/>
  <c r="AA19" i="37" s="1"/>
  <c r="L12" i="35"/>
  <c r="L19" i="35" s="1"/>
  <c r="E12" i="32"/>
  <c r="E19" i="32" s="1"/>
  <c r="AC12" i="36"/>
  <c r="AC19" i="36" s="1"/>
  <c r="G12" i="33"/>
  <c r="G19" i="33" s="1"/>
  <c r="S12" i="33"/>
  <c r="S19" i="33" s="1"/>
  <c r="C12" i="29"/>
  <c r="C19" i="29" s="1"/>
  <c r="B28" i="29" s="1"/>
  <c r="G12" i="36"/>
  <c r="G19" i="36" s="1"/>
  <c r="E12" i="38"/>
  <c r="E19" i="38" s="1"/>
  <c r="B28" i="38" s="1"/>
  <c r="E12" i="35"/>
  <c r="E19" i="35" s="1"/>
  <c r="B28" i="35" s="1"/>
  <c r="G12" i="32"/>
  <c r="G19" i="32" s="1"/>
  <c r="G12" i="37"/>
  <c r="G19" i="37" s="1"/>
  <c r="E12" i="39"/>
  <c r="E19" i="39" s="1"/>
  <c r="B28" i="39" s="1"/>
  <c r="P12" i="39"/>
  <c r="P19" i="39" s="1"/>
  <c r="AA12" i="36"/>
  <c r="AA19" i="36" s="1"/>
  <c r="E12" i="37"/>
  <c r="E19" i="37" s="1"/>
  <c r="E12" i="33"/>
  <c r="E19" i="33" s="1"/>
  <c r="B28" i="33" s="1"/>
  <c r="I12" i="26"/>
  <c r="I19" i="26" s="1"/>
  <c r="U12" i="32"/>
  <c r="U19" i="32" s="1"/>
  <c r="AC12" i="37"/>
  <c r="AC19" i="37" s="1"/>
  <c r="L12" i="34"/>
  <c r="L19" i="34" s="1"/>
  <c r="G12" i="24"/>
  <c r="G19" i="24" s="1"/>
  <c r="E12" i="24"/>
  <c r="E19" i="24" s="1"/>
  <c r="C12" i="26"/>
  <c r="C19" i="26" s="1"/>
  <c r="B28" i="26" s="1"/>
  <c r="AC12" i="24"/>
  <c r="AC19" i="24" s="1"/>
  <c r="I12" i="27"/>
  <c r="I19" i="27" s="1"/>
  <c r="G12" i="22"/>
  <c r="G19" i="22" s="1"/>
  <c r="L12" i="23"/>
  <c r="L19" i="23" s="1"/>
  <c r="S12" i="22"/>
  <c r="S19" i="22" s="1"/>
  <c r="E12" i="25"/>
  <c r="E19" i="25" s="1"/>
  <c r="B28" i="25" s="1"/>
  <c r="AA12" i="24"/>
  <c r="AA19" i="24" s="1"/>
  <c r="P12" i="25"/>
  <c r="P19" i="25" s="1"/>
  <c r="U12" i="22"/>
  <c r="U19" i="22" s="1"/>
  <c r="C12" i="27"/>
  <c r="C19" i="27" s="1"/>
  <c r="B28" i="27" s="1"/>
  <c r="E12" i="22"/>
  <c r="E19" i="22" s="1"/>
  <c r="E12" i="23"/>
  <c r="E19" i="23" s="1"/>
  <c r="B28" i="23" s="1"/>
  <c r="M18" i="7"/>
  <c r="I12" i="8"/>
  <c r="G12" i="9"/>
  <c r="G12" i="4"/>
  <c r="S12" i="4"/>
  <c r="K12" i="11"/>
  <c r="E12" i="12"/>
  <c r="Q12" i="2"/>
  <c r="G12" i="18"/>
  <c r="M12" i="20"/>
  <c r="Y12" i="20"/>
  <c r="O12" i="21"/>
  <c r="F18" i="7"/>
  <c r="H18" i="7"/>
  <c r="J18" i="7"/>
  <c r="I18" i="18"/>
  <c r="I19" i="18" s="1"/>
  <c r="R18" i="2"/>
  <c r="F18" i="2"/>
  <c r="G18" i="3"/>
  <c r="B18" i="16"/>
  <c r="B19" i="16" s="1"/>
  <c r="J18" i="16"/>
  <c r="J19" i="16" s="1"/>
  <c r="D18" i="16"/>
  <c r="D19" i="16" s="1"/>
  <c r="Q18" i="4"/>
  <c r="E18" i="4"/>
  <c r="P18" i="4"/>
  <c r="D18" i="4"/>
  <c r="C18" i="1"/>
  <c r="C19" i="1" s="1"/>
  <c r="B18" i="1"/>
  <c r="B19" i="1" s="1"/>
  <c r="E18" i="9"/>
  <c r="D18" i="9"/>
  <c r="E18" i="12"/>
  <c r="B19" i="5"/>
  <c r="P18" i="5"/>
  <c r="Q18" i="2"/>
  <c r="P18" i="2"/>
  <c r="M18" i="2"/>
  <c r="G18" i="2"/>
  <c r="E18" i="2"/>
  <c r="H18" i="2"/>
  <c r="F18" i="12"/>
  <c r="G18" i="12"/>
  <c r="G18" i="4"/>
  <c r="H18" i="4"/>
  <c r="T18" i="4"/>
  <c r="I18" i="4"/>
  <c r="U18" i="4"/>
  <c r="G18" i="9"/>
  <c r="C18" i="9"/>
  <c r="I18" i="8"/>
  <c r="C18" i="21"/>
  <c r="C19" i="21" s="1"/>
  <c r="I18" i="7"/>
  <c r="B18" i="18"/>
  <c r="B19" i="18" s="1"/>
  <c r="N18" i="18"/>
  <c r="N19" i="18" s="1"/>
  <c r="B19" i="20"/>
  <c r="Q18" i="5"/>
  <c r="E18" i="5"/>
  <c r="O18" i="2"/>
  <c r="U18" i="2"/>
  <c r="U19" i="2" s="1"/>
  <c r="K18" i="12"/>
  <c r="L18" i="3"/>
  <c r="F18" i="3"/>
  <c r="E18" i="16"/>
  <c r="N18" i="11"/>
  <c r="J18" i="11"/>
  <c r="H18" i="11"/>
  <c r="T18" i="11"/>
  <c r="I18" i="11"/>
  <c r="U18" i="11"/>
  <c r="F18" i="4"/>
  <c r="R18" i="4"/>
  <c r="B18" i="4"/>
  <c r="B19" i="4" s="1"/>
  <c r="S18" i="4"/>
  <c r="C18" i="4"/>
  <c r="C19" i="4" s="1"/>
  <c r="O18" i="4"/>
  <c r="S18" i="1"/>
  <c r="L18" i="1"/>
  <c r="I18" i="1"/>
  <c r="F18" i="10"/>
  <c r="F19" i="10" s="1"/>
  <c r="B18" i="10"/>
  <c r="H18" i="10"/>
  <c r="F18" i="9"/>
  <c r="F18" i="8"/>
  <c r="D18" i="8"/>
  <c r="C19" i="16"/>
  <c r="G18" i="7"/>
  <c r="O18" i="21"/>
  <c r="D18" i="21"/>
  <c r="D19" i="21" s="1"/>
  <c r="P18" i="21"/>
  <c r="P19" i="21" s="1"/>
  <c r="E18" i="21"/>
  <c r="L18" i="2"/>
  <c r="C18" i="2"/>
  <c r="C19" i="2" s="1"/>
  <c r="S18" i="2"/>
  <c r="H18" i="5"/>
  <c r="T18" i="5"/>
  <c r="I18" i="5"/>
  <c r="U18" i="5"/>
  <c r="Y18" i="5"/>
  <c r="M18" i="5"/>
  <c r="W18" i="5"/>
  <c r="N18" i="5"/>
  <c r="C18" i="5"/>
  <c r="C19" i="5" s="1"/>
  <c r="O18" i="5"/>
  <c r="AA18" i="5"/>
  <c r="AB18" i="5"/>
  <c r="J18" i="20"/>
  <c r="J19" i="20" s="1"/>
  <c r="V18" i="20"/>
  <c r="V19" i="20" s="1"/>
  <c r="K18" i="20"/>
  <c r="K19" i="20" s="1"/>
  <c r="N19" i="20"/>
  <c r="L18" i="20"/>
  <c r="L19" i="20" s="1"/>
  <c r="X18" i="20"/>
  <c r="X19" i="20" s="1"/>
  <c r="Z19" i="20"/>
  <c r="C18" i="20"/>
  <c r="C19" i="20" s="1"/>
  <c r="O18" i="20"/>
  <c r="O19" i="20" s="1"/>
  <c r="AA18" i="20"/>
  <c r="D18" i="20"/>
  <c r="D19" i="20" s="1"/>
  <c r="P18" i="20"/>
  <c r="P19" i="20" s="1"/>
  <c r="AB18" i="20"/>
  <c r="AB19" i="20" s="1"/>
  <c r="M18" i="20"/>
  <c r="M19" i="20" s="1"/>
  <c r="Y18" i="20"/>
  <c r="E18" i="20"/>
  <c r="Q18" i="20"/>
  <c r="AC18" i="20"/>
  <c r="F18" i="20"/>
  <c r="F19" i="20" s="1"/>
  <c r="R18" i="20"/>
  <c r="R19" i="20" s="1"/>
  <c r="J18" i="18"/>
  <c r="J19" i="18" s="1"/>
  <c r="F18" i="18"/>
  <c r="F19" i="18" s="1"/>
  <c r="L18" i="18"/>
  <c r="L19" i="18" s="1"/>
  <c r="M18" i="18"/>
  <c r="M19" i="18" s="1"/>
  <c r="C18" i="18"/>
  <c r="C19" i="18" s="1"/>
  <c r="O18" i="18"/>
  <c r="D18" i="18"/>
  <c r="D19" i="18" s="1"/>
  <c r="P18" i="18"/>
  <c r="D18" i="12"/>
  <c r="I18" i="3"/>
  <c r="G18" i="16"/>
  <c r="G19" i="16" s="1"/>
  <c r="H18" i="16"/>
  <c r="H19" i="16" s="1"/>
  <c r="L18" i="11"/>
  <c r="B18" i="11"/>
  <c r="B19" i="11" s="1"/>
  <c r="M18" i="11"/>
  <c r="N18" i="4"/>
  <c r="J18" i="4"/>
  <c r="L18" i="4"/>
  <c r="K18" i="1"/>
  <c r="O18" i="1"/>
  <c r="N18" i="1"/>
  <c r="Q18" i="1"/>
  <c r="P18" i="1"/>
  <c r="R18" i="1"/>
  <c r="M18" i="1"/>
  <c r="U18" i="1"/>
  <c r="T18" i="1"/>
  <c r="E18" i="10"/>
  <c r="E19" i="10" s="1"/>
  <c r="D19" i="10"/>
  <c r="H18" i="9"/>
  <c r="B18" i="9"/>
  <c r="C18" i="8"/>
  <c r="J18" i="21"/>
  <c r="J19" i="21" s="1"/>
  <c r="F18" i="21"/>
  <c r="F19" i="21" s="1"/>
  <c r="G18" i="21"/>
  <c r="G19" i="21" s="1"/>
  <c r="K18" i="21"/>
  <c r="L18" i="21"/>
  <c r="L19" i="21" s="1"/>
  <c r="M18" i="21"/>
  <c r="B18" i="21"/>
  <c r="B19" i="21" s="1"/>
  <c r="N18" i="21"/>
  <c r="N19" i="21" s="1"/>
  <c r="H18" i="21"/>
  <c r="H19" i="21" s="1"/>
  <c r="I18" i="21"/>
  <c r="I19" i="21" s="1"/>
  <c r="G18" i="18"/>
  <c r="H18" i="18"/>
  <c r="H19" i="18" s="1"/>
  <c r="G18" i="20"/>
  <c r="S18" i="20"/>
  <c r="S19" i="20" s="1"/>
  <c r="I18" i="20"/>
  <c r="U18" i="20"/>
  <c r="W18" i="20"/>
  <c r="H18" i="20"/>
  <c r="H19" i="20" s="1"/>
  <c r="T18" i="20"/>
  <c r="T19" i="20" s="1"/>
  <c r="K19" i="18"/>
  <c r="E18" i="18"/>
  <c r="E19" i="18" s="1"/>
  <c r="G18" i="5"/>
  <c r="S18" i="5"/>
  <c r="Y18" i="2"/>
  <c r="B18" i="2"/>
  <c r="B19" i="2" s="1"/>
  <c r="B18" i="12"/>
  <c r="B19" i="12" s="1"/>
  <c r="C18" i="12"/>
  <c r="C19" i="12" s="1"/>
  <c r="L18" i="12"/>
  <c r="B18" i="3"/>
  <c r="B19" i="3" s="1"/>
  <c r="C18" i="3"/>
  <c r="C19" i="3" s="1"/>
  <c r="L18" i="16"/>
  <c r="F18" i="16"/>
  <c r="F19" i="16" s="1"/>
  <c r="K18" i="11"/>
  <c r="M18" i="4"/>
  <c r="E18" i="1"/>
  <c r="H18" i="1"/>
  <c r="G18" i="10"/>
  <c r="D18" i="3"/>
  <c r="K18" i="3"/>
  <c r="J18" i="3"/>
  <c r="E18" i="3"/>
  <c r="K18" i="16"/>
  <c r="K18" i="4"/>
  <c r="G18" i="8"/>
  <c r="E18" i="8"/>
  <c r="I19" i="16" l="1"/>
  <c r="B29" i="16" s="1"/>
  <c r="G19" i="3"/>
  <c r="G19" i="10"/>
  <c r="B29" i="10" s="1"/>
  <c r="Q19" i="20"/>
  <c r="E19" i="16"/>
  <c r="B28" i="16" s="1"/>
  <c r="P19" i="18"/>
  <c r="E19" i="20"/>
  <c r="B29" i="34"/>
  <c r="AA19" i="20"/>
  <c r="Q19" i="5"/>
  <c r="E19" i="21"/>
  <c r="B28" i="21" s="1"/>
  <c r="U19" i="20"/>
  <c r="K19" i="21"/>
  <c r="AC19" i="20"/>
  <c r="M19" i="21"/>
  <c r="W19" i="20"/>
  <c r="I19" i="20"/>
  <c r="Q19" i="2"/>
  <c r="H7" i="10"/>
  <c r="H19" i="10" s="1"/>
  <c r="B29" i="39"/>
  <c r="B28" i="37"/>
  <c r="B30" i="27"/>
  <c r="B29" i="24"/>
  <c r="G19" i="12"/>
  <c r="E19" i="9"/>
  <c r="B30" i="39"/>
  <c r="B29" i="25"/>
  <c r="B29" i="32"/>
  <c r="B30" i="36"/>
  <c r="B28" i="22"/>
  <c r="B28" i="24"/>
  <c r="B28" i="36"/>
  <c r="G19" i="20"/>
  <c r="I19" i="4"/>
  <c r="B29" i="22"/>
  <c r="B28" i="32"/>
  <c r="G19" i="18"/>
  <c r="B29" i="18" s="1"/>
  <c r="M19" i="2"/>
  <c r="B29" i="36"/>
  <c r="B30" i="38"/>
  <c r="B30" i="35"/>
  <c r="B30" i="34"/>
  <c r="B29" i="38"/>
  <c r="B30" i="32"/>
  <c r="I19" i="11"/>
  <c r="B29" i="37"/>
  <c r="B30" i="24"/>
  <c r="B30" i="33"/>
  <c r="M19" i="1"/>
  <c r="B29" i="26"/>
  <c r="B30" i="26"/>
  <c r="B30" i="29"/>
  <c r="B31" i="29" s="1"/>
  <c r="B33" i="29" s="1"/>
  <c r="B36" i="29" s="1"/>
  <c r="B29" i="23"/>
  <c r="B29" i="35"/>
  <c r="B30" i="25"/>
  <c r="B30" i="37"/>
  <c r="B30" i="22"/>
  <c r="O7" i="21"/>
  <c r="O19" i="21" s="1"/>
  <c r="B30" i="21" s="1"/>
  <c r="B29" i="33"/>
  <c r="B30" i="23"/>
  <c r="B29" i="27"/>
  <c r="Y7" i="20"/>
  <c r="Y19" i="20" s="1"/>
  <c r="B28" i="18"/>
  <c r="O7" i="18"/>
  <c r="O19" i="18" s="1"/>
  <c r="M19" i="4"/>
  <c r="Y7" i="5"/>
  <c r="Y19" i="5" s="1"/>
  <c r="K7" i="3"/>
  <c r="K19" i="3" s="1"/>
  <c r="I19" i="1"/>
  <c r="Q7" i="1"/>
  <c r="Q19" i="1" s="1"/>
  <c r="Y7" i="2"/>
  <c r="Y19" i="2" s="1"/>
  <c r="M19" i="5"/>
  <c r="K7" i="16"/>
  <c r="K19" i="16" s="1"/>
  <c r="U19" i="5"/>
  <c r="H7" i="9"/>
  <c r="H19" i="9" s="1"/>
  <c r="I19" i="5"/>
  <c r="Q7" i="4"/>
  <c r="Q19" i="4" s="1"/>
  <c r="K7" i="12"/>
  <c r="K19" i="12" s="1"/>
  <c r="Q7" i="11"/>
  <c r="Q19" i="11" s="1"/>
  <c r="G19" i="7"/>
  <c r="H19" i="5"/>
  <c r="AB19" i="5"/>
  <c r="S19" i="5"/>
  <c r="AA19" i="5"/>
  <c r="W19" i="5"/>
  <c r="L19" i="12"/>
  <c r="L19" i="16"/>
  <c r="M19" i="11"/>
  <c r="K19" i="11"/>
  <c r="K19" i="4"/>
  <c r="G19" i="4"/>
  <c r="E19" i="8"/>
  <c r="J7" i="12"/>
  <c r="J19" i="12" s="1"/>
  <c r="I19" i="12"/>
  <c r="H7" i="12"/>
  <c r="H19" i="12" s="1"/>
  <c r="F7" i="12"/>
  <c r="F19" i="12" s="1"/>
  <c r="E7" i="12"/>
  <c r="E19" i="12" s="1"/>
  <c r="D7" i="12"/>
  <c r="D19" i="12" s="1"/>
  <c r="U7" i="11"/>
  <c r="U19" i="11" s="1"/>
  <c r="T7" i="11"/>
  <c r="T19" i="11" s="1"/>
  <c r="S7" i="11"/>
  <c r="S19" i="11" s="1"/>
  <c r="R7" i="11"/>
  <c r="R19" i="11" s="1"/>
  <c r="P7" i="11"/>
  <c r="P19" i="11" s="1"/>
  <c r="O19" i="11"/>
  <c r="N7" i="11"/>
  <c r="N19" i="11" s="1"/>
  <c r="L7" i="11"/>
  <c r="L19" i="11" s="1"/>
  <c r="J7" i="11"/>
  <c r="J19" i="11" s="1"/>
  <c r="H7" i="11"/>
  <c r="H19" i="11" s="1"/>
  <c r="G7" i="11"/>
  <c r="G19" i="11" s="1"/>
  <c r="F7" i="11"/>
  <c r="F19" i="11" s="1"/>
  <c r="E7" i="11"/>
  <c r="E19" i="11" s="1"/>
  <c r="D7" i="11"/>
  <c r="D19" i="11" s="1"/>
  <c r="I7" i="10"/>
  <c r="I19" i="10" s="1"/>
  <c r="C7" i="10"/>
  <c r="C19" i="10" s="1"/>
  <c r="B7" i="10"/>
  <c r="B19" i="10" s="1"/>
  <c r="I7" i="9"/>
  <c r="I19" i="9" s="1"/>
  <c r="G7" i="9"/>
  <c r="G19" i="9" s="1"/>
  <c r="F7" i="9"/>
  <c r="F19" i="9" s="1"/>
  <c r="D7" i="9"/>
  <c r="D19" i="9" s="1"/>
  <c r="C7" i="9"/>
  <c r="C19" i="9" s="1"/>
  <c r="B7" i="9"/>
  <c r="B19" i="9" s="1"/>
  <c r="G7" i="8"/>
  <c r="G19" i="8" s="1"/>
  <c r="M7" i="7"/>
  <c r="M19" i="7" s="1"/>
  <c r="I7" i="7"/>
  <c r="I19" i="7" s="1"/>
  <c r="W7" i="5"/>
  <c r="S7" i="5"/>
  <c r="O7" i="5"/>
  <c r="O19" i="5" s="1"/>
  <c r="K7" i="5"/>
  <c r="K19" i="5" s="1"/>
  <c r="W7" i="2"/>
  <c r="W19" i="2" s="1"/>
  <c r="S7" i="2"/>
  <c r="S19" i="2" s="1"/>
  <c r="O7" i="2"/>
  <c r="O19" i="2" s="1"/>
  <c r="K7" i="2"/>
  <c r="K19" i="2" s="1"/>
  <c r="D7" i="8"/>
  <c r="D19" i="8" s="1"/>
  <c r="I7" i="8"/>
  <c r="I19" i="8" s="1"/>
  <c r="F7" i="8"/>
  <c r="F19" i="8" s="1"/>
  <c r="C7" i="8"/>
  <c r="C19" i="8" s="1"/>
  <c r="B7" i="8"/>
  <c r="L7" i="7"/>
  <c r="L19" i="7" s="1"/>
  <c r="J7" i="7"/>
  <c r="J19" i="7" s="1"/>
  <c r="P7" i="7"/>
  <c r="P19" i="7" s="1"/>
  <c r="N7" i="7"/>
  <c r="N19" i="7" s="1"/>
  <c r="H7" i="7"/>
  <c r="H19" i="7" s="1"/>
  <c r="F7" i="7"/>
  <c r="F19" i="7" s="1"/>
  <c r="E7" i="7"/>
  <c r="E19" i="7" s="1"/>
  <c r="D7" i="7"/>
  <c r="D19" i="7" s="1"/>
  <c r="AC7" i="5"/>
  <c r="AC19" i="5" s="1"/>
  <c r="AB7" i="5"/>
  <c r="AA7" i="5"/>
  <c r="Z7" i="5"/>
  <c r="Z19" i="5" s="1"/>
  <c r="X7" i="5"/>
  <c r="X19" i="5" s="1"/>
  <c r="V7" i="5"/>
  <c r="V19" i="5" s="1"/>
  <c r="T7" i="5"/>
  <c r="T19" i="5" s="1"/>
  <c r="R7" i="5"/>
  <c r="R19" i="5" s="1"/>
  <c r="P7" i="5"/>
  <c r="P19" i="5" s="1"/>
  <c r="N7" i="5"/>
  <c r="N19" i="5" s="1"/>
  <c r="L7" i="5"/>
  <c r="L19" i="5" s="1"/>
  <c r="J7" i="5"/>
  <c r="J19" i="5" s="1"/>
  <c r="H7" i="5"/>
  <c r="G7" i="5"/>
  <c r="G19" i="5" s="1"/>
  <c r="F7" i="5"/>
  <c r="F19" i="5" s="1"/>
  <c r="E7" i="5"/>
  <c r="D7" i="5"/>
  <c r="D19" i="5" s="1"/>
  <c r="U7" i="4"/>
  <c r="U19" i="4" s="1"/>
  <c r="T7" i="4"/>
  <c r="T19" i="4" s="1"/>
  <c r="S7" i="4"/>
  <c r="S19" i="4" s="1"/>
  <c r="R7" i="4"/>
  <c r="R19" i="4" s="1"/>
  <c r="P7" i="4"/>
  <c r="P19" i="4" s="1"/>
  <c r="O7" i="4"/>
  <c r="O19" i="4" s="1"/>
  <c r="N7" i="4"/>
  <c r="N19" i="4" s="1"/>
  <c r="L7" i="4"/>
  <c r="L19" i="4" s="1"/>
  <c r="K7" i="4"/>
  <c r="J7" i="4"/>
  <c r="J19" i="4" s="1"/>
  <c r="H7" i="4"/>
  <c r="H19" i="4" s="1"/>
  <c r="G7" i="4"/>
  <c r="F7" i="4"/>
  <c r="F19" i="4" s="1"/>
  <c r="E7" i="4"/>
  <c r="E19" i="4" s="1"/>
  <c r="D7" i="4"/>
  <c r="D19" i="4" s="1"/>
  <c r="L7" i="3"/>
  <c r="L19" i="3" s="1"/>
  <c r="J7" i="3"/>
  <c r="J19" i="3" s="1"/>
  <c r="I7" i="3"/>
  <c r="I19" i="3" s="1"/>
  <c r="H7" i="3"/>
  <c r="H19" i="3" s="1"/>
  <c r="F7" i="3"/>
  <c r="F19" i="3" s="1"/>
  <c r="E7" i="3"/>
  <c r="E19" i="3" s="1"/>
  <c r="D7" i="3"/>
  <c r="D19" i="3" s="1"/>
  <c r="V7" i="2"/>
  <c r="V19" i="2" s="1"/>
  <c r="T7" i="2"/>
  <c r="T19" i="2" s="1"/>
  <c r="R7" i="2"/>
  <c r="R19" i="2" s="1"/>
  <c r="P7" i="2"/>
  <c r="P19" i="2" s="1"/>
  <c r="G19" i="2"/>
  <c r="AC7" i="2"/>
  <c r="AC19" i="2" s="1"/>
  <c r="AB7" i="2"/>
  <c r="AB19" i="2" s="1"/>
  <c r="AA7" i="2"/>
  <c r="AA19" i="2" s="1"/>
  <c r="Z7" i="2"/>
  <c r="Z19" i="2" s="1"/>
  <c r="X7" i="2"/>
  <c r="X19" i="2" s="1"/>
  <c r="N7" i="2"/>
  <c r="N19" i="2" s="1"/>
  <c r="L7" i="2"/>
  <c r="L19" i="2" s="1"/>
  <c r="J7" i="2"/>
  <c r="J19" i="2" s="1"/>
  <c r="H7" i="2"/>
  <c r="H19" i="2" s="1"/>
  <c r="G7" i="2"/>
  <c r="F7" i="2"/>
  <c r="F19" i="2" s="1"/>
  <c r="E7" i="2"/>
  <c r="E19" i="2" s="1"/>
  <c r="D7" i="2"/>
  <c r="D19" i="2" s="1"/>
  <c r="U7" i="1"/>
  <c r="U19" i="1" s="1"/>
  <c r="S7" i="1"/>
  <c r="S19" i="1" s="1"/>
  <c r="T7" i="1"/>
  <c r="T19" i="1" s="1"/>
  <c r="R7" i="1"/>
  <c r="R19" i="1" s="1"/>
  <c r="P7" i="1"/>
  <c r="P19" i="1" s="1"/>
  <c r="O7" i="1"/>
  <c r="O19" i="1" s="1"/>
  <c r="K7" i="1"/>
  <c r="K19" i="1" s="1"/>
  <c r="B31" i="34" l="1"/>
  <c r="B33" i="34" s="1"/>
  <c r="B36" i="34" s="1"/>
  <c r="K15" i="13" s="1"/>
  <c r="B30" i="18"/>
  <c r="B31" i="18" s="1"/>
  <c r="B33" i="18" s="1"/>
  <c r="B36" i="18" s="1"/>
  <c r="B28" i="20"/>
  <c r="B31" i="27"/>
  <c r="B33" i="27" s="1"/>
  <c r="B36" i="27" s="1"/>
  <c r="G17" i="13" s="1"/>
  <c r="B30" i="20"/>
  <c r="B31" i="36"/>
  <c r="B33" i="36" s="1"/>
  <c r="B36" i="36" s="1"/>
  <c r="H15" i="13" s="1"/>
  <c r="B31" i="39"/>
  <c r="B33" i="39" s="1"/>
  <c r="B36" i="39" s="1"/>
  <c r="J17" i="13" s="1"/>
  <c r="B29" i="20"/>
  <c r="B29" i="21"/>
  <c r="B31" i="21" s="1"/>
  <c r="B33" i="21" s="1"/>
  <c r="B36" i="21" s="1"/>
  <c r="J13" i="13" s="1"/>
  <c r="B30" i="10"/>
  <c r="B31" i="33"/>
  <c r="B33" i="33" s="1"/>
  <c r="B36" i="33" s="1"/>
  <c r="I17" i="13" s="1"/>
  <c r="B31" i="24"/>
  <c r="B33" i="24" s="1"/>
  <c r="B36" i="24" s="1"/>
  <c r="H11" i="13" s="1"/>
  <c r="B31" i="37"/>
  <c r="B33" i="37" s="1"/>
  <c r="B36" i="37" s="1"/>
  <c r="H17" i="13" s="1"/>
  <c r="B31" i="22"/>
  <c r="B33" i="22" s="1"/>
  <c r="B36" i="22" s="1"/>
  <c r="I11" i="13" s="1"/>
  <c r="B31" i="25"/>
  <c r="B33" i="25" s="1"/>
  <c r="B36" i="25" s="1"/>
  <c r="J11" i="13" s="1"/>
  <c r="B31" i="38"/>
  <c r="B33" i="38" s="1"/>
  <c r="B36" i="38" s="1"/>
  <c r="J15" i="13" s="1"/>
  <c r="B31" i="23"/>
  <c r="B33" i="23" s="1"/>
  <c r="B36" i="23" s="1"/>
  <c r="K11" i="13" s="1"/>
  <c r="B31" i="35"/>
  <c r="B33" i="35" s="1"/>
  <c r="B36" i="35" s="1"/>
  <c r="K17" i="13" s="1"/>
  <c r="B31" i="26"/>
  <c r="B33" i="26" s="1"/>
  <c r="B36" i="26" s="1"/>
  <c r="G15" i="13" s="1"/>
  <c r="B28" i="2"/>
  <c r="B28" i="4"/>
  <c r="B30" i="7"/>
  <c r="B28" i="7"/>
  <c r="B28" i="12"/>
  <c r="I21" i="13"/>
  <c r="H21" i="13"/>
  <c r="H19" i="13"/>
  <c r="K19" i="13"/>
  <c r="J19" i="13"/>
  <c r="I19" i="13"/>
  <c r="K21" i="13"/>
  <c r="J21" i="13"/>
  <c r="B31" i="32"/>
  <c r="B33" i="32" s="1"/>
  <c r="B36" i="32" s="1"/>
  <c r="I15" i="13" s="1"/>
  <c r="B29" i="9"/>
  <c r="B28" i="9"/>
  <c r="B28" i="11"/>
  <c r="B29" i="5"/>
  <c r="B30" i="5"/>
  <c r="B30" i="2"/>
  <c r="B28" i="3"/>
  <c r="B29" i="3"/>
  <c r="B29" i="12"/>
  <c r="B29" i="11"/>
  <c r="B30" i="11"/>
  <c r="B28" i="10"/>
  <c r="B29" i="7"/>
  <c r="B29" i="2"/>
  <c r="B30" i="3"/>
  <c r="B30" i="16"/>
  <c r="B31" i="16" s="1"/>
  <c r="B33" i="16" s="1"/>
  <c r="B36" i="16" s="1"/>
  <c r="B29" i="4"/>
  <c r="B30" i="4"/>
  <c r="B30" i="1"/>
  <c r="B29" i="8"/>
  <c r="B30" i="12"/>
  <c r="B30" i="9"/>
  <c r="E19" i="5"/>
  <c r="B28" i="5" s="1"/>
  <c r="B31" i="10" l="1"/>
  <c r="B33" i="10" s="1"/>
  <c r="B36" i="10" s="1"/>
  <c r="G13" i="13" s="1"/>
  <c r="G14" i="13" s="1"/>
  <c r="G9" i="13"/>
  <c r="G10" i="13" s="1"/>
  <c r="G21" i="13"/>
  <c r="G22" i="13" s="1"/>
  <c r="B31" i="20"/>
  <c r="B33" i="20" s="1"/>
  <c r="B36" i="20" s="1"/>
  <c r="H13" i="13" s="1"/>
  <c r="K25" i="13"/>
  <c r="G19" i="13"/>
  <c r="G20" i="13" s="1"/>
  <c r="G7" i="13"/>
  <c r="G8" i="13" s="1"/>
  <c r="J16" i="13"/>
  <c r="K16" i="13"/>
  <c r="B31" i="7"/>
  <c r="B33" i="7" s="1"/>
  <c r="B36" i="7" s="1"/>
  <c r="J9" i="13" s="1"/>
  <c r="J23" i="13"/>
  <c r="G18" i="13"/>
  <c r="J18" i="13"/>
  <c r="H23" i="13"/>
  <c r="B31" i="11"/>
  <c r="B33" i="11" s="1"/>
  <c r="B36" i="11" s="1"/>
  <c r="I13" i="13" s="1"/>
  <c r="I25" i="13"/>
  <c r="B31" i="5"/>
  <c r="B33" i="5" s="1"/>
  <c r="B36" i="5" s="1"/>
  <c r="H5" i="13" s="1"/>
  <c r="G16" i="13"/>
  <c r="H16" i="13"/>
  <c r="B31" i="4"/>
  <c r="B33" i="4" s="1"/>
  <c r="B36" i="4" s="1"/>
  <c r="I9" i="13" s="1"/>
  <c r="K18" i="13"/>
  <c r="B31" i="3"/>
  <c r="B33" i="3" s="1"/>
  <c r="B36" i="3" s="1"/>
  <c r="K5" i="13" s="1"/>
  <c r="B31" i="2"/>
  <c r="B33" i="2" s="1"/>
  <c r="B36" i="2" s="1"/>
  <c r="H3" i="13" s="1"/>
  <c r="J25" i="13"/>
  <c r="H18" i="13"/>
  <c r="K23" i="13"/>
  <c r="I23" i="13"/>
  <c r="I16" i="13"/>
  <c r="I18" i="13"/>
  <c r="H25" i="13"/>
  <c r="B31" i="9"/>
  <c r="B33" i="9" s="1"/>
  <c r="B36" i="9" s="1"/>
  <c r="G5" i="13" s="1"/>
  <c r="G6" i="13" s="1"/>
  <c r="B31" i="12"/>
  <c r="B33" i="12" s="1"/>
  <c r="B36" i="12" s="1"/>
  <c r="K13" i="13" s="1"/>
  <c r="J7" i="13"/>
  <c r="J3" i="13"/>
  <c r="K3" i="13"/>
  <c r="K7" i="13"/>
  <c r="H22" i="13" l="1"/>
  <c r="G11" i="13"/>
  <c r="G12" i="13" s="1"/>
  <c r="K22" i="13"/>
  <c r="G25" i="13"/>
  <c r="G26" i="13" s="1"/>
  <c r="J10" i="13"/>
  <c r="J22" i="13"/>
  <c r="I10" i="13"/>
  <c r="I22" i="13"/>
  <c r="J8" i="13"/>
  <c r="K8" i="13"/>
  <c r="J5" i="13"/>
  <c r="J6" i="13" s="1"/>
  <c r="G23" i="13"/>
  <c r="G24" i="13" s="1"/>
  <c r="J20" i="13"/>
  <c r="I20" i="13"/>
  <c r="K20" i="13"/>
  <c r="H20" i="13"/>
  <c r="I5" i="13"/>
  <c r="I6" i="13" s="1"/>
  <c r="K9" i="13"/>
  <c r="K10" i="13" s="1"/>
  <c r="H7" i="13"/>
  <c r="H8" i="13" s="1"/>
  <c r="H9" i="13"/>
  <c r="H10" i="13" s="1"/>
  <c r="H14" i="13"/>
  <c r="K6" i="13"/>
  <c r="J14" i="13"/>
  <c r="I14" i="13"/>
  <c r="K14" i="13"/>
  <c r="H6" i="13"/>
  <c r="N7" i="1"/>
  <c r="N19" i="1" s="1"/>
  <c r="J7" i="1"/>
  <c r="J19" i="1" s="1"/>
  <c r="L7" i="1"/>
  <c r="L19" i="1" s="1"/>
  <c r="H7" i="1"/>
  <c r="H19" i="1" s="1"/>
  <c r="G7" i="1"/>
  <c r="G19" i="1" s="1"/>
  <c r="F7" i="1"/>
  <c r="F19" i="1" s="1"/>
  <c r="E7" i="1"/>
  <c r="E19" i="1" s="1"/>
  <c r="D7" i="1"/>
  <c r="D19" i="1" s="1"/>
  <c r="K26" i="13" l="1"/>
  <c r="I26" i="13"/>
  <c r="J26" i="13"/>
  <c r="H26" i="13"/>
  <c r="K24" i="13"/>
  <c r="I24" i="13"/>
  <c r="J24" i="13"/>
  <c r="H12" i="13"/>
  <c r="J12" i="13"/>
  <c r="K12" i="13"/>
  <c r="I12" i="13"/>
  <c r="H24" i="13"/>
  <c r="B29" i="1"/>
  <c r="B28" i="1"/>
  <c r="B18" i="8"/>
  <c r="B31" i="1" l="1"/>
  <c r="B33" i="1" s="1"/>
  <c r="B36" i="1" s="1"/>
  <c r="I3" i="13" s="1"/>
  <c r="B19" i="8"/>
  <c r="B28" i="8" s="1"/>
  <c r="H7" i="8"/>
  <c r="H19" i="8" s="1"/>
  <c r="I7" i="13" l="1"/>
  <c r="I8" i="13" s="1"/>
  <c r="B30" i="8"/>
  <c r="B31" i="8" s="1"/>
  <c r="B33" i="8" s="1"/>
  <c r="B36" i="8" s="1"/>
  <c r="G3" i="13" s="1"/>
  <c r="H4" i="13" l="1"/>
  <c r="K4" i="13"/>
  <c r="I4" i="13"/>
  <c r="G4" i="13"/>
  <c r="J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tc={A8DCD1A2-B6AB-41F8-9987-D07A82D4FE8F}</author>
    <author>tc={3FD5755C-75AF-4A6F-96D6-F42DB0143936}</author>
    <author>tc={2B0FBC29-043B-4DCA-9F52-E0F111F029D1}</author>
    <author>tc={1EBCB042-088F-49E7-9C72-BE848FD4388D}</author>
    <author>tc={E92C7C30-975A-47F2-81EC-D26A3DC4FAB7}</author>
    <author>tc={C15D3810-886B-41E7-BB5A-C8D439B26EA5}</author>
    <author>tc={27BACD30-EB68-45B3-8F22-B1CA28B3FF24}</author>
    <author>tc={2C5206A6-B44C-4D1F-9EF6-1D587D5A3487}</author>
    <author>tc={E16BFDC4-8685-4D63-BB48-B4CD76D94CB9}</author>
  </authors>
  <commentList>
    <comment ref="B7" authorId="0" shapeId="0" xr:uid="{A8DCD1A2-B6AB-41F8-9987-D07A82D4FE8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3FD5755C-75AF-4A6F-96D6-F42DB014393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2B0FBC29-043B-4DCA-9F52-E0F111F029D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1EBCB042-088F-49E7-9C72-BE848FD4388D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E92C7C30-975A-47F2-81EC-D26A3DC4FAB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H7" authorId="5" shapeId="0" xr:uid="{C15D3810-886B-41E7-BB5A-C8D439B26EA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27BACD30-EB68-45B3-8F22-B1CA28B3FF2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2C5206A6-B44C-4D1F-9EF6-1D587D5A3487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E16BFDC4-8685-4D63-BB48-B4CD76D94CB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tc={491FC849-A7F1-4B7F-9814-189215C2C2F3}</author>
    <author>tc={896F6243-B444-4948-8385-7FAB5E5CAFD5}</author>
    <author>tc={8B940126-3956-463A-BD34-34DE4C10B482}</author>
    <author>tc={52354CCB-9B07-4C86-BC5E-3B339F27239F}</author>
    <author>tc={6EF01FC6-27F2-49C2-8C69-EEC0C517E9EB}</author>
    <author>tc={F6FF6EE1-C794-47CF-BB96-79401E46067A}</author>
    <author>tc={7F0F29A1-634B-4BAE-8882-4097F94624A9}</author>
    <author>tc={74974773-57FA-4FAF-A054-533709F3640F}</author>
    <author>tc={EA40B759-4201-4654-A050-212D89D922B1}</author>
    <author>tc={32D442A1-B169-4D87-AC93-B1DFAC8B949D}</author>
    <author>tc={D0C98406-FB29-498D-BF0F-63CD760CA750}</author>
    <author>tc={0A32D3C0-357A-4E52-89AA-CE049CAEFA6F}</author>
    <author>tc={902496C7-2F66-4F32-B359-CD8A0D44821F}</author>
    <author>tc={37FFFCD9-0273-4DC3-BEA0-0C80663FFF2B}</author>
    <author>tc={E01349B9-4714-40AF-94BC-FC1C5B38DEF5}</author>
    <author>tc={7F02395A-5926-433B-8F3A-3C01EC499EC8}</author>
    <author>tc={C9D83692-30F7-44D3-90A8-78620BF95083}</author>
    <author>tc={2F4A0FC0-FB67-4DFC-84C6-A7E3422FE066}</author>
    <author>tc={145DC37F-CEA9-4020-951F-C65AADBC40BA}</author>
    <author>tc={4007452C-A6EE-4771-8A66-58CD9FA989CD}</author>
    <author>tc={115AD456-2527-45F0-AA8D-E558774C0C4D}</author>
    <author>tc={49A05639-EF32-43E0-B7F3-708070A15664}</author>
    <author>tc={7A65C490-0F79-47E6-A7D4-B2EC31280215}</author>
    <author>tc={96FBEE00-B576-46EF-BBC5-92E7A4F51612}</author>
    <author>tc={5A35ECF0-8640-4E46-8801-93A4F2799DEF}</author>
    <author>tc={E2C7D108-B333-45BC-BF52-BE562AB60546}</author>
    <author>tc={4536A593-5A50-4A0A-BEB0-E26550C817F6}</author>
    <author>tc={C906C403-3E6B-4025-9F59-FA7910A9927F}</author>
    <author>tc={60E1390F-D533-4B1D-936E-6815E49E7A23}</author>
    <author>tc={0815391F-B57D-46C4-8E64-F07867F49007}</author>
    <author>tc={0702CAC1-FE5F-4D78-B213-E893B0C569C5}</author>
    <author>tc={170B2375-A9BC-454A-9A4D-449BD997F25C}</author>
    <author>tc={6E3A6A10-4002-4E41-B15B-2843E86CB7D2}</author>
  </authors>
  <commentList>
    <comment ref="B7" authorId="0" shapeId="0" xr:uid="{491FC849-A7F1-4B7F-9814-189215C2C2F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96F6243-B444-4948-8385-7FAB5E5CAFD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8B940126-3956-463A-BD34-34DE4C10B482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52354CCB-9B07-4C86-BC5E-3B339F27239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EF01FC6-27F2-49C2-8C69-EEC0C517E9E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F6FF6EE1-C794-47CF-BB96-79401E46067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7F0F29A1-634B-4BAE-8882-4097F94624A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4974773-57FA-4FAF-A054-533709F3640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EA40B759-4201-4654-A050-212D89D922B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L7" authorId="9" shapeId="0" xr:uid="{32D442A1-B169-4D87-AC93-B1DFAC8B949D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D0C98406-FB29-498D-BF0F-63CD760CA75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A32D3C0-357A-4E52-89AA-CE049CAEFA6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P7" authorId="12" shapeId="0" xr:uid="{902496C7-2F66-4F32-B359-CD8A0D44821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37FFFCD9-0273-4DC3-BEA0-0C80663FFF2B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E01349B9-4714-40AF-94BC-FC1C5B38DEF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T7" authorId="15" shapeId="0" xr:uid="{7F02395A-5926-433B-8F3A-3C01EC499EC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C9D83692-30F7-44D3-90A8-78620BF9508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2F4A0FC0-FB67-4DFC-84C6-A7E3422FE06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X7" authorId="18" shapeId="0" xr:uid="{145DC37F-CEA9-4020-951F-C65AADBC40BA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4007452C-A6EE-4771-8A66-58CD9FA989C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115AD456-2527-45F0-AA8D-E558774C0C4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49A05639-EF32-43E0-B7F3-708070A1566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7A65C490-0F79-47E6-A7D4-B2EC31280215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96FBEE00-B576-46EF-BBC5-92E7A4F5161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5A35ECF0-8640-4E46-8801-93A4F2799DE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E2C7D108-B333-45BC-BF52-BE562AB6054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4536A593-5A50-4A0A-BEB0-E26550C817F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C906C403-3E6B-4025-9F59-FA7910A9927F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60E1390F-D533-4B1D-936E-6815E49E7A2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0815391F-B57D-46C4-8E64-F07867F49007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0702CAC1-FE5F-4D78-B213-E893B0C569C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170B2375-A9BC-454A-9A4D-449BD997F25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6E3A6A10-4002-4E41-B15B-2843E86CB7D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tc={77B158F8-628E-4E14-84AF-A7748B881B8D}</author>
    <author>tc={45AB99FE-2613-4257-8278-1355BA723F0C}</author>
    <author>tc={EEBA5A30-1839-404E-80FE-4B669DE5BCAF}</author>
    <author>tc={00CC2E17-C6B1-41E9-B6A2-6D4DD213FA23}</author>
    <author>tc={C7ABAC05-91A3-45BF-B17A-A361505E2A05}</author>
    <author>tc={990386B2-2A8C-4D0D-A996-ED7C0FA35AB5}</author>
    <author>tc={EF716A0A-C732-4851-9CE1-52208C192268}</author>
    <author>tc={31885AEB-24A0-4A50-AB6F-E793F443B308}</author>
    <author>tc={7B2EE83D-DD5D-4994-AB8F-657C130E621C}</author>
    <author>tc={BB72561B-C6B9-4D0A-9F33-8EDB96E280FE}</author>
    <author>tc={3F2E06F2-E56E-4E2B-A44B-B2BAB6DB1799}</author>
    <author>tc={35146C11-CCE0-48FF-BC67-5CA6F5DF33B3}</author>
    <author>tc={BFC3F40A-D33A-4F1C-9A2C-17A61C9D4645}</author>
    <author>tc={39E3EB74-1C5A-4EAD-B202-697D8277BBB7}</author>
    <author>tc={DA172341-1B02-4E71-A0D6-33CF515517A7}</author>
    <author>tc={406275B2-F100-4C41-870E-3F512DF896B9}</author>
    <author>tc={9F3E9821-E5E4-47AF-9774-7F2043B99B81}</author>
  </authors>
  <commentList>
    <comment ref="B7" authorId="0" shapeId="0" xr:uid="{77B158F8-628E-4E14-84AF-A7748B881B8D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45AB99FE-2613-4257-8278-1355BA723F0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EEBA5A30-1839-404E-80FE-4B669DE5BCA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0CC2E17-C6B1-41E9-B6A2-6D4DD213FA2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C7ABAC05-91A3-45BF-B17A-A361505E2A05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990386B2-2A8C-4D0D-A996-ED7C0FA35A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EF716A0A-C732-4851-9CE1-52208C19226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J7" authorId="7" shapeId="0" xr:uid="{31885AEB-24A0-4A50-AB6F-E793F443B30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7B2EE83D-DD5D-4994-AB8F-657C130E621C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BB72561B-C6B9-4D0A-9F33-8EDB96E280F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N7" authorId="10" shapeId="0" xr:uid="{3F2E06F2-E56E-4E2B-A44B-B2BAB6DB179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35146C11-CCE0-48FF-BC67-5CA6F5DF33B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BFC3F40A-D33A-4F1C-9A2C-17A61C9D464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39E3EB74-1C5A-4EAD-B202-697D8277BBB7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DA172341-1B02-4E71-A0D6-33CF515517A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406275B2-F100-4C41-870E-3F512DF896B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9F3E9821-E5E4-47AF-9774-7F2043B99B8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tc={2CA738B2-F243-4127-A344-22DDAB092995}</author>
    <author>tc={5A0737E1-4931-4756-B49A-B310A9943F36}</author>
    <author>tc={01FF9AA2-2341-4AC2-9374-CF7F565AD82D}</author>
    <author>tc={BCFD9A4C-9365-4E7A-A1C1-CED7E24BA641}</author>
    <author>tc={EF2C728C-3AF9-4D67-A9CA-0841BA3C078B}</author>
    <author>tc={1BF452FF-F18E-4932-89D4-986537C604E3}</author>
    <author>tc={4963C605-86B5-450A-B4BF-98BBC4C68C5B}</author>
    <author>tc={6CFE3970-4EA4-43BE-87DD-12D1E53FD101}</author>
    <author>tc={2682E7BB-EE9D-4DE6-850B-173CE0FE26B9}</author>
    <author>tc={256FAC09-F91F-4D92-AF23-189236AFCD67}</author>
    <author>tc={6B44F37A-561D-49AF-B098-A73E305836AB}</author>
    <author>tc={82AC60D3-D9D6-4076-91F2-F9069099B5E9}</author>
    <author>tc={2159E801-AE72-4FDE-831C-8BC9D1932B89}</author>
    <author>tc={182C4B01-8605-4368-A504-0FC6F3E3BD20}</author>
    <author>tc={49DEF015-6C1F-4066-871D-2000C44DC014}</author>
    <author>tc={002B6C5A-9C13-4721-B953-6EC188AE6F3B}</author>
    <author>tc={8E594246-0C33-4F1C-A750-991D6EBEDD51}</author>
  </authors>
  <commentList>
    <comment ref="B7" authorId="0" shapeId="0" xr:uid="{2CA738B2-F243-4127-A344-22DDAB09299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A0737E1-4931-4756-B49A-B310A9943F36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01FF9AA2-2341-4AC2-9374-CF7F565AD82D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BCFD9A4C-9365-4E7A-A1C1-CED7E24BA641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EF2C728C-3AF9-4D67-A9CA-0841BA3C078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1BF452FF-F18E-4932-89D4-986537C604E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963C605-86B5-450A-B4BF-98BBC4C68C5B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J7" authorId="7" shapeId="0" xr:uid="{6CFE3970-4EA4-43BE-87DD-12D1E53FD10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2682E7BB-EE9D-4DE6-850B-173CE0FE26B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256FAC09-F91F-4D92-AF23-189236AFCD6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N7" authorId="10" shapeId="0" xr:uid="{6B44F37A-561D-49AF-B098-A73E305836AB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82AC60D3-D9D6-4076-91F2-F9069099B5E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2159E801-AE72-4FDE-831C-8BC9D1932B8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182C4B01-8605-4368-A504-0FC6F3E3BD20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49DEF015-6C1F-4066-871D-2000C44DC01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002B6C5A-9C13-4721-B953-6EC188AE6F3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8E594246-0C33-4F1C-A750-991D6EBEDD5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tc={437ACD97-5BA2-442C-9FA0-8F9B6A56FD59}</author>
    <author>tc={814CF422-6BF3-4566-91C1-B78ED11A95E7}</author>
    <author>tc={08ACA327-8917-4437-B5D7-3A2A6152BED2}</author>
    <author>tc={A936BE48-F7FE-4E51-B38F-D43334DBFBE2}</author>
    <author>tc={9CE4A85B-594F-4006-AADF-2A3678DD3CF3}</author>
    <author>tc={48885757-3219-4221-8C5B-DB6BF10511AC}</author>
    <author>tc={52C6CC22-9900-47D0-8581-1E06C42F565F}</author>
    <author>tc={76EE65F3-458F-49C9-95EB-70B2B3371D9C}</author>
    <author>tc={996E91D9-150E-44FC-990C-B4DC5370051F}</author>
  </authors>
  <commentList>
    <comment ref="B7" authorId="0" shapeId="0" xr:uid="{437ACD97-5BA2-442C-9FA0-8F9B6A56FD59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814CF422-6BF3-4566-91C1-B78ED11A95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08ACA327-8917-4437-B5D7-3A2A6152BED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1 regular user</t>
      </text>
    </comment>
    <comment ref="F7" authorId="3" shapeId="0" xr:uid="{A936BE48-F7FE-4E51-B38F-D43334DBFBE2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TB Sounding
padding added as timing below</t>
      </text>
    </comment>
    <comment ref="G7" authorId="4" shapeId="0" xr:uid="{9CE4A85B-594F-4006-AADF-2A3678DD3CF3}">
      <text>
        <t>[Threaded comment]
Your version of Excel allows you to read this threaded comment; however, any edits to it will get removed if the file is opened in a newer version of Excel. Learn more: https://go.microsoft.com/fwlink/?linkid=870924
Comment:
    SU (4x2)</t>
      </text>
    </comment>
    <comment ref="H7" authorId="5" shapeId="0" xr:uid="{48885757-3219-4221-8C5B-DB6BF10511A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52C6CC22-9900-47D0-8581-1E06C42F565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76EE65F3-458F-49C9-95EB-70B2B3371D9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996E91D9-150E-44FC-990C-B4DC5370051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tc={823E105D-2362-4BF1-AB1B-973D0C03F8CC}</author>
    <author>tc={A75FCC7D-F79E-493A-B8E6-3CBB4040D1CA}</author>
    <author>tc={F5080A7B-AEA8-4EA1-B01B-C9831A0EDC4C}</author>
    <author>tc={47991F3C-3BF4-4FAD-8329-9AB82DADFD3C}</author>
    <author>tc={076435AB-1701-446F-AF43-571DD96CC741}</author>
    <author>tc={33B05B10-810B-4DAE-B7DD-96FF552FA82E}</author>
    <author>tc={6FF6A722-25D3-4C1B-94CA-2C56E36708EF}</author>
    <author>tc={4464693D-9D45-46C5-8048-C68E7E3B9DD3}</author>
    <author>tc={45AE4364-472C-4BE8-970C-1F2C7FBAB913}</author>
    <author>tc={6D1BCB48-B557-4D3F-BE45-45E041EEC1AF}</author>
    <author>tc={4365B85A-F996-4E4A-BBB6-5BB40FB9CD4A}</author>
    <author>tc={10616FDE-3E9F-453F-AC91-B9B629E0C558}</author>
    <author>tc={A289FE95-F9AB-405C-B8F0-67E1E4B41B5B}</author>
    <author>tc={5EC0C2C5-C3ED-4A90-B183-348CC13DFD8B}</author>
    <author>tc={7C6BDFA1-140F-456E-944E-CD0198EDDAC1}</author>
    <author>tc={2EA2589C-B2E4-4137-9082-13E6EC90291D}</author>
    <author>tc={326DF075-FD70-4072-AE8F-927EA7633BE8}</author>
    <author>tc={4A62A593-EB7D-4408-93F0-498A5430C065}</author>
    <author>tc={74D052A4-F6DC-49F8-91E8-CE611B07C523}</author>
    <author>tc={EECE13AF-F81E-4A7B-9782-E788ADC32F36}</author>
    <author>tc={13514587-F6E3-4CFD-BABD-ADD7BAC4C4F4}</author>
    <author>tc={269BD509-6A85-4ACB-8675-F2EF9087B524}</author>
    <author>tc={878AB92E-14CF-41DF-BBEA-7B0A4FA137F8}</author>
    <author>tc={D9475AA0-F2F3-4C97-BB2A-58284FFB2672}</author>
    <author>tc={5CFABBC1-575C-4401-A3FF-67685379170E}</author>
  </authors>
  <commentList>
    <comment ref="B7" authorId="0" shapeId="0" xr:uid="{823E105D-2362-4BF1-AB1B-973D0C03F8C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A75FCC7D-F79E-493A-B8E6-3CBB4040D1C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F5080A7B-AEA8-4EA1-B01B-C9831A0EDC4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47991F3C-3BF4-4FAD-8329-9AB82DADFD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076435AB-1701-446F-AF43-571DD96CC74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33B05B10-810B-4DAE-B7DD-96FF552FA82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6FF6A722-25D3-4C1B-94CA-2C56E36708E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4464693D-9D45-46C5-8048-C68E7E3B9DD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45AE4364-472C-4BE8-970C-1F2C7FBAB91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6D1BCB48-B557-4D3F-BE45-45E041EEC1A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4365B85A-F996-4E4A-BBB6-5BB40FB9CD4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10616FDE-3E9F-453F-AC91-B9B629E0C55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A289FE95-F9AB-405C-B8F0-67E1E4B41B5B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5EC0C2C5-C3ED-4A90-B183-348CC13DFD8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7C6BDFA1-140F-456E-944E-CD0198EDDAC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2EA2589C-B2E4-4137-9082-13E6EC90291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326DF075-FD70-4072-AE8F-927EA7633BE8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4A62A593-EB7D-4408-93F0-498A5430C06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74D052A4-F6DC-49F8-91E8-CE611B07C52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EECE13AF-F81E-4A7B-9782-E788ADC32F3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13514587-F6E3-4CFD-BABD-ADD7BAC4C4F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269BD509-6A85-4ACB-8675-F2EF9087B52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878AB92E-14CF-41DF-BBEA-7B0A4FA137F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D9475AA0-F2F3-4C97-BB2A-58284FFB267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5CFABBC1-575C-4401-A3FF-67685379170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tc={9B7A9BA0-3E00-4C2B-8D46-60151905AEA5}</author>
    <author>tc={C9B59D07-A765-4244-A752-9E08A2C80CA1}</author>
    <author>tc={604974B7-EAD2-448F-AE43-9D98FA970771}</author>
    <author>tc={2A97D86E-D208-4B88-B048-0A07824858E4}</author>
    <author>tc={60AAEE51-925E-439D-8AE1-CC7C467FCBEA}</author>
    <author>tc={84DBB1D2-CB08-4058-A90B-1AB1D34530B0}</author>
    <author>tc={117E3769-8C77-4115-944C-5F10D3B13BE7}</author>
    <author>tc={AE599AE4-ACD8-42A1-AD74-76477EFEA93C}</author>
    <author>tc={17B2BA78-21F6-4631-9EEB-DF705EE28D96}</author>
    <author>tc={EA8FBE3B-8A1E-469E-B5D0-1E6E0376448B}</author>
    <author>tc={991DD2B4-6BF6-4762-B58A-4CB2B47C0829}</author>
    <author>tc={B67BA6BC-BA11-4C30-B906-ED0DA54C9C8F}</author>
    <author>tc={A29D90E0-6CDA-4D80-9028-D3AAC3F243C3}</author>
    <author>tc={8538EBC4-8159-45B9-9088-89DE876CB354}</author>
    <author>tc={B57FB0BE-1E22-46F2-A4C2-299557F345AD}</author>
    <author>tc={00AE2600-E1D3-4631-B4AE-FE7263F31539}</author>
    <author>tc={E6B69ACE-BC7F-4D2C-8341-B87B73EC52EE}</author>
    <author>tc={E0F2F0F4-0350-4213-B6E3-C5D3CD97010E}</author>
    <author>tc={28EEEAD7-BD5F-4C2D-83B2-55A41D3221BF}</author>
    <author>tc={41B34A39-2B5F-4352-A26B-CE350B73B98F}</author>
    <author>tc={EE58040B-A7D6-41D5-9C9A-4F386E908E77}</author>
    <author>tc={41304720-4C9D-4D28-9798-899B1A446079}</author>
    <author>tc={10E8F226-F4FB-4195-89FA-A4DE11BA1E0C}</author>
    <author>tc={AA841CF7-653B-4F3D-8246-0F82F227C52C}</author>
    <author>tc={AC618041-5163-4519-8F1F-A14D23603A7E}</author>
  </authors>
  <commentList>
    <comment ref="B7" authorId="0" shapeId="0" xr:uid="{9B7A9BA0-3E00-4C2B-8D46-60151905AEA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C9B59D07-A765-4244-A752-9E08A2C80CA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604974B7-EAD2-448F-AE43-9D98FA97077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A97D86E-D208-4B88-B048-0A07824858E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0AAEE51-925E-439D-8AE1-CC7C467FCBEA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84DBB1D2-CB08-4058-A90B-1AB1D34530B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117E3769-8C77-4115-944C-5F10D3B13BE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AE599AE4-ACD8-42A1-AD74-76477EFEA93C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17B2BA78-21F6-4631-9EEB-DF705EE28D9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EA8FBE3B-8A1E-469E-B5D0-1E6E0376448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991DD2B4-6BF6-4762-B58A-4CB2B47C082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B67BA6BC-BA11-4C30-B906-ED0DA54C9C8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A29D90E0-6CDA-4D80-9028-D3AAC3F243C3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8538EBC4-8159-45B9-9088-89DE876CB35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B57FB0BE-1E22-46F2-A4C2-299557F345A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00AE2600-E1D3-4631-B4AE-FE7263F3153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E6B69ACE-BC7F-4D2C-8341-B87B73EC52E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E0F2F0F4-0350-4213-B6E3-C5D3CD97010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28EEEAD7-BD5F-4C2D-83B2-55A41D3221B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41B34A39-2B5F-4352-A26B-CE350B73B98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E58040B-A7D6-41D5-9C9A-4F386E908E7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41304720-4C9D-4D28-9798-899B1A446079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10E8F226-F4FB-4195-89FA-A4DE11BA1E0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AA841CF7-653B-4F3D-8246-0F82F227C52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AC618041-5163-4519-8F1F-A14D23603A7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tc={8993545A-8FC6-43B5-85BC-6CD5D58EFC2A}</author>
    <author>tc={B1EC3958-2237-4E9E-8080-393D748B931C}</author>
    <author>tc={4A745FBA-ADC1-41BE-A686-9D3E24E40D4E}</author>
    <author>tc={E8B0650A-FE53-4FE5-A189-A13DD66A7B28}</author>
    <author>tc={7033907C-FA4E-4B46-B145-4EEC128923B9}</author>
    <author>tc={2B5DDA5E-4A5A-4621-9BB0-2F296FA70BD5}</author>
    <author>tc={22143280-C655-43AB-804F-F9F753B12E86}</author>
    <author>tc={8BB7BF33-B1F5-4CC5-B5FD-B4DDB42B041E}</author>
    <author>tc={6F40FD29-F4A2-4337-96A2-D8A83FBB435A}</author>
    <author>tc={FFF52E44-C7AB-4B58-BBC3-D23DF9D07D3C}</author>
    <author>tc={1A445C08-2C15-491B-A13D-7B6DC53607C9}</author>
    <author>tc={D751BDB4-24AD-4489-A58F-A634389AAF0B}</author>
    <author>tc={B43913C3-852B-432E-876A-9530A55779B4}</author>
    <author>tc={61C07B52-EF86-4401-8E72-9618279B3750}</author>
  </authors>
  <commentList>
    <comment ref="B7" authorId="0" shapeId="0" xr:uid="{8993545A-8FC6-43B5-85BC-6CD5D58EFC2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1EC3958-2237-4E9E-8080-393D748B931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4A745FBA-ADC1-41BE-A686-9D3E24E40D4E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8B0650A-FE53-4FE5-A189-A13DD66A7B2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7033907C-FA4E-4B46-B145-4EEC128923B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2B5DDA5E-4A5A-4621-9BB0-2F296FA70BD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22143280-C655-43AB-804F-F9F753B12E8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8BB7BF33-B1F5-4CC5-B5FD-B4DDB42B041E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6F40FD29-F4A2-4337-96A2-D8A83FBB435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FFF52E44-C7AB-4B58-BBC3-D23DF9D07D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1A445C08-2C15-491B-A13D-7B6DC53607C9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D751BDB4-24AD-4489-A58F-A634389AAF0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B43913C3-852B-432E-876A-9530A55779B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61C07B52-EF86-4401-8E72-9618279B375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tc={AAEA4400-DD44-43DC-B86A-8DF2C67A2D1B}</author>
    <author>tc={898135C8-65B3-4ED7-A8CA-FF04F246E1C7}</author>
    <author>tc={3FF76337-ED56-41E4-963D-BEEC37158662}</author>
    <author>tc={079D1B52-0E36-419C-81CC-80F5AA9A81CA}</author>
    <author>tc={6A92DE2E-3E80-4530-B824-5AC5CF8DB2DD}</author>
    <author>tc={6BE17BF4-CAE9-4990-84CD-42D8354A5646}</author>
    <author>tc={E91B60CB-E8C9-4860-83EC-064C36A1128A}</author>
    <author>tc={09E0E795-6319-4724-99E8-C7CBE676BA3F}</author>
    <author>tc={E17828B4-A3BA-4CAB-AD69-A8AFBB163CDA}</author>
    <author>tc={DBABC838-C922-4631-ADEB-3836E48336B7}</author>
    <author>tc={3615D792-7467-4655-87F4-F8266610CD43}</author>
    <author>tc={9916E14A-DA5C-44D0-AA13-02D19322FCBF}</author>
    <author>tc={6783034B-7CA2-4E10-A4B2-7E23BF9C75AB}</author>
    <author>tc={E8D69C72-C74B-476B-B392-2C4F9DD330F4}</author>
  </authors>
  <commentList>
    <comment ref="B7" authorId="0" shapeId="0" xr:uid="{AAEA4400-DD44-43DC-B86A-8DF2C67A2D1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98135C8-65B3-4ED7-A8CA-FF04F246E1C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3FF76337-ED56-41E4-963D-BEEC37158662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79D1B52-0E36-419C-81CC-80F5AA9A81C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A92DE2E-3E80-4530-B824-5AC5CF8DB2DD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BE17BF4-CAE9-4990-84CD-42D8354A5646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E91B60CB-E8C9-4860-83EC-064C36A1128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09E0E795-6319-4724-99E8-C7CBE676BA3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E17828B4-A3BA-4CAB-AD69-A8AFBB163CD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DBABC838-C922-4631-ADEB-3836E48336B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3615D792-7467-4655-87F4-F8266610CD4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9916E14A-DA5C-44D0-AA13-02D19322FCB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6783034B-7CA2-4E10-A4B2-7E23BF9C75A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E8D69C72-C74B-476B-B392-2C4F9DD330F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tc={083BCE75-0808-47BA-B5F9-DE2229CFC1B8}</author>
    <author>tc={8E084F0B-4F06-44B5-B34B-1EC4E4A502DF}</author>
    <author>tc={2E1BDC1C-35E5-4EED-8DF0-05F08A91B79B}</author>
    <author>tc={22B94A1B-7076-43A8-86A8-DC0C4894EE09}</author>
    <author>tc={3D588E58-E09D-409B-812A-174CCB3B5A1B}</author>
    <author>tc={2EF6376F-9D8E-44FB-9679-ADC138AA4CB8}</author>
    <author>tc={5FF430FA-A120-46A6-B4DC-4A12B4288718}</author>
    <author>tc={7B0AD622-C00B-4D1F-B727-1EA234900B87}</author>
    <author>tc={CB3E3DEB-EDF6-4C8B-9A2E-B28DA0C6B734}</author>
    <author>tc={28A765A5-15EC-4185-BDF0-C815314B2436}</author>
    <author>tc={76F61F90-2C41-4D1C-B46B-8583BD651541}</author>
    <author>tc={909ED941-FF08-4442-9BF0-D3F17B0FD088}</author>
    <author>tc={A8E95A58-B27D-4894-B967-0523AE09A248}</author>
    <author>tc={C90F9889-67A8-44F4-932D-2046ECD4A89E}</author>
    <author>tc={01CA9AFE-C6D0-4249-9DC5-940927E4663B}</author>
    <author>tc={2D4030B6-5150-428E-8B29-1B17DE309277}</author>
    <author>tc={336ADB66-6B43-43CE-AA97-798808B0724A}</author>
    <author>tc={3110AB87-AA3D-412D-A0C7-77DB30F0BB0C}</author>
    <author>tc={12DCB450-71FC-44E2-8914-16681C73A402}</author>
    <author>tc={5F4E965B-FBAD-45A6-80EA-AA9BCCB019D6}</author>
    <author>tc={CE539808-6E25-4906-88B3-323BD707657A}</author>
    <author>tc={003C8427-939B-4DB4-AB5F-2716F992A457}</author>
    <author>tc={02245578-5F0D-4841-91E6-C397A1F2914B}</author>
    <author>tc={95B34742-2799-4F2F-85AF-16FA39F65037}</author>
    <author>tc={915684C3-041C-4014-AAFD-3682016F8DC8}</author>
    <author>tc={16BA84D4-0B68-432C-95ED-43F1D427AA8D}</author>
    <author>tc={A7DD7733-4DA7-4952-BCBF-B3BA4D5295D6}</author>
    <author>tc={33BE04BC-D3CE-4013-8D74-13CDE70F8DA8}</author>
    <author>tc={94F5AA16-57F5-4B0E-B34B-DBDA1A2E9FA4}</author>
    <author>tc={A41EE4AB-6867-4B45-9AF3-AA1461F84E8C}</author>
    <author>tc={E16465C2-F5FC-415D-93AA-2C5F2085ECC4}</author>
    <author>tc={730E5299-F5C3-4E18-9EF1-3BF0D372715A}</author>
    <author>tc={4FB0AD18-37CF-437D-B607-C4D2E78A0DE9}</author>
  </authors>
  <commentList>
    <comment ref="B7" authorId="0" shapeId="0" xr:uid="{083BCE75-0808-47BA-B5F9-DE2229CFC1B8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E084F0B-4F06-44B5-B34B-1EC4E4A502DF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2E1BDC1C-35E5-4EED-8DF0-05F08A91B79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2B94A1B-7076-43A8-86A8-DC0C4894EE0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3D588E58-E09D-409B-812A-174CCB3B5A1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2EF6376F-9D8E-44FB-9679-ADC138AA4CB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FF430FA-A120-46A6-B4DC-4A12B428871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B0AD622-C00B-4D1F-B727-1EA234900B87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CB3E3DEB-EDF6-4C8B-9A2E-B28DA0C6B73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28A765A5-15EC-4185-BDF0-C815314B243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76F61F90-2C41-4D1C-B46B-8583BD65154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909ED941-FF08-4442-9BF0-D3F17B0FD08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A8E95A58-B27D-4894-B967-0523AE09A24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C90F9889-67A8-44F4-932D-2046ECD4A89E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01CA9AFE-C6D0-4249-9DC5-940927E4663B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2D4030B6-5150-428E-8B29-1B17DE30927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336ADB66-6B43-43CE-AA97-798808B0724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3110AB87-AA3D-412D-A0C7-77DB30F0BB0C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12DCB450-71FC-44E2-8914-16681C73A40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5F4E965B-FBAD-45A6-80EA-AA9BCCB019D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CE539808-6E25-4906-88B3-323BD707657A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003C8427-939B-4DB4-AB5F-2716F992A45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02245578-5F0D-4841-91E6-C397A1F291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95B34742-2799-4F2F-85AF-16FA39F6503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915684C3-041C-4014-AAFD-3682016F8DC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16BA84D4-0B68-432C-95ED-43F1D427AA8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A7DD7733-4DA7-4952-BCBF-B3BA4D5295D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33BE04BC-D3CE-4013-8D74-13CDE70F8DA8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94F5AA16-57F5-4B0E-B34B-DBDA1A2E9FA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A41EE4AB-6867-4B45-9AF3-AA1461F84E8C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E16465C2-F5FC-415D-93AA-2C5F2085ECC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730E5299-F5C3-4E18-9EF1-3BF0D372715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4FB0AD18-37CF-437D-B607-C4D2E78A0DE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tc={7A9E96AC-5955-4090-A2F1-F7B16CDE6F3B}</author>
    <author>tc={39D7E32C-2E54-48A3-823E-D4C32A51CDD5}</author>
    <author>tc={A58A2CCE-5A71-43A1-8191-BCF2B3E09FBC}</author>
    <author>tc={E96FBA9F-A75D-4304-A36F-E1138A366909}</author>
    <author>tc={980E74BD-93DB-49D8-993C-4E316663492F}</author>
    <author>tc={43D52B30-554B-4162-9BA5-4EAC84EDEA42}</author>
    <author>tc={50C5E7AD-F322-4539-B068-6724C8E11523}</author>
    <author>tc={7BC04BEF-32ED-4F0E-AA0C-7260543EFD63}</author>
    <author>tc={68948872-B29B-4778-9A07-3048CC95C4C5}</author>
    <author>tc={A1A3CCA8-28AA-405F-AA6C-EDB54669EFF3}</author>
    <author>tc={0324CB47-9141-4C99-AD85-F1E5969D619F}</author>
    <author>tc={487C49BE-B13F-4F29-BCC3-1373BF7F3DBD}</author>
    <author>tc={30B0EA0B-2877-4229-AD9B-2000B5422914}</author>
    <author>tc={CAB660E8-0B0B-433E-BB01-EC4CA64144FA}</author>
    <author>tc={262740A5-30DA-4B6E-9E98-26C6891ECEC2}</author>
    <author>tc={60200E1C-F7D0-4BCB-8DEB-31F8DD40901A}</author>
    <author>tc={35CED1A1-637C-4F0B-831C-22762E681E53}</author>
    <author>tc={71AB1559-1BAC-42D1-A22E-31C10FC37920}</author>
    <author>tc={27BA5628-368E-4B52-BE0F-3CF671301D22}</author>
    <author>tc={B1AD84F5-9C29-42BF-A1DD-618E13A0569C}</author>
    <author>tc={9FC543E6-F781-4C92-B870-0CF7E9435FB7}</author>
    <author>tc={8850DA5F-D91B-43C4-AB4B-0A6BAAF4F036}</author>
    <author>tc={596B5997-7B06-458C-AED6-183E113A8E7F}</author>
    <author>tc={4955FD9B-26A9-41D5-99C7-255C92FF5E16}</author>
    <author>tc={FAA26C17-B722-4513-9107-15C7AD9AAAA4}</author>
    <author>tc={57D4FEDB-A4FC-4E8E-8099-929CD7CF2E10}</author>
    <author>tc={298876C5-52F9-4BF0-9BA2-B5D26A1F7696}</author>
    <author>tc={4A284B06-C870-4C01-89DA-3332637E3E55}</author>
    <author>tc={15AAF5E4-EA6A-48B7-AF94-93144D71FA17}</author>
    <author>tc={5B76FEA1-5F5C-4EC8-88A3-FE35FF5F3A84}</author>
    <author>tc={E6BFA10C-FA01-42B9-ACEA-423E5D5DB1D0}</author>
    <author>tc={A0CEE004-5A7D-4FF7-A76B-2AF92A031BA9}</author>
    <author>tc={D67B3C40-1B6F-4E44-8211-09B3ADB01ABA}</author>
  </authors>
  <commentList>
    <comment ref="B7" authorId="0" shapeId="0" xr:uid="{7A9E96AC-5955-4090-A2F1-F7B16CDE6F3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39D7E32C-2E54-48A3-823E-D4C32A51CDD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A58A2CCE-5A71-43A1-8191-BCF2B3E09FB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96FBA9F-A75D-4304-A36F-E1138A36690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980E74BD-93DB-49D8-993C-4E316663492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43D52B30-554B-4162-9BA5-4EAC84EDEA4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0C5E7AD-F322-4539-B068-6724C8E1152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BC04BEF-32ED-4F0E-AA0C-7260543EFD6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8948872-B29B-4778-9A07-3048CC95C4C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A1A3CCA8-28AA-405F-AA6C-EDB54669EFF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0324CB47-9141-4C99-AD85-F1E5969D619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487C49BE-B13F-4F29-BCC3-1373BF7F3DB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30B0EA0B-2877-4229-AD9B-2000B54229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CAB660E8-0B0B-433E-BB01-EC4CA64144F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262740A5-30DA-4B6E-9E98-26C6891ECEC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60200E1C-F7D0-4BCB-8DEB-31F8DD40901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35CED1A1-637C-4F0B-831C-22762E681E5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71AB1559-1BAC-42D1-A22E-31C10FC3792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27BA5628-368E-4B52-BE0F-3CF671301D2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B1AD84F5-9C29-42BF-A1DD-618E13A0569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9FC543E6-F781-4C92-B870-0CF7E9435FB7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8850DA5F-D91B-43C4-AB4B-0A6BAAF4F03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596B5997-7B06-458C-AED6-183E113A8E7F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4955FD9B-26A9-41D5-99C7-255C92FF5E1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FAA26C17-B722-4513-9107-15C7AD9AAAA4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57D4FEDB-A4FC-4E8E-8099-929CD7CF2E10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298876C5-52F9-4BF0-9BA2-B5D26A1F769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4A284B06-C870-4C01-89DA-3332637E3E55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15AAF5E4-EA6A-48B7-AF94-93144D71FA1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5B76FEA1-5F5C-4EC8-88A3-FE35FF5F3A8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E6BFA10C-FA01-42B9-ACEA-423E5D5DB1D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A0CEE004-5A7D-4FF7-A76B-2AF92A031BA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D67B3C40-1B6F-4E44-8211-09B3ADB01AB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tc={6D630B8E-CF83-459D-A6F9-F5457D8B2888}</author>
    <author>tc={1998F108-9206-4528-946A-AFCD8715DB54}</author>
    <author>tc={225290E9-70D5-44A7-B9A1-36387D8882CC}</author>
    <author>tc={F1D49011-BF12-4DC4-9DFC-864243BA8F81}</author>
    <author>tc={63C11E7F-A6A7-467C-8685-82E8D58A248D}</author>
    <author>tc={A018F3F6-39B3-41FD-AC35-647EB42371C0}</author>
    <author>tc={5645524B-0F8D-4440-BF79-02AE7B27B74B}</author>
    <author>tc={3BAE2A0A-9E21-40B4-83E0-8B2F2920C8D8}</author>
    <author>tc={7D74AC6A-6891-4199-B9EC-48828C64E599}</author>
  </authors>
  <commentList>
    <comment ref="B7" authorId="0" shapeId="0" xr:uid="{6D630B8E-CF83-459D-A6F9-F5457D8B2888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1998F108-9206-4528-946A-AFCD8715DB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225290E9-70D5-44A7-B9A1-36387D8882CC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F1D49011-BF12-4DC4-9DFC-864243BA8F8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63C11E7F-A6A7-467C-8685-82E8D58A248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H7" authorId="5" shapeId="0" xr:uid="{A018F3F6-39B3-41FD-AC35-647EB42371C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5645524B-0F8D-4440-BF79-02AE7B27B74B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3BAE2A0A-9E21-40B4-83E0-8B2F2920C8D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7D74AC6A-6891-4199-B9EC-48828C64E59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tc={3FA0D47C-132F-4BA9-BFA9-9565C438BBA4}</author>
    <author>tc={705E2D52-D697-4F7C-A4BF-D54C9ABAEC7E}</author>
    <author>tc={BC054EA4-2545-4374-A9DA-858D026C9051}</author>
    <author>tc={0DDE3A50-36C1-4BC5-ACA5-DFA887D5755C}</author>
    <author>tc={D246A056-FE1F-403A-BAEA-EC252E87DC60}</author>
    <author>tc={7F4B3F05-E82F-4CE8-8FDB-12F320F515CF}</author>
    <author>tc={0A763222-C36D-45FC-B598-11DC6ED2AEE5}</author>
    <author>tc={B2DEB31B-4162-42A4-80EF-A3261AB6E66B}</author>
    <author>tc={44E0C5B5-6EEF-4F6F-9353-21D4DB1B8395}</author>
    <author>tc={8A216EB6-6B06-40BB-8D66-2F28D5B01765}</author>
    <author>tc={E04A5E7D-272D-4E5F-9E5A-3365D8588254}</author>
    <author>tc={0308DCB0-AAA7-4893-B805-DC0D15B51226}</author>
    <author>tc={D7D6C6A6-EBA2-45A0-A4DC-74DFF54542F0}</author>
    <author>tc={C7DF3D46-4358-4A0C-BA7B-92077489ECB2}</author>
    <author>tc={E39A22AD-87D2-4F9E-AFB7-E9B4377C19D1}</author>
    <author>tc={566F059B-69AD-48AC-9ACD-55C55D0DF561}</author>
    <author>tc={85ABC81C-ED92-418C-BF4E-BC3E0163EBEF}</author>
  </authors>
  <commentList>
    <comment ref="B7" authorId="0" shapeId="0" xr:uid="{3FA0D47C-132F-4BA9-BFA9-9565C438BBA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705E2D52-D697-4F7C-A4BF-D54C9ABAEC7E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BC054EA4-2545-4374-A9DA-858D026C905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DDE3A50-36C1-4BC5-ACA5-DFA887D5755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D246A056-FE1F-403A-BAEA-EC252E87DC6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7F4B3F05-E82F-4CE8-8FDB-12F320F515C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0A763222-C36D-45FC-B598-11DC6ED2AEE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B2DEB31B-4162-42A4-80EF-A3261AB6E66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44E0C5B5-6EEF-4F6F-9353-21D4DB1B839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8A216EB6-6B06-40BB-8D66-2F28D5B0176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E04A5E7D-272D-4E5F-9E5A-3365D8588254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0308DCB0-AAA7-4893-B805-DC0D15B5122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D7D6C6A6-EBA2-45A0-A4DC-74DFF54542F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C7DF3D46-4358-4A0C-BA7B-92077489ECB2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E39A22AD-87D2-4F9E-AFB7-E9B4377C19D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566F059B-69AD-48AC-9ACD-55C55D0DF56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85ABC81C-ED92-418C-BF4E-BC3E0163EBE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tc={CE517F95-F92C-4A8C-84C1-23C7BAF9D7D1}</author>
    <author>tc={2C7AA32C-2FB3-4A0A-84B4-A067A513A307}</author>
    <author>tc={465B799D-EE86-48DB-8153-FA25D18BDC1B}</author>
    <author>tc={0B9F0FE5-E6ED-4B82-ADF3-17B161A209F9}</author>
    <author>tc={452ADE98-F3DC-4ACD-913C-55CD7F80EEFB}</author>
    <author>tc={BB6D1499-78F8-4495-8193-38E347C27703}</author>
    <author>tc={62FF0989-048F-4912-9553-A710FA154F66}</author>
    <author>tc={DDF1D3AB-33DC-4C1D-AA3E-FF5A9CB1D1B1}</author>
    <author>tc={DAAC786F-E6DE-43D8-8F44-24D9C8BCFB41}</author>
    <author>tc={AFF97D7F-5812-415D-9753-6FD7DB23F589}</author>
    <author>tc={FD7102FF-AAD0-4752-8B99-09E1D675E421}</author>
    <author>tc={060B6C6D-B979-44D4-8DE4-744CCAEF0186}</author>
    <author>tc={7B516128-D914-4A50-A46F-67CD24A72BB5}</author>
    <author>tc={FC892CBE-1686-46A8-B27E-87CB41733423}</author>
    <author>tc={381D4FB1-E939-4A33-B293-0464A3A2275E}</author>
    <author>tc={B5CBA7AC-C641-4BC0-9805-6FC1E19E4D03}</author>
    <author>tc={CE17EAD5-C693-4964-9A80-2B049F74E1BD}</author>
  </authors>
  <commentList>
    <comment ref="B7" authorId="0" shapeId="0" xr:uid="{CE517F95-F92C-4A8C-84C1-23C7BAF9D7D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2C7AA32C-2FB3-4A0A-84B4-A067A513A30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465B799D-EE86-48DB-8153-FA25D18BDC1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B9F0FE5-E6ED-4B82-ADF3-17B161A209F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452ADE98-F3DC-4ACD-913C-55CD7F80EEF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BB6D1499-78F8-4495-8193-38E347C277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62FF0989-048F-4912-9553-A710FA154F6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DDF1D3AB-33DC-4C1D-AA3E-FF5A9CB1D1B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DAAC786F-E6DE-43D8-8F44-24D9C8BCFB4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AFF97D7F-5812-415D-9753-6FD7DB23F58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FD7102FF-AAD0-4752-8B99-09E1D675E421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060B6C6D-B979-44D4-8DE4-744CCAEF018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7B516128-D914-4A50-A46F-67CD24A72BB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FC892CBE-1686-46A8-B27E-87CB4173342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381D4FB1-E939-4A33-B293-0464A3A2275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B5CBA7AC-C641-4BC0-9805-6FC1E19E4D0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CE17EAD5-C693-4964-9A80-2B049F74E1B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tc={323C580E-24C9-4300-BE2F-EED06E4365C8}</author>
    <author>tc={F7C18147-EEE7-4DFC-B0FB-7F60FD2FDC0A}</author>
    <author>tc={3DBACD3F-78C0-4AB4-9195-4AA7B4B09383}</author>
    <author>tc={28F85313-2C2B-49C0-ABA8-9A988AF92600}</author>
    <author>tc={1F821760-F364-48BB-A5A3-B762EA24E116}</author>
    <author>tc={04670A81-3631-4F84-8B9E-F4420FC1064C}</author>
    <author>tc={A06675B8-C74F-43BA-A654-8C3F58C82BE0}</author>
    <author>tc={D7EE6D19-3986-4EF6-A155-300BF2BF7175}</author>
    <author>tc={712269DE-4D70-4D3F-8517-E885BF8201C3}</author>
  </authors>
  <commentList>
    <comment ref="B7" authorId="0" shapeId="0" xr:uid="{323C580E-24C9-4300-BE2F-EED06E4365C8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F7C18147-EEE7-4DFC-B0FB-7F60FD2FDC0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3DBACD3F-78C0-4AB4-9195-4AA7B4B0938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1 regular user</t>
      </text>
    </comment>
    <comment ref="F7" authorId="3" shapeId="0" xr:uid="{28F85313-2C2B-49C0-ABA8-9A988AF926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TB Sounding
padding added as timing below</t>
      </text>
    </comment>
    <comment ref="G7" authorId="4" shapeId="0" xr:uid="{1F821760-F364-48BB-A5A3-B762EA24E116}">
      <text>
        <t>[Threaded comment]
Your version of Excel allows you to read this threaded comment; however, any edits to it will get removed if the file is opened in a newer version of Excel. Learn more: https://go.microsoft.com/fwlink/?linkid=870924
Comment:
    SU (4x2)</t>
      </text>
    </comment>
    <comment ref="H7" authorId="5" shapeId="0" xr:uid="{04670A81-3631-4F84-8B9E-F4420FC1064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A06675B8-C74F-43BA-A654-8C3F58C82BE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D7EE6D19-3986-4EF6-A155-300BF2BF7175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712269DE-4D70-4D3F-8517-E885BF8201C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tc={B5689D77-EC93-4EDD-9262-64FC728E85DB}</author>
    <author>tc={C52B0FCB-34BB-4AF7-A404-4B2AA65571DC}</author>
    <author>tc={EA7C259A-5914-4763-8490-3FE686354811}</author>
    <author>tc={A32161CE-D8B7-48CA-BC2C-E7406F4B3798}</author>
    <author>tc={FE180764-3DB5-4155-95B1-6FEC431174EB}</author>
    <author>tc={73BBBE7C-7DD8-4F87-8DD7-9E2B9BCE2068}</author>
    <author>tc={531B138A-11F5-4C13-B7E4-99F535EF44C0}</author>
    <author>tc={772E7924-6762-4AA7-AF00-65615D5F4E62}</author>
    <author>tc={9F30B2F5-FE04-46CD-850F-2566C6B699FD}</author>
    <author>tc={E5F2835E-ACDC-4AA2-948F-960357AE1D6E}</author>
    <author>tc={E9CD76DA-0808-479C-8BE1-CD2B93D63603}</author>
    <author>tc={39AA665B-4185-40FB-8B6D-517743E465D4}</author>
    <author>tc={0C9DB095-9661-4C42-8DAA-C3902D15E9C0}</author>
    <author>tc={CBBBDDFA-0F15-45F7-8A9E-E3D86C6045AA}</author>
    <author>tc={44318E52-07D6-4A27-83ED-2549251D24FE}</author>
    <author>tc={B56AB551-ABE4-4C48-99D3-A1997C21D7CF}</author>
    <author>tc={16E9ECF2-BFAB-4C42-BE0E-63E79CBDD0C1}</author>
    <author>tc={77A58C2C-A84A-462F-84A9-4E9554889AB5}</author>
    <author>tc={073ECB8B-8CD6-4CE4-AF13-5AB8E9E0DA5D}</author>
    <author>tc={11B20996-3E95-48DD-9E24-051937410A16}</author>
    <author>tc={E62D7D8F-AF4D-4F4F-9923-531A90AB5B1A}</author>
    <author>tc={D573D1F7-2896-425E-8467-7503052F5AD2}</author>
    <author>tc={F6E3AA65-4E53-4D69-872A-B8F660A7DC25}</author>
    <author>tc={9B14E83C-43CF-429F-B28B-BB810DB67D16}</author>
    <author>tc={C142BE75-1EB8-4458-8A7F-D120EC123023}</author>
  </authors>
  <commentList>
    <comment ref="B7" authorId="0" shapeId="0" xr:uid="{B5689D77-EC93-4EDD-9262-64FC728E85D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C52B0FCB-34BB-4AF7-A404-4B2AA65571D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EA7C259A-5914-4763-8490-3FE68635481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A32161CE-D8B7-48CA-BC2C-E7406F4B379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FE180764-3DB5-4155-95B1-6FEC431174E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73BBBE7C-7DD8-4F87-8DD7-9E2B9BCE206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31B138A-11F5-4C13-B7E4-99F535EF44C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72E7924-6762-4AA7-AF00-65615D5F4E6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9F30B2F5-FE04-46CD-850F-2566C6B699F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E5F2835E-ACDC-4AA2-948F-960357AE1D6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E9CD76DA-0808-479C-8BE1-CD2B93D636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39AA665B-4185-40FB-8B6D-517743E465D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0C9DB095-9661-4C42-8DAA-C3902D15E9C0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CBBBDDFA-0F15-45F7-8A9E-E3D86C6045A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44318E52-07D6-4A27-83ED-2549251D24F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B56AB551-ABE4-4C48-99D3-A1997C21D7C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16E9ECF2-BFAB-4C42-BE0E-63E79CBDD0C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77A58C2C-A84A-462F-84A9-4E9554889AB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073ECB8B-8CD6-4CE4-AF13-5AB8E9E0DA5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11B20996-3E95-48DD-9E24-051937410A1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62D7D8F-AF4D-4F4F-9923-531A90AB5B1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D573D1F7-2896-425E-8467-7503052F5AD2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F6E3AA65-4E53-4D69-872A-B8F660A7DC2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9B14E83C-43CF-429F-B28B-BB810DB67D1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C142BE75-1EB8-4458-8A7F-D120EC12302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tc={2FCEB156-9291-40AA-908D-3C79ABC92281}</author>
    <author>tc={5F0AEF89-D858-4EB7-B75E-700E3CF102F7}</author>
    <author>tc={7C7CE206-3889-4C36-B903-69F2E6EC6B94}</author>
    <author>tc={65F52719-03CF-4524-BC90-F08483A805E7}</author>
    <author>tc={66F1EFE4-DCCE-446D-AD1E-3FD4E5F6781C}</author>
    <author>tc={802EE970-3391-4715-BE59-D20237C177E7}</author>
    <author>tc={8BACBB6F-08FC-41BA-8066-218FB6A95062}</author>
    <author>tc={FCAD765D-5ACF-4FE3-AD93-AC9818AF1E23}</author>
    <author>tc={D92AFA6C-588F-4531-9A82-08EFA5338CA3}</author>
    <author>tc={DC52071F-DF23-40B0-BA68-4EAE7C7D4994}</author>
    <author>tc={27025684-79B9-409E-8859-DE7BD76C1503}</author>
    <author>tc={472940E8-E398-4F04-A4C2-7CC4C2C98F67}</author>
    <author>tc={E85F06AB-4E9D-4BCD-BB9A-B22AECDF0CB7}</author>
    <author>tc={FACB57D8-8857-4FAF-8334-3C1301BF8608}</author>
    <author>tc={E275810A-49ED-44D6-887A-194ADE08E4E8}</author>
    <author>tc={5F6B8F8C-FB72-46C8-AEF6-80834875C1E2}</author>
    <author>tc={F93E7094-ED74-4CCC-943D-B7372BA8BB8D}</author>
    <author>tc={51CA89C6-05FE-448A-B4FE-91060A033674}</author>
    <author>tc={5BF4FFAE-3772-44A8-89A8-7DA1FE987AF3}</author>
    <author>tc={39B1E021-B3F4-4E1A-AD3F-C47CCEDE5139}</author>
    <author>tc={42F33569-9919-48E0-BEBB-348CDB79A671}</author>
    <author>tc={32019DCF-6896-4BA5-9A25-2FFF65E4C95E}</author>
    <author>tc={F5FB06A7-107C-45DC-90CF-AF566DD4678E}</author>
    <author>tc={C7A15F79-6769-423E-AA97-07F9006F8EC6}</author>
    <author>tc={F201A3F9-A0A3-49B9-8F31-50198F42A7FD}</author>
  </authors>
  <commentList>
    <comment ref="B7" authorId="0" shapeId="0" xr:uid="{2FCEB156-9291-40AA-908D-3C79ABC9228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F0AEF89-D858-4EB7-B75E-700E3CF102F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7C7CE206-3889-4C36-B903-69F2E6EC6B9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65F52719-03CF-4524-BC90-F08483A805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6F1EFE4-DCCE-446D-AD1E-3FD4E5F6781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802EE970-3391-4715-BE59-D20237C177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8BACBB6F-08FC-41BA-8066-218FB6A9506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FCAD765D-5ACF-4FE3-AD93-AC9818AF1E2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D92AFA6C-588F-4531-9A82-08EFA5338CA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DC52071F-DF23-40B0-BA68-4EAE7C7D499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27025684-79B9-409E-8859-DE7BD76C15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472940E8-E398-4F04-A4C2-7CC4C2C98F6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E85F06AB-4E9D-4BCD-BB9A-B22AECDF0CB7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FACB57D8-8857-4FAF-8334-3C1301BF860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E275810A-49ED-44D6-887A-194ADE08E4E8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5F6B8F8C-FB72-46C8-AEF6-80834875C1E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93E7094-ED74-4CCC-943D-B7372BA8BB8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51CA89C6-05FE-448A-B4FE-91060A03367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5BF4FFAE-3772-44A8-89A8-7DA1FE987AF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39B1E021-B3F4-4E1A-AD3F-C47CCEDE5139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42F33569-9919-48E0-BEBB-348CDB79A67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32019DCF-6896-4BA5-9A25-2FFF65E4C95E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F5FB06A7-107C-45DC-90CF-AF566DD4678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C7A15F79-6769-423E-AA97-07F9006F8E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F201A3F9-A0A3-49B9-8F31-50198F42A7F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tc={2F96A6C5-4386-4924-A02F-4337C78FE943}</author>
    <author>tc={7BE56BFD-F5D2-42F7-9C66-C11E41692114}</author>
    <author>tc={974320BA-D5E9-4D9C-A4C9-780C78830FDB}</author>
    <author>tc={2E134A61-F716-4AFC-9A0F-C361236845B7}</author>
    <author>tc={1509D26F-C3C5-4828-AEF5-AEC4341B4AFE}</author>
    <author>tc={89885DC0-5302-4E4C-AE8D-092FAC07AFC8}</author>
    <author>tc={FC21D46C-5EF3-4EEF-91D6-BD59B40306A0}</author>
    <author>tc={EFFD90CE-0FE1-4BA1-A1A6-B42B95849699}</author>
    <author>tc={63CD9BA3-3D61-4C73-8380-6A79A4513508}</author>
    <author>tc={BF3240EB-B30D-450C-A48C-B083357C0E54}</author>
    <author>tc={956326E7-4CA7-41AF-9A86-E2775271D3F5}</author>
    <author>tc={F7E2F191-EBD9-485D-8266-EA7859404C93}</author>
    <author>tc={5A16C713-382E-4ACF-B51D-FEEA9D594476}</author>
    <author>tc={07FA47C7-5827-42CA-9F4B-0B88BC5569FD}</author>
  </authors>
  <commentList>
    <comment ref="B7" authorId="0" shapeId="0" xr:uid="{2F96A6C5-4386-4924-A02F-4337C78FE94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7BE56BFD-F5D2-42F7-9C66-C11E4169211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74320BA-D5E9-4D9C-A4C9-780C78830FD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E134A61-F716-4AFC-9A0F-C361236845B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1509D26F-C3C5-4828-AEF5-AEC4341B4AF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9885DC0-5302-4E4C-AE8D-092FAC07AFC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FC21D46C-5EF3-4EEF-91D6-BD59B40306A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EFFD90CE-0FE1-4BA1-A1A6-B42B9584969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63CD9BA3-3D61-4C73-8380-6A79A451350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BF3240EB-B30D-450C-A48C-B083357C0E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956326E7-4CA7-41AF-9A86-E2775271D3F5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F7E2F191-EBD9-485D-8266-EA7859404C9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5A16C713-382E-4ACF-B51D-FEEA9D59447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07FA47C7-5827-42CA-9F4B-0B88BC5569F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tc={23CAB8FB-D9D1-4CE5-98C5-55BA6EDA3DF1}</author>
    <author>tc={586B7D75-3CC4-475A-9E23-2878196FB0A3}</author>
    <author>tc={888A8CDE-3F7D-40B0-AD1C-4F89987654F5}</author>
    <author>tc={EA141F9F-C2A5-44F2-BB2B-8430C38CA623}</author>
    <author>tc={99BA93C6-E91E-4A9D-A541-DD119308B9B5}</author>
    <author>tc={6BE3FAFC-649A-40A3-A62D-FF7A4A5CE45D}</author>
    <author>tc={33B780CA-E850-48AB-B549-B8B2F4E85FE5}</author>
    <author>tc={7DC6726D-5FE1-4C19-B47B-D1CEC36CEA60}</author>
    <author>tc={46F58913-FEE6-4772-9E4F-B064C3A2DB21}</author>
    <author>tc={0F43F8D8-A9BD-4771-90A1-3386B60847F3}</author>
    <author>tc={2ECC1884-DD60-4AC8-A844-9F5F8FFB54A4}</author>
    <author>tc={D9A7309C-8085-487E-A7BF-10E552169171}</author>
    <author>tc={F1F40413-4A37-493A-B072-8C008FC6494D}</author>
    <author>tc={F0A9990C-1671-45FA-89A5-86522D838010}</author>
  </authors>
  <commentList>
    <comment ref="B7" authorId="0" shapeId="0" xr:uid="{23CAB8FB-D9D1-4CE5-98C5-55BA6EDA3DF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86B7D75-3CC4-475A-9E23-2878196FB0A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888A8CDE-3F7D-40B0-AD1C-4F89987654F5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A141F9F-C2A5-44F2-BB2B-8430C38CA62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99BA93C6-E91E-4A9D-A541-DD119308B9B5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BE3FAFC-649A-40A3-A62D-FF7A4A5CE45D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33B780CA-E850-48AB-B549-B8B2F4E85FE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7DC6726D-5FE1-4C19-B47B-D1CEC36CEA60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46F58913-FEE6-4772-9E4F-B064C3A2DB2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0F43F8D8-A9BD-4771-90A1-3386B60847F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2ECC1884-DD60-4AC8-A844-9F5F8FFB54A4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D9A7309C-8085-487E-A7BF-10E55216917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F1F40413-4A37-493A-B072-8C008FC6494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F0A9990C-1671-45FA-89A5-86522D83801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tc={B37092A0-1B57-4AE4-B57F-B3C140AD9869}</author>
    <author>tc={1D37269D-488C-47E8-9F6C-92C921AB340F}</author>
    <author>tc={F4DF03CB-9092-4331-8E53-E51F17A49A33}</author>
    <author>tc={CC0EBD24-326B-4517-BE7D-608194C2112C}</author>
    <author>tc={4954CC12-312A-451B-989B-D88A8A44B75F}</author>
    <author>tc={32B5CC34-0628-442D-90C6-9FC248526D86}</author>
    <author>tc={C22DFE8D-0443-412B-8AFB-58635675C260}</author>
    <author>tc={F089E6E6-F348-4DB5-B97B-B16D61445118}</author>
    <author>tc={33D1A635-662C-4063-A159-CD13ED42C12A}</author>
    <author>tc={2B5D3307-0FD8-415E-A65E-6C92AB26A35C}</author>
    <author>tc={86E97391-399C-4579-ACF7-86D35B68B675}</author>
    <author>tc={B25213EA-BE6F-4566-8932-6F2296386E9D}</author>
    <author>tc={3AC57049-FAD4-4ECC-B801-C4893014910A}</author>
    <author>tc={7C29FAFF-5F15-4888-BCDB-79113A45F3FA}</author>
    <author>tc={373A21A4-E30E-4264-8A8B-897505103AA4}</author>
    <author>tc={AD3EEF83-1BB3-44EA-9C28-12D24E03AB1A}</author>
    <author>tc={A30913F0-C703-40D4-996F-DA07A6A7D680}</author>
    <author>tc={88D956EA-FA99-4D77-A4E8-EF60C8E99842}</author>
    <author>tc={C7192C9D-6FBF-4BB6-A364-AA25F4042FD1}</author>
    <author>tc={61A4FA0B-C1C4-46EC-B665-3027C45C6A3B}</author>
    <author>tc={3463CE41-436D-465A-BC01-27D66F1308E6}</author>
    <author>tc={F043C6D0-2F4A-477E-80D2-1233F9CF1054}</author>
    <author>tc={6D56E447-0EEE-4B80-9A30-6E2CF6645849}</author>
    <author>tc={FCC70BD5-97D4-4FBC-91D1-7F188B9F9D33}</author>
    <author>tc={30DA04BF-A5B0-4D14-B792-3C459CB3C03D}</author>
    <author>tc={F22DDAE0-357E-44BD-BC61-FB970456C35F}</author>
    <author>tc={B26D19A1-EE98-45C5-B2F3-F0E8AF7678A1}</author>
    <author>tc={F55DBA98-EFE9-4831-8A28-78F67ED50D41}</author>
    <author>tc={36392A01-25A8-4D02-845F-F9DACA3CF86A}</author>
    <author>tc={CF976C9B-FF18-4CF8-A75A-D16B1DBE506F}</author>
    <author>tc={7F008BB5-9ACF-4E1F-A10A-D504DF1127C0}</author>
    <author>tc={FDD263CB-99F7-4F17-94A8-6E04924F0F52}</author>
    <author>tc={12E46E1F-43DC-4D69-AA9A-ACA8A7E6E3ED}</author>
  </authors>
  <commentList>
    <comment ref="B7" authorId="0" shapeId="0" xr:uid="{B37092A0-1B57-4AE4-B57F-B3C140AD986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1D37269D-488C-47E8-9F6C-92C921AB340F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F4DF03CB-9092-4331-8E53-E51F17A49A33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CC0EBD24-326B-4517-BE7D-608194C2112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4954CC12-312A-451B-989B-D88A8A44B75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32B5CC34-0628-442D-90C6-9FC248526D8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C22DFE8D-0443-412B-8AFB-58635675C26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F089E6E6-F348-4DB5-B97B-B16D6144511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33D1A635-662C-4063-A159-CD13ED42C12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2B5D3307-0FD8-415E-A65E-6C92AB26A35C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86E97391-399C-4579-ACF7-86D35B68B67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B25213EA-BE6F-4566-8932-6F2296386E9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3AC57049-FAD4-4ECC-B801-C4893014910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7C29FAFF-5F15-4888-BCDB-79113A45F3F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373A21A4-E30E-4264-8A8B-897505103AA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AD3EEF83-1BB3-44EA-9C28-12D24E03AB1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A30913F0-C703-40D4-996F-DA07A6A7D68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88D956EA-FA99-4D77-A4E8-EF60C8E9984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C7192C9D-6FBF-4BB6-A364-AA25F4042F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61A4FA0B-C1C4-46EC-B665-3027C45C6A3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3463CE41-436D-465A-BC01-27D66F1308E6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F043C6D0-2F4A-477E-80D2-1233F9CF10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6D56E447-0EEE-4B80-9A30-6E2CF6645849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FCC70BD5-97D4-4FBC-91D1-7F188B9F9D3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30DA04BF-A5B0-4D14-B792-3C459CB3C03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F22DDAE0-357E-44BD-BC61-FB970456C35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B26D19A1-EE98-45C5-B2F3-F0E8AF7678A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F55DBA98-EFE9-4831-8A28-78F67ED50D41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36392A01-25A8-4D02-845F-F9DACA3CF86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CF976C9B-FF18-4CF8-A75A-D16B1DBE506F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7F008BB5-9ACF-4E1F-A10A-D504DF1127C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FDD263CB-99F7-4F17-94A8-6E04924F0F5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12E46E1F-43DC-4D69-AA9A-ACA8A7E6E3E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tc={38313033-EABC-478B-B5AB-9C0E7B9A1DEC}</author>
    <author>tc={F407521C-BDF0-4125-9FBA-D2A7569D7C22}</author>
    <author>tc={996B8DA1-2128-4C2F-BB20-2354E70D5854}</author>
    <author>tc={E153E094-6980-47F2-BB5E-49E9C8BBBE3F}</author>
    <author>tc={DA1F0628-F6AC-420E-9BBC-CCE6C64AEA5F}</author>
    <author>tc={F25AA6FF-2087-4AA8-B605-AA010CEA7385}</author>
    <author>tc={07071DE9-EF2D-4D9D-BC29-8050D77A175F}</author>
    <author>tc={D67D03D3-C3AE-4684-8B50-693D5F4442B5}</author>
    <author>tc={BE334816-D9E4-4B28-A286-0D48EBC27D1F}</author>
    <author>tc={B259879F-F574-4754-8A23-40F4A34A2B3F}</author>
    <author>tc={59519EC8-86BE-491A-B524-B63ED9470A61}</author>
    <author>tc={0F761B84-FBD9-42E5-B262-493F82915988}</author>
    <author>tc={DA40FCA2-944A-4C49-B752-966088DB361F}</author>
    <author>tc={EF9A1C7C-77B1-4F7B-B48D-57BB88F17B3F}</author>
    <author>tc={75AC7C51-2C24-4D6B-BC75-4EB1DECC003E}</author>
    <author>tc={873B66E8-FC1C-487B-BDB8-53FC7D742EA2}</author>
    <author>tc={25096752-9A35-47C5-B76B-29930B99CF62}</author>
    <author>tc={35ADBCCC-AC75-4B5F-9AE3-D0288129A529}</author>
    <author>tc={5CDD9D22-C1EB-45D6-9FB9-F708FAF2FB52}</author>
    <author>tc={A2F63A08-7F6E-4846-98CE-6A49A68D57C9}</author>
    <author>tc={E94E01BE-48CC-4716-A0CC-BD5061653D91}</author>
    <author>tc={20E2310F-8D15-4E00-9428-71B6D6D4FC79}</author>
    <author>tc={BBF43F89-B82C-4377-B57D-5F3453FA7AE7}</author>
    <author>tc={26EEA9F1-D12B-410F-8C59-A0ADC656F93F}</author>
    <author>tc={9F960269-E19A-4A9F-8B5D-B4EF1ECF1078}</author>
    <author>tc={17C2BC5B-9445-483E-99C0-B28DBB50E17F}</author>
    <author>tc={39C43A5A-6C39-48BB-AE09-71285BA65F25}</author>
    <author>tc={4206F69E-AE18-4CF5-A22A-0DFFA4D211AB}</author>
    <author>tc={18CCE1F2-401A-459E-B286-CA18317B4134}</author>
    <author>tc={082845A7-9891-43F1-BB77-D092C2F011ED}</author>
    <author>tc={BED9FC44-1D32-48AC-B01F-E18E304DDF69}</author>
    <author>tc={E2CD54DE-0587-43C8-A79A-2475F31F1009}</author>
    <author>tc={BA3FE3F0-0293-4880-971F-AA01D42F2073}</author>
  </authors>
  <commentList>
    <comment ref="B7" authorId="0" shapeId="0" xr:uid="{38313033-EABC-478B-B5AB-9C0E7B9A1DE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F407521C-BDF0-4125-9FBA-D2A7569D7C22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96B8DA1-2128-4C2F-BB20-2354E70D585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153E094-6980-47F2-BB5E-49E9C8BBBE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DA1F0628-F6AC-420E-9BBC-CCE6C64AEA5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F25AA6FF-2087-4AA8-B605-AA010CEA738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07071DE9-EF2D-4D9D-BC29-8050D77A175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D67D03D3-C3AE-4684-8B50-693D5F4442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BE334816-D9E4-4B28-A286-0D48EBC27D1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B259879F-F574-4754-8A23-40F4A34A2B3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59519EC8-86BE-491A-B524-B63ED9470A6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F761B84-FBD9-42E5-B262-493F8291598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DA40FCA2-944A-4C49-B752-966088DB361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EF9A1C7C-77B1-4F7B-B48D-57BB88F17B3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75AC7C51-2C24-4D6B-BC75-4EB1DECC003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873B66E8-FC1C-487B-BDB8-53FC7D742EA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25096752-9A35-47C5-B76B-29930B99CF6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35ADBCCC-AC75-4B5F-9AE3-D0288129A52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5CDD9D22-C1EB-45D6-9FB9-F708FAF2FB5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A2F63A08-7F6E-4846-98CE-6A49A68D57C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E94E01BE-48CC-4716-A0CC-BD5061653D9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20E2310F-8D15-4E00-9428-71B6D6D4FC7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BBF43F89-B82C-4377-B57D-5F3453FA7AE7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26EEA9F1-D12B-410F-8C59-A0ADC656F9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9F960269-E19A-4A9F-8B5D-B4EF1ECF107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17C2BC5B-9445-483E-99C0-B28DBB50E17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39C43A5A-6C39-48BB-AE09-71285BA65F2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4206F69E-AE18-4CF5-A22A-0DFFA4D211AB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18CCE1F2-401A-459E-B286-CA18317B413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082845A7-9891-43F1-BB77-D092C2F011ED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BED9FC44-1D32-48AC-B01F-E18E304DDF6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E2CD54DE-0587-43C8-A79A-2475F31F100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BA3FE3F0-0293-4880-971F-AA01D42F207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tc={1B2996BA-C441-4181-A670-4CBAD7FCF76B}</author>
    <author>tc={BE0E1285-FA6F-4320-AB3E-83BFDD2BA052}</author>
    <author>tc={C53002FE-2C75-44EB-9EC5-3C026AAE46BC}</author>
    <author>tc={0732DD7F-B010-49E2-80BE-609FB05A393D}</author>
    <author>tc={21B7E33F-4D1A-4A1E-A540-778EBB93B114}</author>
    <author>tc={6C96DE1C-A149-4374-9EBE-DD332B057DB5}</author>
    <author>tc={981AD71B-C3F0-4C96-90FC-5A37A476F6D3}</author>
    <author>tc={DDEBCCC8-E564-43B7-A65C-E71EA4DF0A89}</author>
    <author>tc={B7C702DD-5E8D-4F8F-93B1-15881B74B21B}</author>
    <author>tc={C55D0FA4-8843-4453-BE1A-C2EE261D2541}</author>
    <author>tc={577C38E2-53C2-4AEF-865A-A771D40B879F}</author>
    <author>tc={5CB434D6-0A25-4FBD-A9B7-00155FAA993D}</author>
    <author>tc={039DB89E-A945-4A86-A33C-5DCF2613E89E}</author>
    <author>tc={84AD886C-1AD7-4BC6-BBBD-E6D2559BB86D}</author>
    <author>tc={7E8767A1-427B-437C-883D-69029E764552}</author>
    <author>tc={419C61F8-F9BD-4B54-9561-2D82BE2116CC}</author>
    <author>tc={7083D691-B587-4CE8-B187-ADEEB07B2553}</author>
  </authors>
  <commentList>
    <comment ref="B7" authorId="0" shapeId="0" xr:uid="{1B2996BA-C441-4181-A670-4CBAD7FCF76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E0E1285-FA6F-4320-AB3E-83BFDD2BA052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C53002FE-2C75-44EB-9EC5-3C026AAE46B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732DD7F-B010-49E2-80BE-609FB05A393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21B7E33F-4D1A-4A1E-A540-778EBB93B1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C96DE1C-A149-4374-9EBE-DD332B057D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981AD71B-C3F0-4C96-90FC-5A37A476F6D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DDEBCCC8-E564-43B7-A65C-E71EA4DF0A8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B7C702DD-5E8D-4F8F-93B1-15881B74B21B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C55D0FA4-8843-4453-BE1A-C2EE261D254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577C38E2-53C2-4AEF-865A-A771D40B879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5CB434D6-0A25-4FBD-A9B7-00155FAA993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039DB89E-A945-4A86-A33C-5DCF2613E89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84AD886C-1AD7-4BC6-BBBD-E6D2559BB86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7E8767A1-427B-437C-883D-69029E76455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419C61F8-F9BD-4B54-9561-2D82BE2116C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7083D691-B587-4CE8-B187-ADEEB07B255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tc={F4FE42DB-970B-4D3E-95E9-BDFB4DF032F0}</author>
    <author>tc={3247457B-2C9E-484B-8EF4-D0C64E9115E5}</author>
    <author>tc={7905DABC-16F5-4F6A-9D53-56DDB1941BB9}</author>
    <author>tc={E3525AA8-3339-4569-BBD6-B7C5C9AEE772}</author>
    <author>tc={062E559D-FDDF-4E8D-9299-868D74A89DE7}</author>
    <author>tc={80505F47-8C0A-4D2D-9E42-1281667089E8}</author>
    <author>tc={914239F9-B1BE-4B73-848A-18FB496D4080}</author>
    <author>tc={6C98F277-6017-4676-864F-43F5FF95AD1B}</author>
    <author>tc={E6E8E76D-A3EB-45C4-B429-EABF9637C631}</author>
  </authors>
  <commentList>
    <comment ref="B7" authorId="0" shapeId="0" xr:uid="{F4FE42DB-970B-4D3E-95E9-BDFB4DF032F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3247457B-2C9E-484B-8EF4-D0C64E9115E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7905DABC-16F5-4F6A-9D53-56DDB1941BB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E3525AA8-3339-4569-BBD6-B7C5C9AEE77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062E559D-FDDF-4E8D-9299-868D74A89DE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H7" authorId="5" shapeId="0" xr:uid="{80505F47-8C0A-4D2D-9E42-1281667089E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914239F9-B1BE-4B73-848A-18FB496D408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6C98F277-6017-4676-864F-43F5FF95AD1B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E6E8E76D-A3EB-45C4-B429-EABF9637C63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tc={B7D89210-ED25-4667-91BE-4CAA45654C96}</author>
    <author>tc={5DF98CC8-269B-4935-BC58-CBA3FB255F77}</author>
    <author>tc={3A0B1FE6-7627-4308-89B7-EFF292841D13}</author>
    <author>tc={1153E32D-A60D-4753-B742-B4C962CDD73F}</author>
    <author>tc={8FF5469B-BBE1-4F5C-BA29-7B736A4B6AB8}</author>
    <author>tc={0BA3A7FD-E1E2-42B7-BF49-D7503840645F}</author>
    <author>tc={46A85A9B-2519-4931-B5D0-0EB1CC58D7A6}</author>
    <author>tc={B5168ED4-FCFC-4591-8925-76D0E0A852B3}</author>
    <author>tc={1E97B9F6-68AA-4569-B757-F9432E3240C8}</author>
    <author>tc={2202D1B4-EA90-4480-9EB4-E8A96A687621}</author>
    <author>tc={376B9C62-737C-49E8-A3F2-03E7631414F9}</author>
    <author>tc={9BFC0053-4706-47C2-9EF6-A8221C60869D}</author>
    <author>tc={CE3C13B4-6709-4B54-AA6C-9DD0C2F0BD46}</author>
    <author>tc={AC7A9D96-F77E-437B-BAE5-FD9511E0732A}</author>
    <author>tc={1077BF65-A18E-4D49-9A40-5D33D9DC5E85}</author>
    <author>tc={52A40358-6A64-4B2F-AC01-5755087607E3}</author>
    <author>tc={AD365921-90E5-4B79-8A81-B4143C8C2315}</author>
  </authors>
  <commentList>
    <comment ref="B7" authorId="0" shapeId="0" xr:uid="{B7D89210-ED25-4667-91BE-4CAA45654C96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DF98CC8-269B-4935-BC58-CBA3FB255F7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3A0B1FE6-7627-4308-89B7-EFF292841D13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1153E32D-A60D-4753-B742-B4C962CDD7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8FF5469B-BBE1-4F5C-BA29-7B736A4B6AB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0BA3A7FD-E1E2-42B7-BF49-D7503840645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6A85A9B-2519-4931-B5D0-0EB1CC58D7A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B5168ED4-FCFC-4591-8925-76D0E0A852B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1E97B9F6-68AA-4569-B757-F9432E3240C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2202D1B4-EA90-4480-9EB4-E8A96A68762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376B9C62-737C-49E8-A3F2-03E7631414F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9BFC0053-4706-47C2-9EF6-A8221C60869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CE3C13B4-6709-4B54-AA6C-9DD0C2F0BD4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AC7A9D96-F77E-437B-BAE5-FD9511E0732A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1077BF65-A18E-4D49-9A40-5D33D9DC5E8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52A40358-6A64-4B2F-AC01-5755087607E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AD365921-90E5-4B79-8A81-B4143C8C231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tc={6EF73884-9C1E-4E5F-A195-C6735E8B44B6}</author>
    <author>tc={1A8A4337-A25E-480F-9F19-84320497070A}</author>
    <author>tc={60D14FC1-6AD2-4D6A-B70B-01884C3A6786}</author>
    <author>tc={D5D6C8E7-E039-469C-879C-56B1C1579D05}</author>
    <author>tc={39F323AE-A641-45C0-9917-C0DA46871C69}</author>
    <author>tc={EED74FA1-D8C9-469C-A6F1-FA3145831E1E}</author>
    <author>tc={236503FA-BDF3-41FE-890D-CBEF352D07E9}</author>
    <author>tc={F8DAE44F-F214-4943-AD03-66B465590B13}</author>
    <author>tc={213E55EB-0B4D-42E3-A768-0639530141C6}</author>
  </authors>
  <commentList>
    <comment ref="B7" authorId="0" shapeId="0" xr:uid="{6EF73884-9C1E-4E5F-A195-C6735E8B44B6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1A8A4337-A25E-480F-9F19-84320497070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60D14FC1-6AD2-4D6A-B70B-01884C3A678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D5D6C8E7-E039-469C-879C-56B1C1579D0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39F323AE-A641-45C0-9917-C0DA46871C6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H7" authorId="5" shapeId="0" xr:uid="{EED74FA1-D8C9-469C-A6F1-FA3145831E1E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236503FA-BDF3-41FE-890D-CBEF352D07E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F8DAE44F-F214-4943-AD03-66B465590B1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213E55EB-0B4D-42E3-A768-0639530141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tc={9E47AD96-641D-4113-BF20-CB2D4707143B}</author>
    <author>tc={3DE8DA83-9879-4ED7-8C4A-EA8A5CE68C49}</author>
    <author>tc={DF1558E8-145B-4549-ACAD-0DC108E070F0}</author>
    <author>tc={6415B68F-4FC2-4A62-90A3-3C97915CE556}</author>
    <author>tc={ADC6888D-D94E-41D8-80AF-4F1570772244}</author>
    <author>tc={7EF48A9E-20C4-42B6-94A9-4381F200D943}</author>
    <author>tc={6409EEAA-7879-4E80-BA2D-7C5134D21663}</author>
    <author>tc={CFA3CDFF-8A1D-4FBB-87E3-3D5F66CD2037}</author>
    <author>tc={6751D208-CC51-423A-A556-7503B303411A}</author>
    <author>tc={D2A49C32-1509-4C16-B865-5EEC20BA1E04}</author>
    <author>tc={172EC706-9B2E-416B-8E35-196682607E79}</author>
    <author>tc={0E43B4F3-601F-4122-9F7F-D9554434A87E}</author>
    <author>tc={45859C57-23CD-4B98-95CC-1DFECA68EADA}</author>
    <author>tc={462C27C1-AFF5-4856-A7C6-572A44BAE24F}</author>
    <author>tc={1729520B-AAD9-491D-BDBA-19911DB1FA21}</author>
    <author>tc={5F150A24-8FA2-4C69-A6FA-0472234589FA}</author>
    <author>tc={F19464C1-59E9-4112-BE09-C851DEF7BC4B}</author>
    <author>tc={690C8808-95E1-49A2-BD50-F91E5229B13B}</author>
    <author>tc={C862841B-346F-4439-9E84-6726DC017F3E}</author>
    <author>tc={B6A9FAD9-4A6B-4E66-B27B-0D442F08E858}</author>
    <author>tc={E671D35D-3CDA-46E4-8FAF-175F56BE62F0}</author>
    <author>tc={1EB44329-97C0-4A12-9C12-265482D8FC35}</author>
    <author>tc={C85652CB-6C27-4A97-8092-072919F34167}</author>
    <author>tc={597F39D1-98BC-4E2C-B147-B4EF265469C0}</author>
    <author>tc={930826B5-4873-4112-A8E1-9DB925F1AE9F}</author>
  </authors>
  <commentList>
    <comment ref="B7" authorId="0" shapeId="0" xr:uid="{9E47AD96-641D-4113-BF20-CB2D4707143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3DE8DA83-9879-4ED7-8C4A-EA8A5CE68C4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DF1558E8-145B-4549-ACAD-0DC108E070F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6415B68F-4FC2-4A62-90A3-3C97915CE55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ADC6888D-D94E-41D8-80AF-4F157077224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7EF48A9E-20C4-42B6-94A9-4381F200D94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6409EEAA-7879-4E80-BA2D-7C5134D2166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CFA3CDFF-8A1D-4FBB-87E3-3D5F66CD2037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751D208-CC51-423A-A556-7503B303411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L7" authorId="9" shapeId="0" xr:uid="{D2A49C32-1509-4C16-B865-5EEC20BA1E0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172EC706-9B2E-416B-8E35-196682607E7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E43B4F3-601F-4122-9F7F-D9554434A87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P7" authorId="12" shapeId="0" xr:uid="{45859C57-23CD-4B98-95CC-1DFECA68EADA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462C27C1-AFF5-4856-A7C6-572A44BAE24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1729520B-AAD9-491D-BDBA-19911DB1FA2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5F150A24-8FA2-4C69-A6FA-0472234589F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19464C1-59E9-4112-BE09-C851DEF7BC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690C8808-95E1-49A2-BD50-F91E5229B13B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C862841B-346F-4439-9E84-6726DC017F3E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B6A9FAD9-4A6B-4E66-B27B-0D442F08E85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671D35D-3CDA-46E4-8FAF-175F56BE62F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1EB44329-97C0-4A12-9C12-265482D8FC35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C85652CB-6C27-4A97-8092-072919F3416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597F39D1-98BC-4E2C-B147-B4EF265469C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930826B5-4873-4112-A8E1-9DB925F1AE9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tc={E695DDC5-CF23-4B6A-9C3A-E76C7D3759AB}</author>
    <author>tc={22A03DC3-AC0F-4DA9-89DA-A87E2C626734}</author>
    <author>tc={1A3C230E-FCFF-4EFB-A617-36C0801EABF9}</author>
    <author>tc={8536673F-E501-45C5-ADF6-88B917629EE3}</author>
    <author>tc={6ECDB99A-7463-43F2-8532-8ADEFCB17E07}</author>
    <author>tc={1B87A7E3-0CA5-4FDE-9A4F-FAD09053EB6E}</author>
    <author>tc={F8344B73-DA65-4D46-9054-1A96B84C1329}</author>
    <author>tc={9C2C362C-63E9-4ECF-ADEE-F60BA4F2A161}</author>
    <author>tc={63B3C967-C0D1-46FE-810E-59912E480571}</author>
    <author>tc={98C9C86A-024D-494B-9F8B-6A7F44903C26}</author>
    <author>tc={CEEFCFF2-1C62-4583-AB2C-396388825881}</author>
    <author>tc={293DC7C8-A3D2-4A06-AB79-407DFD501C22}</author>
    <author>tc={32EE974A-B34D-4763-8610-AF63825B1A06}</author>
    <author>tc={95482CF4-116F-4BCF-8E7E-6E540542C971}</author>
    <author>tc={1A1A1E03-46A7-4DB3-AF09-B01C293AC9A5}</author>
    <author>tc={C7441922-5CE5-4279-979E-1CBCC9917644}</author>
    <author>tc={FAAB612B-BE95-42A8-A9BE-5B6480677440}</author>
    <author>tc={10096183-2D39-4586-968C-8111D9F8CA1F}</author>
    <author>tc={ED091CE3-4088-4BCA-AAA3-21DEDEB916AA}</author>
    <author>tc={0273FE10-A566-493B-B500-BC03246A3A4C}</author>
    <author>tc={EF7C1CCB-9729-4D5F-A668-52265F5240A2}</author>
    <author>tc={4BF810A5-4565-4503-AD76-A04B2713FA6C}</author>
    <author>tc={D305F1D8-B347-476D-ABE6-BB3EF05DC5B3}</author>
    <author>tc={50032416-EEB7-45D5-9456-B4D33B41C5EC}</author>
    <author>tc={F96A197C-7FFE-42A2-A0AE-5DB0A362E1D0}</author>
  </authors>
  <commentList>
    <comment ref="B7" authorId="0" shapeId="0" xr:uid="{E695DDC5-CF23-4B6A-9C3A-E76C7D3759A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22A03DC3-AC0F-4DA9-89DA-A87E2C62673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1A3C230E-FCFF-4EFB-A617-36C0801EABF9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8536673F-E501-45C5-ADF6-88B917629EE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ECDB99A-7463-43F2-8532-8ADEFCB17E07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1B87A7E3-0CA5-4FDE-9A4F-FAD09053EB6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F8344B73-DA65-4D46-9054-1A96B84C132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9C2C362C-63E9-4ECF-ADEE-F60BA4F2A16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3B3C967-C0D1-46FE-810E-59912E48057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L7" authorId="9" shapeId="0" xr:uid="{98C9C86A-024D-494B-9F8B-6A7F44903C2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CEEFCFF2-1C62-4583-AB2C-39638882588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293DC7C8-A3D2-4A06-AB79-407DFD501C2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P7" authorId="12" shapeId="0" xr:uid="{32EE974A-B34D-4763-8610-AF63825B1A06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95482CF4-116F-4BCF-8E7E-6E540542C9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1A1A1E03-46A7-4DB3-AF09-B01C293AC9A5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C7441922-5CE5-4279-979E-1CBCC991764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AAB612B-BE95-42A8-A9BE-5B6480677440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10096183-2D39-4586-968C-8111D9F8CA1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ED091CE3-4088-4BCA-AAA3-21DEDEB916AA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0273FE10-A566-493B-B500-BC03246A3A4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F7C1CCB-9729-4D5F-A668-52265F5240A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4BF810A5-4565-4503-AD76-A04B2713FA6C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D305F1D8-B347-476D-ABE6-BB3EF05DC5B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50032416-EEB7-45D5-9456-B4D33B41C5E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F96A197C-7FFE-42A2-A0AE-5DB0A362E1D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tc={835411A8-EEF7-4A1A-B18A-AC7C93574688}</author>
    <author>tc={8604EDCF-6701-47F5-9BE1-DC8794B9865D}</author>
    <author>tc={60AA7CE7-B91E-4B46-9485-50B656027611}</author>
    <author>tc={886C43D9-368C-4F17-A9EA-E8B4E6742029}</author>
    <author>tc={E7AEE411-8584-489F-8631-FE58C0503347}</author>
    <author>tc={80D75D86-24A9-4064-89DE-A64637C501C0}</author>
    <author>tc={25E12270-E010-4080-B0F7-0721D25CA5E9}</author>
    <author>tc={8F8E743A-CFC4-4FA7-ABB9-7BCBAF4EE712}</author>
    <author>tc={3FB5A446-F406-4037-9870-2E4A22987CC6}</author>
    <author>tc={6A1A50A2-A635-4898-8ADC-AFC6ECAE9BEA}</author>
    <author>tc={4D7EB699-C031-48D3-9695-BE51B020CBB1}</author>
    <author>tc={9F3A1568-AF8E-4ED2-94FD-6D3BA8E95627}</author>
    <author>tc={67E71BB9-2121-4379-9BCC-233C59E2B4F0}</author>
  </authors>
  <commentList>
    <comment ref="B7" authorId="0" shapeId="0" xr:uid="{835411A8-EEF7-4A1A-B18A-AC7C93574688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604EDCF-6701-47F5-9BE1-DC8794B9865D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60AA7CE7-B91E-4B46-9485-50B65602761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886C43D9-368C-4F17-A9EA-E8B4E674202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E7AEE411-8584-489F-8631-FE58C050334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0D75D86-24A9-4064-89DE-A64637C501C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25E12270-E010-4080-B0F7-0721D25CA5E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J7" authorId="7" shapeId="0" xr:uid="{8F8E743A-CFC4-4FA7-ABB9-7BCBAF4EE71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3FB5A446-F406-4037-9870-2E4A22987CC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6A1A50A2-A635-4898-8ADC-AFC6ECAE9BE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4D7EB699-C031-48D3-9695-BE51B020CBB1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9F3A1568-AF8E-4ED2-94FD-6D3BA8E9562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67E71BB9-2121-4379-9BCC-233C59E2B4F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tc={2D16F2B4-3F87-4E1A-898F-F41E95281030}</author>
    <author>tc={B29DAE13-3DB1-49AC-8930-CF1A5F98BE29}</author>
    <author>tc={29D540C2-1EED-4C29-BBDA-906B173BF596}</author>
    <author>tc={A6C1C4EA-C62D-4A98-AE6B-F20B0F352680}</author>
    <author>tc={5A3CCBDC-9F95-44A6-B442-3AEFD278C516}</author>
    <author>tc={8EF6588B-4801-4A6F-8741-C2B4F34A5C1F}</author>
    <author>tc={429286D3-43A3-461D-AFC8-3F14AD501D0C}</author>
    <author>tc={8E0E42B7-1386-45A0-BC1C-B8A35B1F559E}</author>
    <author>tc={8B85DA91-F90C-4C15-B5C3-F2E0F106451D}</author>
    <author>tc={4664E50E-A8F2-4E90-8E9B-AF52382226B4}</author>
    <author>tc={7179ABBD-4EE8-44B2-9F4C-6965417ADA8F}</author>
    <author>tc={881BA544-BD11-40A3-B88A-2F05B682EFB8}</author>
    <author>tc={3D952662-4FBF-4303-AB8E-53803FC01798}</author>
  </authors>
  <commentList>
    <comment ref="B7" authorId="0" shapeId="0" xr:uid="{2D16F2B4-3F87-4E1A-898F-F41E95281030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29DAE13-3DB1-49AC-8930-CF1A5F98BE2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29D540C2-1EED-4C29-BBDA-906B173BF596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A6C1C4EA-C62D-4A98-AE6B-F20B0F35268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5A3CCBDC-9F95-44A6-B442-3AEFD278C51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EF6588B-4801-4A6F-8741-C2B4F34A5C1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29286D3-43A3-461D-AFC8-3F14AD501D0C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J7" authorId="7" shapeId="0" xr:uid="{8E0E42B7-1386-45A0-BC1C-B8A35B1F559E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8B85DA91-F90C-4C15-B5C3-F2E0F106451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4664E50E-A8F2-4E90-8E9B-AF52382226B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7179ABBD-4EE8-44B2-9F4C-6965417ADA8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881BA544-BD11-40A3-B88A-2F05B682EFB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3D952662-4FBF-4303-AB8E-53803FC0179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tc={61ED2BD4-1F76-4F98-B8A1-BC5A00B15654}</author>
    <author>tc={11BA7A78-7ED3-46FC-9074-392477141D4A}</author>
    <author>tc={94F2908E-D92A-4990-8911-73641FC82610}</author>
    <author>tc={315DF994-1350-4A55-AF6D-A951D65655BE}</author>
    <author>tc={8BD71273-B90F-44AA-91E9-3E7A69D8263D}</author>
    <author>tc={1A57C72C-7220-4D68-A84C-8EB8495634ED}</author>
    <author>tc={0DA7CD0D-BB3F-44BD-A416-B835EABD9FFE}</author>
    <author>tc={ED60EBD0-8241-4120-89ED-1233DB088418}</author>
    <author>tc={15829FEB-2FF0-4D8A-80EF-8ADE7ED3BAA7}</author>
    <author>tc={2F532D9F-D010-435E-8A73-51EF60CDDCBE}</author>
    <author>tc={EA3DBEC3-8C51-43FD-BD06-0B50E1772475}</author>
    <author>tc={FD3052E5-1E26-477C-A68D-B147EAD15170}</author>
    <author>tc={E170A890-83CB-49D3-BBC2-F24240FE851E}</author>
    <author>tc={540B4823-703A-454B-B6EA-53CFA15167C3}</author>
    <author>tc={BB3B3C0A-DBEA-4BF3-A548-064410B738EA}</author>
    <author>tc={D8C6ECF9-BCC0-4906-BCE5-E1FF27DDEB14}</author>
    <author>tc={40C29100-0C82-41F6-A99D-50D96F47C321}</author>
    <author>tc={8096C864-1DCE-471F-862C-4D4DBCA5AFAA}</author>
    <author>tc={1A94C6AA-0787-49C7-AE5F-10FFB29B304F}</author>
    <author>tc={2B34EB7B-960B-4983-852D-6F9885EED817}</author>
    <author>tc={4B6D4E15-21D4-405A-A57B-C8EDDED0081E}</author>
    <author>tc={C2FA0297-6CD8-497C-A9EB-754E3BB2CDEF}</author>
    <author>tc={F406BC94-A6BA-4809-9F07-FD637282B74B}</author>
    <author>tc={0F8DB671-8924-4768-812B-6661216C5B67}</author>
    <author>tc={3216F49F-E4BD-44DA-A8D3-8D2C8B6508D1}</author>
    <author>tc={91F08418-7BC3-4CD2-A01E-5588F616F1EC}</author>
    <author>tc={0B916844-29BA-45B4-92DF-4919CCB1DF2C}</author>
    <author>tc={533CE7BF-A139-4532-84D8-2A2ACDE05494}</author>
    <author>tc={94B96307-4B57-46D0-AA3D-9708BC59F8ED}</author>
    <author>tc={D8A39881-E22A-4ED6-AEFE-945C3D17E40E}</author>
    <author>tc={3D139473-12FC-407A-9A78-CCF1841C8121}</author>
    <author>tc={11196A28-E90F-408E-B1F3-031290D94592}</author>
    <author>tc={71F2C2FE-A437-42AC-B897-341E11E05776}</author>
    <author>tc={342FCE21-8663-48EA-AFEF-68B11DC74E0C}</author>
    <author>tc={67E1BAA2-E484-4EA5-8BF0-ADFC995C854F}</author>
  </authors>
  <commentList>
    <comment ref="B7" authorId="0" shapeId="0" xr:uid="{61ED2BD4-1F76-4F98-B8A1-BC5A00B1565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11BA7A78-7ED3-46FC-9074-392477141D4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4F2908E-D92A-4990-8911-73641FC8261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315DF994-1350-4A55-AF6D-A951D65655B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8BD71273-B90F-44AA-91E9-3E7A69D8263D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1A57C72C-7220-4D68-A84C-8EB8495634E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0DA7CD0D-BB3F-44BD-A416-B835EABD9FF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ED60EBD0-8241-4120-89ED-1233DB08841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15829FEB-2FF0-4D8A-80EF-8ADE7ED3BAA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L7" authorId="9" shapeId="0" xr:uid="{2F532D9F-D010-435E-8A73-51EF60CDDCB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EA3DBEC3-8C51-43FD-BD06-0B50E177247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FD3052E5-1E26-477C-A68D-B147EAD1517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P7" authorId="12" shapeId="0" xr:uid="{E170A890-83CB-49D3-BBC2-F24240FE851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540B4823-703A-454B-B6EA-53CFA15167C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BB3B3C0A-DBEA-4BF3-A548-064410B738E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T7" authorId="15" shapeId="0" xr:uid="{D8C6ECF9-BCC0-4906-BCE5-E1FF27DDEB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40C29100-0C82-41F6-A99D-50D96F47C32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8096C864-1DCE-471F-862C-4D4DBCA5AFA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X7" authorId="18" shapeId="0" xr:uid="{1A94C6AA-0787-49C7-AE5F-10FFB29B304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2B34EB7B-960B-4983-852D-6F9885EED81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4B6D4E15-21D4-405A-A57B-C8EDDED0081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C2FA0297-6CD8-497C-A9EB-754E3BB2CDE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F406BC94-A6BA-4809-9F07-FD637282B7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0F8DB671-8924-4768-812B-6661216C5B6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3216F49F-E4BD-44DA-A8D3-8D2C8B6508D1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91F08418-7BC3-4CD2-A01E-5588F616F1E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0B916844-29BA-45B4-92DF-4919CCB1DF2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533CE7BF-A139-4532-84D8-2A2ACDE0549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94B96307-4B57-46D0-AA3D-9708BC59F8E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D8A39881-E22A-4ED6-AEFE-945C3D17E40E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3D139473-12FC-407A-9A78-CCF1841C812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11196A28-E90F-408E-B1F3-031290D9459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71F2C2FE-A437-42AC-B897-341E11E0577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E13" authorId="33" shapeId="0" xr:uid="{342FCE21-8663-48EA-AFEF-68B11DC74E0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G13" authorId="34" shapeId="0" xr:uid="{67E1BAA2-E484-4EA5-8BF0-ADFC995C854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sharedStrings.xml><?xml version="1.0" encoding="utf-8"?>
<sst xmlns="http://schemas.openxmlformats.org/spreadsheetml/2006/main" count="4096" uniqueCount="87">
  <si>
    <t>CoBF Invite</t>
  </si>
  <si>
    <t>ICF</t>
  </si>
  <si>
    <t>ICR</t>
  </si>
  <si>
    <t>AP1</t>
  </si>
  <si>
    <t>STA1</t>
  </si>
  <si>
    <t>AP2</t>
  </si>
  <si>
    <t>STA2</t>
  </si>
  <si>
    <t>MCS</t>
  </si>
  <si>
    <t>Length [Bytes]</t>
  </si>
  <si>
    <t>PHY Mode</t>
  </si>
  <si>
    <t>Transmitter</t>
  </si>
  <si>
    <t>Receiver</t>
  </si>
  <si>
    <t>NDPA</t>
  </si>
  <si>
    <t>NDP</t>
  </si>
  <si>
    <t>BFRP</t>
  </si>
  <si>
    <t>CSI</t>
  </si>
  <si>
    <t>CoBF Resp</t>
  </si>
  <si>
    <t>PREPARE</t>
  </si>
  <si>
    <t>SOUNDING</t>
  </si>
  <si>
    <t>DATA</t>
  </si>
  <si>
    <t>CoBF TF</t>
  </si>
  <si>
    <t>DL Data</t>
  </si>
  <si>
    <t>MU BAR</t>
  </si>
  <si>
    <t>BA</t>
  </si>
  <si>
    <t>11a</t>
  </si>
  <si>
    <t>Preamble [usec]</t>
  </si>
  <si>
    <t>BW [MHz]</t>
  </si>
  <si>
    <t>PHY Rate [Mbps]</t>
  </si>
  <si>
    <t>Duration [usec]</t>
  </si>
  <si>
    <t>PE [usec]</t>
  </si>
  <si>
    <t>TF padding [usec]</t>
  </si>
  <si>
    <t>RU Size [MHz]</t>
  </si>
  <si>
    <t>2x996</t>
  </si>
  <si>
    <t>AP1+AP2</t>
  </si>
  <si>
    <t>4x996</t>
  </si>
  <si>
    <t>STA1+STA2</t>
  </si>
  <si>
    <t>11bn (MU)</t>
  </si>
  <si>
    <t>NSS (per user)</t>
  </si>
  <si>
    <t>11bn (TB)</t>
  </si>
  <si>
    <t>Connection</t>
  </si>
  <si>
    <t>AP2AP</t>
  </si>
  <si>
    <t>Associated</t>
  </si>
  <si>
    <t>Cross</t>
  </si>
  <si>
    <t>STAs</t>
  </si>
  <si>
    <t>UL MU-MIMO</t>
  </si>
  <si>
    <t>UL OFDMA</t>
  </si>
  <si>
    <t>TP [Mbps]</t>
  </si>
  <si>
    <t>MU Mode</t>
  </si>
  <si>
    <t>SU</t>
  </si>
  <si>
    <t>DL MU-MIMO</t>
  </si>
  <si>
    <t>Ant Per STA</t>
  </si>
  <si>
    <t>Feedback</t>
  </si>
  <si>
    <t>TP No CoBF</t>
  </si>
  <si>
    <t>TP DRAFT</t>
  </si>
  <si>
    <t>TP MXL</t>
  </si>
  <si>
    <t xml:space="preserve">Joint </t>
  </si>
  <si>
    <t>Num STA per AP</t>
  </si>
  <si>
    <t>Sequential</t>
  </si>
  <si>
    <t>RU Size</t>
  </si>
  <si>
    <t>Non-HT</t>
  </si>
  <si>
    <t>MCS (GI=3.2usec)</t>
  </si>
  <si>
    <t>Peer</t>
  </si>
  <si>
    <t>Preamble fixed</t>
  </si>
  <si>
    <t>N_HELTF</t>
  </si>
  <si>
    <t>11be (MU)</t>
  </si>
  <si>
    <t>11be (TB)</t>
  </si>
  <si>
    <t>Ant (each)</t>
  </si>
  <si>
    <t>Num Users</t>
  </si>
  <si>
    <t>Use Case</t>
  </si>
  <si>
    <t>A</t>
  </si>
  <si>
    <t>B</t>
  </si>
  <si>
    <t>PREPARE [usec]</t>
  </si>
  <si>
    <t>SOUNDING [usec]</t>
  </si>
  <si>
    <t>DATA [usec]</t>
  </si>
  <si>
    <t>TOTAL [usec]</t>
  </si>
  <si>
    <t>Data Utilization</t>
  </si>
  <si>
    <t>Sounding Frequency</t>
  </si>
  <si>
    <t>TXOP Frequency</t>
  </si>
  <si>
    <t>Duration inc. SIFS [usec]</t>
  </si>
  <si>
    <t>None</t>
  </si>
  <si>
    <t>Data MCS Benchmark</t>
  </si>
  <si>
    <t>BW</t>
  </si>
  <si>
    <t>Users</t>
  </si>
  <si>
    <t>A1</t>
  </si>
  <si>
    <t>C (CoBF)</t>
  </si>
  <si>
    <t>C (CSR)</t>
  </si>
  <si>
    <t>C (CoBF+CSR)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</si>
</sst>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00B05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4"/>
      <color rgb="FF0000FF"/>
      <name val="Aptos Narrow"/>
      <family val="2"/>
      <scheme val="minor"/>
    </font>
    <font>
      <sz val="10"/>
      <color rgb="FF0000FF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1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9" fontId="0" fillId="0" borderId="0" xfId="0" applyNumberFormat="1"/>
    <xf numFmtId="0" fontId="7" fillId="0" borderId="9" xfId="0" applyFont="1" applyBorder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43" fontId="0" fillId="0" borderId="0" xfId="0" applyNumberForma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10" fillId="0" borderId="0" xfId="2" applyFont="1" applyAlignment="1">
      <alignment horizontal="center" vertical="center"/>
    </xf>
    <xf numFmtId="43" fontId="11" fillId="0" borderId="0" xfId="1" applyFont="1" applyAlignment="1">
      <alignment vertical="center" wrapText="1"/>
    </xf>
    <xf numFmtId="43" fontId="11" fillId="0" borderId="0" xfId="1" applyFont="1" applyAlignment="1">
      <alignment horizontal="center"/>
    </xf>
    <xf numFmtId="9" fontId="11" fillId="0" borderId="0" xfId="2" applyFont="1" applyFill="1" applyAlignment="1">
      <alignment horizontal="center" vertical="center"/>
    </xf>
    <xf numFmtId="164" fontId="11" fillId="0" borderId="0" xfId="1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1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394"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FF"/>
      <color rgb="FF0000FF"/>
      <color rgb="FF99FF99"/>
      <color rgb="FF66FFFF"/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vner Epstein" id="{ACD517DA-166E-46B5-9090-AE783006B05E}" userId="S::aepstein@maxlinear.com::db4434f7-a91d-48cd-bea2-3b04150f21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A8DCD1A2-B6AB-41F8-9987-D07A82D4FE8F}">
    <text>BSRP TF:
2 users
special user
iFCS (2 users)
MIC (6 users)
PN (3 users)
padding added as timing below</text>
  </threadedComment>
  <threadedComment ref="C7" dT="2025-04-03T08:55:35.90" personId="{ACD517DA-166E-46B5-9090-AE783006B05E}" id="{3FD5755C-75AF-4A6F-96D6-F42DB0143936}">
    <text>BA:
Feedback (2+2+32)
MIC+PN (2+2+32)</text>
  </threadedComment>
  <threadedComment ref="D7" dT="2025-04-03T14:23:39.55" personId="{ACD517DA-166E-46B5-9090-AE783006B05E}" id="{2B0FBC29-043B-4DCA-9F52-E0F111F029D1}">
    <text>NDPA:
2 regular users</text>
  </threadedComment>
  <threadedComment ref="F7" dT="2025-04-03T08:00:51.74" personId="{ACD517DA-166E-46B5-9090-AE783006B05E}" id="{1EBCB042-088F-49E7-9C72-BE848FD4388D}">
    <text>BFRP TF:
2 users
special user
iFCS (2 users)
MIC (6 users)
PN (3 users)
padding added as timing below</text>
  </threadedComment>
  <threadedComment ref="G7" dT="2025-04-03T14:38:28.16" personId="{ACD517DA-166E-46B5-9090-AE783006B05E}" id="{E92C7C30-975A-47F2-81EC-D26A3DC4FAB7}">
    <text>MU (4x1)</text>
  </threadedComment>
  <threadedComment ref="H7" dT="2025-04-03T15:00:50.53" personId="{ACD517DA-166E-46B5-9090-AE783006B05E}" id="{C15D3810-886B-41E7-BB5A-C8D439B26EA5}">
    <text>For yielding 5.484usec PPDU duration</text>
  </threadedComment>
  <threadedComment ref="I7" dT="2025-04-03T08:55:35.90" personId="{ACD517DA-166E-46B5-9090-AE783006B05E}" id="{27BACD30-EB68-45B3-8F22-B1CA28B3FF24}">
    <text>BA:
Feedback (2+32)
MIC+PN (2+2+32)</text>
  </threadedComment>
  <threadedComment ref="B8" dT="2025-04-03T13:44:21.81" personId="{ACD517DA-166E-46B5-9090-AE783006B05E}" id="{2C5206A6-B44C-4D1F-9EF6-1D587D5A3487}">
    <text>EMLSR/DPS/etc.</text>
  </threadedComment>
  <threadedComment ref="F8" dT="2025-04-03T13:44:21.81" personId="{ACD517DA-166E-46B5-9090-AE783006B05E}" id="{E16BFDC4-8685-4D63-BB48-B4CD76D94CB9}">
    <text>Assume WC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491FC849-A7F1-4B7F-9814-189215C2C2F3}">
    <text>Tentative assumption</text>
  </threadedComment>
  <threadedComment ref="C7" dT="2025-04-02T14:40:45.80" personId="{ACD517DA-166E-46B5-9090-AE783006B05E}" id="{896F6243-B444-4948-8385-7FAB5E5CAFD5}">
    <text>Tentative assumption</text>
  </threadedComment>
  <threadedComment ref="D7" dT="2025-04-03T08:00:51.74" personId="{ACD517DA-166E-46B5-9090-AE783006B05E}" id="{8B940126-3956-463A-BD34-34DE4C10B482}">
    <text>BSRP TF:
2 users
special user
iFCS (2 users)
MIC (6 users)
PN (3 users)
padding added as timing below</text>
  </threadedComment>
  <threadedComment ref="E7" dT="2025-04-03T08:55:35.90" personId="{ACD517DA-166E-46B5-9090-AE783006B05E}" id="{52354CCB-9B07-4C86-BC5E-3B339F27239F}">
    <text>BA:
Feedback (2+2+32)
MIC+PN (2+2+32)</text>
  </threadedComment>
  <threadedComment ref="F7" dT="2025-04-03T08:00:51.74" personId="{ACD517DA-166E-46B5-9090-AE783006B05E}" id="{6EF01FC6-27F2-49C2-8C69-EEC0C517E9EB}">
    <text>BSRP TF:
2 users
special user
iFCS (2 users)
MIC (6 users)
PN (3 users)
padding added as timing below</text>
  </threadedComment>
  <threadedComment ref="G7" dT="2025-04-03T08:55:35.90" personId="{ACD517DA-166E-46B5-9090-AE783006B05E}" id="{F6FF6EE1-C794-47CF-BB96-79401E46067A}">
    <text>BA:
Feedback (2+2+32)
MIC+PN (2+2+32)</text>
  </threadedComment>
  <threadedComment ref="H7" dT="2025-04-03T14:23:39.55" personId="{ACD517DA-166E-46B5-9090-AE783006B05E}" id="{7F0F29A1-634B-4BAE-8882-4097F94624A9}">
    <text>NDPA:
2 UHR special users
2 regular users</text>
  </threadedComment>
  <threadedComment ref="J7" dT="2025-04-03T08:00:51.74" personId="{ACD517DA-166E-46B5-9090-AE783006B05E}" id="{74974773-57FA-4FAF-A054-533709F3640F}">
    <text>BFRP TF:
2 users
special user
iFCS (2 users)
MIC (6 users)
PN (3 users)
padding added as timing below</text>
  </threadedComment>
  <threadedComment ref="K7" dT="2025-04-03T14:38:28.16" personId="{ACD517DA-166E-46B5-9090-AE783006B05E}" id="{EA40B759-4201-4654-A050-212D89D922B1}">
    <text>MU (4x1)</text>
  </threadedComment>
  <threadedComment ref="L7" dT="2025-04-03T14:23:39.55" personId="{ACD517DA-166E-46B5-9090-AE783006B05E}" id="{32D442A1-B169-4D87-AC93-B1DFAC8B949D}">
    <text>NDPA:
2 UHR special users
2 regular users</text>
  </threadedComment>
  <threadedComment ref="N7" dT="2025-04-03T08:00:51.74" personId="{ACD517DA-166E-46B5-9090-AE783006B05E}" id="{D0C98406-FB29-498D-BF0F-63CD760CA750}">
    <text>BFRP TF:
2 users
special user
iFCS (2 users)
MIC (6 users)
PN (3 users)
padding added as timing below</text>
  </threadedComment>
  <threadedComment ref="O7" dT="2025-04-03T14:38:28.16" personId="{ACD517DA-166E-46B5-9090-AE783006B05E}" id="{0A32D3C0-357A-4E52-89AA-CE049CAEFA6F}">
    <text>MU (4x1)</text>
  </threadedComment>
  <threadedComment ref="P7" dT="2025-04-03T14:23:39.55" personId="{ACD517DA-166E-46B5-9090-AE783006B05E}" id="{902496C7-2F66-4F32-B359-CD8A0D44821F}">
    <text>NDPA:
2 UHR special users
2 regular users</text>
  </threadedComment>
  <threadedComment ref="R7" dT="2025-04-03T08:00:51.74" personId="{ACD517DA-166E-46B5-9090-AE783006B05E}" id="{37FFFCD9-0273-4DC3-BEA0-0C80663FFF2B}">
    <text>BFRP TF:
2 users
special user
iFCS (2 users)
MIC (6 users)
PN (3 users)
padding added as timing below</text>
  </threadedComment>
  <threadedComment ref="S7" dT="2025-04-03T14:38:28.16" personId="{ACD517DA-166E-46B5-9090-AE783006B05E}" id="{E01349B9-4714-40AF-94BC-FC1C5B38DEF5}">
    <text>MU (4x1)</text>
  </threadedComment>
  <threadedComment ref="T7" dT="2025-04-03T14:23:39.55" personId="{ACD517DA-166E-46B5-9090-AE783006B05E}" id="{7F02395A-5926-433B-8F3A-3C01EC499EC8}">
    <text>NDPA:
2 UHR special users
2 regular users</text>
  </threadedComment>
  <threadedComment ref="V7" dT="2025-04-03T08:00:51.74" personId="{ACD517DA-166E-46B5-9090-AE783006B05E}" id="{C9D83692-30F7-44D3-90A8-78620BF95083}">
    <text>BFRP TF:
2 users
special user
iFCS (2 users)
MIC (6 users)
PN (3 users)
padding added as timing below</text>
  </threadedComment>
  <threadedComment ref="W7" dT="2025-04-03T14:38:28.16" personId="{ACD517DA-166E-46B5-9090-AE783006B05E}" id="{2F4A0FC0-FB67-4DFC-84C6-A7E3422FE066}">
    <text>MU (4x1)</text>
  </threadedComment>
  <threadedComment ref="X7" dT="2025-04-03T08:00:51.74" personId="{ACD517DA-166E-46B5-9090-AE783006B05E}" id="{145DC37F-CEA9-4020-951F-C65AADBC40BA}">
    <text>CoBF TF:
1 users
special user
iFCS (2 users)
MIC (6 users)
PN (3 users)
padding added as timing below</text>
  </threadedComment>
  <threadedComment ref="Y7" dT="2025-04-03T15:00:50.53" personId="{ACD517DA-166E-46B5-9090-AE783006B05E}" id="{4007452C-A6EE-4771-8A66-58CD9FA989CD}">
    <text>For yielding 5.484usec PPDU duration</text>
  </threadedComment>
  <threadedComment ref="Z7" dT="2025-04-03T08:00:51.74" personId="{ACD517DA-166E-46B5-9090-AE783006B05E}" id="{115AD456-2527-45F0-AA8D-E558774C0C4D}">
    <text>MU-BAR TF (compressed BAR):
2 users
special user
iFCS (2 users)
MIC (6 users)
PN (3 users)
padding added as timing below</text>
  </threadedComment>
  <threadedComment ref="AA7" dT="2025-04-03T08:55:35.90" personId="{ACD517DA-166E-46B5-9090-AE783006B05E}" id="{49A05639-EF32-43E0-B7F3-708070A15664}">
    <text>BA:
Feedback (2+32)
MIC+PN (2+2+32)</text>
  </threadedComment>
  <threadedComment ref="AB7" dT="2025-04-03T08:00:51.74" personId="{ACD517DA-166E-46B5-9090-AE783006B05E}" id="{7A65C490-0F79-47E6-A7D4-B2EC31280215}">
    <text>MU-BAR TF (compressed BAR):
2 users
special user
iFCS (2 users)
MIC (6 users)
PN (3 users)
padding added as timing below</text>
  </threadedComment>
  <threadedComment ref="AC7" dT="2025-04-03T08:55:35.90" personId="{ACD517DA-166E-46B5-9090-AE783006B05E}" id="{96FBEE00-B576-46EF-BBC5-92E7A4F51612}">
    <text>BA:
Feedback (2+32)
MIC+PN (2+2+32)</text>
  </threadedComment>
  <threadedComment ref="D8" dT="2025-04-03T13:44:21.81" personId="{ACD517DA-166E-46B5-9090-AE783006B05E}" id="{5A35ECF0-8640-4E46-8801-93A4F2799DEF}">
    <text>EMLSR/DPS/etc.</text>
  </threadedComment>
  <threadedComment ref="F8" dT="2025-04-03T13:44:21.81" personId="{ACD517DA-166E-46B5-9090-AE783006B05E}" id="{E2C7D108-B333-45BC-BF52-BE562AB60546}">
    <text>EMLSR/DPS/etc.</text>
  </threadedComment>
  <threadedComment ref="J8" dT="2025-04-03T13:44:21.81" personId="{ACD517DA-166E-46B5-9090-AE783006B05E}" id="{4536A593-5A50-4A0A-BEB0-E26550C817F6}">
    <text>Assume WC</text>
  </threadedComment>
  <threadedComment ref="N8" dT="2025-04-03T13:44:21.81" personId="{ACD517DA-166E-46B5-9090-AE783006B05E}" id="{C906C403-3E6B-4025-9F59-FA7910A9927F}">
    <text>WC</text>
  </threadedComment>
  <threadedComment ref="R8" dT="2025-04-03T13:44:21.81" personId="{ACD517DA-166E-46B5-9090-AE783006B05E}" id="{60E1390F-D533-4B1D-936E-6815E49E7A23}">
    <text>Assume WC</text>
  </threadedComment>
  <threadedComment ref="V8" dT="2025-04-03T13:44:21.81" personId="{ACD517DA-166E-46B5-9090-AE783006B05E}" id="{0815391F-B57D-46C4-8E64-F07867F49007}">
    <text>WC</text>
  </threadedComment>
  <threadedComment ref="X8" dT="2025-04-03T13:44:21.81" personId="{ACD517DA-166E-46B5-9090-AE783006B05E}" id="{0702CAC1-FE5F-4D78-B213-E893B0C569C5}">
    <text>Assume WC</text>
  </threadedComment>
  <threadedComment ref="Z8" dT="2025-04-03T13:44:21.81" personId="{ACD517DA-166E-46B5-9090-AE783006B05E}" id="{170B2375-A9BC-454A-9A4D-449BD997F25C}">
    <text>Assume WC</text>
  </threadedComment>
  <threadedComment ref="AB8" dT="2025-04-03T13:44:21.81" personId="{ACD517DA-166E-46B5-9090-AE783006B05E}" id="{6E3A6A10-4002-4E41-B15B-2843E86CB7D2}">
    <text>Assume WC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77B158F8-628E-4E14-84AF-A7748B881B8D}">
    <text>Tentative assumption</text>
  </threadedComment>
  <threadedComment ref="C7" dT="2025-04-02T14:40:45.80" personId="{ACD517DA-166E-46B5-9090-AE783006B05E}" id="{45AB99FE-2613-4257-8278-1355BA723F0C}">
    <text>Tentative assumption</text>
  </threadedComment>
  <threadedComment ref="D7" dT="2025-04-03T08:00:51.74" personId="{ACD517DA-166E-46B5-9090-AE783006B05E}" id="{EEBA5A30-1839-404E-80FE-4B669DE5BCAF}">
    <text>BSRP TF:
2 users
special user
iFCS (2 users)
MIC (6 users)
PN (3 users)
padding added as timing below</text>
  </threadedComment>
  <threadedComment ref="E7" dT="2025-04-03T08:55:35.90" personId="{ACD517DA-166E-46B5-9090-AE783006B05E}" id="{00CC2E17-C6B1-41E9-B6A2-6D4DD213FA23}">
    <text>BA:
Feedback (2+2+32)
MIC+PN (2+2+32)</text>
  </threadedComment>
  <threadedComment ref="F7" dT="2025-04-03T14:23:39.55" personId="{ACD517DA-166E-46B5-9090-AE783006B05E}" id="{C7ABAC05-91A3-45BF-B17A-A361505E2A05}">
    <text>NDPA:
2 UHR special users
2 regular users</text>
  </threadedComment>
  <threadedComment ref="H7" dT="2025-04-03T08:00:51.74" personId="{ACD517DA-166E-46B5-9090-AE783006B05E}" id="{990386B2-2A8C-4D0D-A996-ED7C0FA35AB5}">
    <text>BFRP TF:
2 users
special user
iFCS (2 users)
MIC (6 users)
PN (3 users)
padding added as timing below</text>
  </threadedComment>
  <threadedComment ref="I7" dT="2025-04-03T14:38:28.16" personId="{ACD517DA-166E-46B5-9090-AE783006B05E}" id="{EF716A0A-C732-4851-9CE1-52208C192268}">
    <text>MU (4x1)</text>
  </threadedComment>
  <threadedComment ref="J7" dT="2025-04-03T14:23:39.55" personId="{ACD517DA-166E-46B5-9090-AE783006B05E}" id="{31885AEB-24A0-4A50-AB6F-E793F443B308}">
    <text>NDPA:
2 UHR special users
2 regular users</text>
  </threadedComment>
  <threadedComment ref="L7" dT="2025-04-03T08:00:51.74" personId="{ACD517DA-166E-46B5-9090-AE783006B05E}" id="{7B2EE83D-DD5D-4994-AB8F-657C130E621C}">
    <text>BFRP TF:
2 users
special user
iFCS (2 users)
MIC (6 users)
PN (3 users)
padding added as timing below</text>
  </threadedComment>
  <threadedComment ref="M7" dT="2025-04-03T14:38:28.16" personId="{ACD517DA-166E-46B5-9090-AE783006B05E}" id="{BB72561B-C6B9-4D0A-9F33-8EDB96E280FE}">
    <text>MU (4x1)</text>
  </threadedComment>
  <threadedComment ref="N7" dT="2025-04-03T08:00:51.74" personId="{ACD517DA-166E-46B5-9090-AE783006B05E}" id="{3F2E06F2-E56E-4E2B-A44B-B2BAB6DB1799}">
    <text>CoBF TF:
1 users
special user
iFCS (2 users)
MIC (6 users)
PN (3 users)
padding added as timing below</text>
  </threadedComment>
  <threadedComment ref="O7" dT="2025-04-03T15:00:50.53" personId="{ACD517DA-166E-46B5-9090-AE783006B05E}" id="{35146C11-CCE0-48FF-BC67-5CA6F5DF33B3}">
    <text>For yielding 5.484usec PPDU duration</text>
  </threadedComment>
  <threadedComment ref="P7" dT="2025-04-03T08:55:35.90" personId="{ACD517DA-166E-46B5-9090-AE783006B05E}" id="{BFC3F40A-D33A-4F1C-9A2C-17A61C9D4645}">
    <text>BA:
Feedback (2+32)
MIC+PN (2+2+32)</text>
  </threadedComment>
  <threadedComment ref="D8" dT="2025-04-03T13:44:21.81" personId="{ACD517DA-166E-46B5-9090-AE783006B05E}" id="{39E3EB74-1C5A-4EAD-B202-697D8277BBB7}">
    <text>EMLSR/DPS/etc.</text>
  </threadedComment>
  <threadedComment ref="H8" dT="2025-04-03T13:44:21.81" personId="{ACD517DA-166E-46B5-9090-AE783006B05E}" id="{DA172341-1B02-4E71-A0D6-33CF515517A7}">
    <text>Assume WC</text>
  </threadedComment>
  <threadedComment ref="L8" dT="2025-04-03T13:44:21.81" personId="{ACD517DA-166E-46B5-9090-AE783006B05E}" id="{406275B2-F100-4C41-870E-3F512DF896B9}">
    <text>Assume WC</text>
  </threadedComment>
  <threadedComment ref="N8" dT="2025-04-03T13:44:21.81" personId="{ACD517DA-166E-46B5-9090-AE783006B05E}" id="{9F3E9821-E5E4-47AF-9774-7F2043B99B81}">
    <text>Assume WC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CA738B2-F243-4127-A344-22DDAB092995}">
    <text>Tentative assumption</text>
  </threadedComment>
  <threadedComment ref="C7" dT="2025-04-02T14:40:45.80" personId="{ACD517DA-166E-46B5-9090-AE783006B05E}" id="{5A0737E1-4931-4756-B49A-B310A9943F36}">
    <text>Tentative assumption</text>
  </threadedComment>
  <threadedComment ref="D7" dT="2025-04-03T08:00:51.74" personId="{ACD517DA-166E-46B5-9090-AE783006B05E}" id="{01FF9AA2-2341-4AC2-9374-CF7F565AD82D}">
    <text>BSRP TF:
2 users
special user
iFCS (2 users)
MIC (6 users)
PN (3 users)
padding added as timing below</text>
  </threadedComment>
  <threadedComment ref="E7" dT="2025-04-03T08:55:35.90" personId="{ACD517DA-166E-46B5-9090-AE783006B05E}" id="{BCFD9A4C-9365-4E7A-A1C1-CED7E24BA641}">
    <text>BA:
Feedback (2+2+32)
MIC+PN (2+2+32)</text>
  </threadedComment>
  <threadedComment ref="F7" dT="2025-04-03T14:23:39.55" personId="{ACD517DA-166E-46B5-9090-AE783006B05E}" id="{EF2C728C-3AF9-4D67-A9CA-0841BA3C078B}">
    <text>NDPA:
2 UHR special users
2 regular users</text>
  </threadedComment>
  <threadedComment ref="H7" dT="2025-04-03T08:00:51.74" personId="{ACD517DA-166E-46B5-9090-AE783006B05E}" id="{1BF452FF-F18E-4932-89D4-986537C604E3}">
    <text>BFRP TF:
2 users
special user
iFCS (2 users)
MIC (6 users)
PN (3 users)
padding added as timing below</text>
  </threadedComment>
  <threadedComment ref="I7" dT="2025-04-03T14:38:28.16" personId="{ACD517DA-166E-46B5-9090-AE783006B05E}" id="{4963C605-86B5-450A-B4BF-98BBC4C68C5B}">
    <text>MU (4x1)</text>
  </threadedComment>
  <threadedComment ref="J7" dT="2025-04-03T14:23:39.55" personId="{ACD517DA-166E-46B5-9090-AE783006B05E}" id="{6CFE3970-4EA4-43BE-87DD-12D1E53FD101}">
    <text>NDPA:
2 UHR special users
2 regular users</text>
  </threadedComment>
  <threadedComment ref="L7" dT="2025-04-03T08:00:51.74" personId="{ACD517DA-166E-46B5-9090-AE783006B05E}" id="{2682E7BB-EE9D-4DE6-850B-173CE0FE26B9}">
    <text>BFRP TF:
2 users
special user
iFCS (2 users)
MIC (6 users)
PN (3 users)
padding added as timing below</text>
  </threadedComment>
  <threadedComment ref="M7" dT="2025-04-03T14:38:28.16" personId="{ACD517DA-166E-46B5-9090-AE783006B05E}" id="{256FAC09-F91F-4D92-AF23-189236AFCD67}">
    <text>MU (4x1)</text>
  </threadedComment>
  <threadedComment ref="N7" dT="2025-04-03T08:00:51.74" personId="{ACD517DA-166E-46B5-9090-AE783006B05E}" id="{6B44F37A-561D-49AF-B098-A73E305836AB}">
    <text>CoBF TF:
1 users
special user
iFCS (2 users)
MIC (6 users)
PN (3 users)
padding added as timing below</text>
  </threadedComment>
  <threadedComment ref="O7" dT="2025-04-03T15:00:50.53" personId="{ACD517DA-166E-46B5-9090-AE783006B05E}" id="{82AC60D3-D9D6-4076-91F2-F9069099B5E9}">
    <text>For yielding 5.484usec PPDU duration</text>
  </threadedComment>
  <threadedComment ref="P7" dT="2025-04-03T08:55:35.90" personId="{ACD517DA-166E-46B5-9090-AE783006B05E}" id="{2159E801-AE72-4FDE-831C-8BC9D1932B89}">
    <text>BA:
Feedback (2+32)
MIC+PN (2+2+32)</text>
  </threadedComment>
  <threadedComment ref="D8" dT="2025-04-03T13:44:21.81" personId="{ACD517DA-166E-46B5-9090-AE783006B05E}" id="{182C4B01-8605-4368-A504-0FC6F3E3BD20}">
    <text>EMLSR/DPS/etc.</text>
  </threadedComment>
  <threadedComment ref="H8" dT="2025-04-03T13:44:21.81" personId="{ACD517DA-166E-46B5-9090-AE783006B05E}" id="{49DEF015-6C1F-4066-871D-2000C44DC014}">
    <text>Assume WC</text>
  </threadedComment>
  <threadedComment ref="L8" dT="2025-04-03T13:44:21.81" personId="{ACD517DA-166E-46B5-9090-AE783006B05E}" id="{002B6C5A-9C13-4721-B953-6EC188AE6F3B}">
    <text>Assume WC</text>
  </threadedComment>
  <threadedComment ref="N8" dT="2025-04-03T13:44:21.81" personId="{ACD517DA-166E-46B5-9090-AE783006B05E}" id="{8E594246-0C33-4F1C-A750-991D6EBEDD51}">
    <text>Assume WC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437ACD97-5BA2-442C-9FA0-8F9B6A56FD59}">
    <text>BSRP TF:
2 users
special user
iFCS (2 users)
MIC (6 users)
PN (3 users)
padding added as timing below</text>
  </threadedComment>
  <threadedComment ref="C7" dT="2025-04-03T08:55:35.90" personId="{ACD517DA-166E-46B5-9090-AE783006B05E}" id="{814CF422-6BF3-4566-91C1-B78ED11A95E7}">
    <text>BA:
Feedback (2+2+32)
MIC+PN (2+2+32)</text>
  </threadedComment>
  <threadedComment ref="D7" dT="2025-04-03T14:23:39.55" personId="{ACD517DA-166E-46B5-9090-AE783006B05E}" id="{08ACA327-8917-4437-B5D7-3A2A6152BED2}">
    <text>NDPA:
1 regular user</text>
  </threadedComment>
  <threadedComment ref="F7" dT="2025-04-03T08:00:51.74" personId="{ACD517DA-166E-46B5-9090-AE783006B05E}" id="{A936BE48-F7FE-4E51-B38F-D43334DBFBE2}">
    <text>Non TB Sounding
padding added as timing below</text>
  </threadedComment>
  <threadedComment ref="G7" dT="2025-04-03T14:38:28.16" personId="{ACD517DA-166E-46B5-9090-AE783006B05E}" id="{9CE4A85B-594F-4006-AADF-2A3678DD3CF3}">
    <text>SU (4x2)</text>
  </threadedComment>
  <threadedComment ref="H7" dT="2025-04-03T15:00:50.53" personId="{ACD517DA-166E-46B5-9090-AE783006B05E}" id="{48885757-3219-4221-8C5B-DB6BF10511AC}">
    <text>For yielding 5.484usec PPDU duration</text>
  </threadedComment>
  <threadedComment ref="I7" dT="2025-04-03T08:55:35.90" personId="{ACD517DA-166E-46B5-9090-AE783006B05E}" id="{52C6CC22-9900-47D0-8581-1E06C42F565F}">
    <text>BA:
Feedback (2+32)
MIC+PN (2+2+32)</text>
  </threadedComment>
  <threadedComment ref="B8" dT="2025-04-03T13:44:21.81" personId="{ACD517DA-166E-46B5-9090-AE783006B05E}" id="{76EE65F3-458F-49C9-95EB-70B2B3371D9C}">
    <text>EMLSR/DPS/etc.</text>
  </threadedComment>
  <threadedComment ref="F8" dT="2025-04-03T13:44:21.81" personId="{ACD517DA-166E-46B5-9090-AE783006B05E}" id="{996E91D9-150E-44FC-990C-B4DC5370051F}">
    <text>Assume WC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23E105D-2362-4BF1-AB1B-973D0C03F8CC}">
    <text>Tentative assumption</text>
  </threadedComment>
  <threadedComment ref="C7" dT="2025-04-02T14:40:45.80" personId="{ACD517DA-166E-46B5-9090-AE783006B05E}" id="{A75FCC7D-F79E-493A-B8E6-3CBB4040D1CA}">
    <text>Tentative assumption</text>
  </threadedComment>
  <threadedComment ref="D7" dT="2025-04-03T08:00:51.74" personId="{ACD517DA-166E-46B5-9090-AE783006B05E}" id="{F5080A7B-AEA8-4EA1-B01B-C9831A0EDC4C}">
    <text>BSRP TF:
2 users
special user
iFCS (2 users)
MIC (6 users)
PN (3 users)
padding added as timing below</text>
  </threadedComment>
  <threadedComment ref="E7" dT="2025-04-03T08:55:35.90" personId="{ACD517DA-166E-46B5-9090-AE783006B05E}" id="{47991F3C-3BF4-4FAD-8329-9AB82DADFD3C}">
    <text>BA:
Feedback (2+2+32)
MIC+PN (2+2+32)</text>
  </threadedComment>
  <threadedComment ref="F7" dT="2025-04-03T08:00:51.74" personId="{ACD517DA-166E-46B5-9090-AE783006B05E}" id="{076435AB-1701-446F-AF43-571DD96CC741}">
    <text>BSRP TF:
2 users
special user
iFCS (2 users)
MIC (6 users)
PN (3 users)
padding added as timing below</text>
  </threadedComment>
  <threadedComment ref="G7" dT="2025-04-03T08:55:35.90" personId="{ACD517DA-166E-46B5-9090-AE783006B05E}" id="{33B05B10-810B-4DAE-B7DD-96FF552FA82E}">
    <text>BA:
Feedback (2+2+32)
MIC+PN (2+2+32)</text>
  </threadedComment>
  <threadedComment ref="H7" dT="2025-04-03T14:23:39.55" personId="{ACD517DA-166E-46B5-9090-AE783006B05E}" id="{6FF6A722-25D3-4C1B-94CA-2C56E36708EF}">
    <text>NDPA:
2 UHR special users
2 regular users</text>
  </threadedComment>
  <threadedComment ref="J7" dT="2025-04-03T08:00:51.74" personId="{ACD517DA-166E-46B5-9090-AE783006B05E}" id="{4464693D-9D45-46C5-8048-C68E7E3B9DD3}">
    <text>BFRP TF:
2 users
special user
iFCS (2 users)
MIC (6 users)
PN (3 users)
padding added as timing below</text>
  </threadedComment>
  <threadedComment ref="K7" dT="2025-04-03T14:38:28.16" personId="{ACD517DA-166E-46B5-9090-AE783006B05E}" id="{45AE4364-472C-4BE8-970C-1F2C7FBAB913}">
    <text>MU (8x2) with segmentation (3 frames)</text>
  </threadedComment>
  <threadedComment ref="L7" dT="2025-04-03T14:23:39.55" personId="{ACD517DA-166E-46B5-9090-AE783006B05E}" id="{6D1BCB48-B557-4D3F-BE45-45E041EEC1AF}">
    <text>NDPA:
2 UHR special users
2 regular users</text>
  </threadedComment>
  <threadedComment ref="N7" dT="2025-04-03T08:00:51.74" personId="{ACD517DA-166E-46B5-9090-AE783006B05E}" id="{4365B85A-F996-4E4A-BBB6-5BB40FB9CD4A}">
    <text>BFRP TF:
2 users
special user
iFCS (2 users)
MIC (6 users)
PN (3 users)
padding added as timing below</text>
  </threadedComment>
  <threadedComment ref="O7" dT="2025-04-03T14:38:28.16" personId="{ACD517DA-166E-46B5-9090-AE783006B05E}" id="{10616FDE-3E9F-453F-AC91-B9B629E0C558}">
    <text>MU (8x2) with segmentation (3 frames)</text>
  </threadedComment>
  <threadedComment ref="P7" dT="2025-04-03T08:00:51.74" personId="{ACD517DA-166E-46B5-9090-AE783006B05E}" id="{A289FE95-F9AB-405C-B8F0-67E1E4B41B5B}">
    <text>CoBF TF:
1 users
special user
iFCS (2 users)
MIC (6 users)
PN (3 users)
padding added as timing below</text>
  </threadedComment>
  <threadedComment ref="Q7" dT="2025-04-03T15:00:50.53" personId="{ACD517DA-166E-46B5-9090-AE783006B05E}" id="{5EC0C2C5-C3ED-4A90-B183-348CC13DFD8B}">
    <text>For yielding 5.484usec PPDU duration</text>
  </threadedComment>
  <threadedComment ref="R7" dT="2025-04-03T08:00:51.74" personId="{ACD517DA-166E-46B5-9090-AE783006B05E}" id="{7C6BDFA1-140F-456E-944E-CD0198EDDAC1}">
    <text>MU-BAR TF (compressed BAR):
2 users
special user
iFCS (2 users)
MIC (6 users)
PN (3 users)
padding added as timing below</text>
  </threadedComment>
  <threadedComment ref="S7" dT="2025-04-03T08:55:35.90" personId="{ACD517DA-166E-46B5-9090-AE783006B05E}" id="{2EA2589C-B2E4-4137-9082-13E6EC90291D}">
    <text>BA:
Feedback (2+32)
MIC+PN (2+2+32)</text>
  </threadedComment>
  <threadedComment ref="T7" dT="2025-04-03T08:00:51.74" personId="{ACD517DA-166E-46B5-9090-AE783006B05E}" id="{326DF075-FD70-4072-AE8F-927EA7633BE8}">
    <text>MU-BAR TF (compressed BAR):
2 users
special user
iFCS (2 users)
MIC (6 users)
PN (3 users)
padding added as timing below</text>
  </threadedComment>
  <threadedComment ref="U7" dT="2025-04-03T08:55:35.90" personId="{ACD517DA-166E-46B5-9090-AE783006B05E}" id="{4A62A593-EB7D-4408-93F0-498A5430C065}">
    <text>BA:
Feedback (2+32)
MIC+PN (2+2+32)</text>
  </threadedComment>
  <threadedComment ref="D8" dT="2025-04-03T13:44:21.81" personId="{ACD517DA-166E-46B5-9090-AE783006B05E}" id="{74D052A4-F6DC-49F8-91E8-CE611B07C523}">
    <text>EMLSR/DPS/etc.</text>
  </threadedComment>
  <threadedComment ref="F8" dT="2025-04-03T13:44:21.81" personId="{ACD517DA-166E-46B5-9090-AE783006B05E}" id="{EECE13AF-F81E-4A7B-9782-E788ADC32F36}">
    <text>EMLSR/DPS/etc.</text>
  </threadedComment>
  <threadedComment ref="J8" dT="2025-04-03T13:44:21.81" personId="{ACD517DA-166E-46B5-9090-AE783006B05E}" id="{13514587-F6E3-4CFD-BABD-ADD7BAC4C4F4}">
    <text>Assume WC</text>
  </threadedComment>
  <threadedComment ref="N8" dT="2025-04-03T13:44:21.81" personId="{ACD517DA-166E-46B5-9090-AE783006B05E}" id="{269BD509-6A85-4ACB-8675-F2EF9087B524}">
    <text>WC</text>
  </threadedComment>
  <threadedComment ref="P8" dT="2025-04-03T13:44:21.81" personId="{ACD517DA-166E-46B5-9090-AE783006B05E}" id="{878AB92E-14CF-41DF-BBEA-7B0A4FA137F8}">
    <text>Assume WC</text>
  </threadedComment>
  <threadedComment ref="R8" dT="2025-04-03T13:44:21.81" personId="{ACD517DA-166E-46B5-9090-AE783006B05E}" id="{D9475AA0-F2F3-4C97-BB2A-58284FFB2672}">
    <text>Assume WC</text>
  </threadedComment>
  <threadedComment ref="T8" dT="2025-04-03T13:44:21.81" personId="{ACD517DA-166E-46B5-9090-AE783006B05E}" id="{5CFABBC1-575C-4401-A3FF-67685379170E}">
    <text>Assume WC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9B7A9BA0-3E00-4C2B-8D46-60151905AEA5}">
    <text>Tentative assumption</text>
  </threadedComment>
  <threadedComment ref="C7" dT="2025-04-02T14:40:45.80" personId="{ACD517DA-166E-46B5-9090-AE783006B05E}" id="{C9B59D07-A765-4244-A752-9E08A2C80CA1}">
    <text>Tentative assumption</text>
  </threadedComment>
  <threadedComment ref="D7" dT="2025-04-03T08:00:51.74" personId="{ACD517DA-166E-46B5-9090-AE783006B05E}" id="{604974B7-EAD2-448F-AE43-9D98FA970771}">
    <text>BSRP TF:
2 users
special user
iFCS (2 users)
MIC (6 users)
PN (3 users)
padding added as timing below</text>
  </threadedComment>
  <threadedComment ref="E7" dT="2025-04-03T08:55:35.90" personId="{ACD517DA-166E-46B5-9090-AE783006B05E}" id="{2A97D86E-D208-4B88-B048-0A07824858E4}">
    <text>BA:
Feedback (2+2+32)
MIC+PN (2+2+32)</text>
  </threadedComment>
  <threadedComment ref="F7" dT="2025-04-03T08:00:51.74" personId="{ACD517DA-166E-46B5-9090-AE783006B05E}" id="{60AAEE51-925E-439D-8AE1-CC7C467FCBEA}">
    <text>BSRP TF:
2 users
special user
iFCS (2 users)
MIC (6 users)
PN (3 users)
padding added as timing below</text>
  </threadedComment>
  <threadedComment ref="G7" dT="2025-04-03T08:55:35.90" personId="{ACD517DA-166E-46B5-9090-AE783006B05E}" id="{84DBB1D2-CB08-4058-A90B-1AB1D34530B0}">
    <text>BA:
Feedback (2+2+32)
MIC+PN (2+2+32)</text>
  </threadedComment>
  <threadedComment ref="H7" dT="2025-04-03T14:23:39.55" personId="{ACD517DA-166E-46B5-9090-AE783006B05E}" id="{117E3769-8C77-4115-944C-5F10D3B13BE7}">
    <text>NDPA:
2 UHR special users
2 regular users</text>
  </threadedComment>
  <threadedComment ref="J7" dT="2025-04-03T08:00:51.74" personId="{ACD517DA-166E-46B5-9090-AE783006B05E}" id="{AE599AE4-ACD8-42A1-AD74-76477EFEA93C}">
    <text>BFRP TF:
2 users
special user
iFCS (2 users)
MIC (6 users)
PN (3 users)
padding added as timing below</text>
  </threadedComment>
  <threadedComment ref="K7" dT="2025-04-03T14:38:28.16" personId="{ACD517DA-166E-46B5-9090-AE783006B05E}" id="{17B2BA78-21F6-4631-9EEB-DF705EE28D96}">
    <text>MU (8x2) with segmentation (3 frames)</text>
  </threadedComment>
  <threadedComment ref="L7" dT="2025-04-03T14:23:39.55" personId="{ACD517DA-166E-46B5-9090-AE783006B05E}" id="{EA8FBE3B-8A1E-469E-B5D0-1E6E0376448B}">
    <text>NDPA:
2 UHR special users
2 regular users</text>
  </threadedComment>
  <threadedComment ref="N7" dT="2025-04-03T08:00:51.74" personId="{ACD517DA-166E-46B5-9090-AE783006B05E}" id="{991DD2B4-6BF6-4762-B58A-4CB2B47C0829}">
    <text>BFRP TF:
2 users
special user
iFCS (2 users)
MIC (6 users)
PN (3 users)
padding added as timing below</text>
  </threadedComment>
  <threadedComment ref="O7" dT="2025-04-03T14:38:28.16" personId="{ACD517DA-166E-46B5-9090-AE783006B05E}" id="{B67BA6BC-BA11-4C30-B906-ED0DA54C9C8F}">
    <text>MU (8x2) with segmentation (3 frames)</text>
  </threadedComment>
  <threadedComment ref="P7" dT="2025-04-03T08:00:51.74" personId="{ACD517DA-166E-46B5-9090-AE783006B05E}" id="{A29D90E0-6CDA-4D80-9028-D3AAC3F243C3}">
    <text>CoBF TF:
1 users
special user
iFCS (2 users)
MIC (6 users)
PN (3 users)
padding added as timing below</text>
  </threadedComment>
  <threadedComment ref="Q7" dT="2025-04-03T15:00:50.53" personId="{ACD517DA-166E-46B5-9090-AE783006B05E}" id="{8538EBC4-8159-45B9-9088-89DE876CB354}">
    <text>For yielding 5.484usec PPDU duration</text>
  </threadedComment>
  <threadedComment ref="R7" dT="2025-04-03T08:00:51.74" personId="{ACD517DA-166E-46B5-9090-AE783006B05E}" id="{B57FB0BE-1E22-46F2-A4C2-299557F345AD}">
    <text>MU-BAR TF (compressed BAR):
2 users
special user
iFCS (2 users)
MIC (6 users)
PN (3 users)
padding added as timing below</text>
  </threadedComment>
  <threadedComment ref="S7" dT="2025-04-03T08:55:35.90" personId="{ACD517DA-166E-46B5-9090-AE783006B05E}" id="{00AE2600-E1D3-4631-B4AE-FE7263F31539}">
    <text>BA:
Feedback (2+32)
MIC+PN (2+2+32)</text>
  </threadedComment>
  <threadedComment ref="T7" dT="2025-04-03T08:00:51.74" personId="{ACD517DA-166E-46B5-9090-AE783006B05E}" id="{E6B69ACE-BC7F-4D2C-8341-B87B73EC52EE}">
    <text>MU-BAR TF (compressed BAR):
2 users
special user
iFCS (2 users)
MIC (6 users)
PN (3 users)
padding added as timing below</text>
  </threadedComment>
  <threadedComment ref="U7" dT="2025-04-03T08:55:35.90" personId="{ACD517DA-166E-46B5-9090-AE783006B05E}" id="{E0F2F0F4-0350-4213-B6E3-C5D3CD97010E}">
    <text>BA:
Feedback (2+32)
MIC+PN (2+2+32)</text>
  </threadedComment>
  <threadedComment ref="D8" dT="2025-04-03T13:44:21.81" personId="{ACD517DA-166E-46B5-9090-AE783006B05E}" id="{28EEEAD7-BD5F-4C2D-83B2-55A41D3221BF}">
    <text>EMLSR/DPS/etc.</text>
  </threadedComment>
  <threadedComment ref="F8" dT="2025-04-03T13:44:21.81" personId="{ACD517DA-166E-46B5-9090-AE783006B05E}" id="{41B34A39-2B5F-4352-A26B-CE350B73B98F}">
    <text>EMLSR/DPS/etc.</text>
  </threadedComment>
  <threadedComment ref="J8" dT="2025-04-03T13:44:21.81" personId="{ACD517DA-166E-46B5-9090-AE783006B05E}" id="{EE58040B-A7D6-41D5-9C9A-4F386E908E77}">
    <text>Assume WC</text>
  </threadedComment>
  <threadedComment ref="N8" dT="2025-04-03T13:44:21.81" personId="{ACD517DA-166E-46B5-9090-AE783006B05E}" id="{41304720-4C9D-4D28-9798-899B1A446079}">
    <text>WC</text>
  </threadedComment>
  <threadedComment ref="P8" dT="2025-04-03T13:44:21.81" personId="{ACD517DA-166E-46B5-9090-AE783006B05E}" id="{10E8F226-F4FB-4195-89FA-A4DE11BA1E0C}">
    <text>Assume WC</text>
  </threadedComment>
  <threadedComment ref="R8" dT="2025-04-03T13:44:21.81" personId="{ACD517DA-166E-46B5-9090-AE783006B05E}" id="{AA841CF7-653B-4F3D-8246-0F82F227C52C}">
    <text>Assume WC</text>
  </threadedComment>
  <threadedComment ref="T8" dT="2025-04-03T13:44:21.81" personId="{ACD517DA-166E-46B5-9090-AE783006B05E}" id="{AC618041-5163-4519-8F1F-A14D23603A7E}">
    <text>Assume WC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993545A-8FC6-43B5-85BC-6CD5D58EFC2A}">
    <text>Tentative assumption</text>
  </threadedComment>
  <threadedComment ref="C7" dT="2025-04-02T14:40:45.80" personId="{ACD517DA-166E-46B5-9090-AE783006B05E}" id="{B1EC3958-2237-4E9E-8080-393D748B931C}">
    <text>Tentative assumption</text>
  </threadedComment>
  <threadedComment ref="D7" dT="2025-04-03T08:00:51.74" personId="{ACD517DA-166E-46B5-9090-AE783006B05E}" id="{4A745FBA-ADC1-41BE-A686-9D3E24E40D4E}">
    <text>BSRP TF:
2 users
special user
iFCS (2 users)
MIC (6 users)
PN (3 users)
padding added as timing below</text>
  </threadedComment>
  <threadedComment ref="E7" dT="2025-04-03T08:55:35.90" personId="{ACD517DA-166E-46B5-9090-AE783006B05E}" id="{E8B0650A-FE53-4FE5-A189-A13DD66A7B28}">
    <text>BA:
Feedback (2+2+32)
MIC+PN (2+2+32)</text>
  </threadedComment>
  <threadedComment ref="F7" dT="2025-04-03T14:23:39.55" personId="{ACD517DA-166E-46B5-9090-AE783006B05E}" id="{7033907C-FA4E-4B46-B145-4EEC128923B9}">
    <text>NDPA:
2 UHR special users
2 regular users</text>
  </threadedComment>
  <threadedComment ref="H7" dT="2025-04-03T08:00:51.74" personId="{ACD517DA-166E-46B5-9090-AE783006B05E}" id="{2B5DDA5E-4A5A-4621-9BB0-2F296FA70BD5}">
    <text>BFRP TF:
2 users
special user
iFCS (2 users)
MIC (6 users)
PN (3 users)
padding added as timing below</text>
  </threadedComment>
  <threadedComment ref="I7" dT="2025-04-03T14:38:28.16" personId="{ACD517DA-166E-46B5-9090-AE783006B05E}" id="{22143280-C655-43AB-804F-F9F753B12E86}">
    <text>MU (8x2) with segmentation (3 frames)</text>
  </threadedComment>
  <threadedComment ref="J7" dT="2025-04-03T08:00:51.74" personId="{ACD517DA-166E-46B5-9090-AE783006B05E}" id="{8BB7BF33-B1F5-4CC5-B5FD-B4DDB42B041E}">
    <text>CoBF TF:
1 users
special user
iFCS (2 users)
MIC (6 users)
PN (3 users)
padding added as timing below</text>
  </threadedComment>
  <threadedComment ref="K7" dT="2025-04-03T15:00:50.53" personId="{ACD517DA-166E-46B5-9090-AE783006B05E}" id="{6F40FD29-F4A2-4337-96A2-D8A83FBB435A}">
    <text>For yielding 5.484usec PPDU duration</text>
  </threadedComment>
  <threadedComment ref="L7" dT="2025-04-03T08:55:35.90" personId="{ACD517DA-166E-46B5-9090-AE783006B05E}" id="{FFF52E44-C7AB-4B58-BBC3-D23DF9D07D3C}">
    <text>BA:
Feedback (2+32)
MIC+PN (2+2+32)</text>
  </threadedComment>
  <threadedComment ref="D8" dT="2025-04-03T13:44:21.81" personId="{ACD517DA-166E-46B5-9090-AE783006B05E}" id="{1A445C08-2C15-491B-A13D-7B6DC53607C9}">
    <text>EMLSR/DPS/etc.</text>
  </threadedComment>
  <threadedComment ref="H8" dT="2025-04-03T13:44:21.81" personId="{ACD517DA-166E-46B5-9090-AE783006B05E}" id="{D751BDB4-24AD-4489-A58F-A634389AAF0B}">
    <text>Assume WC</text>
  </threadedComment>
  <threadedComment ref="J8" dT="2025-04-03T13:44:21.81" personId="{ACD517DA-166E-46B5-9090-AE783006B05E}" id="{B43913C3-852B-432E-876A-9530A55779B4}">
    <text>Assume WC</text>
  </threadedComment>
  <threadedComment ref="L8" dT="2025-04-03T13:44:21.81" personId="{ACD517DA-166E-46B5-9090-AE783006B05E}" id="{61C07B52-EF86-4401-8E72-9618279B3750}">
    <text>Assume WC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AAEA4400-DD44-43DC-B86A-8DF2C67A2D1B}">
    <text>Tentative assumption</text>
  </threadedComment>
  <threadedComment ref="C7" dT="2025-04-02T14:40:45.80" personId="{ACD517DA-166E-46B5-9090-AE783006B05E}" id="{898135C8-65B3-4ED7-A8CA-FF04F246E1C7}">
    <text>Tentative assumption</text>
  </threadedComment>
  <threadedComment ref="D7" dT="2025-04-03T08:00:51.74" personId="{ACD517DA-166E-46B5-9090-AE783006B05E}" id="{3FF76337-ED56-41E4-963D-BEEC37158662}">
    <text>BSRP TF:
2 users
special user
iFCS (2 users)
MIC (6 users)
PN (3 users)
padding added as timing below</text>
  </threadedComment>
  <threadedComment ref="E7" dT="2025-04-03T08:55:35.90" personId="{ACD517DA-166E-46B5-9090-AE783006B05E}" id="{079D1B52-0E36-419C-81CC-80F5AA9A81CA}">
    <text>BA:
Feedback (2+2+32)
MIC+PN (2+2+32)</text>
  </threadedComment>
  <threadedComment ref="F7" dT="2025-04-03T14:23:39.55" personId="{ACD517DA-166E-46B5-9090-AE783006B05E}" id="{6A92DE2E-3E80-4530-B824-5AC5CF8DB2DD}">
    <text>NDPA:
2 UHR special users
2 regular users</text>
  </threadedComment>
  <threadedComment ref="H7" dT="2025-04-03T08:00:51.74" personId="{ACD517DA-166E-46B5-9090-AE783006B05E}" id="{6BE17BF4-CAE9-4990-84CD-42D8354A5646}">
    <text>BFRP TF:
2 users
special user
iFCS (2 users)
MIC (6 users)
PN (3 users)
padding added as timing below</text>
  </threadedComment>
  <threadedComment ref="I7" dT="2025-04-03T14:38:28.16" personId="{ACD517DA-166E-46B5-9090-AE783006B05E}" id="{E91B60CB-E8C9-4860-83EC-064C36A1128A}">
    <text>MU (8x2) with segmentation (3 frames)</text>
  </threadedComment>
  <threadedComment ref="J7" dT="2025-04-03T08:00:51.74" personId="{ACD517DA-166E-46B5-9090-AE783006B05E}" id="{09E0E795-6319-4724-99E8-C7CBE676BA3F}">
    <text>CoBF TF:
1 users
special user
iFCS (2 users)
MIC (6 users)
PN (3 users)
padding added as timing below</text>
  </threadedComment>
  <threadedComment ref="K7" dT="2025-04-03T15:00:50.53" personId="{ACD517DA-166E-46B5-9090-AE783006B05E}" id="{E17828B4-A3BA-4CAB-AD69-A8AFBB163CDA}">
    <text>For yielding 5.484usec PPDU duration</text>
  </threadedComment>
  <threadedComment ref="L7" dT="2025-04-03T08:55:35.90" personId="{ACD517DA-166E-46B5-9090-AE783006B05E}" id="{DBABC838-C922-4631-ADEB-3836E48336B7}">
    <text>BA:
Feedback (2+32)
MIC+PN (2+2+32)</text>
  </threadedComment>
  <threadedComment ref="D8" dT="2025-04-03T13:44:21.81" personId="{ACD517DA-166E-46B5-9090-AE783006B05E}" id="{3615D792-7467-4655-87F4-F8266610CD43}">
    <text>EMLSR/DPS/etc.</text>
  </threadedComment>
  <threadedComment ref="H8" dT="2025-04-03T13:44:21.81" personId="{ACD517DA-166E-46B5-9090-AE783006B05E}" id="{9916E14A-DA5C-44D0-AA13-02D19322FCBF}">
    <text>Assume WC</text>
  </threadedComment>
  <threadedComment ref="J8" dT="2025-04-03T13:44:21.81" personId="{ACD517DA-166E-46B5-9090-AE783006B05E}" id="{6783034B-7CA2-4E10-A4B2-7E23BF9C75AB}">
    <text>Assume WC</text>
  </threadedComment>
  <threadedComment ref="L8" dT="2025-04-03T13:44:21.81" personId="{ACD517DA-166E-46B5-9090-AE783006B05E}" id="{E8D69C72-C74B-476B-B392-2C4F9DD330F4}">
    <text>Assume WC</text>
  </threadedComment>
</ThreadedComments>
</file>

<file path=xl/threadedComments/threadedComment1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083BCE75-0808-47BA-B5F9-DE2229CFC1B8}">
    <text>Tentative assumption</text>
  </threadedComment>
  <threadedComment ref="C7" dT="2025-04-02T14:40:45.80" personId="{ACD517DA-166E-46B5-9090-AE783006B05E}" id="{8E084F0B-4F06-44B5-B34B-1EC4E4A502DF}">
    <text>Tentative assumption</text>
  </threadedComment>
  <threadedComment ref="D7" dT="2025-04-03T08:00:51.74" personId="{ACD517DA-166E-46B5-9090-AE783006B05E}" id="{2E1BDC1C-35E5-4EED-8DF0-05F08A91B79B}">
    <text>BSRP TF:
2 users
special user
iFCS (2 users)
MIC (6 users)
PN (3 users)
padding added as timing below</text>
  </threadedComment>
  <threadedComment ref="E7" dT="2025-04-03T08:55:35.90" personId="{ACD517DA-166E-46B5-9090-AE783006B05E}" id="{22B94A1B-7076-43A8-86A8-DC0C4894EE09}">
    <text>BA:
Feedback (2+2+32)
MIC+PN (2+2+32)</text>
  </threadedComment>
  <threadedComment ref="F7" dT="2025-04-03T08:00:51.74" personId="{ACD517DA-166E-46B5-9090-AE783006B05E}" id="{3D588E58-E09D-409B-812A-174CCB3B5A1B}">
    <text>BSRP TF:
2 users
special user
iFCS (2 users)
MIC (6 users)
PN (3 users)
padding added as timing below</text>
  </threadedComment>
  <threadedComment ref="G7" dT="2025-04-03T08:55:35.90" personId="{ACD517DA-166E-46B5-9090-AE783006B05E}" id="{2EF6376F-9D8E-44FB-9679-ADC138AA4CB8}">
    <text>BA:
Feedback (2+2+32)
MIC+PN (2+2+32)</text>
  </threadedComment>
  <threadedComment ref="H7" dT="2025-04-03T14:23:39.55" personId="{ACD517DA-166E-46B5-9090-AE783006B05E}" id="{5FF430FA-A120-46A6-B4DC-4A12B4288718}">
    <text>NDPA:
2 UHR special users
2 regular users</text>
  </threadedComment>
  <threadedComment ref="J7" dT="2025-04-03T08:00:51.74" personId="{ACD517DA-166E-46B5-9090-AE783006B05E}" id="{7B0AD622-C00B-4D1F-B727-1EA234900B87}">
    <text>BFRP TF:
2 users
special user
iFCS (2 users)
MIC (6 users)
PN (3 users)
padding added as timing below</text>
  </threadedComment>
  <threadedComment ref="K7" dT="2025-04-03T14:38:28.16" personId="{ACD517DA-166E-46B5-9090-AE783006B05E}" id="{CB3E3DEB-EDF6-4C8B-9A2E-B28DA0C6B734}">
    <text>MU (4x2)</text>
  </threadedComment>
  <threadedComment ref="L7" dT="2025-04-03T14:23:39.55" personId="{ACD517DA-166E-46B5-9090-AE783006B05E}" id="{28A765A5-15EC-4185-BDF0-C815314B2436}">
    <text>NDPA:
2 UHR special users
2 regular users</text>
  </threadedComment>
  <threadedComment ref="N7" dT="2025-04-03T08:00:51.74" personId="{ACD517DA-166E-46B5-9090-AE783006B05E}" id="{76F61F90-2C41-4D1C-B46B-8583BD651541}">
    <text>BFRP TF:
2 users
special user
iFCS (2 users)
MIC (6 users)
PN (3 users)
padding added as timing below</text>
  </threadedComment>
  <threadedComment ref="O7" dT="2025-04-03T14:38:28.16" personId="{ACD517DA-166E-46B5-9090-AE783006B05E}" id="{909ED941-FF08-4442-9BF0-D3F17B0FD088}">
    <text>MU (4x2)</text>
  </threadedComment>
  <threadedComment ref="P7" dT="2025-04-03T14:23:39.55" personId="{ACD517DA-166E-46B5-9090-AE783006B05E}" id="{A8E95A58-B27D-4894-B967-0523AE09A248}">
    <text>NDPA:
2 UHR special users
2 regular users</text>
  </threadedComment>
  <threadedComment ref="R7" dT="2025-04-03T08:00:51.74" personId="{ACD517DA-166E-46B5-9090-AE783006B05E}" id="{C90F9889-67A8-44F4-932D-2046ECD4A89E}">
    <text>BFRP TF:
2 users
special user
iFCS (2 users)
MIC (6 users)
PN (3 users)
padding added as timing below</text>
  </threadedComment>
  <threadedComment ref="S7" dT="2025-04-03T14:38:28.16" personId="{ACD517DA-166E-46B5-9090-AE783006B05E}" id="{01CA9AFE-C6D0-4249-9DC5-940927E4663B}">
    <text>MU (4x2)</text>
  </threadedComment>
  <threadedComment ref="T7" dT="2025-04-03T14:23:39.55" personId="{ACD517DA-166E-46B5-9090-AE783006B05E}" id="{2D4030B6-5150-428E-8B29-1B17DE309277}">
    <text>NDPA:
2 UHR special users
2 regular users</text>
  </threadedComment>
  <threadedComment ref="V7" dT="2025-04-03T08:00:51.74" personId="{ACD517DA-166E-46B5-9090-AE783006B05E}" id="{336ADB66-6B43-43CE-AA97-798808B0724A}">
    <text>BFRP TF:
2 users
special user
iFCS (2 users)
MIC (6 users)
PN (3 users)
padding added as timing below</text>
  </threadedComment>
  <threadedComment ref="W7" dT="2025-04-03T14:38:28.16" personId="{ACD517DA-166E-46B5-9090-AE783006B05E}" id="{3110AB87-AA3D-412D-A0C7-77DB30F0BB0C}">
    <text>MU (4x2)</text>
  </threadedComment>
  <threadedComment ref="X7" dT="2025-04-03T08:00:51.74" personId="{ACD517DA-166E-46B5-9090-AE783006B05E}" id="{12DCB450-71FC-44E2-8914-16681C73A402}">
    <text>CoBF TF:
1 users
special user
iFCS (2 users)
MIC (6 users)
PN (3 users)
padding added as timing below</text>
  </threadedComment>
  <threadedComment ref="Y7" dT="2025-04-03T15:00:50.53" personId="{ACD517DA-166E-46B5-9090-AE783006B05E}" id="{5F4E965B-FBAD-45A6-80EA-AA9BCCB019D6}">
    <text>For yielding 5.484usec PPDU duration</text>
  </threadedComment>
  <threadedComment ref="Z7" dT="2025-04-03T08:00:51.74" personId="{ACD517DA-166E-46B5-9090-AE783006B05E}" id="{CE539808-6E25-4906-88B3-323BD707657A}">
    <text>MU-BAR TF (compressed BAR):
2 users
special user
iFCS (2 users)
MIC (6 users)
PN (3 users)
padding added as timing below</text>
  </threadedComment>
  <threadedComment ref="AA7" dT="2025-04-03T08:55:35.90" personId="{ACD517DA-166E-46B5-9090-AE783006B05E}" id="{003C8427-939B-4DB4-AB5F-2716F992A457}">
    <text>BA:
Feedback (2+32)
MIC+PN (2+2+32)</text>
  </threadedComment>
  <threadedComment ref="AB7" dT="2025-04-03T08:00:51.74" personId="{ACD517DA-166E-46B5-9090-AE783006B05E}" id="{02245578-5F0D-4841-91E6-C397A1F2914B}">
    <text>MU-BAR TF (compressed BAR):
2 users
special user
iFCS (2 users)
MIC (6 users)
PN (3 users)
padding added as timing below</text>
  </threadedComment>
  <threadedComment ref="AC7" dT="2025-04-03T08:55:35.90" personId="{ACD517DA-166E-46B5-9090-AE783006B05E}" id="{95B34742-2799-4F2F-85AF-16FA39F65037}">
    <text>BA:
Feedback (2+32)
MIC+PN (2+2+32)</text>
  </threadedComment>
  <threadedComment ref="D8" dT="2025-04-03T13:44:21.81" personId="{ACD517DA-166E-46B5-9090-AE783006B05E}" id="{915684C3-041C-4014-AAFD-3682016F8DC8}">
    <text>EMLSR/DPS/etc.</text>
  </threadedComment>
  <threadedComment ref="F8" dT="2025-04-03T13:44:21.81" personId="{ACD517DA-166E-46B5-9090-AE783006B05E}" id="{16BA84D4-0B68-432C-95ED-43F1D427AA8D}">
    <text>EMLSR/DPS/etc.</text>
  </threadedComment>
  <threadedComment ref="J8" dT="2025-04-03T13:44:21.81" personId="{ACD517DA-166E-46B5-9090-AE783006B05E}" id="{A7DD7733-4DA7-4952-BCBF-B3BA4D5295D6}">
    <text>Assume WC</text>
  </threadedComment>
  <threadedComment ref="N8" dT="2025-04-03T13:44:21.81" personId="{ACD517DA-166E-46B5-9090-AE783006B05E}" id="{33BE04BC-D3CE-4013-8D74-13CDE70F8DA8}">
    <text>WC</text>
  </threadedComment>
  <threadedComment ref="R8" dT="2025-04-03T13:44:21.81" personId="{ACD517DA-166E-46B5-9090-AE783006B05E}" id="{94F5AA16-57F5-4B0E-B34B-DBDA1A2E9FA4}">
    <text>Assume WC</text>
  </threadedComment>
  <threadedComment ref="V8" dT="2025-04-03T13:44:21.81" personId="{ACD517DA-166E-46B5-9090-AE783006B05E}" id="{A41EE4AB-6867-4B45-9AF3-AA1461F84E8C}">
    <text>WC</text>
  </threadedComment>
  <threadedComment ref="X8" dT="2025-04-03T13:44:21.81" personId="{ACD517DA-166E-46B5-9090-AE783006B05E}" id="{E16465C2-F5FC-415D-93AA-2C5F2085ECC4}">
    <text>Assume WC</text>
  </threadedComment>
  <threadedComment ref="Z8" dT="2025-04-03T13:44:21.81" personId="{ACD517DA-166E-46B5-9090-AE783006B05E}" id="{730E5299-F5C3-4E18-9EF1-3BF0D372715A}">
    <text>Assume WC</text>
  </threadedComment>
  <threadedComment ref="AB8" dT="2025-04-03T13:44:21.81" personId="{ACD517DA-166E-46B5-9090-AE783006B05E}" id="{4FB0AD18-37CF-437D-B607-C4D2E78A0DE9}">
    <text>Assume WC</text>
  </threadedComment>
</ThreadedComments>
</file>

<file path=xl/threadedComments/threadedComment1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7A9E96AC-5955-4090-A2F1-F7B16CDE6F3B}">
    <text>Tentative assumption</text>
  </threadedComment>
  <threadedComment ref="C7" dT="2025-04-02T14:40:45.80" personId="{ACD517DA-166E-46B5-9090-AE783006B05E}" id="{39D7E32C-2E54-48A3-823E-D4C32A51CDD5}">
    <text>Tentative assumption</text>
  </threadedComment>
  <threadedComment ref="D7" dT="2025-04-03T08:00:51.74" personId="{ACD517DA-166E-46B5-9090-AE783006B05E}" id="{A58A2CCE-5A71-43A1-8191-BCF2B3E09FBC}">
    <text>BSRP TF:
2 users
special user
iFCS (2 users)
MIC (6 users)
PN (3 users)
padding added as timing below</text>
  </threadedComment>
  <threadedComment ref="E7" dT="2025-04-03T08:55:35.90" personId="{ACD517DA-166E-46B5-9090-AE783006B05E}" id="{E96FBA9F-A75D-4304-A36F-E1138A366909}">
    <text>BA:
Feedback (2+2+32)
MIC+PN (2+2+32)</text>
  </threadedComment>
  <threadedComment ref="F7" dT="2025-04-03T08:00:51.74" personId="{ACD517DA-166E-46B5-9090-AE783006B05E}" id="{980E74BD-93DB-49D8-993C-4E316663492F}">
    <text>BSRP TF:
2 users
special user
iFCS (2 users)
MIC (6 users)
PN (3 users)
padding added as timing below</text>
  </threadedComment>
  <threadedComment ref="G7" dT="2025-04-03T08:55:35.90" personId="{ACD517DA-166E-46B5-9090-AE783006B05E}" id="{43D52B30-554B-4162-9BA5-4EAC84EDEA42}">
    <text>BA:
Feedback (2+2+32)
MIC+PN (2+2+32)</text>
  </threadedComment>
  <threadedComment ref="H7" dT="2025-04-03T14:23:39.55" personId="{ACD517DA-166E-46B5-9090-AE783006B05E}" id="{50C5E7AD-F322-4539-B068-6724C8E11523}">
    <text>NDPA:
2 UHR special users
2 regular users</text>
  </threadedComment>
  <threadedComment ref="J7" dT="2025-04-03T08:00:51.74" personId="{ACD517DA-166E-46B5-9090-AE783006B05E}" id="{7BC04BEF-32ED-4F0E-AA0C-7260543EFD63}">
    <text>BFRP TF:
2 users
special user
iFCS (2 users)
MIC (6 users)
PN (3 users)
padding added as timing below</text>
  </threadedComment>
  <threadedComment ref="K7" dT="2025-04-03T14:38:28.16" personId="{ACD517DA-166E-46B5-9090-AE783006B05E}" id="{68948872-B29B-4778-9A07-3048CC95C4C5}">
    <text>MU (4x2)</text>
  </threadedComment>
  <threadedComment ref="L7" dT="2025-04-03T14:23:39.55" personId="{ACD517DA-166E-46B5-9090-AE783006B05E}" id="{A1A3CCA8-28AA-405F-AA6C-EDB54669EFF3}">
    <text>NDPA:
2 UHR special users
2 regular users</text>
  </threadedComment>
  <threadedComment ref="N7" dT="2025-04-03T08:00:51.74" personId="{ACD517DA-166E-46B5-9090-AE783006B05E}" id="{0324CB47-9141-4C99-AD85-F1E5969D619F}">
    <text>BFRP TF:
2 users
special user
iFCS (2 users)
MIC (6 users)
PN (3 users)
padding added as timing below</text>
  </threadedComment>
  <threadedComment ref="O7" dT="2025-04-03T14:38:28.16" personId="{ACD517DA-166E-46B5-9090-AE783006B05E}" id="{487C49BE-B13F-4F29-BCC3-1373BF7F3DBD}">
    <text>MU (4x2)</text>
  </threadedComment>
  <threadedComment ref="P7" dT="2025-04-03T14:23:39.55" personId="{ACD517DA-166E-46B5-9090-AE783006B05E}" id="{30B0EA0B-2877-4229-AD9B-2000B5422914}">
    <text>NDPA:
2 UHR special users
2 regular users</text>
  </threadedComment>
  <threadedComment ref="R7" dT="2025-04-03T08:00:51.74" personId="{ACD517DA-166E-46B5-9090-AE783006B05E}" id="{CAB660E8-0B0B-433E-BB01-EC4CA64144FA}">
    <text>BFRP TF:
2 users
special user
iFCS (2 users)
MIC (6 users)
PN (3 users)
padding added as timing below</text>
  </threadedComment>
  <threadedComment ref="S7" dT="2025-04-03T14:38:28.16" personId="{ACD517DA-166E-46B5-9090-AE783006B05E}" id="{262740A5-30DA-4B6E-9E98-26C6891ECEC2}">
    <text>MU (4x2)</text>
  </threadedComment>
  <threadedComment ref="T7" dT="2025-04-03T14:23:39.55" personId="{ACD517DA-166E-46B5-9090-AE783006B05E}" id="{60200E1C-F7D0-4BCB-8DEB-31F8DD40901A}">
    <text>NDPA:
2 UHR special users
2 regular users</text>
  </threadedComment>
  <threadedComment ref="V7" dT="2025-04-03T08:00:51.74" personId="{ACD517DA-166E-46B5-9090-AE783006B05E}" id="{35CED1A1-637C-4F0B-831C-22762E681E53}">
    <text>BFRP TF:
2 users
special user
iFCS (2 users)
MIC (6 users)
PN (3 users)
padding added as timing below</text>
  </threadedComment>
  <threadedComment ref="W7" dT="2025-04-03T14:38:28.16" personId="{ACD517DA-166E-46B5-9090-AE783006B05E}" id="{71AB1559-1BAC-42D1-A22E-31C10FC37920}">
    <text>MU (4x2)</text>
  </threadedComment>
  <threadedComment ref="X7" dT="2025-04-03T08:00:51.74" personId="{ACD517DA-166E-46B5-9090-AE783006B05E}" id="{27BA5628-368E-4B52-BE0F-3CF671301D22}">
    <text>CoBF TF:
1 users
special user
iFCS (2 users)
MIC (6 users)
PN (3 users)
padding added as timing below</text>
  </threadedComment>
  <threadedComment ref="Y7" dT="2025-04-03T15:00:50.53" personId="{ACD517DA-166E-46B5-9090-AE783006B05E}" id="{B1AD84F5-9C29-42BF-A1DD-618E13A0569C}">
    <text>For yielding 5.484usec PPDU duration</text>
  </threadedComment>
  <threadedComment ref="Z7" dT="2025-04-03T08:00:51.74" personId="{ACD517DA-166E-46B5-9090-AE783006B05E}" id="{9FC543E6-F781-4C92-B870-0CF7E9435FB7}">
    <text>MU-BAR TF (compressed BAR):
2 users
special user
iFCS (2 users)
MIC (6 users)
PN (3 users)
padding added as timing below</text>
  </threadedComment>
  <threadedComment ref="AA7" dT="2025-04-03T08:55:35.90" personId="{ACD517DA-166E-46B5-9090-AE783006B05E}" id="{8850DA5F-D91B-43C4-AB4B-0A6BAAF4F036}">
    <text>BA:
Feedback (2+32)
MIC+PN (2+2+32)</text>
  </threadedComment>
  <threadedComment ref="AB7" dT="2025-04-03T08:00:51.74" personId="{ACD517DA-166E-46B5-9090-AE783006B05E}" id="{596B5997-7B06-458C-AED6-183E113A8E7F}">
    <text>MU-BAR TF (compressed BAR):
2 users
special user
iFCS (2 users)
MIC (6 users)
PN (3 users)
padding added as timing below</text>
  </threadedComment>
  <threadedComment ref="AC7" dT="2025-04-03T08:55:35.90" personId="{ACD517DA-166E-46B5-9090-AE783006B05E}" id="{4955FD9B-26A9-41D5-99C7-255C92FF5E16}">
    <text>BA:
Feedback (2+32)
MIC+PN (2+2+32)</text>
  </threadedComment>
  <threadedComment ref="D8" dT="2025-04-03T13:44:21.81" personId="{ACD517DA-166E-46B5-9090-AE783006B05E}" id="{FAA26C17-B722-4513-9107-15C7AD9AAAA4}">
    <text>EMLSR/DPS/etc.</text>
  </threadedComment>
  <threadedComment ref="F8" dT="2025-04-03T13:44:21.81" personId="{ACD517DA-166E-46B5-9090-AE783006B05E}" id="{57D4FEDB-A4FC-4E8E-8099-929CD7CF2E10}">
    <text>EMLSR/DPS/etc.</text>
  </threadedComment>
  <threadedComment ref="J8" dT="2025-04-03T13:44:21.81" personId="{ACD517DA-166E-46B5-9090-AE783006B05E}" id="{298876C5-52F9-4BF0-9BA2-B5D26A1F7696}">
    <text>Assume WC</text>
  </threadedComment>
  <threadedComment ref="N8" dT="2025-04-03T13:44:21.81" personId="{ACD517DA-166E-46B5-9090-AE783006B05E}" id="{4A284B06-C870-4C01-89DA-3332637E3E55}">
    <text>WC</text>
  </threadedComment>
  <threadedComment ref="R8" dT="2025-04-03T13:44:21.81" personId="{ACD517DA-166E-46B5-9090-AE783006B05E}" id="{15AAF5E4-EA6A-48B7-AF94-93144D71FA17}">
    <text>Assume WC</text>
  </threadedComment>
  <threadedComment ref="V8" dT="2025-04-03T13:44:21.81" personId="{ACD517DA-166E-46B5-9090-AE783006B05E}" id="{5B76FEA1-5F5C-4EC8-88A3-FE35FF5F3A84}">
    <text>WC</text>
  </threadedComment>
  <threadedComment ref="X8" dT="2025-04-03T13:44:21.81" personId="{ACD517DA-166E-46B5-9090-AE783006B05E}" id="{E6BFA10C-FA01-42B9-ACEA-423E5D5DB1D0}">
    <text>Assume WC</text>
  </threadedComment>
  <threadedComment ref="Z8" dT="2025-04-03T13:44:21.81" personId="{ACD517DA-166E-46B5-9090-AE783006B05E}" id="{A0CEE004-5A7D-4FF7-A76B-2AF92A031BA9}">
    <text>Assume WC</text>
  </threadedComment>
  <threadedComment ref="AB8" dT="2025-04-03T13:44:21.81" personId="{ACD517DA-166E-46B5-9090-AE783006B05E}" id="{D67B3C40-1B6F-4E44-8211-09B3ADB01ABA}">
    <text>Assume WC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6D630B8E-CF83-459D-A6F9-F5457D8B2888}">
    <text>BSRP TF:
2 users
special user
iFCS (2 users)
MIC (6 users)
PN (3 users)
padding added as timing below</text>
  </threadedComment>
  <threadedComment ref="C7" dT="2025-04-03T08:55:35.90" personId="{ACD517DA-166E-46B5-9090-AE783006B05E}" id="{1998F108-9206-4528-946A-AFCD8715DB54}">
    <text>BA:
Feedback (2+2+32)
MIC+PN (2+2+32)</text>
  </threadedComment>
  <threadedComment ref="D7" dT="2025-04-03T14:23:39.55" personId="{ACD517DA-166E-46B5-9090-AE783006B05E}" id="{225290E9-70D5-44A7-B9A1-36387D8882CC}">
    <text>NDPA:
2 regular users</text>
  </threadedComment>
  <threadedComment ref="F7" dT="2025-04-03T08:00:51.74" personId="{ACD517DA-166E-46B5-9090-AE783006B05E}" id="{F1D49011-BF12-4DC4-9DFC-864243BA8F81}">
    <text>BFRP TF:
2 users
special user
iFCS (2 users)
MIC (6 users)
PN (3 users)
padding added as timing below</text>
  </threadedComment>
  <threadedComment ref="G7" dT="2025-04-03T14:38:28.16" personId="{ACD517DA-166E-46B5-9090-AE783006B05E}" id="{63C11E7F-A6A7-467C-8685-82E8D58A248D}">
    <text>MU (4x1)</text>
  </threadedComment>
  <threadedComment ref="H7" dT="2025-04-03T15:00:50.53" personId="{ACD517DA-166E-46B5-9090-AE783006B05E}" id="{A018F3F6-39B3-41FD-AC35-647EB42371C0}">
    <text>For yielding 5.484usec PPDU duration</text>
  </threadedComment>
  <threadedComment ref="I7" dT="2025-04-03T08:55:35.90" personId="{ACD517DA-166E-46B5-9090-AE783006B05E}" id="{5645524B-0F8D-4440-BF79-02AE7B27B74B}">
    <text>BA:
Feedback (2+32)
MIC+PN (2+2+32)</text>
  </threadedComment>
  <threadedComment ref="B8" dT="2025-04-03T13:44:21.81" personId="{ACD517DA-166E-46B5-9090-AE783006B05E}" id="{3BAE2A0A-9E21-40B4-83E0-8B2F2920C8D8}">
    <text>EMLSR/DPS/etc.</text>
  </threadedComment>
  <threadedComment ref="F8" dT="2025-04-03T13:44:21.81" personId="{ACD517DA-166E-46B5-9090-AE783006B05E}" id="{7D74AC6A-6891-4199-B9EC-48828C64E599}">
    <text>Assume WC</text>
  </threadedComment>
</ThreadedComments>
</file>

<file path=xl/threadedComments/threadedComment2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3FA0D47C-132F-4BA9-BFA9-9565C438BBA4}">
    <text>Tentative assumption</text>
  </threadedComment>
  <threadedComment ref="C7" dT="2025-04-02T14:40:45.80" personId="{ACD517DA-166E-46B5-9090-AE783006B05E}" id="{705E2D52-D697-4F7C-A4BF-D54C9ABAEC7E}">
    <text>Tentative assumption</text>
  </threadedComment>
  <threadedComment ref="D7" dT="2025-04-03T08:00:51.74" personId="{ACD517DA-166E-46B5-9090-AE783006B05E}" id="{BC054EA4-2545-4374-A9DA-858D026C9051}">
    <text>BSRP TF:
2 users
special user
iFCS (2 users)
MIC (6 users)
PN (3 users)
padding added as timing below</text>
  </threadedComment>
  <threadedComment ref="E7" dT="2025-04-03T08:55:35.90" personId="{ACD517DA-166E-46B5-9090-AE783006B05E}" id="{0DDE3A50-36C1-4BC5-ACA5-DFA887D5755C}">
    <text>BA:
Feedback (2+2+32)
MIC+PN (2+2+32)</text>
  </threadedComment>
  <threadedComment ref="F7" dT="2025-04-03T14:23:39.55" personId="{ACD517DA-166E-46B5-9090-AE783006B05E}" id="{D246A056-FE1F-403A-BAEA-EC252E87DC60}">
    <text>NDPA:
2 UHR special users
2 regular users</text>
  </threadedComment>
  <threadedComment ref="H7" dT="2025-04-03T08:00:51.74" personId="{ACD517DA-166E-46B5-9090-AE783006B05E}" id="{7F4B3F05-E82F-4CE8-8FDB-12F320F515CF}">
    <text>BFRP TF:
2 users
special user
iFCS (2 users)
MIC (6 users)
PN (3 users)
padding added as timing below</text>
  </threadedComment>
  <threadedComment ref="I7" dT="2025-04-03T14:38:28.16" personId="{ACD517DA-166E-46B5-9090-AE783006B05E}" id="{0A763222-C36D-45FC-B598-11DC6ED2AEE5}">
    <text>MU (4x2)</text>
  </threadedComment>
  <threadedComment ref="J7" dT="2025-04-03T14:23:39.55" personId="{ACD517DA-166E-46B5-9090-AE783006B05E}" id="{B2DEB31B-4162-42A4-80EF-A3261AB6E66B}">
    <text>NDPA:
2 UHR special users
2 regular users</text>
  </threadedComment>
  <threadedComment ref="L7" dT="2025-04-03T08:00:51.74" personId="{ACD517DA-166E-46B5-9090-AE783006B05E}" id="{44E0C5B5-6EEF-4F6F-9353-21D4DB1B8395}">
    <text>BFRP TF:
2 users
special user
iFCS (2 users)
MIC (6 users)
PN (3 users)
padding added as timing below</text>
  </threadedComment>
  <threadedComment ref="M7" dT="2025-04-03T14:38:28.16" personId="{ACD517DA-166E-46B5-9090-AE783006B05E}" id="{8A216EB6-6B06-40BB-8D66-2F28D5B01765}">
    <text>MU (4x2)</text>
  </threadedComment>
  <threadedComment ref="N7" dT="2025-04-03T08:00:51.74" personId="{ACD517DA-166E-46B5-9090-AE783006B05E}" id="{E04A5E7D-272D-4E5F-9E5A-3365D8588254}">
    <text>CoBF TF:
1 users
special user
iFCS (2 users)
MIC (6 users)
PN (3 users)
padding added as timing below</text>
  </threadedComment>
  <threadedComment ref="O7" dT="2025-04-03T15:00:50.53" personId="{ACD517DA-166E-46B5-9090-AE783006B05E}" id="{0308DCB0-AAA7-4893-B805-DC0D15B51226}">
    <text>For yielding 5.484usec PPDU duration</text>
  </threadedComment>
  <threadedComment ref="P7" dT="2025-04-03T08:55:35.90" personId="{ACD517DA-166E-46B5-9090-AE783006B05E}" id="{D7D6C6A6-EBA2-45A0-A4DC-74DFF54542F0}">
    <text>BA:
Feedback (2+32)
MIC+PN (2+2+32)</text>
  </threadedComment>
  <threadedComment ref="D8" dT="2025-04-03T13:44:21.81" personId="{ACD517DA-166E-46B5-9090-AE783006B05E}" id="{C7DF3D46-4358-4A0C-BA7B-92077489ECB2}">
    <text>EMLSR/DPS/etc.</text>
  </threadedComment>
  <threadedComment ref="H8" dT="2025-04-03T13:44:21.81" personId="{ACD517DA-166E-46B5-9090-AE783006B05E}" id="{E39A22AD-87D2-4F9E-AFB7-E9B4377C19D1}">
    <text>Assume WC</text>
  </threadedComment>
  <threadedComment ref="L8" dT="2025-04-03T13:44:21.81" personId="{ACD517DA-166E-46B5-9090-AE783006B05E}" id="{566F059B-69AD-48AC-9ACD-55C55D0DF561}">
    <text>Assume WC</text>
  </threadedComment>
  <threadedComment ref="N8" dT="2025-04-03T13:44:21.81" personId="{ACD517DA-166E-46B5-9090-AE783006B05E}" id="{85ABC81C-ED92-418C-BF4E-BC3E0163EBEF}">
    <text>Assume WC</text>
  </threadedComment>
</ThreadedComments>
</file>

<file path=xl/threadedComments/threadedComment21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CE517F95-F92C-4A8C-84C1-23C7BAF9D7D1}">
    <text>Tentative assumption</text>
  </threadedComment>
  <threadedComment ref="C7" dT="2025-04-02T14:40:45.80" personId="{ACD517DA-166E-46B5-9090-AE783006B05E}" id="{2C7AA32C-2FB3-4A0A-84B4-A067A513A307}">
    <text>Tentative assumption</text>
  </threadedComment>
  <threadedComment ref="D7" dT="2025-04-03T08:00:51.74" personId="{ACD517DA-166E-46B5-9090-AE783006B05E}" id="{465B799D-EE86-48DB-8153-FA25D18BDC1B}">
    <text>BSRP TF:
2 users
special user
iFCS (2 users)
MIC (6 users)
PN (3 users)
padding added as timing below</text>
  </threadedComment>
  <threadedComment ref="E7" dT="2025-04-03T08:55:35.90" personId="{ACD517DA-166E-46B5-9090-AE783006B05E}" id="{0B9F0FE5-E6ED-4B82-ADF3-17B161A209F9}">
    <text>BA:
Feedback (2+2+32)
MIC+PN (2+2+32)</text>
  </threadedComment>
  <threadedComment ref="F7" dT="2025-04-03T14:23:39.55" personId="{ACD517DA-166E-46B5-9090-AE783006B05E}" id="{452ADE98-F3DC-4ACD-913C-55CD7F80EEFB}">
    <text>NDPA:
2 UHR special users
2 regular users</text>
  </threadedComment>
  <threadedComment ref="H7" dT="2025-04-03T08:00:51.74" personId="{ACD517DA-166E-46B5-9090-AE783006B05E}" id="{BB6D1499-78F8-4495-8193-38E347C27703}">
    <text>BFRP TF:
2 users
special user
iFCS (2 users)
MIC (6 users)
PN (3 users)
padding added as timing below</text>
  </threadedComment>
  <threadedComment ref="I7" dT="2025-04-03T14:38:28.16" personId="{ACD517DA-166E-46B5-9090-AE783006B05E}" id="{62FF0989-048F-4912-9553-A710FA154F66}">
    <text>MU (4x2)</text>
  </threadedComment>
  <threadedComment ref="J7" dT="2025-04-03T14:23:39.55" personId="{ACD517DA-166E-46B5-9090-AE783006B05E}" id="{DDF1D3AB-33DC-4C1D-AA3E-FF5A9CB1D1B1}">
    <text>NDPA:
2 UHR special users
2 regular users</text>
  </threadedComment>
  <threadedComment ref="L7" dT="2025-04-03T08:00:51.74" personId="{ACD517DA-166E-46B5-9090-AE783006B05E}" id="{DAAC786F-E6DE-43D8-8F44-24D9C8BCFB41}">
    <text>BFRP TF:
2 users
special user
iFCS (2 users)
MIC (6 users)
PN (3 users)
padding added as timing below</text>
  </threadedComment>
  <threadedComment ref="M7" dT="2025-04-03T14:38:28.16" personId="{ACD517DA-166E-46B5-9090-AE783006B05E}" id="{AFF97D7F-5812-415D-9753-6FD7DB23F589}">
    <text>MU (4x2)</text>
  </threadedComment>
  <threadedComment ref="N7" dT="2025-04-03T08:00:51.74" personId="{ACD517DA-166E-46B5-9090-AE783006B05E}" id="{FD7102FF-AAD0-4752-8B99-09E1D675E421}">
    <text>CoBF TF:
1 users
special user
iFCS (2 users)
MIC (6 users)
PN (3 users)
padding added as timing below</text>
  </threadedComment>
  <threadedComment ref="O7" dT="2025-04-03T15:00:50.53" personId="{ACD517DA-166E-46B5-9090-AE783006B05E}" id="{060B6C6D-B979-44D4-8DE4-744CCAEF0186}">
    <text>For yielding 5.484usec PPDU duration</text>
  </threadedComment>
  <threadedComment ref="P7" dT="2025-04-03T08:55:35.90" personId="{ACD517DA-166E-46B5-9090-AE783006B05E}" id="{7B516128-D914-4A50-A46F-67CD24A72BB5}">
    <text>BA:
Feedback (2+32)
MIC+PN (2+2+32)</text>
  </threadedComment>
  <threadedComment ref="D8" dT="2025-04-03T13:44:21.81" personId="{ACD517DA-166E-46B5-9090-AE783006B05E}" id="{FC892CBE-1686-46A8-B27E-87CB41733423}">
    <text>EMLSR/DPS/etc.</text>
  </threadedComment>
  <threadedComment ref="H8" dT="2025-04-03T13:44:21.81" personId="{ACD517DA-166E-46B5-9090-AE783006B05E}" id="{381D4FB1-E939-4A33-B293-0464A3A2275E}">
    <text>Assume WC</text>
  </threadedComment>
  <threadedComment ref="L8" dT="2025-04-03T13:44:21.81" personId="{ACD517DA-166E-46B5-9090-AE783006B05E}" id="{B5CBA7AC-C641-4BC0-9805-6FC1E19E4D03}">
    <text>Assume WC</text>
  </threadedComment>
  <threadedComment ref="N8" dT="2025-04-03T13:44:21.81" personId="{ACD517DA-166E-46B5-9090-AE783006B05E}" id="{CE17EAD5-C693-4964-9A80-2B049F74E1BD}">
    <text>Assume WC</text>
  </threadedComment>
</ThreadedComments>
</file>

<file path=xl/threadedComments/threadedComment22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323C580E-24C9-4300-BE2F-EED06E4365C8}">
    <text>BSRP TF:
2 users
special user
iFCS (2 users)
MIC (6 users)
PN (3 users)
padding added as timing below</text>
  </threadedComment>
  <threadedComment ref="C7" dT="2025-04-03T08:55:35.90" personId="{ACD517DA-166E-46B5-9090-AE783006B05E}" id="{F7C18147-EEE7-4DFC-B0FB-7F60FD2FDC0A}">
    <text>BA:
Feedback (2+2+32)
MIC+PN (2+2+32)</text>
  </threadedComment>
  <threadedComment ref="D7" dT="2025-04-03T14:23:39.55" personId="{ACD517DA-166E-46B5-9090-AE783006B05E}" id="{3DBACD3F-78C0-4AB4-9195-4AA7B4B09383}">
    <text>NDPA:
1 regular user</text>
  </threadedComment>
  <threadedComment ref="F7" dT="2025-04-03T08:00:51.74" personId="{ACD517DA-166E-46B5-9090-AE783006B05E}" id="{28F85313-2C2B-49C0-ABA8-9A988AF92600}">
    <text>Non TB Sounding
padding added as timing below</text>
  </threadedComment>
  <threadedComment ref="G7" dT="2025-04-03T14:38:28.16" personId="{ACD517DA-166E-46B5-9090-AE783006B05E}" id="{1F821760-F364-48BB-A5A3-B762EA24E116}">
    <text>SU (4x2)</text>
  </threadedComment>
  <threadedComment ref="H7" dT="2025-04-03T15:00:50.53" personId="{ACD517DA-166E-46B5-9090-AE783006B05E}" id="{04670A81-3631-4F84-8B9E-F4420FC1064C}">
    <text>For yielding 5.484usec PPDU duration</text>
  </threadedComment>
  <threadedComment ref="I7" dT="2025-04-03T08:55:35.90" personId="{ACD517DA-166E-46B5-9090-AE783006B05E}" id="{A06675B8-C74F-43BA-A654-8C3F58C82BE0}">
    <text>BA:
Feedback (2+32)
MIC+PN (2+2+32)</text>
  </threadedComment>
  <threadedComment ref="B8" dT="2025-04-03T13:44:21.81" personId="{ACD517DA-166E-46B5-9090-AE783006B05E}" id="{D7EE6D19-3986-4EF6-A155-300BF2BF7175}">
    <text>EMLSR/DPS/etc.</text>
  </threadedComment>
  <threadedComment ref="F8" dT="2025-04-03T13:44:21.81" personId="{ACD517DA-166E-46B5-9090-AE783006B05E}" id="{712269DE-4D70-4D3F-8517-E885BF8201C3}">
    <text>Assume WC</text>
  </threadedComment>
</ThreadedComments>
</file>

<file path=xl/threadedComments/threadedComment23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5689D77-EC93-4EDD-9262-64FC728E85DB}">
    <text>Tentative assumption</text>
  </threadedComment>
  <threadedComment ref="C7" dT="2025-04-02T14:40:45.80" personId="{ACD517DA-166E-46B5-9090-AE783006B05E}" id="{C52B0FCB-34BB-4AF7-A404-4B2AA65571DC}">
    <text>Tentative assumption</text>
  </threadedComment>
  <threadedComment ref="D7" dT="2025-04-03T08:00:51.74" personId="{ACD517DA-166E-46B5-9090-AE783006B05E}" id="{EA7C259A-5914-4763-8490-3FE686354811}">
    <text>BSRP TF:
2 users
special user
iFCS (2 users)
MIC (6 users)
PN (3 users)
padding added as timing below</text>
  </threadedComment>
  <threadedComment ref="E7" dT="2025-04-03T08:55:35.90" personId="{ACD517DA-166E-46B5-9090-AE783006B05E}" id="{A32161CE-D8B7-48CA-BC2C-E7406F4B3798}">
    <text>BA:
Feedback (2+2+32)
MIC+PN (2+2+32)</text>
  </threadedComment>
  <threadedComment ref="F7" dT="2025-04-03T08:00:51.74" personId="{ACD517DA-166E-46B5-9090-AE783006B05E}" id="{FE180764-3DB5-4155-95B1-6FEC431174EB}">
    <text>BSRP TF:
2 users
special user
iFCS (2 users)
MIC (6 users)
PN (3 users)
padding added as timing below</text>
  </threadedComment>
  <threadedComment ref="G7" dT="2025-04-03T08:55:35.90" personId="{ACD517DA-166E-46B5-9090-AE783006B05E}" id="{73BBBE7C-7DD8-4F87-8DD7-9E2B9BCE2068}">
    <text>BA:
Feedback (2+2+32)
MIC+PN (2+2+32)</text>
  </threadedComment>
  <threadedComment ref="H7" dT="2025-04-03T14:23:39.55" personId="{ACD517DA-166E-46B5-9090-AE783006B05E}" id="{531B138A-11F5-4C13-B7E4-99F535EF44C0}">
    <text>NDPA:
2 UHR special users
2 regular users</text>
  </threadedComment>
  <threadedComment ref="J7" dT="2025-04-03T08:00:51.74" personId="{ACD517DA-166E-46B5-9090-AE783006B05E}" id="{772E7924-6762-4AA7-AF00-65615D5F4E62}">
    <text>BFRP TF:
2 users
special user
iFCS (2 users)
MIC (6 users)
PN (3 users)
padding added as timing below</text>
  </threadedComment>
  <threadedComment ref="K7" dT="2025-04-03T14:38:28.16" personId="{ACD517DA-166E-46B5-9090-AE783006B05E}" id="{9F30B2F5-FE04-46CD-850F-2566C6B699FD}">
    <text>MU (8x2) with segmentation (3 frames)</text>
  </threadedComment>
  <threadedComment ref="L7" dT="2025-04-03T14:23:39.55" personId="{ACD517DA-166E-46B5-9090-AE783006B05E}" id="{E5F2835E-ACDC-4AA2-948F-960357AE1D6E}">
    <text>NDPA:
2 UHR special users
2 regular users</text>
  </threadedComment>
  <threadedComment ref="N7" dT="2025-04-03T08:00:51.74" personId="{ACD517DA-166E-46B5-9090-AE783006B05E}" id="{E9CD76DA-0808-479C-8BE1-CD2B93D63603}">
    <text>BFRP TF:
2 users
special user
iFCS (2 users)
MIC (6 users)
PN (3 users)
padding added as timing below</text>
  </threadedComment>
  <threadedComment ref="O7" dT="2025-04-03T14:38:28.16" personId="{ACD517DA-166E-46B5-9090-AE783006B05E}" id="{39AA665B-4185-40FB-8B6D-517743E465D4}">
    <text>MU (8x2) with segmentation (3 frames)</text>
  </threadedComment>
  <threadedComment ref="P7" dT="2025-04-03T08:00:51.74" personId="{ACD517DA-166E-46B5-9090-AE783006B05E}" id="{0C9DB095-9661-4C42-8DAA-C3902D15E9C0}">
    <text>CoBF TF:
1 users
special user
iFCS (2 users)
MIC (6 users)
PN (3 users)
padding added as timing below</text>
  </threadedComment>
  <threadedComment ref="Q7" dT="2025-04-03T15:00:50.53" personId="{ACD517DA-166E-46B5-9090-AE783006B05E}" id="{CBBBDDFA-0F15-45F7-8A9E-E3D86C6045AA}">
    <text>For yielding 5.484usec PPDU duration</text>
  </threadedComment>
  <threadedComment ref="R7" dT="2025-04-03T08:00:51.74" personId="{ACD517DA-166E-46B5-9090-AE783006B05E}" id="{44318E52-07D6-4A27-83ED-2549251D24FE}">
    <text>MU-BAR TF (compressed BAR):
2 users
special user
iFCS (2 users)
MIC (6 users)
PN (3 users)
padding added as timing below</text>
  </threadedComment>
  <threadedComment ref="S7" dT="2025-04-03T08:55:35.90" personId="{ACD517DA-166E-46B5-9090-AE783006B05E}" id="{B56AB551-ABE4-4C48-99D3-A1997C21D7CF}">
    <text>BA:
Feedback (2+32)
MIC+PN (2+2+32)</text>
  </threadedComment>
  <threadedComment ref="T7" dT="2025-04-03T08:00:51.74" personId="{ACD517DA-166E-46B5-9090-AE783006B05E}" id="{16E9ECF2-BFAB-4C42-BE0E-63E79CBDD0C1}">
    <text>MU-BAR TF (compressed BAR):
2 users
special user
iFCS (2 users)
MIC (6 users)
PN (3 users)
padding added as timing below</text>
  </threadedComment>
  <threadedComment ref="U7" dT="2025-04-03T08:55:35.90" personId="{ACD517DA-166E-46B5-9090-AE783006B05E}" id="{77A58C2C-A84A-462F-84A9-4E9554889AB5}">
    <text>BA:
Feedback (2+32)
MIC+PN (2+2+32)</text>
  </threadedComment>
  <threadedComment ref="D8" dT="2025-04-03T13:44:21.81" personId="{ACD517DA-166E-46B5-9090-AE783006B05E}" id="{073ECB8B-8CD6-4CE4-AF13-5AB8E9E0DA5D}">
    <text>EMLSR/DPS/etc.</text>
  </threadedComment>
  <threadedComment ref="F8" dT="2025-04-03T13:44:21.81" personId="{ACD517DA-166E-46B5-9090-AE783006B05E}" id="{11B20996-3E95-48DD-9E24-051937410A16}">
    <text>EMLSR/DPS/etc.</text>
  </threadedComment>
  <threadedComment ref="J8" dT="2025-04-03T13:44:21.81" personId="{ACD517DA-166E-46B5-9090-AE783006B05E}" id="{E62D7D8F-AF4D-4F4F-9923-531A90AB5B1A}">
    <text>Assume WC</text>
  </threadedComment>
  <threadedComment ref="N8" dT="2025-04-03T13:44:21.81" personId="{ACD517DA-166E-46B5-9090-AE783006B05E}" id="{D573D1F7-2896-425E-8467-7503052F5AD2}">
    <text>WC</text>
  </threadedComment>
  <threadedComment ref="P8" dT="2025-04-03T13:44:21.81" personId="{ACD517DA-166E-46B5-9090-AE783006B05E}" id="{F6E3AA65-4E53-4D69-872A-B8F660A7DC25}">
    <text>Assume WC</text>
  </threadedComment>
  <threadedComment ref="R8" dT="2025-04-03T13:44:21.81" personId="{ACD517DA-166E-46B5-9090-AE783006B05E}" id="{9B14E83C-43CF-429F-B28B-BB810DB67D16}">
    <text>Assume WC</text>
  </threadedComment>
  <threadedComment ref="T8" dT="2025-04-03T13:44:21.81" personId="{ACD517DA-166E-46B5-9090-AE783006B05E}" id="{C142BE75-1EB8-4458-8A7F-D120EC123023}">
    <text>Assume WC</text>
  </threadedComment>
</ThreadedComments>
</file>

<file path=xl/threadedComments/threadedComment24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FCEB156-9291-40AA-908D-3C79ABC92281}">
    <text>Tentative assumption</text>
  </threadedComment>
  <threadedComment ref="C7" dT="2025-04-02T14:40:45.80" personId="{ACD517DA-166E-46B5-9090-AE783006B05E}" id="{5F0AEF89-D858-4EB7-B75E-700E3CF102F7}">
    <text>Tentative assumption</text>
  </threadedComment>
  <threadedComment ref="D7" dT="2025-04-03T08:00:51.74" personId="{ACD517DA-166E-46B5-9090-AE783006B05E}" id="{7C7CE206-3889-4C36-B903-69F2E6EC6B94}">
    <text>BSRP TF:
2 users
special user
iFCS (2 users)
MIC (6 users)
PN (3 users)
padding added as timing below</text>
  </threadedComment>
  <threadedComment ref="E7" dT="2025-04-03T08:55:35.90" personId="{ACD517DA-166E-46B5-9090-AE783006B05E}" id="{65F52719-03CF-4524-BC90-F08483A805E7}">
    <text>BA:
Feedback (2+2+32)
MIC+PN (2+2+32)</text>
  </threadedComment>
  <threadedComment ref="F7" dT="2025-04-03T08:00:51.74" personId="{ACD517DA-166E-46B5-9090-AE783006B05E}" id="{66F1EFE4-DCCE-446D-AD1E-3FD4E5F6781C}">
    <text>BSRP TF:
2 users
special user
iFCS (2 users)
MIC (6 users)
PN (3 users)
padding added as timing below</text>
  </threadedComment>
  <threadedComment ref="G7" dT="2025-04-03T08:55:35.90" personId="{ACD517DA-166E-46B5-9090-AE783006B05E}" id="{802EE970-3391-4715-BE59-D20237C177E7}">
    <text>BA:
Feedback (2+2+32)
MIC+PN (2+2+32)</text>
  </threadedComment>
  <threadedComment ref="H7" dT="2025-04-03T14:23:39.55" personId="{ACD517DA-166E-46B5-9090-AE783006B05E}" id="{8BACBB6F-08FC-41BA-8066-218FB6A95062}">
    <text>NDPA:
2 UHR special users
2 regular users</text>
  </threadedComment>
  <threadedComment ref="J7" dT="2025-04-03T08:00:51.74" personId="{ACD517DA-166E-46B5-9090-AE783006B05E}" id="{FCAD765D-5ACF-4FE3-AD93-AC9818AF1E23}">
    <text>BFRP TF:
2 users
special user
iFCS (2 users)
MIC (6 users)
PN (3 users)
padding added as timing below</text>
  </threadedComment>
  <threadedComment ref="K7" dT="2025-04-03T14:38:28.16" personId="{ACD517DA-166E-46B5-9090-AE783006B05E}" id="{D92AFA6C-588F-4531-9A82-08EFA5338CA3}">
    <text>MU (8x2) with segmentation (3 frames)</text>
  </threadedComment>
  <threadedComment ref="L7" dT="2025-04-03T14:23:39.55" personId="{ACD517DA-166E-46B5-9090-AE783006B05E}" id="{DC52071F-DF23-40B0-BA68-4EAE7C7D4994}">
    <text>NDPA:
2 UHR special users
2 regular users</text>
  </threadedComment>
  <threadedComment ref="N7" dT="2025-04-03T08:00:51.74" personId="{ACD517DA-166E-46B5-9090-AE783006B05E}" id="{27025684-79B9-409E-8859-DE7BD76C1503}">
    <text>BFRP TF:
2 users
special user
iFCS (2 users)
MIC (6 users)
PN (3 users)
padding added as timing below</text>
  </threadedComment>
  <threadedComment ref="O7" dT="2025-04-03T14:38:28.16" personId="{ACD517DA-166E-46B5-9090-AE783006B05E}" id="{472940E8-E398-4F04-A4C2-7CC4C2C98F67}">
    <text>MU (8x2) with segmentation (3 frames)</text>
  </threadedComment>
  <threadedComment ref="P7" dT="2025-04-03T08:00:51.74" personId="{ACD517DA-166E-46B5-9090-AE783006B05E}" id="{E85F06AB-4E9D-4BCD-BB9A-B22AECDF0CB7}">
    <text>CoBF TF:
1 users
special user
iFCS (2 users)
MIC (6 users)
PN (3 users)
padding added as timing below</text>
  </threadedComment>
  <threadedComment ref="Q7" dT="2025-04-03T15:00:50.53" personId="{ACD517DA-166E-46B5-9090-AE783006B05E}" id="{FACB57D8-8857-4FAF-8334-3C1301BF8608}">
    <text>For yielding 5.484usec PPDU duration</text>
  </threadedComment>
  <threadedComment ref="R7" dT="2025-04-03T08:00:51.74" personId="{ACD517DA-166E-46B5-9090-AE783006B05E}" id="{E275810A-49ED-44D6-887A-194ADE08E4E8}">
    <text>MU-BAR TF (compressed BAR):
2 users
special user
iFCS (2 users)
MIC (6 users)
PN (3 users)
padding added as timing below</text>
  </threadedComment>
  <threadedComment ref="S7" dT="2025-04-03T08:55:35.90" personId="{ACD517DA-166E-46B5-9090-AE783006B05E}" id="{5F6B8F8C-FB72-46C8-AEF6-80834875C1E2}">
    <text>BA:
Feedback (2+32)
MIC+PN (2+2+32)</text>
  </threadedComment>
  <threadedComment ref="T7" dT="2025-04-03T08:00:51.74" personId="{ACD517DA-166E-46B5-9090-AE783006B05E}" id="{F93E7094-ED74-4CCC-943D-B7372BA8BB8D}">
    <text>MU-BAR TF (compressed BAR):
2 users
special user
iFCS (2 users)
MIC (6 users)
PN (3 users)
padding added as timing below</text>
  </threadedComment>
  <threadedComment ref="U7" dT="2025-04-03T08:55:35.90" personId="{ACD517DA-166E-46B5-9090-AE783006B05E}" id="{51CA89C6-05FE-448A-B4FE-91060A033674}">
    <text>BA:
Feedback (2+32)
MIC+PN (2+2+32)</text>
  </threadedComment>
  <threadedComment ref="D8" dT="2025-04-03T13:44:21.81" personId="{ACD517DA-166E-46B5-9090-AE783006B05E}" id="{5BF4FFAE-3772-44A8-89A8-7DA1FE987AF3}">
    <text>EMLSR/DPS/etc.</text>
  </threadedComment>
  <threadedComment ref="F8" dT="2025-04-03T13:44:21.81" personId="{ACD517DA-166E-46B5-9090-AE783006B05E}" id="{39B1E021-B3F4-4E1A-AD3F-C47CCEDE5139}">
    <text>EMLSR/DPS/etc.</text>
  </threadedComment>
  <threadedComment ref="J8" dT="2025-04-03T13:44:21.81" personId="{ACD517DA-166E-46B5-9090-AE783006B05E}" id="{42F33569-9919-48E0-BEBB-348CDB79A671}">
    <text>Assume WC</text>
  </threadedComment>
  <threadedComment ref="N8" dT="2025-04-03T13:44:21.81" personId="{ACD517DA-166E-46B5-9090-AE783006B05E}" id="{32019DCF-6896-4BA5-9A25-2FFF65E4C95E}">
    <text>WC</text>
  </threadedComment>
  <threadedComment ref="P8" dT="2025-04-03T13:44:21.81" personId="{ACD517DA-166E-46B5-9090-AE783006B05E}" id="{F5FB06A7-107C-45DC-90CF-AF566DD4678E}">
    <text>Assume WC</text>
  </threadedComment>
  <threadedComment ref="R8" dT="2025-04-03T13:44:21.81" personId="{ACD517DA-166E-46B5-9090-AE783006B05E}" id="{C7A15F79-6769-423E-AA97-07F9006F8EC6}">
    <text>Assume WC</text>
  </threadedComment>
  <threadedComment ref="T8" dT="2025-04-03T13:44:21.81" personId="{ACD517DA-166E-46B5-9090-AE783006B05E}" id="{F201A3F9-A0A3-49B9-8F31-50198F42A7FD}">
    <text>Assume WC</text>
  </threadedComment>
</ThreadedComments>
</file>

<file path=xl/threadedComments/threadedComment2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F96A6C5-4386-4924-A02F-4337C78FE943}">
    <text>Tentative assumption</text>
  </threadedComment>
  <threadedComment ref="C7" dT="2025-04-02T14:40:45.80" personId="{ACD517DA-166E-46B5-9090-AE783006B05E}" id="{7BE56BFD-F5D2-42F7-9C66-C11E41692114}">
    <text>Tentative assumption</text>
  </threadedComment>
  <threadedComment ref="D7" dT="2025-04-03T08:00:51.74" personId="{ACD517DA-166E-46B5-9090-AE783006B05E}" id="{974320BA-D5E9-4D9C-A4C9-780C78830FDB}">
    <text>BSRP TF:
2 users
special user
iFCS (2 users)
MIC (6 users)
PN (3 users)
padding added as timing below</text>
  </threadedComment>
  <threadedComment ref="E7" dT="2025-04-03T08:55:35.90" personId="{ACD517DA-166E-46B5-9090-AE783006B05E}" id="{2E134A61-F716-4AFC-9A0F-C361236845B7}">
    <text>BA:
Feedback (2+2+32)
MIC+PN (2+2+32)</text>
  </threadedComment>
  <threadedComment ref="F7" dT="2025-04-03T14:23:39.55" personId="{ACD517DA-166E-46B5-9090-AE783006B05E}" id="{1509D26F-C3C5-4828-AEF5-AEC4341B4AFE}">
    <text>NDPA:
2 UHR special users
2 regular users</text>
  </threadedComment>
  <threadedComment ref="H7" dT="2025-04-03T08:00:51.74" personId="{ACD517DA-166E-46B5-9090-AE783006B05E}" id="{89885DC0-5302-4E4C-AE8D-092FAC07AFC8}">
    <text>BFRP TF:
2 users
special user
iFCS (2 users)
MIC (6 users)
PN (3 users)
padding added as timing below</text>
  </threadedComment>
  <threadedComment ref="I7" dT="2025-04-03T14:38:28.16" personId="{ACD517DA-166E-46B5-9090-AE783006B05E}" id="{FC21D46C-5EF3-4EEF-91D6-BD59B40306A0}">
    <text>MU (8x2) with segmentation (3 frames)</text>
  </threadedComment>
  <threadedComment ref="J7" dT="2025-04-03T08:00:51.74" personId="{ACD517DA-166E-46B5-9090-AE783006B05E}" id="{EFFD90CE-0FE1-4BA1-A1A6-B42B95849699}">
    <text>CoBF TF:
1 users
special user
iFCS (2 users)
MIC (6 users)
PN (3 users)
padding added as timing below</text>
  </threadedComment>
  <threadedComment ref="K7" dT="2025-04-03T15:00:50.53" personId="{ACD517DA-166E-46B5-9090-AE783006B05E}" id="{63CD9BA3-3D61-4C73-8380-6A79A4513508}">
    <text>For yielding 5.484usec PPDU duration</text>
  </threadedComment>
  <threadedComment ref="L7" dT="2025-04-03T08:55:35.90" personId="{ACD517DA-166E-46B5-9090-AE783006B05E}" id="{BF3240EB-B30D-450C-A48C-B083357C0E54}">
    <text>BA:
Feedback (2+32)
MIC+PN (2+2+32)</text>
  </threadedComment>
  <threadedComment ref="D8" dT="2025-04-03T13:44:21.81" personId="{ACD517DA-166E-46B5-9090-AE783006B05E}" id="{956326E7-4CA7-41AF-9A86-E2775271D3F5}">
    <text>EMLSR/DPS/etc.</text>
  </threadedComment>
  <threadedComment ref="H8" dT="2025-04-03T13:44:21.81" personId="{ACD517DA-166E-46B5-9090-AE783006B05E}" id="{F7E2F191-EBD9-485D-8266-EA7859404C93}">
    <text>Assume WC</text>
  </threadedComment>
  <threadedComment ref="J8" dT="2025-04-03T13:44:21.81" personId="{ACD517DA-166E-46B5-9090-AE783006B05E}" id="{5A16C713-382E-4ACF-B51D-FEEA9D594476}">
    <text>Assume WC</text>
  </threadedComment>
  <threadedComment ref="L8" dT="2025-04-03T13:44:21.81" personId="{ACD517DA-166E-46B5-9090-AE783006B05E}" id="{07FA47C7-5827-42CA-9F4B-0B88BC5569FD}">
    <text>Assume WC</text>
  </threadedComment>
</ThreadedComments>
</file>

<file path=xl/threadedComments/threadedComment2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3CAB8FB-D9D1-4CE5-98C5-55BA6EDA3DF1}">
    <text>Tentative assumption</text>
  </threadedComment>
  <threadedComment ref="C7" dT="2025-04-02T14:40:45.80" personId="{ACD517DA-166E-46B5-9090-AE783006B05E}" id="{586B7D75-3CC4-475A-9E23-2878196FB0A3}">
    <text>Tentative assumption</text>
  </threadedComment>
  <threadedComment ref="D7" dT="2025-04-03T08:00:51.74" personId="{ACD517DA-166E-46B5-9090-AE783006B05E}" id="{888A8CDE-3F7D-40B0-AD1C-4F89987654F5}">
    <text>BSRP TF:
2 users
special user
iFCS (2 users)
MIC (6 users)
PN (3 users)
padding added as timing below</text>
  </threadedComment>
  <threadedComment ref="E7" dT="2025-04-03T08:55:35.90" personId="{ACD517DA-166E-46B5-9090-AE783006B05E}" id="{EA141F9F-C2A5-44F2-BB2B-8430C38CA623}">
    <text>BA:
Feedback (2+2+32)
MIC+PN (2+2+32)</text>
  </threadedComment>
  <threadedComment ref="F7" dT="2025-04-03T14:23:39.55" personId="{ACD517DA-166E-46B5-9090-AE783006B05E}" id="{99BA93C6-E91E-4A9D-A541-DD119308B9B5}">
    <text>NDPA:
2 UHR special users
2 regular users</text>
  </threadedComment>
  <threadedComment ref="H7" dT="2025-04-03T08:00:51.74" personId="{ACD517DA-166E-46B5-9090-AE783006B05E}" id="{6BE3FAFC-649A-40A3-A62D-FF7A4A5CE45D}">
    <text>BFRP TF:
2 users
special user
iFCS (2 users)
MIC (6 users)
PN (3 users)
padding added as timing below</text>
  </threadedComment>
  <threadedComment ref="I7" dT="2025-04-03T14:38:28.16" personId="{ACD517DA-166E-46B5-9090-AE783006B05E}" id="{33B780CA-E850-48AB-B549-B8B2F4E85FE5}">
    <text>MU (8x2) with segmentation (3 frames)</text>
  </threadedComment>
  <threadedComment ref="J7" dT="2025-04-03T08:00:51.74" personId="{ACD517DA-166E-46B5-9090-AE783006B05E}" id="{7DC6726D-5FE1-4C19-B47B-D1CEC36CEA60}">
    <text>CoBF TF:
1 users
special user
iFCS (2 users)
MIC (6 users)
PN (3 users)
padding added as timing below</text>
  </threadedComment>
  <threadedComment ref="K7" dT="2025-04-03T15:00:50.53" personId="{ACD517DA-166E-46B5-9090-AE783006B05E}" id="{46F58913-FEE6-4772-9E4F-B064C3A2DB21}">
    <text>For yielding 5.484usec PPDU duration</text>
  </threadedComment>
  <threadedComment ref="L7" dT="2025-04-03T08:55:35.90" personId="{ACD517DA-166E-46B5-9090-AE783006B05E}" id="{0F43F8D8-A9BD-4771-90A1-3386B60847F3}">
    <text>BA:
Feedback (2+32)
MIC+PN (2+2+32)</text>
  </threadedComment>
  <threadedComment ref="D8" dT="2025-04-03T13:44:21.81" personId="{ACD517DA-166E-46B5-9090-AE783006B05E}" id="{2ECC1884-DD60-4AC8-A844-9F5F8FFB54A4}">
    <text>EMLSR/DPS/etc.</text>
  </threadedComment>
  <threadedComment ref="H8" dT="2025-04-03T13:44:21.81" personId="{ACD517DA-166E-46B5-9090-AE783006B05E}" id="{D9A7309C-8085-487E-A7BF-10E552169171}">
    <text>Assume WC</text>
  </threadedComment>
  <threadedComment ref="J8" dT="2025-04-03T13:44:21.81" personId="{ACD517DA-166E-46B5-9090-AE783006B05E}" id="{F1F40413-4A37-493A-B072-8C008FC6494D}">
    <text>Assume WC</text>
  </threadedComment>
  <threadedComment ref="L8" dT="2025-04-03T13:44:21.81" personId="{ACD517DA-166E-46B5-9090-AE783006B05E}" id="{F0A9990C-1671-45FA-89A5-86522D838010}">
    <text>Assume WC</text>
  </threadedComment>
</ThreadedComments>
</file>

<file path=xl/threadedComments/threadedComment2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37092A0-1B57-4AE4-B57F-B3C140AD9869}">
    <text>Tentative assumption</text>
  </threadedComment>
  <threadedComment ref="C7" dT="2025-04-02T14:40:45.80" personId="{ACD517DA-166E-46B5-9090-AE783006B05E}" id="{1D37269D-488C-47E8-9F6C-92C921AB340F}">
    <text>Tentative assumption</text>
  </threadedComment>
  <threadedComment ref="D7" dT="2025-04-03T08:00:51.74" personId="{ACD517DA-166E-46B5-9090-AE783006B05E}" id="{F4DF03CB-9092-4331-8E53-E51F17A49A33}">
    <text>BSRP TF:
2 users
special user
iFCS (2 users)
MIC (6 users)
PN (3 users)
padding added as timing below</text>
  </threadedComment>
  <threadedComment ref="E7" dT="2025-04-03T08:55:35.90" personId="{ACD517DA-166E-46B5-9090-AE783006B05E}" id="{CC0EBD24-326B-4517-BE7D-608194C2112C}">
    <text>BA:
Feedback (2+2+32)
MIC+PN (2+2+32)</text>
  </threadedComment>
  <threadedComment ref="F7" dT="2025-04-03T08:00:51.74" personId="{ACD517DA-166E-46B5-9090-AE783006B05E}" id="{4954CC12-312A-451B-989B-D88A8A44B75F}">
    <text>BSRP TF:
2 users
special user
iFCS (2 users)
MIC (6 users)
PN (3 users)
padding added as timing below</text>
  </threadedComment>
  <threadedComment ref="G7" dT="2025-04-03T08:55:35.90" personId="{ACD517DA-166E-46B5-9090-AE783006B05E}" id="{32B5CC34-0628-442D-90C6-9FC248526D86}">
    <text>BA:
Feedback (2+2+32)
MIC+PN (2+2+32)</text>
  </threadedComment>
  <threadedComment ref="H7" dT="2025-04-03T14:23:39.55" personId="{ACD517DA-166E-46B5-9090-AE783006B05E}" id="{C22DFE8D-0443-412B-8AFB-58635675C260}">
    <text>NDPA:
2 UHR special users
2 regular users</text>
  </threadedComment>
  <threadedComment ref="J7" dT="2025-04-03T08:00:51.74" personId="{ACD517DA-166E-46B5-9090-AE783006B05E}" id="{F089E6E6-F348-4DB5-B97B-B16D61445118}">
    <text>BFRP TF:
2 users
special user
iFCS (2 users)
MIC (6 users)
PN (3 users)
padding added as timing below</text>
  </threadedComment>
  <threadedComment ref="K7" dT="2025-04-03T14:38:28.16" personId="{ACD517DA-166E-46B5-9090-AE783006B05E}" id="{33D1A635-662C-4063-A159-CD13ED42C12A}">
    <text>MU (4x2)</text>
  </threadedComment>
  <threadedComment ref="L7" dT="2025-04-03T14:23:39.55" personId="{ACD517DA-166E-46B5-9090-AE783006B05E}" id="{2B5D3307-0FD8-415E-A65E-6C92AB26A35C}">
    <text>NDPA:
2 UHR special users
2 regular users</text>
  </threadedComment>
  <threadedComment ref="N7" dT="2025-04-03T08:00:51.74" personId="{ACD517DA-166E-46B5-9090-AE783006B05E}" id="{86E97391-399C-4579-ACF7-86D35B68B675}">
    <text>BFRP TF:
2 users
special user
iFCS (2 users)
MIC (6 users)
PN (3 users)
padding added as timing below</text>
  </threadedComment>
  <threadedComment ref="O7" dT="2025-04-03T14:38:28.16" personId="{ACD517DA-166E-46B5-9090-AE783006B05E}" id="{B25213EA-BE6F-4566-8932-6F2296386E9D}">
    <text>MU (4x2)</text>
  </threadedComment>
  <threadedComment ref="P7" dT="2025-04-03T14:23:39.55" personId="{ACD517DA-166E-46B5-9090-AE783006B05E}" id="{3AC57049-FAD4-4ECC-B801-C4893014910A}">
    <text>NDPA:
2 UHR special users
2 regular users</text>
  </threadedComment>
  <threadedComment ref="R7" dT="2025-04-03T08:00:51.74" personId="{ACD517DA-166E-46B5-9090-AE783006B05E}" id="{7C29FAFF-5F15-4888-BCDB-79113A45F3FA}">
    <text>BFRP TF:
2 users
special user
iFCS (2 users)
MIC (6 users)
PN (3 users)
padding added as timing below</text>
  </threadedComment>
  <threadedComment ref="S7" dT="2025-04-03T14:38:28.16" personId="{ACD517DA-166E-46B5-9090-AE783006B05E}" id="{373A21A4-E30E-4264-8A8B-897505103AA4}">
    <text>MU (4x2)</text>
  </threadedComment>
  <threadedComment ref="T7" dT="2025-04-03T14:23:39.55" personId="{ACD517DA-166E-46B5-9090-AE783006B05E}" id="{AD3EEF83-1BB3-44EA-9C28-12D24E03AB1A}">
    <text>NDPA:
2 UHR special users
2 regular users</text>
  </threadedComment>
  <threadedComment ref="V7" dT="2025-04-03T08:00:51.74" personId="{ACD517DA-166E-46B5-9090-AE783006B05E}" id="{A30913F0-C703-40D4-996F-DA07A6A7D680}">
    <text>BFRP TF:
2 users
special user
iFCS (2 users)
MIC (6 users)
PN (3 users)
padding added as timing below</text>
  </threadedComment>
  <threadedComment ref="W7" dT="2025-04-03T14:38:28.16" personId="{ACD517DA-166E-46B5-9090-AE783006B05E}" id="{88D956EA-FA99-4D77-A4E8-EF60C8E99842}">
    <text>MU (4x2)</text>
  </threadedComment>
  <threadedComment ref="X7" dT="2025-04-03T08:00:51.74" personId="{ACD517DA-166E-46B5-9090-AE783006B05E}" id="{C7192C9D-6FBF-4BB6-A364-AA25F4042FD1}">
    <text>CoBF TF:
1 users
special user
iFCS (2 users)
MIC (6 users)
PN (3 users)
padding added as timing below</text>
  </threadedComment>
  <threadedComment ref="Y7" dT="2025-04-03T15:00:50.53" personId="{ACD517DA-166E-46B5-9090-AE783006B05E}" id="{61A4FA0B-C1C4-46EC-B665-3027C45C6A3B}">
    <text>For yielding 5.484usec PPDU duration</text>
  </threadedComment>
  <threadedComment ref="Z7" dT="2025-04-03T08:00:51.74" personId="{ACD517DA-166E-46B5-9090-AE783006B05E}" id="{3463CE41-436D-465A-BC01-27D66F1308E6}">
    <text>MU-BAR TF (compressed BAR):
2 users
special user
iFCS (2 users)
MIC (6 users)
PN (3 users)
padding added as timing below</text>
  </threadedComment>
  <threadedComment ref="AA7" dT="2025-04-03T08:55:35.90" personId="{ACD517DA-166E-46B5-9090-AE783006B05E}" id="{F043C6D0-2F4A-477E-80D2-1233F9CF1054}">
    <text>BA:
Feedback (2+32)
MIC+PN (2+2+32)</text>
  </threadedComment>
  <threadedComment ref="AB7" dT="2025-04-03T08:00:51.74" personId="{ACD517DA-166E-46B5-9090-AE783006B05E}" id="{6D56E447-0EEE-4B80-9A30-6E2CF6645849}">
    <text>MU-BAR TF (compressed BAR):
2 users
special user
iFCS (2 users)
MIC (6 users)
PN (3 users)
padding added as timing below</text>
  </threadedComment>
  <threadedComment ref="AC7" dT="2025-04-03T08:55:35.90" personId="{ACD517DA-166E-46B5-9090-AE783006B05E}" id="{FCC70BD5-97D4-4FBC-91D1-7F188B9F9D33}">
    <text>BA:
Feedback (2+32)
MIC+PN (2+2+32)</text>
  </threadedComment>
  <threadedComment ref="D8" dT="2025-04-03T13:44:21.81" personId="{ACD517DA-166E-46B5-9090-AE783006B05E}" id="{30DA04BF-A5B0-4D14-B792-3C459CB3C03D}">
    <text>EMLSR/DPS/etc.</text>
  </threadedComment>
  <threadedComment ref="F8" dT="2025-04-03T13:44:21.81" personId="{ACD517DA-166E-46B5-9090-AE783006B05E}" id="{F22DDAE0-357E-44BD-BC61-FB970456C35F}">
    <text>EMLSR/DPS/etc.</text>
  </threadedComment>
  <threadedComment ref="J8" dT="2025-04-03T13:44:21.81" personId="{ACD517DA-166E-46B5-9090-AE783006B05E}" id="{B26D19A1-EE98-45C5-B2F3-F0E8AF7678A1}">
    <text>Assume WC</text>
  </threadedComment>
  <threadedComment ref="N8" dT="2025-04-03T13:44:21.81" personId="{ACD517DA-166E-46B5-9090-AE783006B05E}" id="{F55DBA98-EFE9-4831-8A28-78F67ED50D41}">
    <text>WC</text>
  </threadedComment>
  <threadedComment ref="R8" dT="2025-04-03T13:44:21.81" personId="{ACD517DA-166E-46B5-9090-AE783006B05E}" id="{36392A01-25A8-4D02-845F-F9DACA3CF86A}">
    <text>Assume WC</text>
  </threadedComment>
  <threadedComment ref="V8" dT="2025-04-03T13:44:21.81" personId="{ACD517DA-166E-46B5-9090-AE783006B05E}" id="{CF976C9B-FF18-4CF8-A75A-D16B1DBE506F}">
    <text>WC</text>
  </threadedComment>
  <threadedComment ref="X8" dT="2025-04-03T13:44:21.81" personId="{ACD517DA-166E-46B5-9090-AE783006B05E}" id="{7F008BB5-9ACF-4E1F-A10A-D504DF1127C0}">
    <text>Assume WC</text>
  </threadedComment>
  <threadedComment ref="Z8" dT="2025-04-03T13:44:21.81" personId="{ACD517DA-166E-46B5-9090-AE783006B05E}" id="{FDD263CB-99F7-4F17-94A8-6E04924F0F52}">
    <text>Assume WC</text>
  </threadedComment>
  <threadedComment ref="AB8" dT="2025-04-03T13:44:21.81" personId="{ACD517DA-166E-46B5-9090-AE783006B05E}" id="{12E46E1F-43DC-4D69-AA9A-ACA8A7E6E3ED}">
    <text>Assume WC</text>
  </threadedComment>
</ThreadedComments>
</file>

<file path=xl/threadedComments/threadedComment2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38313033-EABC-478B-B5AB-9C0E7B9A1DEC}">
    <text>Tentative assumption</text>
  </threadedComment>
  <threadedComment ref="C7" dT="2025-04-02T14:40:45.80" personId="{ACD517DA-166E-46B5-9090-AE783006B05E}" id="{F407521C-BDF0-4125-9FBA-D2A7569D7C22}">
    <text>Tentative assumption</text>
  </threadedComment>
  <threadedComment ref="D7" dT="2025-04-03T08:00:51.74" personId="{ACD517DA-166E-46B5-9090-AE783006B05E}" id="{996B8DA1-2128-4C2F-BB20-2354E70D5854}">
    <text>BSRP TF:
2 users
special user
iFCS (2 users)
MIC (6 users)
PN (3 users)
padding added as timing below</text>
  </threadedComment>
  <threadedComment ref="E7" dT="2025-04-03T08:55:35.90" personId="{ACD517DA-166E-46B5-9090-AE783006B05E}" id="{E153E094-6980-47F2-BB5E-49E9C8BBBE3F}">
    <text>BA:
Feedback (2+2+32)
MIC+PN (2+2+32)</text>
  </threadedComment>
  <threadedComment ref="F7" dT="2025-04-03T08:00:51.74" personId="{ACD517DA-166E-46B5-9090-AE783006B05E}" id="{DA1F0628-F6AC-420E-9BBC-CCE6C64AEA5F}">
    <text>BSRP TF:
2 users
special user
iFCS (2 users)
MIC (6 users)
PN (3 users)
padding added as timing below</text>
  </threadedComment>
  <threadedComment ref="G7" dT="2025-04-03T08:55:35.90" personId="{ACD517DA-166E-46B5-9090-AE783006B05E}" id="{F25AA6FF-2087-4AA8-B605-AA010CEA7385}">
    <text>BA:
Feedback (2+2+32)
MIC+PN (2+2+32)</text>
  </threadedComment>
  <threadedComment ref="H7" dT="2025-04-03T14:23:39.55" personId="{ACD517DA-166E-46B5-9090-AE783006B05E}" id="{07071DE9-EF2D-4D9D-BC29-8050D77A175F}">
    <text>NDPA:
2 UHR special users
2 regular users</text>
  </threadedComment>
  <threadedComment ref="J7" dT="2025-04-03T08:00:51.74" personId="{ACD517DA-166E-46B5-9090-AE783006B05E}" id="{D67D03D3-C3AE-4684-8B50-693D5F4442B5}">
    <text>BFRP TF:
2 users
special user
iFCS (2 users)
MIC (6 users)
PN (3 users)
padding added as timing below</text>
  </threadedComment>
  <threadedComment ref="K7" dT="2025-04-03T14:38:28.16" personId="{ACD517DA-166E-46B5-9090-AE783006B05E}" id="{BE334816-D9E4-4B28-A286-0D48EBC27D1F}">
    <text>MU (4x2)</text>
  </threadedComment>
  <threadedComment ref="L7" dT="2025-04-03T14:23:39.55" personId="{ACD517DA-166E-46B5-9090-AE783006B05E}" id="{B259879F-F574-4754-8A23-40F4A34A2B3F}">
    <text>NDPA:
2 UHR special users
2 regular users</text>
  </threadedComment>
  <threadedComment ref="N7" dT="2025-04-03T08:00:51.74" personId="{ACD517DA-166E-46B5-9090-AE783006B05E}" id="{59519EC8-86BE-491A-B524-B63ED9470A61}">
    <text>BFRP TF:
2 users
special user
iFCS (2 users)
MIC (6 users)
PN (3 users)
padding added as timing below</text>
  </threadedComment>
  <threadedComment ref="O7" dT="2025-04-03T14:38:28.16" personId="{ACD517DA-166E-46B5-9090-AE783006B05E}" id="{0F761B84-FBD9-42E5-B262-493F82915988}">
    <text>MU (4x2)</text>
  </threadedComment>
  <threadedComment ref="P7" dT="2025-04-03T14:23:39.55" personId="{ACD517DA-166E-46B5-9090-AE783006B05E}" id="{DA40FCA2-944A-4C49-B752-966088DB361F}">
    <text>NDPA:
2 UHR special users
2 regular users</text>
  </threadedComment>
  <threadedComment ref="R7" dT="2025-04-03T08:00:51.74" personId="{ACD517DA-166E-46B5-9090-AE783006B05E}" id="{EF9A1C7C-77B1-4F7B-B48D-57BB88F17B3F}">
    <text>BFRP TF:
2 users
special user
iFCS (2 users)
MIC (6 users)
PN (3 users)
padding added as timing below</text>
  </threadedComment>
  <threadedComment ref="S7" dT="2025-04-03T14:38:28.16" personId="{ACD517DA-166E-46B5-9090-AE783006B05E}" id="{75AC7C51-2C24-4D6B-BC75-4EB1DECC003E}">
    <text>MU (4x2)</text>
  </threadedComment>
  <threadedComment ref="T7" dT="2025-04-03T14:23:39.55" personId="{ACD517DA-166E-46B5-9090-AE783006B05E}" id="{873B66E8-FC1C-487B-BDB8-53FC7D742EA2}">
    <text>NDPA:
2 UHR special users
2 regular users</text>
  </threadedComment>
  <threadedComment ref="V7" dT="2025-04-03T08:00:51.74" personId="{ACD517DA-166E-46B5-9090-AE783006B05E}" id="{25096752-9A35-47C5-B76B-29930B99CF62}">
    <text>BFRP TF:
2 users
special user
iFCS (2 users)
MIC (6 users)
PN (3 users)
padding added as timing below</text>
  </threadedComment>
  <threadedComment ref="W7" dT="2025-04-03T14:38:28.16" personId="{ACD517DA-166E-46B5-9090-AE783006B05E}" id="{35ADBCCC-AC75-4B5F-9AE3-D0288129A529}">
    <text>MU (4x2)</text>
  </threadedComment>
  <threadedComment ref="X7" dT="2025-04-03T08:00:51.74" personId="{ACD517DA-166E-46B5-9090-AE783006B05E}" id="{5CDD9D22-C1EB-45D6-9FB9-F708FAF2FB52}">
    <text>CoBF TF:
1 users
special user
iFCS (2 users)
MIC (6 users)
PN (3 users)
padding added as timing below</text>
  </threadedComment>
  <threadedComment ref="Y7" dT="2025-04-03T15:00:50.53" personId="{ACD517DA-166E-46B5-9090-AE783006B05E}" id="{A2F63A08-7F6E-4846-98CE-6A49A68D57C9}">
    <text>For yielding 5.484usec PPDU duration</text>
  </threadedComment>
  <threadedComment ref="Z7" dT="2025-04-03T08:00:51.74" personId="{ACD517DA-166E-46B5-9090-AE783006B05E}" id="{E94E01BE-48CC-4716-A0CC-BD5061653D91}">
    <text>MU-BAR TF (compressed BAR):
2 users
special user
iFCS (2 users)
MIC (6 users)
PN (3 users)
padding added as timing below</text>
  </threadedComment>
  <threadedComment ref="AA7" dT="2025-04-03T08:55:35.90" personId="{ACD517DA-166E-46B5-9090-AE783006B05E}" id="{20E2310F-8D15-4E00-9428-71B6D6D4FC79}">
    <text>BA:
Feedback (2+32)
MIC+PN (2+2+32)</text>
  </threadedComment>
  <threadedComment ref="AB7" dT="2025-04-03T08:00:51.74" personId="{ACD517DA-166E-46B5-9090-AE783006B05E}" id="{BBF43F89-B82C-4377-B57D-5F3453FA7AE7}">
    <text>MU-BAR TF (compressed BAR):
2 users
special user
iFCS (2 users)
MIC (6 users)
PN (3 users)
padding added as timing below</text>
  </threadedComment>
  <threadedComment ref="AC7" dT="2025-04-03T08:55:35.90" personId="{ACD517DA-166E-46B5-9090-AE783006B05E}" id="{26EEA9F1-D12B-410F-8C59-A0ADC656F93F}">
    <text>BA:
Feedback (2+32)
MIC+PN (2+2+32)</text>
  </threadedComment>
  <threadedComment ref="D8" dT="2025-04-03T13:44:21.81" personId="{ACD517DA-166E-46B5-9090-AE783006B05E}" id="{9F960269-E19A-4A9F-8B5D-B4EF1ECF1078}">
    <text>EMLSR/DPS/etc.</text>
  </threadedComment>
  <threadedComment ref="F8" dT="2025-04-03T13:44:21.81" personId="{ACD517DA-166E-46B5-9090-AE783006B05E}" id="{17C2BC5B-9445-483E-99C0-B28DBB50E17F}">
    <text>EMLSR/DPS/etc.</text>
  </threadedComment>
  <threadedComment ref="J8" dT="2025-04-03T13:44:21.81" personId="{ACD517DA-166E-46B5-9090-AE783006B05E}" id="{39C43A5A-6C39-48BB-AE09-71285BA65F25}">
    <text>Assume WC</text>
  </threadedComment>
  <threadedComment ref="N8" dT="2025-04-03T13:44:21.81" personId="{ACD517DA-166E-46B5-9090-AE783006B05E}" id="{4206F69E-AE18-4CF5-A22A-0DFFA4D211AB}">
    <text>WC</text>
  </threadedComment>
  <threadedComment ref="R8" dT="2025-04-03T13:44:21.81" personId="{ACD517DA-166E-46B5-9090-AE783006B05E}" id="{18CCE1F2-401A-459E-B286-CA18317B4134}">
    <text>Assume WC</text>
  </threadedComment>
  <threadedComment ref="V8" dT="2025-04-03T13:44:21.81" personId="{ACD517DA-166E-46B5-9090-AE783006B05E}" id="{082845A7-9891-43F1-BB77-D092C2F011ED}">
    <text>WC</text>
  </threadedComment>
  <threadedComment ref="X8" dT="2025-04-03T13:44:21.81" personId="{ACD517DA-166E-46B5-9090-AE783006B05E}" id="{BED9FC44-1D32-48AC-B01F-E18E304DDF69}">
    <text>Assume WC</text>
  </threadedComment>
  <threadedComment ref="Z8" dT="2025-04-03T13:44:21.81" personId="{ACD517DA-166E-46B5-9090-AE783006B05E}" id="{E2CD54DE-0587-43C8-A79A-2475F31F1009}">
    <text>Assume WC</text>
  </threadedComment>
  <threadedComment ref="AB8" dT="2025-04-03T13:44:21.81" personId="{ACD517DA-166E-46B5-9090-AE783006B05E}" id="{BA3FE3F0-0293-4880-971F-AA01D42F2073}">
    <text>Assume WC</text>
  </threadedComment>
</ThreadedComments>
</file>

<file path=xl/threadedComments/threadedComment2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1B2996BA-C441-4181-A670-4CBAD7FCF76B}">
    <text>Tentative assumption</text>
  </threadedComment>
  <threadedComment ref="C7" dT="2025-04-02T14:40:45.80" personId="{ACD517DA-166E-46B5-9090-AE783006B05E}" id="{BE0E1285-FA6F-4320-AB3E-83BFDD2BA052}">
    <text>Tentative assumption</text>
  </threadedComment>
  <threadedComment ref="D7" dT="2025-04-03T08:00:51.74" personId="{ACD517DA-166E-46B5-9090-AE783006B05E}" id="{C53002FE-2C75-44EB-9EC5-3C026AAE46BC}">
    <text>BSRP TF:
2 users
special user
iFCS (2 users)
MIC (6 users)
PN (3 users)
padding added as timing below</text>
  </threadedComment>
  <threadedComment ref="E7" dT="2025-04-03T08:55:35.90" personId="{ACD517DA-166E-46B5-9090-AE783006B05E}" id="{0732DD7F-B010-49E2-80BE-609FB05A393D}">
    <text>BA:
Feedback (2+2+32)
MIC+PN (2+2+32)</text>
  </threadedComment>
  <threadedComment ref="F7" dT="2025-04-03T14:23:39.55" personId="{ACD517DA-166E-46B5-9090-AE783006B05E}" id="{21B7E33F-4D1A-4A1E-A540-778EBB93B114}">
    <text>NDPA:
2 UHR special users
2 regular users</text>
  </threadedComment>
  <threadedComment ref="H7" dT="2025-04-03T08:00:51.74" personId="{ACD517DA-166E-46B5-9090-AE783006B05E}" id="{6C96DE1C-A149-4374-9EBE-DD332B057DB5}">
    <text>BFRP TF:
2 users
special user
iFCS (2 users)
MIC (6 users)
PN (3 users)
padding added as timing below</text>
  </threadedComment>
  <threadedComment ref="I7" dT="2025-04-03T14:38:28.16" personId="{ACD517DA-166E-46B5-9090-AE783006B05E}" id="{981AD71B-C3F0-4C96-90FC-5A37A476F6D3}">
    <text>MU (4x2)</text>
  </threadedComment>
  <threadedComment ref="J7" dT="2025-04-03T14:23:39.55" personId="{ACD517DA-166E-46B5-9090-AE783006B05E}" id="{DDEBCCC8-E564-43B7-A65C-E71EA4DF0A89}">
    <text>NDPA:
2 UHR special users
2 regular users</text>
  </threadedComment>
  <threadedComment ref="L7" dT="2025-04-03T08:00:51.74" personId="{ACD517DA-166E-46B5-9090-AE783006B05E}" id="{B7C702DD-5E8D-4F8F-93B1-15881B74B21B}">
    <text>BFRP TF:
2 users
special user
iFCS (2 users)
MIC (6 users)
PN (3 users)
padding added as timing below</text>
  </threadedComment>
  <threadedComment ref="M7" dT="2025-04-03T14:38:28.16" personId="{ACD517DA-166E-46B5-9090-AE783006B05E}" id="{C55D0FA4-8843-4453-BE1A-C2EE261D2541}">
    <text>MU (4x2)</text>
  </threadedComment>
  <threadedComment ref="N7" dT="2025-04-03T08:00:51.74" personId="{ACD517DA-166E-46B5-9090-AE783006B05E}" id="{577C38E2-53C2-4AEF-865A-A771D40B879F}">
    <text>CoBF TF:
1 users
special user
iFCS (2 users)
MIC (6 users)
PN (3 users)
padding added as timing below</text>
  </threadedComment>
  <threadedComment ref="O7" dT="2025-04-03T15:00:50.53" personId="{ACD517DA-166E-46B5-9090-AE783006B05E}" id="{5CB434D6-0A25-4FBD-A9B7-00155FAA993D}">
    <text>For yielding 5.484usec PPDU duration</text>
  </threadedComment>
  <threadedComment ref="P7" dT="2025-04-03T08:55:35.90" personId="{ACD517DA-166E-46B5-9090-AE783006B05E}" id="{039DB89E-A945-4A86-A33C-5DCF2613E89E}">
    <text>BA:
Feedback (2+32)
MIC+PN (2+2+32)</text>
  </threadedComment>
  <threadedComment ref="D8" dT="2025-04-03T13:44:21.81" personId="{ACD517DA-166E-46B5-9090-AE783006B05E}" id="{84AD886C-1AD7-4BC6-BBBD-E6D2559BB86D}">
    <text>EMLSR/DPS/etc.</text>
  </threadedComment>
  <threadedComment ref="H8" dT="2025-04-03T13:44:21.81" personId="{ACD517DA-166E-46B5-9090-AE783006B05E}" id="{7E8767A1-427B-437C-883D-69029E764552}">
    <text>Assume WC</text>
  </threadedComment>
  <threadedComment ref="L8" dT="2025-04-03T13:44:21.81" personId="{ACD517DA-166E-46B5-9090-AE783006B05E}" id="{419C61F8-F9BD-4B54-9561-2D82BE2116CC}">
    <text>Assume WC</text>
  </threadedComment>
  <threadedComment ref="N8" dT="2025-04-03T13:44:21.81" personId="{ACD517DA-166E-46B5-9090-AE783006B05E}" id="{7083D691-B587-4CE8-B187-ADEEB07B2553}">
    <text>Assume WC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F4FE42DB-970B-4D3E-95E9-BDFB4DF032F0}">
    <text>BSRP TF:
2 users
special user
iFCS (2 users)
MIC (6 users)
PN (3 users)
padding added as timing below</text>
  </threadedComment>
  <threadedComment ref="C7" dT="2025-04-03T08:55:35.90" personId="{ACD517DA-166E-46B5-9090-AE783006B05E}" id="{3247457B-2C9E-484B-8EF4-D0C64E9115E5}">
    <text>BA:
Feedback (2+2+32)
MIC+PN (2+2+32)</text>
  </threadedComment>
  <threadedComment ref="D7" dT="2025-04-03T14:23:39.55" personId="{ACD517DA-166E-46B5-9090-AE783006B05E}" id="{7905DABC-16F5-4F6A-9D53-56DDB1941BB9}">
    <text>NDPA:
2 regular users</text>
  </threadedComment>
  <threadedComment ref="F7" dT="2025-04-03T08:00:51.74" personId="{ACD517DA-166E-46B5-9090-AE783006B05E}" id="{E3525AA8-3339-4569-BBD6-B7C5C9AEE772}">
    <text>BFRP TF:
2 users
special user
iFCS (2 users)
MIC (6 users)
PN (3 users)
padding added as timing below</text>
  </threadedComment>
  <threadedComment ref="G7" dT="2025-04-03T14:38:28.16" personId="{ACD517DA-166E-46B5-9090-AE783006B05E}" id="{062E559D-FDDF-4E8D-9299-868D74A89DE7}">
    <text>MU (4x2)</text>
  </threadedComment>
  <threadedComment ref="H7" dT="2025-04-03T15:00:50.53" personId="{ACD517DA-166E-46B5-9090-AE783006B05E}" id="{80505F47-8C0A-4D2D-9E42-1281667089E8}">
    <text>For yielding 5.484usec PPDU duration</text>
  </threadedComment>
  <threadedComment ref="I7" dT="2025-04-03T08:55:35.90" personId="{ACD517DA-166E-46B5-9090-AE783006B05E}" id="{914239F9-B1BE-4B73-848A-18FB496D4080}">
    <text>BA:
Feedback (2+32)
MIC+PN (2+2+32)</text>
  </threadedComment>
  <threadedComment ref="B8" dT="2025-04-03T13:44:21.81" personId="{ACD517DA-166E-46B5-9090-AE783006B05E}" id="{6C98F277-6017-4676-864F-43F5FF95AD1B}">
    <text>EMLSR/DPS/etc.</text>
  </threadedComment>
  <threadedComment ref="F8" dT="2025-04-03T13:44:21.81" personId="{ACD517DA-166E-46B5-9090-AE783006B05E}" id="{E6E8E76D-A3EB-45C4-B429-EABF9637C631}">
    <text>Assume WC</text>
  </threadedComment>
</ThreadedComments>
</file>

<file path=xl/threadedComments/threadedComment3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7D89210-ED25-4667-91BE-4CAA45654C96}">
    <text>Tentative assumption</text>
  </threadedComment>
  <threadedComment ref="C7" dT="2025-04-02T14:40:45.80" personId="{ACD517DA-166E-46B5-9090-AE783006B05E}" id="{5DF98CC8-269B-4935-BC58-CBA3FB255F77}">
    <text>Tentative assumption</text>
  </threadedComment>
  <threadedComment ref="D7" dT="2025-04-03T08:00:51.74" personId="{ACD517DA-166E-46B5-9090-AE783006B05E}" id="{3A0B1FE6-7627-4308-89B7-EFF292841D13}">
    <text>BSRP TF:
2 users
special user
iFCS (2 users)
MIC (6 users)
PN (3 users)
padding added as timing below</text>
  </threadedComment>
  <threadedComment ref="E7" dT="2025-04-03T08:55:35.90" personId="{ACD517DA-166E-46B5-9090-AE783006B05E}" id="{1153E32D-A60D-4753-B742-B4C962CDD73F}">
    <text>BA:
Feedback (2+2+32)
MIC+PN (2+2+32)</text>
  </threadedComment>
  <threadedComment ref="F7" dT="2025-04-03T14:23:39.55" personId="{ACD517DA-166E-46B5-9090-AE783006B05E}" id="{8FF5469B-BBE1-4F5C-BA29-7B736A4B6AB8}">
    <text>NDPA:
2 UHR special users
2 regular users</text>
  </threadedComment>
  <threadedComment ref="H7" dT="2025-04-03T08:00:51.74" personId="{ACD517DA-166E-46B5-9090-AE783006B05E}" id="{0BA3A7FD-E1E2-42B7-BF49-D7503840645F}">
    <text>BFRP TF:
2 users
special user
iFCS (2 users)
MIC (6 users)
PN (3 users)
padding added as timing below</text>
  </threadedComment>
  <threadedComment ref="I7" dT="2025-04-03T14:38:28.16" personId="{ACD517DA-166E-46B5-9090-AE783006B05E}" id="{46A85A9B-2519-4931-B5D0-0EB1CC58D7A6}">
    <text>MU (4x2)</text>
  </threadedComment>
  <threadedComment ref="J7" dT="2025-04-03T14:23:39.55" personId="{ACD517DA-166E-46B5-9090-AE783006B05E}" id="{B5168ED4-FCFC-4591-8925-76D0E0A852B3}">
    <text>NDPA:
2 UHR special users
2 regular users</text>
  </threadedComment>
  <threadedComment ref="L7" dT="2025-04-03T08:00:51.74" personId="{ACD517DA-166E-46B5-9090-AE783006B05E}" id="{1E97B9F6-68AA-4569-B757-F9432E3240C8}">
    <text>BFRP TF:
2 users
special user
iFCS (2 users)
MIC (6 users)
PN (3 users)
padding added as timing below</text>
  </threadedComment>
  <threadedComment ref="M7" dT="2025-04-03T14:38:28.16" personId="{ACD517DA-166E-46B5-9090-AE783006B05E}" id="{2202D1B4-EA90-4480-9EB4-E8A96A687621}">
    <text>MU (4x2)</text>
  </threadedComment>
  <threadedComment ref="N7" dT="2025-04-03T08:00:51.74" personId="{ACD517DA-166E-46B5-9090-AE783006B05E}" id="{376B9C62-737C-49E8-A3F2-03E7631414F9}">
    <text>CoBF TF:
1 users
special user
iFCS (2 users)
MIC (6 users)
PN (3 users)
padding added as timing below</text>
  </threadedComment>
  <threadedComment ref="O7" dT="2025-04-03T15:00:50.53" personId="{ACD517DA-166E-46B5-9090-AE783006B05E}" id="{9BFC0053-4706-47C2-9EF6-A8221C60869D}">
    <text>For yielding 5.484usec PPDU duration</text>
  </threadedComment>
  <threadedComment ref="P7" dT="2025-04-03T08:55:35.90" personId="{ACD517DA-166E-46B5-9090-AE783006B05E}" id="{CE3C13B4-6709-4B54-AA6C-9DD0C2F0BD46}">
    <text>BA:
Feedback (2+32)
MIC+PN (2+2+32)</text>
  </threadedComment>
  <threadedComment ref="D8" dT="2025-04-03T13:44:21.81" personId="{ACD517DA-166E-46B5-9090-AE783006B05E}" id="{AC7A9D96-F77E-437B-BAE5-FD9511E0732A}">
    <text>EMLSR/DPS/etc.</text>
  </threadedComment>
  <threadedComment ref="H8" dT="2025-04-03T13:44:21.81" personId="{ACD517DA-166E-46B5-9090-AE783006B05E}" id="{1077BF65-A18E-4D49-9A40-5D33D9DC5E85}">
    <text>Assume WC</text>
  </threadedComment>
  <threadedComment ref="L8" dT="2025-04-03T13:44:21.81" personId="{ACD517DA-166E-46B5-9090-AE783006B05E}" id="{52A40358-6A64-4B2F-AC01-5755087607E3}">
    <text>Assume WC</text>
  </threadedComment>
  <threadedComment ref="N8" dT="2025-04-03T13:44:21.81" personId="{ACD517DA-166E-46B5-9090-AE783006B05E}" id="{AD365921-90E5-4B79-8A81-B4143C8C2315}">
    <text>Assume WC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6EF73884-9C1E-4E5F-A195-C6735E8B44B6}">
    <text>BSRP TF:
2 users
special user
iFCS (2 users)
MIC (6 users)
PN (3 users)
padding added as timing below</text>
  </threadedComment>
  <threadedComment ref="C7" dT="2025-04-03T08:55:35.90" personId="{ACD517DA-166E-46B5-9090-AE783006B05E}" id="{1A8A4337-A25E-480F-9F19-84320497070A}">
    <text>BA:
Feedback (2+2+32)
MIC+PN (2+2+32)</text>
  </threadedComment>
  <threadedComment ref="D7" dT="2025-04-03T14:23:39.55" personId="{ACD517DA-166E-46B5-9090-AE783006B05E}" id="{60D14FC1-6AD2-4D6A-B70B-01884C3A6786}">
    <text>NDPA:
2 regular users</text>
  </threadedComment>
  <threadedComment ref="F7" dT="2025-04-03T08:00:51.74" personId="{ACD517DA-166E-46B5-9090-AE783006B05E}" id="{D5D6C8E7-E039-469C-879C-56B1C1579D05}">
    <text>BFRP TF:
2 users
special user
iFCS (2 users)
MIC (6 users)
PN (3 users)
padding added as timing below</text>
  </threadedComment>
  <threadedComment ref="G7" dT="2025-04-03T14:38:28.16" personId="{ACD517DA-166E-46B5-9090-AE783006B05E}" id="{39F323AE-A641-45C0-9917-C0DA46871C69}">
    <text>MU (4x2)</text>
  </threadedComment>
  <threadedComment ref="H7" dT="2025-04-03T15:00:50.53" personId="{ACD517DA-166E-46B5-9090-AE783006B05E}" id="{EED74FA1-D8C9-469C-A6F1-FA3145831E1E}">
    <text>For yielding 5.484usec PPDU duration</text>
  </threadedComment>
  <threadedComment ref="I7" dT="2025-04-03T08:55:35.90" personId="{ACD517DA-166E-46B5-9090-AE783006B05E}" id="{236503FA-BDF3-41FE-890D-CBEF352D07E9}">
    <text>BA:
Feedback (2+32)
MIC+PN (2+2+32)</text>
  </threadedComment>
  <threadedComment ref="B8" dT="2025-04-03T13:44:21.81" personId="{ACD517DA-166E-46B5-9090-AE783006B05E}" id="{F8DAE44F-F214-4943-AD03-66B465590B13}">
    <text>EMLSR/DPS/etc.</text>
  </threadedComment>
  <threadedComment ref="F8" dT="2025-04-03T13:44:21.81" personId="{ACD517DA-166E-46B5-9090-AE783006B05E}" id="{213E55EB-0B4D-42E3-A768-0639530141C6}">
    <text>Assume WC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9E47AD96-641D-4113-BF20-CB2D4707143B}">
    <text>Tentative assumption</text>
  </threadedComment>
  <threadedComment ref="C7" dT="2025-04-02T14:40:45.80" personId="{ACD517DA-166E-46B5-9090-AE783006B05E}" id="{3DE8DA83-9879-4ED7-8C4A-EA8A5CE68C49}">
    <text>Tentative assumption</text>
  </threadedComment>
  <threadedComment ref="D7" dT="2025-04-03T08:00:51.74" personId="{ACD517DA-166E-46B5-9090-AE783006B05E}" id="{DF1558E8-145B-4549-ACAD-0DC108E070F0}">
    <text>BSRP TF:
2 users
special user
iFCS (2 users)
MIC (6 users)
PN (3 users)
padding added as timing below</text>
  </threadedComment>
  <threadedComment ref="E7" dT="2025-04-03T08:55:35.90" personId="{ACD517DA-166E-46B5-9090-AE783006B05E}" id="{6415B68F-4FC2-4A62-90A3-3C97915CE556}">
    <text>BA:
Feedback (2+2+32)
MIC+PN (2+2+32)</text>
  </threadedComment>
  <threadedComment ref="F7" dT="2025-04-03T08:00:51.74" personId="{ACD517DA-166E-46B5-9090-AE783006B05E}" id="{ADC6888D-D94E-41D8-80AF-4F1570772244}">
    <text>BSRP TF:
2 users
special user
iFCS (2 users)
MIC (6 users)
PN (3 users)
padding added as timing below</text>
  </threadedComment>
  <threadedComment ref="G7" dT="2025-04-03T08:55:35.90" personId="{ACD517DA-166E-46B5-9090-AE783006B05E}" id="{7EF48A9E-20C4-42B6-94A9-4381F200D943}">
    <text>BA:
Feedback (2+2+32)
MIC+PN (2+2+32)</text>
  </threadedComment>
  <threadedComment ref="H7" dT="2025-04-03T14:23:39.55" personId="{ACD517DA-166E-46B5-9090-AE783006B05E}" id="{6409EEAA-7879-4E80-BA2D-7C5134D21663}">
    <text>NDPA:
2 UHR special users
2 regular users</text>
  </threadedComment>
  <threadedComment ref="J7" dT="2025-04-03T08:00:51.74" personId="{ACD517DA-166E-46B5-9090-AE783006B05E}" id="{CFA3CDFF-8A1D-4FBB-87E3-3D5F66CD2037}">
    <text>BFRP TF:
2 users
special user
iFCS (2 users)
MIC (6 users)
PN (3 users)
padding added as timing below</text>
  </threadedComment>
  <threadedComment ref="K7" dT="2025-04-03T14:38:28.16" personId="{ACD517DA-166E-46B5-9090-AE783006B05E}" id="{6751D208-CC51-423A-A556-7503B303411A}">
    <text>MU (8x1) with segmentation (2 frames)</text>
  </threadedComment>
  <threadedComment ref="L7" dT="2025-04-03T14:23:39.55" personId="{ACD517DA-166E-46B5-9090-AE783006B05E}" id="{D2A49C32-1509-4C16-B865-5EEC20BA1E04}">
    <text>NDPA:
2 UHR special users
2 regular users</text>
  </threadedComment>
  <threadedComment ref="N7" dT="2025-04-03T08:00:51.74" personId="{ACD517DA-166E-46B5-9090-AE783006B05E}" id="{172EC706-9B2E-416B-8E35-196682607E79}">
    <text>BFRP TF:
2 users
special user
iFCS (2 users)
MIC (6 users)
PN (3 users)
padding added as timing below</text>
  </threadedComment>
  <threadedComment ref="O7" dT="2025-04-03T14:38:28.16" personId="{ACD517DA-166E-46B5-9090-AE783006B05E}" id="{0E43B4F3-601F-4122-9F7F-D9554434A87E}">
    <text>MU (8x1) with segmentation (2 frames)</text>
  </threadedComment>
  <threadedComment ref="P7" dT="2025-04-03T08:00:51.74" personId="{ACD517DA-166E-46B5-9090-AE783006B05E}" id="{45859C57-23CD-4B98-95CC-1DFECA68EADA}">
    <text>CoBF TF:
1 users
special user
iFCS (2 users)
MIC (6 users)
PN (3 users)
padding added as timing below</text>
  </threadedComment>
  <threadedComment ref="Q7" dT="2025-04-03T15:00:50.53" personId="{ACD517DA-166E-46B5-9090-AE783006B05E}" id="{462C27C1-AFF5-4856-A7C6-572A44BAE24F}">
    <text>For yielding 5.484usec PPDU duration</text>
  </threadedComment>
  <threadedComment ref="R7" dT="2025-04-03T08:00:51.74" personId="{ACD517DA-166E-46B5-9090-AE783006B05E}" id="{1729520B-AAD9-491D-BDBA-19911DB1FA21}">
    <text>MU-BAR TF (compressed BAR):
2 users
special user
iFCS (2 users)
MIC (6 users)
PN (3 users)
padding added as timing below</text>
  </threadedComment>
  <threadedComment ref="S7" dT="2025-04-03T08:55:35.90" personId="{ACD517DA-166E-46B5-9090-AE783006B05E}" id="{5F150A24-8FA2-4C69-A6FA-0472234589FA}">
    <text>BA:
Feedback (2+32)
MIC+PN (2+2+32)</text>
  </threadedComment>
  <threadedComment ref="T7" dT="2025-04-03T08:00:51.74" personId="{ACD517DA-166E-46B5-9090-AE783006B05E}" id="{F19464C1-59E9-4112-BE09-C851DEF7BC4B}">
    <text>MU-BAR TF (compressed BAR):
2 users
special user
iFCS (2 users)
MIC (6 users)
PN (3 users)
padding added as timing below</text>
  </threadedComment>
  <threadedComment ref="U7" dT="2025-04-03T08:55:35.90" personId="{ACD517DA-166E-46B5-9090-AE783006B05E}" id="{690C8808-95E1-49A2-BD50-F91E5229B13B}">
    <text>BA:
Feedback (2+32)
MIC+PN (2+2+32)</text>
  </threadedComment>
  <threadedComment ref="D8" dT="2025-04-03T13:44:21.81" personId="{ACD517DA-166E-46B5-9090-AE783006B05E}" id="{C862841B-346F-4439-9E84-6726DC017F3E}">
    <text>EMLSR/DPS/etc.</text>
  </threadedComment>
  <threadedComment ref="F8" dT="2025-04-03T13:44:21.81" personId="{ACD517DA-166E-46B5-9090-AE783006B05E}" id="{B6A9FAD9-4A6B-4E66-B27B-0D442F08E858}">
    <text>EMLSR/DPS/etc.</text>
  </threadedComment>
  <threadedComment ref="J8" dT="2025-04-03T13:44:21.81" personId="{ACD517DA-166E-46B5-9090-AE783006B05E}" id="{E671D35D-3CDA-46E4-8FAF-175F56BE62F0}">
    <text>Assume WC</text>
  </threadedComment>
  <threadedComment ref="N8" dT="2025-04-03T13:44:21.81" personId="{ACD517DA-166E-46B5-9090-AE783006B05E}" id="{1EB44329-97C0-4A12-9C12-265482D8FC35}">
    <text>WC</text>
  </threadedComment>
  <threadedComment ref="P8" dT="2025-04-03T13:44:21.81" personId="{ACD517DA-166E-46B5-9090-AE783006B05E}" id="{C85652CB-6C27-4A97-8092-072919F34167}">
    <text>Assume WC</text>
  </threadedComment>
  <threadedComment ref="R8" dT="2025-04-03T13:44:21.81" personId="{ACD517DA-166E-46B5-9090-AE783006B05E}" id="{597F39D1-98BC-4E2C-B147-B4EF265469C0}">
    <text>Assume WC</text>
  </threadedComment>
  <threadedComment ref="T8" dT="2025-04-03T13:44:21.81" personId="{ACD517DA-166E-46B5-9090-AE783006B05E}" id="{930826B5-4873-4112-A8E1-9DB925F1AE9F}">
    <text>Assume WC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E695DDC5-CF23-4B6A-9C3A-E76C7D3759AB}">
    <text>Tentative assumption</text>
  </threadedComment>
  <threadedComment ref="C7" dT="2025-04-02T14:40:45.80" personId="{ACD517DA-166E-46B5-9090-AE783006B05E}" id="{22A03DC3-AC0F-4DA9-89DA-A87E2C626734}">
    <text>Tentative assumption</text>
  </threadedComment>
  <threadedComment ref="D7" dT="2025-04-03T08:00:51.74" personId="{ACD517DA-166E-46B5-9090-AE783006B05E}" id="{1A3C230E-FCFF-4EFB-A617-36C0801EABF9}">
    <text>BSRP TF:
2 users
special user
iFCS (2 users)
MIC (6 users)
PN (3 users)
padding added as timing below</text>
  </threadedComment>
  <threadedComment ref="E7" dT="2025-04-03T08:55:35.90" personId="{ACD517DA-166E-46B5-9090-AE783006B05E}" id="{8536673F-E501-45C5-ADF6-88B917629EE3}">
    <text>BA:
Feedback (2+2+32)
MIC+PN (2+2+32)</text>
  </threadedComment>
  <threadedComment ref="F7" dT="2025-04-03T08:00:51.74" personId="{ACD517DA-166E-46B5-9090-AE783006B05E}" id="{6ECDB99A-7463-43F2-8532-8ADEFCB17E07}">
    <text>BSRP TF:
2 users
special user
iFCS (2 users)
MIC (6 users)
PN (3 users)
padding added as timing below</text>
  </threadedComment>
  <threadedComment ref="G7" dT="2025-04-03T08:55:35.90" personId="{ACD517DA-166E-46B5-9090-AE783006B05E}" id="{1B87A7E3-0CA5-4FDE-9A4F-FAD09053EB6E}">
    <text>BA:
Feedback (2+2+32)
MIC+PN (2+2+32)</text>
  </threadedComment>
  <threadedComment ref="H7" dT="2025-04-03T14:23:39.55" personId="{ACD517DA-166E-46B5-9090-AE783006B05E}" id="{F8344B73-DA65-4D46-9054-1A96B84C1329}">
    <text>NDPA:
2 UHR special users
2 regular users</text>
  </threadedComment>
  <threadedComment ref="J7" dT="2025-04-03T08:00:51.74" personId="{ACD517DA-166E-46B5-9090-AE783006B05E}" id="{9C2C362C-63E9-4ECF-ADEE-F60BA4F2A161}">
    <text>BFRP TF:
2 users
special user
iFCS (2 users)
MIC (6 users)
PN (3 users)
padding added as timing below</text>
  </threadedComment>
  <threadedComment ref="K7" dT="2025-04-03T14:38:28.16" personId="{ACD517DA-166E-46B5-9090-AE783006B05E}" id="{63B3C967-C0D1-46FE-810E-59912E480571}">
    <text>MU (8x1) with segmentation (2 frames)</text>
  </threadedComment>
  <threadedComment ref="L7" dT="2025-04-03T14:23:39.55" personId="{ACD517DA-166E-46B5-9090-AE783006B05E}" id="{98C9C86A-024D-494B-9F8B-6A7F44903C26}">
    <text>NDPA:
2 UHR special users
2 regular users</text>
  </threadedComment>
  <threadedComment ref="N7" dT="2025-04-03T08:00:51.74" personId="{ACD517DA-166E-46B5-9090-AE783006B05E}" id="{CEEFCFF2-1C62-4583-AB2C-396388825881}">
    <text>BFRP TF:
2 users
special user
iFCS (2 users)
MIC (6 users)
PN (3 users)
padding added as timing below</text>
  </threadedComment>
  <threadedComment ref="O7" dT="2025-04-03T14:38:28.16" personId="{ACD517DA-166E-46B5-9090-AE783006B05E}" id="{293DC7C8-A3D2-4A06-AB79-407DFD501C22}">
    <text>MU (8x1) with segmentation (2 frames)</text>
  </threadedComment>
  <threadedComment ref="P7" dT="2025-04-03T08:00:51.74" personId="{ACD517DA-166E-46B5-9090-AE783006B05E}" id="{32EE974A-B34D-4763-8610-AF63825B1A06}">
    <text>CoBF TF:
1 users
special user
iFCS (2 users)
MIC (6 users)
PN (3 users)
padding added as timing below</text>
  </threadedComment>
  <threadedComment ref="Q7" dT="2025-04-03T15:00:50.53" personId="{ACD517DA-166E-46B5-9090-AE783006B05E}" id="{95482CF4-116F-4BCF-8E7E-6E540542C971}">
    <text>For yielding 5.484usec PPDU duration</text>
  </threadedComment>
  <threadedComment ref="R7" dT="2025-04-03T08:00:51.74" personId="{ACD517DA-166E-46B5-9090-AE783006B05E}" id="{1A1A1E03-46A7-4DB3-AF09-B01C293AC9A5}">
    <text>MU-BAR TF (compressed BAR):
2 users
special user
iFCS (2 users)
MIC (6 users)
PN (3 users)
padding added as timing below</text>
  </threadedComment>
  <threadedComment ref="S7" dT="2025-04-03T08:55:35.90" personId="{ACD517DA-166E-46B5-9090-AE783006B05E}" id="{C7441922-5CE5-4279-979E-1CBCC9917644}">
    <text>BA:
Feedback (2+32)
MIC+PN (2+2+32)</text>
  </threadedComment>
  <threadedComment ref="T7" dT="2025-04-03T08:00:51.74" personId="{ACD517DA-166E-46B5-9090-AE783006B05E}" id="{FAAB612B-BE95-42A8-A9BE-5B6480677440}">
    <text>MU-BAR TF (compressed BAR):
2 users
special user
iFCS (2 users)
MIC (6 users)
PN (3 users)
padding added as timing below</text>
  </threadedComment>
  <threadedComment ref="U7" dT="2025-04-03T08:55:35.90" personId="{ACD517DA-166E-46B5-9090-AE783006B05E}" id="{10096183-2D39-4586-968C-8111D9F8CA1F}">
    <text>BA:
Feedback (2+32)
MIC+PN (2+2+32)</text>
  </threadedComment>
  <threadedComment ref="D8" dT="2025-04-03T13:44:21.81" personId="{ACD517DA-166E-46B5-9090-AE783006B05E}" id="{ED091CE3-4088-4BCA-AAA3-21DEDEB916AA}">
    <text>EMLSR/DPS/etc.</text>
  </threadedComment>
  <threadedComment ref="F8" dT="2025-04-03T13:44:21.81" personId="{ACD517DA-166E-46B5-9090-AE783006B05E}" id="{0273FE10-A566-493B-B500-BC03246A3A4C}">
    <text>EMLSR/DPS/etc.</text>
  </threadedComment>
  <threadedComment ref="J8" dT="2025-04-03T13:44:21.81" personId="{ACD517DA-166E-46B5-9090-AE783006B05E}" id="{EF7C1CCB-9729-4D5F-A668-52265F5240A2}">
    <text>Assume WC</text>
  </threadedComment>
  <threadedComment ref="N8" dT="2025-04-03T13:44:21.81" personId="{ACD517DA-166E-46B5-9090-AE783006B05E}" id="{4BF810A5-4565-4503-AD76-A04B2713FA6C}">
    <text>WC</text>
  </threadedComment>
  <threadedComment ref="P8" dT="2025-04-03T13:44:21.81" personId="{ACD517DA-166E-46B5-9090-AE783006B05E}" id="{D305F1D8-B347-476D-ABE6-BB3EF05DC5B3}">
    <text>Assume WC</text>
  </threadedComment>
  <threadedComment ref="R8" dT="2025-04-03T13:44:21.81" personId="{ACD517DA-166E-46B5-9090-AE783006B05E}" id="{50032416-EEB7-45D5-9456-B4D33B41C5EC}">
    <text>Assume WC</text>
  </threadedComment>
  <threadedComment ref="T8" dT="2025-04-03T13:44:21.81" personId="{ACD517DA-166E-46B5-9090-AE783006B05E}" id="{F96A197C-7FFE-42A2-A0AE-5DB0A362E1D0}">
    <text>Assume WC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35411A8-EEF7-4A1A-B18A-AC7C93574688}">
    <text>Tentative assumption</text>
  </threadedComment>
  <threadedComment ref="C7" dT="2025-04-02T14:40:45.80" personId="{ACD517DA-166E-46B5-9090-AE783006B05E}" id="{8604EDCF-6701-47F5-9BE1-DC8794B9865D}">
    <text>Tentative assumption</text>
  </threadedComment>
  <threadedComment ref="D7" dT="2025-04-03T08:00:51.74" personId="{ACD517DA-166E-46B5-9090-AE783006B05E}" id="{60AA7CE7-B91E-4B46-9485-50B656027611}">
    <text>BSRP TF:
2 users
special user
iFCS (2 users)
MIC (6 users)
PN (3 users)
padding added as timing below</text>
  </threadedComment>
  <threadedComment ref="E7" dT="2025-04-03T08:55:35.90" personId="{ACD517DA-166E-46B5-9090-AE783006B05E}" id="{886C43D9-368C-4F17-A9EA-E8B4E6742029}">
    <text>BA:
Feedback (2+2+32)
MIC+PN (2+2+32)</text>
  </threadedComment>
  <threadedComment ref="F7" dT="2025-04-03T14:23:39.55" personId="{ACD517DA-166E-46B5-9090-AE783006B05E}" id="{E7AEE411-8584-489F-8631-FE58C0503347}">
    <text>NDPA:
2 UHR special users
2 regular users</text>
  </threadedComment>
  <threadedComment ref="H7" dT="2025-04-03T08:00:51.74" personId="{ACD517DA-166E-46B5-9090-AE783006B05E}" id="{80D75D86-24A9-4064-89DE-A64637C501C0}">
    <text>BFRP TF:
2 users
special user
iFCS (2 users)
MIC (6 users)
PN (3 users)
padding added as timing below</text>
  </threadedComment>
  <threadedComment ref="I7" dT="2025-04-03T14:38:28.16" personId="{ACD517DA-166E-46B5-9090-AE783006B05E}" id="{25E12270-E010-4080-B0F7-0721D25CA5E9}">
    <text>MU (8x1) with segmentation (2 frames)</text>
  </threadedComment>
  <threadedComment ref="J7" dT="2025-04-03T08:00:51.74" personId="{ACD517DA-166E-46B5-9090-AE783006B05E}" id="{8F8E743A-CFC4-4FA7-ABB9-7BCBAF4EE712}">
    <text>CoBF TF:
1 users
special user
iFCS (2 users)
MIC (6 users)
PN (3 users)
padding added as timing below</text>
  </threadedComment>
  <threadedComment ref="K7" dT="2025-04-03T15:00:50.53" personId="{ACD517DA-166E-46B5-9090-AE783006B05E}" id="{3FB5A446-F406-4037-9870-2E4A22987CC6}">
    <text>For yielding 5.484usec PPDU duration</text>
  </threadedComment>
  <threadedComment ref="L7" dT="2025-04-03T08:55:35.90" personId="{ACD517DA-166E-46B5-9090-AE783006B05E}" id="{6A1A50A2-A635-4898-8ADC-AFC6ECAE9BEA}">
    <text>BA:
Feedback (2+32)
MIC+PN (2+2+32)</text>
  </threadedComment>
  <threadedComment ref="D8" dT="2025-04-03T13:44:21.81" personId="{ACD517DA-166E-46B5-9090-AE783006B05E}" id="{4D7EB699-C031-48D3-9695-BE51B020CBB1}">
    <text>EMLSR/DPS/etc.</text>
  </threadedComment>
  <threadedComment ref="H8" dT="2025-04-03T13:44:21.81" personId="{ACD517DA-166E-46B5-9090-AE783006B05E}" id="{9F3A1568-AF8E-4ED2-94FD-6D3BA8E95627}">
    <text>Assume WC</text>
  </threadedComment>
  <threadedComment ref="J8" dT="2025-04-03T13:44:21.81" personId="{ACD517DA-166E-46B5-9090-AE783006B05E}" id="{67E71BB9-2121-4379-9BCC-233C59E2B4F0}">
    <text>Assume WC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D16F2B4-3F87-4E1A-898F-F41E95281030}">
    <text>Tentative assumption</text>
  </threadedComment>
  <threadedComment ref="C7" dT="2025-04-02T14:40:45.80" personId="{ACD517DA-166E-46B5-9090-AE783006B05E}" id="{B29DAE13-3DB1-49AC-8930-CF1A5F98BE29}">
    <text>Tentative assumption</text>
  </threadedComment>
  <threadedComment ref="D7" dT="2025-04-03T08:00:51.74" personId="{ACD517DA-166E-46B5-9090-AE783006B05E}" id="{29D540C2-1EED-4C29-BBDA-906B173BF596}">
    <text>BSRP TF:
2 users
special user
iFCS (2 users)
MIC (6 users)
PN (3 users)
padding added as timing below</text>
  </threadedComment>
  <threadedComment ref="E7" dT="2025-04-03T08:55:35.90" personId="{ACD517DA-166E-46B5-9090-AE783006B05E}" id="{A6C1C4EA-C62D-4A98-AE6B-F20B0F352680}">
    <text>BA:
Feedback (2+2+32)
MIC+PN (2+2+32)</text>
  </threadedComment>
  <threadedComment ref="F7" dT="2025-04-03T14:23:39.55" personId="{ACD517DA-166E-46B5-9090-AE783006B05E}" id="{5A3CCBDC-9F95-44A6-B442-3AEFD278C516}">
    <text>NDPA:
2 UHR special users
2 regular users</text>
  </threadedComment>
  <threadedComment ref="H7" dT="2025-04-03T08:00:51.74" personId="{ACD517DA-166E-46B5-9090-AE783006B05E}" id="{8EF6588B-4801-4A6F-8741-C2B4F34A5C1F}">
    <text>BFRP TF:
2 users
special user
iFCS (2 users)
MIC (6 users)
PN (3 users)
padding added as timing below</text>
  </threadedComment>
  <threadedComment ref="I7" dT="2025-04-03T14:38:28.16" personId="{ACD517DA-166E-46B5-9090-AE783006B05E}" id="{429286D3-43A3-461D-AFC8-3F14AD501D0C}">
    <text>MU (8x1) with segmentation (2 frames)</text>
  </threadedComment>
  <threadedComment ref="J7" dT="2025-04-03T08:00:51.74" personId="{ACD517DA-166E-46B5-9090-AE783006B05E}" id="{8E0E42B7-1386-45A0-BC1C-B8A35B1F559E}">
    <text>CoBF TF:
1 users
special user
iFCS (2 users)
MIC (6 users)
PN (3 users)
padding added as timing below</text>
  </threadedComment>
  <threadedComment ref="K7" dT="2025-04-03T15:00:50.53" personId="{ACD517DA-166E-46B5-9090-AE783006B05E}" id="{8B85DA91-F90C-4C15-B5C3-F2E0F106451D}">
    <text>For yielding 5.484usec PPDU duration</text>
  </threadedComment>
  <threadedComment ref="L7" dT="2025-04-03T08:55:35.90" personId="{ACD517DA-166E-46B5-9090-AE783006B05E}" id="{4664E50E-A8F2-4E90-8E9B-AF52382226B4}">
    <text>BA:
Feedback (2+32)
MIC+PN (2+2+32)</text>
  </threadedComment>
  <threadedComment ref="D8" dT="2025-04-03T13:44:21.81" personId="{ACD517DA-166E-46B5-9090-AE783006B05E}" id="{7179ABBD-4EE8-44B2-9F4C-6965417ADA8F}">
    <text>EMLSR/DPS/etc.</text>
  </threadedComment>
  <threadedComment ref="H8" dT="2025-04-03T13:44:21.81" personId="{ACD517DA-166E-46B5-9090-AE783006B05E}" id="{881BA544-BD11-40A3-B88A-2F05B682EFB8}">
    <text>Assume WC</text>
  </threadedComment>
  <threadedComment ref="J8" dT="2025-04-03T13:44:21.81" personId="{ACD517DA-166E-46B5-9090-AE783006B05E}" id="{3D952662-4FBF-4303-AB8E-53803FC01798}">
    <text>Assume WC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61ED2BD4-1F76-4F98-B8A1-BC5A00B15654}">
    <text>Tentative assumption</text>
  </threadedComment>
  <threadedComment ref="C7" dT="2025-04-02T14:40:45.80" personId="{ACD517DA-166E-46B5-9090-AE783006B05E}" id="{11BA7A78-7ED3-46FC-9074-392477141D4A}">
    <text>Tentative assumption</text>
  </threadedComment>
  <threadedComment ref="D7" dT="2025-04-03T08:00:51.74" personId="{ACD517DA-166E-46B5-9090-AE783006B05E}" id="{94F2908E-D92A-4990-8911-73641FC82610}">
    <text>BSRP TF:
2 users
special user
iFCS (2 users)
MIC (6 users)
PN (3 users)
padding added as timing below</text>
  </threadedComment>
  <threadedComment ref="E7" dT="2025-04-03T08:55:35.90" personId="{ACD517DA-166E-46B5-9090-AE783006B05E}" id="{315DF994-1350-4A55-AF6D-A951D65655BE}">
    <text>BA:
Feedback (2+2+32)
MIC+PN (2+2+32)</text>
  </threadedComment>
  <threadedComment ref="F7" dT="2025-04-03T08:00:51.74" personId="{ACD517DA-166E-46B5-9090-AE783006B05E}" id="{8BD71273-B90F-44AA-91E9-3E7A69D8263D}">
    <text>BSRP TF:
2 users
special user
iFCS (2 users)
MIC (6 users)
PN (3 users)
padding added as timing below</text>
  </threadedComment>
  <threadedComment ref="G7" dT="2025-04-03T08:55:35.90" personId="{ACD517DA-166E-46B5-9090-AE783006B05E}" id="{1A57C72C-7220-4D68-A84C-8EB8495634ED}">
    <text>BA:
Feedback (2+2+32)
MIC+PN (2+2+32)</text>
  </threadedComment>
  <threadedComment ref="H7" dT="2025-04-03T14:23:39.55" personId="{ACD517DA-166E-46B5-9090-AE783006B05E}" id="{0DA7CD0D-BB3F-44BD-A416-B835EABD9FFE}">
    <text>NDPA:
2 UHR special users
2 regular users</text>
  </threadedComment>
  <threadedComment ref="J7" dT="2025-04-03T08:00:51.74" personId="{ACD517DA-166E-46B5-9090-AE783006B05E}" id="{ED60EBD0-8241-4120-89ED-1233DB088418}">
    <text>BFRP TF:
2 users
special user
iFCS (2 users)
MIC (6 users)
PN (3 users)
padding added as timing below</text>
  </threadedComment>
  <threadedComment ref="K7" dT="2025-04-03T14:38:28.16" personId="{ACD517DA-166E-46B5-9090-AE783006B05E}" id="{15829FEB-2FF0-4D8A-80EF-8ADE7ED3BAA7}">
    <text>MU (4x1)</text>
  </threadedComment>
  <threadedComment ref="L7" dT="2025-04-03T14:23:39.55" personId="{ACD517DA-166E-46B5-9090-AE783006B05E}" id="{2F532D9F-D010-435E-8A73-51EF60CDDCBE}">
    <text>NDPA:
2 UHR special users
2 regular users</text>
  </threadedComment>
  <threadedComment ref="N7" dT="2025-04-03T08:00:51.74" personId="{ACD517DA-166E-46B5-9090-AE783006B05E}" id="{EA3DBEC3-8C51-43FD-BD06-0B50E1772475}">
    <text>BFRP TF:
2 users
special user
iFCS (2 users)
MIC (6 users)
PN (3 users)
padding added as timing below</text>
  </threadedComment>
  <threadedComment ref="O7" dT="2025-04-03T14:38:28.16" personId="{ACD517DA-166E-46B5-9090-AE783006B05E}" id="{FD3052E5-1E26-477C-A68D-B147EAD15170}">
    <text>MU (4x1)</text>
  </threadedComment>
  <threadedComment ref="P7" dT="2025-04-03T14:23:39.55" personId="{ACD517DA-166E-46B5-9090-AE783006B05E}" id="{E170A890-83CB-49D3-BBC2-F24240FE851E}">
    <text>NDPA:
2 UHR special users
2 regular users</text>
  </threadedComment>
  <threadedComment ref="R7" dT="2025-04-03T08:00:51.74" personId="{ACD517DA-166E-46B5-9090-AE783006B05E}" id="{540B4823-703A-454B-B6EA-53CFA15167C3}">
    <text>BFRP TF:
2 users
special user
iFCS (2 users)
MIC (6 users)
PN (3 users)
padding added as timing below</text>
  </threadedComment>
  <threadedComment ref="S7" dT="2025-04-03T14:38:28.16" personId="{ACD517DA-166E-46B5-9090-AE783006B05E}" id="{BB3B3C0A-DBEA-4BF3-A548-064410B738EA}">
    <text>MU (4x1)</text>
  </threadedComment>
  <threadedComment ref="T7" dT="2025-04-03T14:23:39.55" personId="{ACD517DA-166E-46B5-9090-AE783006B05E}" id="{D8C6ECF9-BCC0-4906-BCE5-E1FF27DDEB14}">
    <text>NDPA:
2 UHR special users
2 regular users</text>
  </threadedComment>
  <threadedComment ref="V7" dT="2025-04-03T08:00:51.74" personId="{ACD517DA-166E-46B5-9090-AE783006B05E}" id="{40C29100-0C82-41F6-A99D-50D96F47C321}">
    <text>BFRP TF:
2 users
special user
iFCS (2 users)
MIC (6 users)
PN (3 users)
padding added as timing below</text>
  </threadedComment>
  <threadedComment ref="W7" dT="2025-04-03T14:38:28.16" personId="{ACD517DA-166E-46B5-9090-AE783006B05E}" id="{8096C864-1DCE-471F-862C-4D4DBCA5AFAA}">
    <text>MU (4x1)</text>
  </threadedComment>
  <threadedComment ref="X7" dT="2025-04-03T08:00:51.74" personId="{ACD517DA-166E-46B5-9090-AE783006B05E}" id="{1A94C6AA-0787-49C7-AE5F-10FFB29B304F}">
    <text>CoBF TF:
1 users
special user
iFCS (2 users)
MIC (6 users)
PN (3 users)
padding added as timing below</text>
  </threadedComment>
  <threadedComment ref="Y7" dT="2025-04-03T15:00:50.53" personId="{ACD517DA-166E-46B5-9090-AE783006B05E}" id="{2B34EB7B-960B-4983-852D-6F9885EED817}">
    <text>For yielding 5.484usec PPDU duration</text>
  </threadedComment>
  <threadedComment ref="Z7" dT="2025-04-03T08:00:51.74" personId="{ACD517DA-166E-46B5-9090-AE783006B05E}" id="{4B6D4E15-21D4-405A-A57B-C8EDDED0081E}">
    <text>MU-BAR TF (compressed BAR):
2 users
special user
iFCS (2 users)
MIC (6 users)
PN (3 users)
padding added as timing below</text>
  </threadedComment>
  <threadedComment ref="AA7" dT="2025-04-03T08:55:35.90" personId="{ACD517DA-166E-46B5-9090-AE783006B05E}" id="{C2FA0297-6CD8-497C-A9EB-754E3BB2CDEF}">
    <text>BA:
Feedback (2+32)
MIC+PN (2+2+32)</text>
  </threadedComment>
  <threadedComment ref="AB7" dT="2025-04-03T08:00:51.74" personId="{ACD517DA-166E-46B5-9090-AE783006B05E}" id="{F406BC94-A6BA-4809-9F07-FD637282B74B}">
    <text>MU-BAR TF (compressed BAR):
2 users
special user
iFCS (2 users)
MIC (6 users)
PN (3 users)
padding added as timing below</text>
  </threadedComment>
  <threadedComment ref="AC7" dT="2025-04-03T08:55:35.90" personId="{ACD517DA-166E-46B5-9090-AE783006B05E}" id="{0F8DB671-8924-4768-812B-6661216C5B67}">
    <text>BA:
Feedback (2+32)
MIC+PN (2+2+32)</text>
  </threadedComment>
  <threadedComment ref="D8" dT="2025-04-03T13:44:21.81" personId="{ACD517DA-166E-46B5-9090-AE783006B05E}" id="{3216F49F-E4BD-44DA-A8D3-8D2C8B6508D1}">
    <text>EMLSR/DPS/etc.</text>
  </threadedComment>
  <threadedComment ref="F8" dT="2025-04-03T13:44:21.81" personId="{ACD517DA-166E-46B5-9090-AE783006B05E}" id="{91F08418-7BC3-4CD2-A01E-5588F616F1EC}">
    <text>EMLSR/DPS/etc.</text>
  </threadedComment>
  <threadedComment ref="J8" dT="2025-04-03T13:44:21.81" personId="{ACD517DA-166E-46B5-9090-AE783006B05E}" id="{0B916844-29BA-45B4-92DF-4919CCB1DF2C}">
    <text>Assume WC</text>
  </threadedComment>
  <threadedComment ref="N8" dT="2025-04-03T13:44:21.81" personId="{ACD517DA-166E-46B5-9090-AE783006B05E}" id="{533CE7BF-A139-4532-84D8-2A2ACDE05494}">
    <text>WC</text>
  </threadedComment>
  <threadedComment ref="R8" dT="2025-04-03T13:44:21.81" personId="{ACD517DA-166E-46B5-9090-AE783006B05E}" id="{94B96307-4B57-46D0-AA3D-9708BC59F8ED}">
    <text>Assume WC</text>
  </threadedComment>
  <threadedComment ref="V8" dT="2025-04-03T13:44:21.81" personId="{ACD517DA-166E-46B5-9090-AE783006B05E}" id="{D8A39881-E22A-4ED6-AEFE-945C3D17E40E}">
    <text>WC</text>
  </threadedComment>
  <threadedComment ref="X8" dT="2025-04-03T13:44:21.81" personId="{ACD517DA-166E-46B5-9090-AE783006B05E}" id="{3D139473-12FC-407A-9A78-CCF1841C8121}">
    <text>Assume WC</text>
  </threadedComment>
  <threadedComment ref="Z8" dT="2025-04-03T13:44:21.81" personId="{ACD517DA-166E-46B5-9090-AE783006B05E}" id="{11196A28-E90F-408E-B1F3-031290D94592}">
    <text>Assume WC</text>
  </threadedComment>
  <threadedComment ref="AB8" dT="2025-04-03T13:44:21.81" personId="{ACD517DA-166E-46B5-9090-AE783006B05E}" id="{71F2C2FE-A437-42AC-B897-341E11E05776}">
    <text>Assume WC</text>
  </threadedComment>
  <threadedComment ref="E13" dT="2025-04-03T13:44:21.81" personId="{ACD517DA-166E-46B5-9090-AE783006B05E}" id="{342FCE21-8663-48EA-AFEF-68B11DC74E0C}">
    <text>Assume WC</text>
  </threadedComment>
  <threadedComment ref="G13" dT="2025-04-03T13:44:21.81" personId="{ACD517DA-166E-46B5-9090-AE783006B05E}" id="{67E1BAA2-E484-4EA5-8BF0-ADFC995C854F}">
    <text>Assume WC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2.xml"/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3.xml"/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4.xml"/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5.xml"/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6.xml"/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7.xml"/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8.xml"/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9.xml"/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0.xml"/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1.xml"/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2.xml"/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3.xml"/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4.xml"/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5.xml"/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6.xml"/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7.xml"/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8.xml"/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9.xml"/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0.xml"/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11B5-C790-4B7B-830C-4B27EFC7A7E9}">
  <dimension ref="A1:K26"/>
  <sheetViews>
    <sheetView tabSelected="1" workbookViewId="0">
      <selection activeCell="Q28" sqref="Q28"/>
    </sheetView>
  </sheetViews>
  <sheetFormatPr defaultRowHeight="14.5" x14ac:dyDescent="0.35"/>
  <cols>
    <col min="1" max="3" width="15.26953125" customWidth="1"/>
    <col min="4" max="4" width="19.1796875" style="2" bestFit="1" customWidth="1"/>
    <col min="5" max="5" width="16.26953125" style="2" customWidth="1"/>
    <col min="6" max="6" width="17.81640625" style="2" customWidth="1"/>
    <col min="7" max="12" width="16.26953125" customWidth="1"/>
  </cols>
  <sheetData>
    <row r="1" spans="1:11" ht="18.5" x14ac:dyDescent="0.45">
      <c r="A1" s="44" t="s">
        <v>68</v>
      </c>
      <c r="B1" s="44" t="s">
        <v>81</v>
      </c>
      <c r="C1" s="47" t="s">
        <v>80</v>
      </c>
      <c r="D1" s="44" t="s">
        <v>56</v>
      </c>
      <c r="E1" s="44" t="s">
        <v>50</v>
      </c>
      <c r="F1" s="44" t="s">
        <v>51</v>
      </c>
      <c r="G1" s="44" t="s">
        <v>52</v>
      </c>
      <c r="H1" s="43" t="s">
        <v>53</v>
      </c>
      <c r="I1" s="43"/>
      <c r="J1" s="43" t="s">
        <v>54</v>
      </c>
      <c r="K1" s="43"/>
    </row>
    <row r="2" spans="1:11" ht="19" thickBot="1" x14ac:dyDescent="0.5">
      <c r="A2" s="45"/>
      <c r="B2" s="45"/>
      <c r="C2" s="48"/>
      <c r="D2" s="45"/>
      <c r="E2" s="45"/>
      <c r="F2" s="45"/>
      <c r="G2" s="45"/>
      <c r="H2" s="29" t="s">
        <v>57</v>
      </c>
      <c r="I2" s="29" t="s">
        <v>55</v>
      </c>
      <c r="J2" s="29" t="s">
        <v>57</v>
      </c>
      <c r="K2" s="29" t="s">
        <v>55</v>
      </c>
    </row>
    <row r="3" spans="1:11" ht="18.5" x14ac:dyDescent="0.35">
      <c r="A3" s="46" t="s">
        <v>69</v>
      </c>
      <c r="B3" s="46">
        <v>320</v>
      </c>
      <c r="C3" s="46">
        <v>9</v>
      </c>
      <c r="D3" s="46">
        <v>2</v>
      </c>
      <c r="E3" s="46">
        <v>1</v>
      </c>
      <c r="F3" s="46" t="s">
        <v>45</v>
      </c>
      <c r="G3" s="30">
        <f>'A-No CoBF; UL OFDMA'!$B$36</f>
        <v>674.65802131454484</v>
      </c>
      <c r="H3" s="30">
        <f>'A-Sequential(Draft); UL OFDMA'!$B$36</f>
        <v>630.95124582114352</v>
      </c>
      <c r="I3" s="30">
        <f>'A-Joint(Draft); UL OFDMA'!$B$36</f>
        <v>561.35240508008962</v>
      </c>
      <c r="J3" s="30">
        <f>'A-Sequential(MxL); UL OFDMA'!$B$36</f>
        <v>603.59785765156983</v>
      </c>
      <c r="K3" s="30">
        <f>'A-Joint(MxL); UL OFDMA'!$B$36</f>
        <v>607.31732474394698</v>
      </c>
    </row>
    <row r="4" spans="1:11" ht="18.5" x14ac:dyDescent="0.35">
      <c r="A4" s="42"/>
      <c r="B4" s="42"/>
      <c r="C4" s="42"/>
      <c r="D4" s="42"/>
      <c r="E4" s="42"/>
      <c r="F4" s="42"/>
      <c r="G4" s="36">
        <f>G3/$G3-1</f>
        <v>0</v>
      </c>
      <c r="H4" s="36">
        <f t="shared" ref="H4:K4" si="0">H3/$G3-1</f>
        <v>-6.4783600153808907E-2</v>
      </c>
      <c r="I4" s="36">
        <f t="shared" si="0"/>
        <v>-0.16794525916060943</v>
      </c>
      <c r="J4" s="36">
        <f t="shared" si="0"/>
        <v>-0.10532767923594399</v>
      </c>
      <c r="K4" s="36">
        <f t="shared" si="0"/>
        <v>-9.9814564480219414E-2</v>
      </c>
    </row>
    <row r="5" spans="1:11" ht="18.5" x14ac:dyDescent="0.35">
      <c r="A5" s="42"/>
      <c r="B5" s="42"/>
      <c r="C5" s="42"/>
      <c r="D5" s="42"/>
      <c r="E5" s="42"/>
      <c r="F5" s="42" t="s">
        <v>44</v>
      </c>
      <c r="G5" s="30">
        <f>'A-No CoBF; UL MU-MIMO'!$B$36</f>
        <v>674.81074359877471</v>
      </c>
      <c r="H5" s="30">
        <f>'A-Sequential(Draft); UL MU-MIMO'!$B$36</f>
        <v>685.05760351040942</v>
      </c>
      <c r="I5" s="30">
        <f>'A-Joint(Draft); UL MU-MIMO'!$B$36</f>
        <v>663.79185569212723</v>
      </c>
      <c r="J5" s="30">
        <f>'A-Sequential(MxL); UL MU-MIMO'!$B$36</f>
        <v>774.87703808860817</v>
      </c>
      <c r="K5" s="30">
        <f>'A-Joint(MxL); UL MU-MIMO'!$B$36</f>
        <v>814.06017353369862</v>
      </c>
    </row>
    <row r="6" spans="1:11" ht="18.5" x14ac:dyDescent="0.35">
      <c r="A6" s="42"/>
      <c r="B6" s="42"/>
      <c r="C6" s="42"/>
      <c r="D6" s="42"/>
      <c r="E6" s="42"/>
      <c r="F6" s="42"/>
      <c r="G6" s="36">
        <f>G5/$G5-1</f>
        <v>0</v>
      </c>
      <c r="H6" s="36">
        <f t="shared" ref="H6:H18" si="1">H5/$G5-1</f>
        <v>1.518479071181944E-2</v>
      </c>
      <c r="I6" s="36">
        <f t="shared" ref="I6:J18" si="2">I5/$G5-1</f>
        <v>-1.6328856662660152E-2</v>
      </c>
      <c r="J6" s="36">
        <f t="shared" ref="J6:J14" si="3">J5/$G5-1</f>
        <v>0.14828793915784244</v>
      </c>
      <c r="K6" s="36">
        <f t="shared" ref="K6:K18" si="4">K5/$G5-1</f>
        <v>0.20635330906604255</v>
      </c>
    </row>
    <row r="7" spans="1:11" ht="18.5" x14ac:dyDescent="0.35">
      <c r="A7" s="42" t="s">
        <v>83</v>
      </c>
      <c r="B7" s="42">
        <v>320</v>
      </c>
      <c r="C7" s="42">
        <v>9</v>
      </c>
      <c r="D7" s="42">
        <v>2</v>
      </c>
      <c r="E7" s="42">
        <v>2</v>
      </c>
      <c r="F7" s="42" t="s">
        <v>45</v>
      </c>
      <c r="G7" s="30">
        <f>'A1-No CoBF; UL OFDMA'!$B$36</f>
        <v>1007.1780602317783</v>
      </c>
      <c r="H7" s="30">
        <f>'A-Sequential(Draft); UL OFDMA'!$B$36</f>
        <v>630.95124582114352</v>
      </c>
      <c r="I7" s="30">
        <f>'A-Joint(Draft); UL OFDMA'!$B$36</f>
        <v>561.35240508008962</v>
      </c>
      <c r="J7" s="30">
        <f>'A-Sequential(MxL); UL OFDMA'!$B$36</f>
        <v>603.59785765156983</v>
      </c>
      <c r="K7" s="30">
        <f>'A-Joint(MxL); UL OFDMA'!$B$36</f>
        <v>607.31732474394698</v>
      </c>
    </row>
    <row r="8" spans="1:11" ht="18.5" x14ac:dyDescent="0.35">
      <c r="A8" s="42"/>
      <c r="B8" s="42"/>
      <c r="C8" s="42"/>
      <c r="D8" s="42"/>
      <c r="E8" s="42"/>
      <c r="F8" s="42"/>
      <c r="G8" s="36">
        <f>G7/$G7-1</f>
        <v>0</v>
      </c>
      <c r="H8" s="36">
        <f t="shared" ref="H8:K8" si="5">H7/$G7-1</f>
        <v>-0.37354548243838337</v>
      </c>
      <c r="I8" s="36">
        <f t="shared" si="5"/>
        <v>-0.44264829899997271</v>
      </c>
      <c r="J8" s="36">
        <f t="shared" si="5"/>
        <v>-0.40070392566666313</v>
      </c>
      <c r="K8" s="36">
        <f t="shared" si="5"/>
        <v>-0.39701096685506909</v>
      </c>
    </row>
    <row r="9" spans="1:11" ht="18.5" x14ac:dyDescent="0.35">
      <c r="A9" s="42"/>
      <c r="B9" s="42"/>
      <c r="C9" s="42"/>
      <c r="D9" s="42"/>
      <c r="E9" s="42"/>
      <c r="F9" s="42" t="s">
        <v>44</v>
      </c>
      <c r="G9" s="30">
        <f>'A1-No CoBF; UL MU-MIMO'!$B$36</f>
        <v>998.78019694847899</v>
      </c>
      <c r="H9" s="30">
        <f>'A-Sequential(Draft); UL MU-MIMO'!$B$36</f>
        <v>685.05760351040942</v>
      </c>
      <c r="I9" s="30">
        <f>'A-Joint(Draft); UL MU-MIMO'!$B$36</f>
        <v>663.79185569212723</v>
      </c>
      <c r="J9" s="30">
        <f>'A-Sequential(MxL); UL MU-MIMO'!$B$36</f>
        <v>774.87703808860817</v>
      </c>
      <c r="K9" s="30">
        <f>'A-Joint(MxL); UL MU-MIMO'!$B$36</f>
        <v>814.06017353369862</v>
      </c>
    </row>
    <row r="10" spans="1:11" ht="18.5" x14ac:dyDescent="0.35">
      <c r="A10" s="42"/>
      <c r="B10" s="42"/>
      <c r="C10" s="42"/>
      <c r="D10" s="42"/>
      <c r="E10" s="42"/>
      <c r="F10" s="42"/>
      <c r="G10" s="36">
        <f>G9/$G9-1</f>
        <v>0</v>
      </c>
      <c r="H10" s="36">
        <f t="shared" si="1"/>
        <v>-0.31410574057892804</v>
      </c>
      <c r="I10" s="36">
        <f t="shared" si="2"/>
        <v>-0.33539746010165616</v>
      </c>
      <c r="J10" s="36">
        <f t="shared" si="3"/>
        <v>-0.22417661017303947</v>
      </c>
      <c r="K10" s="36">
        <f t="shared" si="4"/>
        <v>-0.18494562064721132</v>
      </c>
    </row>
    <row r="11" spans="1:11" ht="18.5" x14ac:dyDescent="0.35">
      <c r="A11" s="42" t="s">
        <v>70</v>
      </c>
      <c r="B11" s="42">
        <v>320</v>
      </c>
      <c r="C11" s="42">
        <v>9</v>
      </c>
      <c r="D11" s="42">
        <v>1</v>
      </c>
      <c r="E11" s="42">
        <v>2</v>
      </c>
      <c r="F11" s="42" t="s">
        <v>45</v>
      </c>
      <c r="G11" s="30">
        <f>'B-No CoBF'!$B$36</f>
        <v>1439.4308130234597</v>
      </c>
      <c r="H11" s="30">
        <f>'B-Sequential(Draft); UL OFDMA'!$B$36</f>
        <v>1391.8460743946328</v>
      </c>
      <c r="I11" s="30">
        <f>'B-Joint(Draft); UL OFDMA'!$B$36</f>
        <v>1345.9367818624098</v>
      </c>
      <c r="J11" s="30">
        <f>'B-Sequential(MxL); UL OFDMA'!$B$36</f>
        <v>1470.3383869633371</v>
      </c>
      <c r="K11" s="30">
        <f>'B-Joint(MxL); UL OFDMA'!$B$36</f>
        <v>1494.7159989028949</v>
      </c>
    </row>
    <row r="12" spans="1:11" ht="18.5" x14ac:dyDescent="0.35">
      <c r="A12" s="42"/>
      <c r="B12" s="42"/>
      <c r="C12" s="42"/>
      <c r="D12" s="42"/>
      <c r="E12" s="42"/>
      <c r="F12" s="42"/>
      <c r="G12" s="36">
        <f>G11/$G11-1</f>
        <v>0</v>
      </c>
      <c r="H12" s="36">
        <f t="shared" si="1"/>
        <v>-3.3058024184488111E-2</v>
      </c>
      <c r="I12" s="36">
        <f t="shared" si="2"/>
        <v>-6.495208405652364E-2</v>
      </c>
      <c r="J12" s="36">
        <f t="shared" si="3"/>
        <v>2.1472080255776627E-2</v>
      </c>
      <c r="K12" s="36">
        <f t="shared" si="4"/>
        <v>3.8407671545748867E-2</v>
      </c>
    </row>
    <row r="13" spans="1:11" ht="18.5" x14ac:dyDescent="0.35">
      <c r="A13" s="42"/>
      <c r="B13" s="42"/>
      <c r="C13" s="42"/>
      <c r="D13" s="42"/>
      <c r="E13" s="42"/>
      <c r="F13" s="42" t="s">
        <v>44</v>
      </c>
      <c r="G13" s="30">
        <f>'B-No CoBF'!$B$36</f>
        <v>1439.4308130234597</v>
      </c>
      <c r="H13" s="30">
        <f>'B-Sequential(Draft); UL MU-MIMO'!$B$36</f>
        <v>1391.8460743946328</v>
      </c>
      <c r="I13" s="30">
        <f>'B-Joint(Draft); UL MU-MIMO'!$B$36</f>
        <v>1345.9367818624098</v>
      </c>
      <c r="J13" s="30">
        <f>'B-Sequential(MxL); UL MU-MIMO'!$B$36</f>
        <v>1575.5852235253851</v>
      </c>
      <c r="K13" s="30">
        <f>'B-Joint(MxL); UL MU-MIMO'!$B$36</f>
        <v>1494.7159989028949</v>
      </c>
    </row>
    <row r="14" spans="1:11" ht="18.5" x14ac:dyDescent="0.35">
      <c r="A14" s="42"/>
      <c r="B14" s="42"/>
      <c r="C14" s="42"/>
      <c r="D14" s="42"/>
      <c r="E14" s="42"/>
      <c r="F14" s="42"/>
      <c r="G14" s="36">
        <f>G13/$G13-1</f>
        <v>0</v>
      </c>
      <c r="H14" s="36">
        <f t="shared" si="1"/>
        <v>-3.3058024184488111E-2</v>
      </c>
      <c r="I14" s="36">
        <f t="shared" si="2"/>
        <v>-6.495208405652364E-2</v>
      </c>
      <c r="J14" s="36">
        <f t="shared" si="3"/>
        <v>9.4589062058453077E-2</v>
      </c>
      <c r="K14" s="36">
        <f t="shared" si="4"/>
        <v>3.8407671545748867E-2</v>
      </c>
    </row>
    <row r="15" spans="1:11" ht="18.5" x14ac:dyDescent="0.35">
      <c r="A15" s="42" t="s">
        <v>84</v>
      </c>
      <c r="B15" s="42">
        <v>320</v>
      </c>
      <c r="C15" s="42">
        <v>9</v>
      </c>
      <c r="D15" s="42">
        <v>1</v>
      </c>
      <c r="E15" s="42">
        <v>2</v>
      </c>
      <c r="F15" s="42" t="s">
        <v>45</v>
      </c>
      <c r="G15" s="30">
        <f>'A1-No CoBF; UL OFDMA'!$B$36</f>
        <v>1007.1780602317783</v>
      </c>
      <c r="H15" s="30">
        <f>'C-Sequential(Draft); UL OFDMA'!$B$36</f>
        <v>695.92303719731638</v>
      </c>
      <c r="I15" s="30">
        <f>'C-Joint(Draft); UL OFDMA'!$B$36</f>
        <v>672.96839093120491</v>
      </c>
      <c r="J15" s="30">
        <f>'C-Sequential(MxL); UL OFDMA'!$B$36</f>
        <v>735.16919348166857</v>
      </c>
      <c r="K15" s="30">
        <f>'C-Joint(MxL); UL OFDMA'!$B$36</f>
        <v>747.35799945144743</v>
      </c>
    </row>
    <row r="16" spans="1:11" ht="18.5" x14ac:dyDescent="0.35">
      <c r="A16" s="42"/>
      <c r="B16" s="42"/>
      <c r="C16" s="42"/>
      <c r="D16" s="42"/>
      <c r="E16" s="42"/>
      <c r="F16" s="42"/>
      <c r="G16" s="36">
        <f>G15/$G15-1</f>
        <v>0</v>
      </c>
      <c r="H16" s="36">
        <f t="shared" si="1"/>
        <v>-0.30903673871016801</v>
      </c>
      <c r="I16" s="36">
        <f t="shared" si="2"/>
        <v>-0.33182778944138525</v>
      </c>
      <c r="J16" s="36">
        <f t="shared" si="2"/>
        <v>-0.27007028597059923</v>
      </c>
      <c r="K16" s="36">
        <f t="shared" si="4"/>
        <v>-0.25796834843735517</v>
      </c>
    </row>
    <row r="17" spans="1:11" ht="18.5" x14ac:dyDescent="0.35">
      <c r="A17" s="42"/>
      <c r="B17" s="42"/>
      <c r="C17" s="42"/>
      <c r="D17" s="42">
        <v>1</v>
      </c>
      <c r="E17" s="42">
        <v>2</v>
      </c>
      <c r="F17" s="42" t="s">
        <v>44</v>
      </c>
      <c r="G17" s="30">
        <f>'A1-No CoBF; UL MU-MIMO'!$B$36</f>
        <v>998.78019694847899</v>
      </c>
      <c r="H17" s="30">
        <f>'C-Sequential(Draft); UL MU-MIMO'!$B$36</f>
        <v>695.92303719731638</v>
      </c>
      <c r="I17" s="30">
        <f>'C-Joint(Draft); UL MU-MIMO'!$B$36</f>
        <v>672.96839093120491</v>
      </c>
      <c r="J17" s="30">
        <f>'C-Sequential(MxL); UL MU-MIMO'!$B$36</f>
        <v>787.79261176269256</v>
      </c>
      <c r="K17" s="30">
        <f>'C-Joint(MxL); UL MU-MIMO'!$B$36</f>
        <v>747.35799945144743</v>
      </c>
    </row>
    <row r="18" spans="1:11" ht="18.5" x14ac:dyDescent="0.35">
      <c r="A18" s="42"/>
      <c r="B18" s="42"/>
      <c r="C18" s="42"/>
      <c r="D18" s="42"/>
      <c r="E18" s="42"/>
      <c r="F18" s="42"/>
      <c r="G18" s="36">
        <f>G17/$G17-1</f>
        <v>0</v>
      </c>
      <c r="H18" s="36">
        <f t="shared" si="1"/>
        <v>-0.30322703701621867</v>
      </c>
      <c r="I18" s="36">
        <f t="shared" si="2"/>
        <v>-0.32620971762627038</v>
      </c>
      <c r="J18" s="36">
        <f t="shared" si="2"/>
        <v>-0.21124526280197164</v>
      </c>
      <c r="K18" s="36">
        <f t="shared" si="4"/>
        <v>-0.25172925761362575</v>
      </c>
    </row>
    <row r="19" spans="1:11" ht="18.5" x14ac:dyDescent="0.35">
      <c r="A19" s="41" t="s">
        <v>85</v>
      </c>
      <c r="B19" s="42">
        <v>320</v>
      </c>
      <c r="C19" s="41">
        <v>9</v>
      </c>
      <c r="D19" s="42">
        <v>1</v>
      </c>
      <c r="E19" s="42">
        <v>2</v>
      </c>
      <c r="F19" s="42" t="s">
        <v>45</v>
      </c>
      <c r="G19" s="30">
        <f>'A1-No CoBF; UL OFDMA'!$B$36</f>
        <v>1007.1780602317783</v>
      </c>
      <c r="H19" s="30">
        <f>'C-CSR'!$B$36</f>
        <v>1439.4308130234597</v>
      </c>
      <c r="I19" s="30">
        <f>'C-CSR'!$B$36</f>
        <v>1439.4308130234597</v>
      </c>
      <c r="J19" s="30">
        <f>'C-CSR'!$B$36</f>
        <v>1439.4308130234597</v>
      </c>
      <c r="K19" s="30">
        <f>'C-CSR'!$B$36</f>
        <v>1439.4308130234597</v>
      </c>
    </row>
    <row r="20" spans="1:11" ht="18.5" x14ac:dyDescent="0.35">
      <c r="A20" s="41"/>
      <c r="B20" s="42"/>
      <c r="C20" s="41"/>
      <c r="D20" s="42"/>
      <c r="E20" s="42"/>
      <c r="F20" s="42"/>
      <c r="G20" s="36">
        <f>G19/$G19-1</f>
        <v>0</v>
      </c>
      <c r="H20" s="36">
        <f t="shared" ref="H20:K20" si="6">H19/$G19-1</f>
        <v>0.42917212939706872</v>
      </c>
      <c r="I20" s="36">
        <f t="shared" si="6"/>
        <v>0.42917212939706872</v>
      </c>
      <c r="J20" s="36">
        <f t="shared" si="6"/>
        <v>0.42917212939706872</v>
      </c>
      <c r="K20" s="36">
        <f t="shared" si="6"/>
        <v>0.42917212939706872</v>
      </c>
    </row>
    <row r="21" spans="1:11" ht="15" customHeight="1" x14ac:dyDescent="0.35">
      <c r="A21" s="41"/>
      <c r="B21" s="42"/>
      <c r="C21" s="41"/>
      <c r="D21" s="42">
        <v>1</v>
      </c>
      <c r="E21" s="42">
        <v>2</v>
      </c>
      <c r="F21" s="42" t="s">
        <v>44</v>
      </c>
      <c r="G21" s="30">
        <f>'A1-No CoBF; UL MU-MIMO'!$B$36</f>
        <v>998.78019694847899</v>
      </c>
      <c r="H21" s="30">
        <f>'C-CSR'!$B$36</f>
        <v>1439.4308130234597</v>
      </c>
      <c r="I21" s="30">
        <f>'C-CSR'!$B$36</f>
        <v>1439.4308130234597</v>
      </c>
      <c r="J21" s="30">
        <f>'C-CSR'!$B$36</f>
        <v>1439.4308130234597</v>
      </c>
      <c r="K21" s="30">
        <f>'C-CSR'!$B$36</f>
        <v>1439.4308130234597</v>
      </c>
    </row>
    <row r="22" spans="1:11" ht="15" customHeight="1" x14ac:dyDescent="0.35">
      <c r="A22" s="41"/>
      <c r="B22" s="42"/>
      <c r="C22" s="41"/>
      <c r="D22" s="42"/>
      <c r="E22" s="42"/>
      <c r="F22" s="42"/>
      <c r="G22" s="36">
        <f>G21/$G21-1</f>
        <v>0</v>
      </c>
      <c r="H22" s="36">
        <f t="shared" ref="H22" si="7">H21/$G21-1</f>
        <v>0.44118877949450486</v>
      </c>
      <c r="I22" s="36">
        <f t="shared" ref="I22" si="8">I21/$G21-1</f>
        <v>0.44118877949450486</v>
      </c>
      <c r="J22" s="36">
        <f t="shared" ref="J22" si="9">J21/$G21-1</f>
        <v>0.44118877949450486</v>
      </c>
      <c r="K22" s="36">
        <f t="shared" ref="K22" si="10">K21/$G21-1</f>
        <v>0.44118877949450486</v>
      </c>
    </row>
    <row r="23" spans="1:11" ht="15" customHeight="1" x14ac:dyDescent="0.35">
      <c r="A23" s="41" t="s">
        <v>86</v>
      </c>
      <c r="B23" s="42">
        <v>320</v>
      </c>
      <c r="C23" s="41">
        <v>9</v>
      </c>
      <c r="D23" s="42">
        <v>2</v>
      </c>
      <c r="E23" s="42">
        <v>2</v>
      </c>
      <c r="F23" s="42" t="s">
        <v>45</v>
      </c>
      <c r="G23" s="30">
        <f>G15+G19</f>
        <v>2014.3561204635566</v>
      </c>
      <c r="H23" s="30">
        <f t="shared" ref="H23:K23" si="11">H15+H19</f>
        <v>2135.3538502207762</v>
      </c>
      <c r="I23" s="30">
        <f t="shared" si="11"/>
        <v>2112.3992039546647</v>
      </c>
      <c r="J23" s="30">
        <f t="shared" si="11"/>
        <v>2174.6000065051285</v>
      </c>
      <c r="K23" s="30">
        <f t="shared" si="11"/>
        <v>2186.788812474907</v>
      </c>
    </row>
    <row r="24" spans="1:11" ht="15" customHeight="1" x14ac:dyDescent="0.35">
      <c r="A24" s="41"/>
      <c r="B24" s="42"/>
      <c r="C24" s="41"/>
      <c r="D24" s="42"/>
      <c r="E24" s="42"/>
      <c r="F24" s="42"/>
      <c r="G24" s="36">
        <f>G23/$G23-1</f>
        <v>0</v>
      </c>
      <c r="H24" s="36">
        <f t="shared" ref="H24:K24" si="12">H23/$G23-1</f>
        <v>6.0067695343450467E-2</v>
      </c>
      <c r="I24" s="36">
        <f t="shared" si="12"/>
        <v>4.8672169977841628E-2</v>
      </c>
      <c r="J24" s="36">
        <f t="shared" si="12"/>
        <v>7.9550921713234857E-2</v>
      </c>
      <c r="K24" s="36">
        <f t="shared" si="12"/>
        <v>8.5601890479856779E-2</v>
      </c>
    </row>
    <row r="25" spans="1:11" ht="18.5" x14ac:dyDescent="0.35">
      <c r="A25" s="41"/>
      <c r="B25" s="42"/>
      <c r="C25" s="41"/>
      <c r="D25" s="42">
        <v>2</v>
      </c>
      <c r="E25" s="42">
        <v>2</v>
      </c>
      <c r="F25" s="42" t="s">
        <v>44</v>
      </c>
      <c r="G25" s="30">
        <f>G17+G21</f>
        <v>1997.560393896958</v>
      </c>
      <c r="H25" s="30">
        <f t="shared" ref="H25:K25" si="13">H17+H21</f>
        <v>2135.3538502207762</v>
      </c>
      <c r="I25" s="30">
        <f t="shared" si="13"/>
        <v>2112.3992039546647</v>
      </c>
      <c r="J25" s="30">
        <f t="shared" si="13"/>
        <v>2227.2234247861525</v>
      </c>
      <c r="K25" s="30">
        <f t="shared" si="13"/>
        <v>2186.788812474907</v>
      </c>
    </row>
    <row r="26" spans="1:11" ht="18.5" x14ac:dyDescent="0.35">
      <c r="A26" s="41"/>
      <c r="B26" s="42"/>
      <c r="C26" s="41"/>
      <c r="D26" s="42"/>
      <c r="E26" s="42"/>
      <c r="F26" s="42"/>
      <c r="G26" s="36">
        <f>G25/$G25-1</f>
        <v>0</v>
      </c>
      <c r="H26" s="36">
        <f t="shared" ref="H26" si="14">H25/$G25-1</f>
        <v>6.8980871239143093E-2</v>
      </c>
      <c r="I26" s="36">
        <f t="shared" ref="I26" si="15">I25/$G25-1</f>
        <v>5.7489530934117239E-2</v>
      </c>
      <c r="J26" s="36">
        <f t="shared" ref="J26" si="16">J25/$G25-1</f>
        <v>0.11497175834626683</v>
      </c>
      <c r="K26" s="36">
        <f t="shared" ref="K26" si="17">K25/$G25-1</f>
        <v>9.4729760940439611E-2</v>
      </c>
    </row>
  </sheetData>
  <mergeCells count="57">
    <mergeCell ref="A7:A10"/>
    <mergeCell ref="D7:D10"/>
    <mergeCell ref="E7:E10"/>
    <mergeCell ref="F7:F8"/>
    <mergeCell ref="F9:F10"/>
    <mergeCell ref="B7:B10"/>
    <mergeCell ref="C7:C10"/>
    <mergeCell ref="F13:F14"/>
    <mergeCell ref="A11:A14"/>
    <mergeCell ref="D11:D14"/>
    <mergeCell ref="E11:E14"/>
    <mergeCell ref="F11:F12"/>
    <mergeCell ref="B11:B14"/>
    <mergeCell ref="C11:C14"/>
    <mergeCell ref="A1:A2"/>
    <mergeCell ref="E3:E6"/>
    <mergeCell ref="D3:D6"/>
    <mergeCell ref="A3:A6"/>
    <mergeCell ref="G1:G2"/>
    <mergeCell ref="B1:B2"/>
    <mergeCell ref="C1:C2"/>
    <mergeCell ref="B3:B6"/>
    <mergeCell ref="C3:C6"/>
    <mergeCell ref="F3:F4"/>
    <mergeCell ref="F5:F6"/>
    <mergeCell ref="H1:I1"/>
    <mergeCell ref="J1:K1"/>
    <mergeCell ref="D1:D2"/>
    <mergeCell ref="E1:E2"/>
    <mergeCell ref="F1:F2"/>
    <mergeCell ref="A15:A18"/>
    <mergeCell ref="B15:B18"/>
    <mergeCell ref="C15:C18"/>
    <mergeCell ref="F15:F16"/>
    <mergeCell ref="F17:F18"/>
    <mergeCell ref="D15:D16"/>
    <mergeCell ref="E15:E16"/>
    <mergeCell ref="D17:D18"/>
    <mergeCell ref="E17:E18"/>
    <mergeCell ref="F19:F20"/>
    <mergeCell ref="F21:F22"/>
    <mergeCell ref="A19:A22"/>
    <mergeCell ref="A23:A26"/>
    <mergeCell ref="D21:D22"/>
    <mergeCell ref="E21:E22"/>
    <mergeCell ref="D23:D24"/>
    <mergeCell ref="E23:E24"/>
    <mergeCell ref="D25:D26"/>
    <mergeCell ref="E25:E26"/>
    <mergeCell ref="F23:F24"/>
    <mergeCell ref="F25:F26"/>
    <mergeCell ref="B19:B22"/>
    <mergeCell ref="C19:C22"/>
    <mergeCell ref="B23:B26"/>
    <mergeCell ref="C23:C26"/>
    <mergeCell ref="D19:D20"/>
    <mergeCell ref="E19:E20"/>
  </mergeCells>
  <conditionalFormatting sqref="G4:K4">
    <cfRule type="expression" dxfId="393" priority="37">
      <formula>G4&lt;0</formula>
    </cfRule>
    <cfRule type="expression" dxfId="392" priority="38">
      <formula>G4&gt;0</formula>
    </cfRule>
  </conditionalFormatting>
  <conditionalFormatting sqref="G6:K6 G10:K10">
    <cfRule type="expression" dxfId="391" priority="33">
      <formula>G6&lt;0</formula>
    </cfRule>
    <cfRule type="expression" dxfId="390" priority="34">
      <formula>G6&gt;0</formula>
    </cfRule>
  </conditionalFormatting>
  <conditionalFormatting sqref="G8:K8">
    <cfRule type="expression" dxfId="389" priority="27">
      <formula>G8&lt;0</formula>
    </cfRule>
    <cfRule type="expression" dxfId="388" priority="28">
      <formula>G8&gt;0</formula>
    </cfRule>
  </conditionalFormatting>
  <conditionalFormatting sqref="G12:K12">
    <cfRule type="expression" dxfId="387" priority="29">
      <formula>G12&lt;0</formula>
    </cfRule>
    <cfRule type="expression" dxfId="386" priority="30">
      <formula>G12&gt;0</formula>
    </cfRule>
  </conditionalFormatting>
  <conditionalFormatting sqref="G14:K14">
    <cfRule type="expression" dxfId="385" priority="31">
      <formula>G14&lt;0</formula>
    </cfRule>
    <cfRule type="expression" dxfId="384" priority="32">
      <formula>G14&gt;0</formula>
    </cfRule>
  </conditionalFormatting>
  <conditionalFormatting sqref="G16:K16">
    <cfRule type="expression" dxfId="383" priority="11">
      <formula>G16&lt;0</formula>
    </cfRule>
    <cfRule type="expression" dxfId="382" priority="12">
      <formula>G16&gt;0</formula>
    </cfRule>
  </conditionalFormatting>
  <conditionalFormatting sqref="G18:K18">
    <cfRule type="expression" dxfId="381" priority="13">
      <formula>G18&lt;0</formula>
    </cfRule>
    <cfRule type="expression" dxfId="380" priority="14">
      <formula>G18&gt;0</formula>
    </cfRule>
  </conditionalFormatting>
  <conditionalFormatting sqref="G20:K20">
    <cfRule type="expression" dxfId="379" priority="7">
      <formula>G20&lt;0</formula>
    </cfRule>
    <cfRule type="expression" dxfId="378" priority="8">
      <formula>G20&gt;0</formula>
    </cfRule>
  </conditionalFormatting>
  <conditionalFormatting sqref="G22:K22">
    <cfRule type="expression" dxfId="377" priority="5">
      <formula>G22&lt;0</formula>
    </cfRule>
    <cfRule type="expression" dxfId="376" priority="6">
      <formula>G22&gt;0</formula>
    </cfRule>
  </conditionalFormatting>
  <conditionalFormatting sqref="G24:K24">
    <cfRule type="expression" dxfId="375" priority="3">
      <formula>G24&lt;0</formula>
    </cfRule>
    <cfRule type="expression" dxfId="374" priority="4">
      <formula>G24&gt;0</formula>
    </cfRule>
  </conditionalFormatting>
  <conditionalFormatting sqref="G26:K26">
    <cfRule type="expression" dxfId="373" priority="1">
      <formula>G26&lt;0</formula>
    </cfRule>
    <cfRule type="expression" dxfId="372" priority="2">
      <formula>G26&gt;0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97D2-95BA-4ABD-9A0C-712DC50901A2}">
  <dimension ref="A1:U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L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9.81640625" bestFit="1" customWidth="1"/>
    <col min="16" max="17" width="8.1796875" customWidth="1"/>
  </cols>
  <sheetData>
    <row r="1" spans="1:21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4</v>
      </c>
      <c r="L6" s="34">
        <f t="shared" si="0"/>
        <v>4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14501+(28+2+5+4)*2</f>
        <v>14579</v>
      </c>
      <c r="J7" s="4">
        <f>16+8+5*(1+1+2+6+3)+4</f>
        <v>93</v>
      </c>
      <c r="K7" s="17">
        <f>(5484-K13-K12)*K18/8</f>
        <v>820137.5</v>
      </c>
      <c r="L7" s="4">
        <f>16+2+34+36+4</f>
        <v>92</v>
      </c>
      <c r="M7" s="2"/>
      <c r="N7" s="2"/>
      <c r="O7" s="2"/>
      <c r="P7" s="2"/>
      <c r="Q7" s="2"/>
    </row>
    <row r="8" spans="1:21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4"/>
      <c r="N9" s="4"/>
      <c r="O9" s="4"/>
      <c r="P9" s="4"/>
      <c r="Q9" s="4"/>
      <c r="R9" s="4"/>
      <c r="S9" s="4"/>
      <c r="T9" s="4"/>
      <c r="U9" s="4"/>
    </row>
    <row r="10" spans="1:21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1</v>
      </c>
      <c r="J11" s="4">
        <f t="shared" si="1"/>
        <v>0</v>
      </c>
      <c r="K11" s="4">
        <f t="shared" si="1"/>
        <v>4</v>
      </c>
      <c r="L11" s="4">
        <f t="shared" si="1"/>
        <v>1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68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68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34">
        <f t="shared" si="4"/>
        <v>1</v>
      </c>
      <c r="K15" s="34">
        <f t="shared" si="4"/>
        <v>1</v>
      </c>
      <c r="L15" s="34">
        <f t="shared" si="4"/>
        <v>1</v>
      </c>
      <c r="M15" s="2"/>
      <c r="N15" s="2"/>
      <c r="O15" s="2"/>
      <c r="P15" s="2"/>
      <c r="Q15" s="2"/>
    </row>
    <row r="16" spans="1:21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>
        <f>IF(E$9="11a","Non-HT",INDEX(Indices!$H$2:$J$6, MATCH(IF(E$10="UL OFDMA",E$6,1), Indices!$G$2:$G$6, 0), MATCH(E$16, Indices!$H$1:$J$1, 0)))</f>
        <v>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>
        <f>IF(I$9="11a","Non-HT",INDEX(Indices!$H$2:$J$6, MATCH(IF(I$10="UL OFDMA",I$6,1), Indices!$G$2:$G$6, 0), MATCH(I$16, Indices!$H$1:$J$1, 0)))</f>
        <v>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>
        <f>IF(L$9="11a","Non-HT",INDEX(Indices!$H$2:$J$6, MATCH(IF(L$10="UL OFDMA",L$6,1), Indices!$G$2:$G$6, 0), MATCH(L$16, Indices!$H$1:$J$1, 0)))</f>
        <v>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30.6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30.6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1225</v>
      </c>
      <c r="L18" s="4">
        <f>INDEX(PHY_RATE!$B$3:$O$8,MATCH(L17,PHY_RATE!$A$3:$A$8,0),MATCH(L14,PHY_RATE!$B$2:$O$2))*L15</f>
        <v>30.6</v>
      </c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128.57516339869281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3915.5032679738561</v>
      </c>
      <c r="J19" s="4">
        <f t="shared" si="6"/>
        <v>97.333333333333343</v>
      </c>
      <c r="K19" s="4">
        <f t="shared" si="6"/>
        <v>5500</v>
      </c>
      <c r="L19" s="4">
        <f t="shared" si="6"/>
        <v>128.05228758169935</v>
      </c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35">
      <c r="A20" s="1"/>
    </row>
    <row r="21" spans="1:21" x14ac:dyDescent="0.35">
      <c r="B21" s="4" t="s">
        <v>43</v>
      </c>
      <c r="C21" s="4" t="s">
        <v>66</v>
      </c>
      <c r="D21" s="4" t="s">
        <v>26</v>
      </c>
      <c r="E21" s="5"/>
    </row>
    <row r="22" spans="1:21" x14ac:dyDescent="0.3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1" x14ac:dyDescent="0.3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1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1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1" x14ac:dyDescent="0.35">
      <c r="A28" s="1" t="s">
        <v>71</v>
      </c>
      <c r="B28" s="37">
        <f>SUM($B19:$E19)</f>
        <v>712.13071895424832</v>
      </c>
    </row>
    <row r="29" spans="1:21" x14ac:dyDescent="0.35">
      <c r="A29" s="1" t="s">
        <v>72</v>
      </c>
      <c r="B29" s="37">
        <f>SUM($F19:$I19)</f>
        <v>4398.169934640523</v>
      </c>
    </row>
    <row r="30" spans="1:21" x14ac:dyDescent="0.35">
      <c r="A30" s="1" t="s">
        <v>73</v>
      </c>
      <c r="B30" s="37">
        <f>SUM($J19:$L19)</f>
        <v>5725.3856209150326</v>
      </c>
    </row>
    <row r="31" spans="1:21" x14ac:dyDescent="0.35">
      <c r="A31" s="1" t="s">
        <v>74</v>
      </c>
      <c r="B31" s="38">
        <f>B28+B29*B34+B30</f>
        <v>10835.686274509804</v>
      </c>
    </row>
    <row r="32" spans="1:21" x14ac:dyDescent="0.35">
      <c r="A32" s="1" t="s">
        <v>80</v>
      </c>
      <c r="B32" s="40">
        <f>Summary!$C$3</f>
        <v>9</v>
      </c>
      <c r="F32" s="4"/>
      <c r="G32" s="4"/>
    </row>
    <row r="33" spans="1:9" x14ac:dyDescent="0.35">
      <c r="A33" s="1" t="s">
        <v>75</v>
      </c>
      <c r="B33" s="39">
        <f>(K19-K13-K12)/B31</f>
        <v>0.49576924468893635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1</v>
      </c>
    </row>
    <row r="36" spans="1:9" x14ac:dyDescent="0.35">
      <c r="A36" s="1" t="s">
        <v>46</v>
      </c>
      <c r="B36" s="38">
        <f>K18*B33*B35</f>
        <v>607.31732474394698</v>
      </c>
    </row>
  </sheetData>
  <mergeCells count="3">
    <mergeCell ref="B1:E1"/>
    <mergeCell ref="F1:I1"/>
    <mergeCell ref="J1:L1"/>
  </mergeCells>
  <conditionalFormatting sqref="B3:L4">
    <cfRule type="expression" dxfId="307" priority="19">
      <formula>B3="STA1+STA2"</formula>
    </cfRule>
    <cfRule type="expression" dxfId="306" priority="20">
      <formula>B3="AP1+AP2"</formula>
    </cfRule>
    <cfRule type="expression" dxfId="305" priority="21">
      <formula>B3="STA2"</formula>
    </cfRule>
    <cfRule type="expression" dxfId="304" priority="22">
      <formula>B3="AP2"</formula>
    </cfRule>
    <cfRule type="expression" dxfId="303" priority="23">
      <formula>B3="STA1"</formula>
    </cfRule>
    <cfRule type="expression" dxfId="302" priority="24">
      <formula>B3="AP1"</formula>
    </cfRule>
  </conditionalFormatting>
  <conditionalFormatting sqref="B15:L15">
    <cfRule type="expression" dxfId="301" priority="7">
      <formula>B15="Cross"</formula>
    </cfRule>
    <cfRule type="expression" dxfId="300" priority="8">
      <formula>B15="AP2AP"</formula>
    </cfRule>
    <cfRule type="expression" dxfId="299" priority="9">
      <formula>B15="Associated"</formula>
    </cfRule>
  </conditionalFormatting>
  <conditionalFormatting sqref="B5:U6">
    <cfRule type="expression" dxfId="298" priority="1">
      <formula>B5="Cross"</formula>
    </cfRule>
    <cfRule type="expression" dxfId="297" priority="2">
      <formula>B5="AP2AP"</formula>
    </cfRule>
    <cfRule type="expression" dxfId="296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3B69A7B2-FAF1-4845-9F8E-9E900F67ED2A}">
          <x14:formula1>
            <xm:f>Indices!$D$2:$D$5</xm:f>
          </x14:formula1>
          <xm:sqref>B10:U10</xm:sqref>
        </x14:dataValidation>
        <x14:dataValidation type="list" allowBlank="1" showInputMessage="1" showErrorMessage="1" xr:uid="{A2690270-EBE5-400F-BF57-C11F28887AC5}">
          <x14:formula1>
            <xm:f>Indices!$E$2:$E$4</xm:f>
          </x14:formula1>
          <xm:sqref>B5:U5</xm:sqref>
        </x14:dataValidation>
        <x14:dataValidation type="list" allowBlank="1" showInputMessage="1" showErrorMessage="1" xr:uid="{8F7CA3D4-21E8-486D-BF57-C23E244DB9EB}">
          <x14:formula1>
            <xm:f>Indices!$L$2:$L$7</xm:f>
          </x14:formula1>
          <xm:sqref>B3:L4</xm:sqref>
        </x14:dataValidation>
        <x14:dataValidation type="list" allowBlank="1" showInputMessage="1" showErrorMessage="1" xr:uid="{5152027F-DA75-422F-B408-8651F7F375F1}">
          <x14:formula1>
            <xm:f>Indices!$A$2:$A$7</xm:f>
          </x14:formula1>
          <xm:sqref>B9:U9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637A-FCD3-4EB2-96C3-3EAF0309ED57}">
  <dimension ref="A1:U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8" sqref="B28"/>
    </sheetView>
  </sheetViews>
  <sheetFormatPr defaultRowHeight="14.5" x14ac:dyDescent="0.35"/>
  <cols>
    <col min="1" max="1" width="20.45312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9.81640625" bestFit="1" customWidth="1"/>
    <col min="16" max="17" width="8.1796875" customWidth="1"/>
  </cols>
  <sheetData>
    <row r="1" spans="1:21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4</v>
      </c>
      <c r="L6" s="34">
        <f t="shared" si="0"/>
        <v>4</v>
      </c>
      <c r="M6" s="2"/>
      <c r="N6" s="2"/>
    </row>
    <row r="7" spans="1:21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14501+(28+2+5+4)*2</f>
        <v>14579</v>
      </c>
      <c r="J7" s="4">
        <f>16+8+5*(1+1+2+6+3)+4</f>
        <v>93</v>
      </c>
      <c r="K7" s="17">
        <f>(5484-K13-K12)*K18/8</f>
        <v>820137.5</v>
      </c>
      <c r="L7" s="4">
        <f>16+2+34+36+4</f>
        <v>92</v>
      </c>
      <c r="M7" s="2"/>
      <c r="N7" s="2"/>
      <c r="O7" s="2"/>
      <c r="P7" s="2"/>
      <c r="Q7" s="2"/>
    </row>
    <row r="8" spans="1:21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4"/>
      <c r="N9" s="4"/>
      <c r="O9" s="4"/>
      <c r="P9" s="4"/>
      <c r="Q9" s="4"/>
      <c r="R9" s="4"/>
      <c r="S9" s="4"/>
      <c r="T9" s="4"/>
      <c r="U9" s="4"/>
    </row>
    <row r="10" spans="1:21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49</v>
      </c>
      <c r="L10" s="4" t="s">
        <v>44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4</v>
      </c>
      <c r="M11" s="2"/>
      <c r="N11" s="2"/>
    </row>
    <row r="12" spans="1:21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116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21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34">
        <f t="shared" si="4"/>
        <v>1</v>
      </c>
      <c r="K15" s="34">
        <f t="shared" si="4"/>
        <v>1</v>
      </c>
      <c r="L15" s="34">
        <f t="shared" si="4"/>
        <v>1</v>
      </c>
      <c r="M15" s="2"/>
      <c r="N15" s="2"/>
      <c r="O15" s="2"/>
      <c r="P15" s="2"/>
      <c r="Q15" s="2"/>
    </row>
    <row r="16" spans="1:21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4x996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1225</v>
      </c>
      <c r="L18" s="4">
        <f>INDEX(PHY_RATE!$B$3:$O$8,MATCH(L17,PHY_RATE!$A$3:$A$8,0),MATCH(L14,PHY_RATE!$B$2:$O$2))*L15</f>
        <v>122.5</v>
      </c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158.13877551020408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1104.0979591836735</v>
      </c>
      <c r="J19" s="4">
        <f t="shared" si="6"/>
        <v>97.333333333333343</v>
      </c>
      <c r="K19" s="4">
        <f t="shared" si="6"/>
        <v>5500</v>
      </c>
      <c r="L19" s="4">
        <f t="shared" si="6"/>
        <v>158.00816326530611</v>
      </c>
      <c r="M19" s="4"/>
      <c r="N19" s="4"/>
      <c r="O19" s="4"/>
      <c r="P19" s="4"/>
      <c r="Q19" s="4"/>
      <c r="R19" s="4"/>
    </row>
    <row r="20" spans="1:21" x14ac:dyDescent="0.35">
      <c r="A20" s="1"/>
    </row>
    <row r="21" spans="1:21" x14ac:dyDescent="0.35">
      <c r="B21" s="4" t="s">
        <v>43</v>
      </c>
      <c r="C21" s="4" t="s">
        <v>66</v>
      </c>
      <c r="D21" s="4" t="s">
        <v>26</v>
      </c>
      <c r="E21" s="5"/>
    </row>
    <row r="22" spans="1:21" x14ac:dyDescent="0.3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1" x14ac:dyDescent="0.3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1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1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1" x14ac:dyDescent="0.35">
      <c r="A28" s="1" t="s">
        <v>71</v>
      </c>
      <c r="B28" s="37">
        <f>SUM($B19:$E19)</f>
        <v>741.69433106575957</v>
      </c>
    </row>
    <row r="29" spans="1:21" x14ac:dyDescent="0.35">
      <c r="A29" s="1" t="s">
        <v>72</v>
      </c>
      <c r="B29" s="37">
        <f>SUM($F19:$I19)</f>
        <v>1586.7646258503403</v>
      </c>
    </row>
    <row r="30" spans="1:21" x14ac:dyDescent="0.35">
      <c r="A30" s="1" t="s">
        <v>73</v>
      </c>
      <c r="B30" s="37">
        <f>SUM($J19:$L19)</f>
        <v>5755.3414965986394</v>
      </c>
    </row>
    <row r="31" spans="1:21" x14ac:dyDescent="0.35">
      <c r="A31" s="1" t="s">
        <v>74</v>
      </c>
      <c r="B31" s="38">
        <f>B28+B29*B34+B30</f>
        <v>8083.8004535147393</v>
      </c>
    </row>
    <row r="32" spans="1:21" x14ac:dyDescent="0.35">
      <c r="A32" s="1" t="s">
        <v>80</v>
      </c>
      <c r="B32" s="40">
        <f>Summary!$C$3</f>
        <v>9</v>
      </c>
      <c r="F32" s="4"/>
      <c r="G32" s="4"/>
    </row>
    <row r="33" spans="1:9" x14ac:dyDescent="0.35">
      <c r="A33" s="1" t="s">
        <v>75</v>
      </c>
      <c r="B33" s="39">
        <f>(K19-K13-K12)/B31</f>
        <v>0.66453891717036617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1</v>
      </c>
    </row>
    <row r="36" spans="1:9" x14ac:dyDescent="0.35">
      <c r="A36" s="1" t="s">
        <v>46</v>
      </c>
      <c r="B36" s="38">
        <f>K18*B33*B35</f>
        <v>814.06017353369862</v>
      </c>
    </row>
  </sheetData>
  <mergeCells count="3">
    <mergeCell ref="B1:E1"/>
    <mergeCell ref="F1:I1"/>
    <mergeCell ref="J1:L1"/>
  </mergeCells>
  <conditionalFormatting sqref="B3:L4">
    <cfRule type="expression" dxfId="295" priority="16">
      <formula>B3="STA1+STA2"</formula>
    </cfRule>
    <cfRule type="expression" dxfId="294" priority="17">
      <formula>B3="AP1+AP2"</formula>
    </cfRule>
    <cfRule type="expression" dxfId="293" priority="18">
      <formula>B3="STA2"</formula>
    </cfRule>
    <cfRule type="expression" dxfId="292" priority="19">
      <formula>B3="AP2"</formula>
    </cfRule>
    <cfRule type="expression" dxfId="291" priority="20">
      <formula>B3="STA1"</formula>
    </cfRule>
    <cfRule type="expression" dxfId="290" priority="21">
      <formula>B3="AP1"</formula>
    </cfRule>
  </conditionalFormatting>
  <conditionalFormatting sqref="B6:L6">
    <cfRule type="expression" dxfId="289" priority="1">
      <formula>B6="Cross"</formula>
    </cfRule>
    <cfRule type="expression" dxfId="288" priority="2">
      <formula>B6="AP2AP"</formula>
    </cfRule>
    <cfRule type="expression" dxfId="287" priority="3">
      <formula>B6="Associated"</formula>
    </cfRule>
  </conditionalFormatting>
  <conditionalFormatting sqref="B15:L15">
    <cfRule type="expression" dxfId="286" priority="4">
      <formula>B15="Cross"</formula>
    </cfRule>
    <cfRule type="expression" dxfId="285" priority="5">
      <formula>B15="AP2AP"</formula>
    </cfRule>
    <cfRule type="expression" dxfId="284" priority="6">
      <formula>B15="Associated"</formula>
    </cfRule>
  </conditionalFormatting>
  <conditionalFormatting sqref="B5:U5">
    <cfRule type="expression" dxfId="283" priority="13">
      <formula>B5="Cross"</formula>
    </cfRule>
    <cfRule type="expression" dxfId="282" priority="14">
      <formula>B5="AP2AP"</formula>
    </cfRule>
    <cfRule type="expression" dxfId="281" priority="15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4448CA0-75A4-4314-A547-5EBD7A00E57A}">
          <x14:formula1>
            <xm:f>Indices!$L$2:$L$7</xm:f>
          </x14:formula1>
          <xm:sqref>B3:L4</xm:sqref>
        </x14:dataValidation>
        <x14:dataValidation type="list" allowBlank="1" showInputMessage="1" showErrorMessage="1" xr:uid="{519925DA-890F-4624-A763-29F2D6541C25}">
          <x14:formula1>
            <xm:f>Indices!$E$2:$E$4</xm:f>
          </x14:formula1>
          <xm:sqref>B5:U5</xm:sqref>
        </x14:dataValidation>
        <x14:dataValidation type="list" allowBlank="1" showInputMessage="1" showErrorMessage="1" xr:uid="{4A2F4EF8-27DB-47A4-AA9D-5F96B8D117F9}">
          <x14:formula1>
            <xm:f>Indices!$A$2:$A$6</xm:f>
          </x14:formula1>
          <xm:sqref>M9:U9</xm:sqref>
        </x14:dataValidation>
        <x14:dataValidation type="list" allowBlank="1" showInputMessage="1" showErrorMessage="1" xr:uid="{75B8FFAF-C5FA-40B6-8D25-6AD82A2D414D}">
          <x14:formula1>
            <xm:f>Indices!$D$2:$D$5</xm:f>
          </x14:formula1>
          <xm:sqref>B10:U10</xm:sqref>
        </x14:dataValidation>
        <x14:dataValidation type="list" allowBlank="1" showInputMessage="1" showErrorMessage="1" xr:uid="{85291025-19C7-4797-832D-330E88A4D3FE}">
          <x14:formula1>
            <xm:f>Indices!$J$2:$J$6</xm:f>
          </x14:formula1>
          <xm:sqref>M17:U17</xm:sqref>
        </x14:dataValidation>
        <x14:dataValidation type="list" allowBlank="1" showInputMessage="1" showErrorMessage="1" xr:uid="{172C0BB5-7098-4C31-B059-30E6B42EB5F0}">
          <x14:formula1>
            <xm:f>Indices!$A$2:$A$7</xm:f>
          </x14:formula1>
          <xm:sqref>B9:L9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715B-116A-4B22-AEE0-BACD34B5B3CF}">
  <dimension ref="A1:AI36"/>
  <sheetViews>
    <sheetView zoomScaleNormal="100" workbookViewId="0">
      <pane xSplit="1" ySplit="1" topLeftCell="I2" activePane="bottomRight" state="frozen"/>
      <selection activeCell="N36" sqref="N36"/>
      <selection pane="topRight" activeCell="N36" sqref="N36"/>
      <selection pane="bottomLeft" activeCell="N36" sqref="N36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1.26953125" style="4" customWidth="1"/>
    <col min="8" max="8" width="11.26953125" style="5" customWidth="1"/>
    <col min="9" max="15" width="11.26953125" customWidth="1"/>
    <col min="16" max="16" width="11.26953125" style="5" customWidth="1"/>
    <col min="17" max="29" width="11.26953125" customWidth="1"/>
    <col min="30" max="30" width="11.54296875" bestFit="1" customWidth="1"/>
    <col min="31" max="31" width="12" bestFit="1" customWidth="1"/>
    <col min="32" max="32" width="9.816406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>IF(M$10="SU",1,IF(OR(M$3="STA1+STA2",M$4="STA1+STA2"),$B$24+$B$25,$B$24))</f>
        <v>1</v>
      </c>
      <c r="N6" s="34">
        <f t="shared" ref="N6:AC6" si="1">IF(N$10="SU",1,IF(OR(N$3="STA1+STA2",N$4="STA1+STA2"),$B$24+$B$25,$B$24))</f>
        <v>1</v>
      </c>
      <c r="O6" s="34">
        <f t="shared" si="1"/>
        <v>2</v>
      </c>
      <c r="P6" s="34">
        <f t="shared" si="1"/>
        <v>1</v>
      </c>
      <c r="Q6" s="34">
        <f t="shared" si="1"/>
        <v>1</v>
      </c>
      <c r="R6" s="34">
        <f t="shared" si="1"/>
        <v>1</v>
      </c>
      <c r="S6" s="34">
        <f t="shared" si="1"/>
        <v>2</v>
      </c>
      <c r="T6" s="34">
        <f t="shared" si="1"/>
        <v>1</v>
      </c>
      <c r="U6" s="34">
        <f t="shared" si="1"/>
        <v>1</v>
      </c>
      <c r="V6" s="34">
        <f t="shared" si="1"/>
        <v>1</v>
      </c>
      <c r="W6" s="34">
        <f t="shared" si="1"/>
        <v>2</v>
      </c>
      <c r="X6" s="34">
        <f t="shared" si="1"/>
        <v>1</v>
      </c>
      <c r="Y6" s="34">
        <f t="shared" si="1"/>
        <v>4</v>
      </c>
      <c r="Z6" s="34">
        <f t="shared" si="1"/>
        <v>1</v>
      </c>
      <c r="AA6" s="34">
        <f t="shared" si="1"/>
        <v>2</v>
      </c>
      <c r="AB6" s="34">
        <f t="shared" si="1"/>
        <v>1</v>
      </c>
      <c r="AC6" s="34">
        <f t="shared" si="1"/>
        <v>2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6501+(28+2+5+4)</f>
        <v>6540</v>
      </c>
      <c r="L7" s="4">
        <f>16+1+4*4+4</f>
        <v>37</v>
      </c>
      <c r="M7" s="4">
        <v>0</v>
      </c>
      <c r="N7" s="4">
        <f>16+8+(5+1)*(1+2+2+6+3)+4</f>
        <v>112</v>
      </c>
      <c r="O7" s="4">
        <f>6501+(28+2+5+4)</f>
        <v>6540</v>
      </c>
      <c r="P7" s="4">
        <f>16+1+4*4+4</f>
        <v>37</v>
      </c>
      <c r="Q7" s="4">
        <v>0</v>
      </c>
      <c r="R7" s="4">
        <f>16+8+(5+1)*(1+2+2+6+3)+4</f>
        <v>112</v>
      </c>
      <c r="S7" s="4">
        <f>6501+(28+2+5+4)</f>
        <v>6540</v>
      </c>
      <c r="T7" s="4">
        <f>16+1+4*4+4</f>
        <v>37</v>
      </c>
      <c r="U7" s="4">
        <v>0</v>
      </c>
      <c r="V7" s="4">
        <f>16+8+(5+1)*(1+2+2+6+3)+4</f>
        <v>112</v>
      </c>
      <c r="W7" s="4">
        <f>6501+(28+2+5+4)</f>
        <v>6540</v>
      </c>
      <c r="X7" s="4">
        <f>16+8+5*(1+1+2+6+3)+4</f>
        <v>93</v>
      </c>
      <c r="Y7" s="17">
        <f>(5484-Y13-Y12)*Y18/8</f>
        <v>820137.5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1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1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4</v>
      </c>
      <c r="V11" s="4">
        <f t="shared" si="2"/>
        <v>0</v>
      </c>
      <c r="W11" s="4">
        <f t="shared" si="2"/>
        <v>1</v>
      </c>
      <c r="X11" s="4">
        <f t="shared" si="2"/>
        <v>0</v>
      </c>
      <c r="Y11" s="4">
        <f t="shared" si="2"/>
        <v>4</v>
      </c>
      <c r="Z11" s="4">
        <f t="shared" si="2"/>
        <v>0</v>
      </c>
      <c r="AA11" s="4">
        <f t="shared" si="2"/>
        <v>1</v>
      </c>
      <c r="AB11" s="4">
        <f t="shared" si="2"/>
        <v>0</v>
      </c>
      <c r="AC11" s="4">
        <f t="shared" si="2"/>
        <v>1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68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68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68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68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68</v>
      </c>
      <c r="AB12" s="4">
        <f>LOOKUP(AB9,Indices!$A$2:$A$7,Indices!$B$2:$B$7)+AB11*16</f>
        <v>20</v>
      </c>
      <c r="AC12" s="4">
        <f>LOOKUP(AC9,Indices!$A$2:$A$7,Indices!$B$2:$B$7)+AC11*16</f>
        <v>68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>IF(B$9="11a",0,(IF(B$2="NDP",8,20)))</f>
        <v>0</v>
      </c>
      <c r="C13" s="4">
        <f t="shared" ref="C13:H13" si="3">IF(C$9="11a",0,(IF(C$2="NDP",8,20)))</f>
        <v>0</v>
      </c>
      <c r="D13" s="4">
        <f t="shared" si="3"/>
        <v>0</v>
      </c>
      <c r="E13" s="4">
        <f t="shared" si="3"/>
        <v>20</v>
      </c>
      <c r="F13" s="4">
        <f t="shared" si="3"/>
        <v>0</v>
      </c>
      <c r="G13" s="4">
        <f t="shared" si="3"/>
        <v>20</v>
      </c>
      <c r="H13" s="4">
        <f t="shared" si="3"/>
        <v>0</v>
      </c>
      <c r="I13" s="4">
        <f t="shared" ref="I13:AC13" si="4">IF(OR(I$9="11a",I$9="None"),0,(IF(I$2="NDP",8,20)))</f>
        <v>8</v>
      </c>
      <c r="J13" s="4">
        <f t="shared" si="4"/>
        <v>0</v>
      </c>
      <c r="K13" s="4">
        <f t="shared" si="4"/>
        <v>20</v>
      </c>
      <c r="L13" s="4">
        <f t="shared" si="4"/>
        <v>0</v>
      </c>
      <c r="M13" s="4">
        <f>IF(OR(M$9="11a",M$9="None"),0,(IF(M$2="NDP",8,20)))</f>
        <v>8</v>
      </c>
      <c r="N13" s="4">
        <f t="shared" si="4"/>
        <v>0</v>
      </c>
      <c r="O13" s="4">
        <f t="shared" si="4"/>
        <v>20</v>
      </c>
      <c r="P13" s="4">
        <f t="shared" si="4"/>
        <v>0</v>
      </c>
      <c r="Q13" s="4">
        <f t="shared" si="4"/>
        <v>8</v>
      </c>
      <c r="R13" s="4">
        <f t="shared" si="4"/>
        <v>0</v>
      </c>
      <c r="S13" s="4">
        <f t="shared" si="4"/>
        <v>20</v>
      </c>
      <c r="T13" s="4">
        <f t="shared" si="4"/>
        <v>0</v>
      </c>
      <c r="U13" s="4">
        <f t="shared" si="4"/>
        <v>8</v>
      </c>
      <c r="V13" s="4">
        <f t="shared" si="4"/>
        <v>0</v>
      </c>
      <c r="W13" s="4">
        <f t="shared" si="4"/>
        <v>20</v>
      </c>
      <c r="X13" s="4">
        <f>IF(OR(X$9="11a",X$9="None"),0,(IF(X$2="NDP",8,20)))</f>
        <v>0</v>
      </c>
      <c r="Y13" s="4">
        <f t="shared" si="4"/>
        <v>20</v>
      </c>
      <c r="Z13" s="4">
        <f t="shared" si="4"/>
        <v>0</v>
      </c>
      <c r="AA13" s="4">
        <f t="shared" si="4"/>
        <v>20</v>
      </c>
      <c r="AB13" s="4">
        <f t="shared" si="4"/>
        <v>0</v>
      </c>
      <c r="AC13" s="4">
        <f t="shared" si="4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 t="shared" ref="B14:G14" si="5">IF(OR(B$2="ICF",B$2="ICR",B$2="NDPA",B$2="BA",B$2="BFRP",B$2="MU BAR"),IF(B$5="Associated",4,0),IF(B$2="CSI",IF(B$5="Associated",6,0),IF(B$2="DL Data",IF($B$24*$C$24+$B$25*$C$25&lt;$C$22,9,7),IF(B$5="AP2AP",3,0))))</f>
        <v>3</v>
      </c>
      <c r="C14" s="4">
        <f t="shared" si="5"/>
        <v>3</v>
      </c>
      <c r="D14" s="4">
        <f t="shared" si="5"/>
        <v>4</v>
      </c>
      <c r="E14" s="4">
        <f t="shared" si="5"/>
        <v>4</v>
      </c>
      <c r="F14" s="4">
        <f t="shared" si="5"/>
        <v>4</v>
      </c>
      <c r="G14" s="4">
        <f t="shared" si="5"/>
        <v>4</v>
      </c>
      <c r="H14" s="4">
        <f>IF(OR(H$2="ICF",H$2="ICR",H$2="NDPA",H$2="BA",H$2="BFRP",H$2="MU BAR"),IF(H$5="Associated",4,0),IF(H$2="CSI",IF(H$5="Associated",6,0),IF(H$2="DL Data",IF($B$24*$C$24+$B$25*$C$25&lt;$C$22,9,7),IF(H$5="AP2AP",3,0))))</f>
        <v>4</v>
      </c>
      <c r="I14" s="4">
        <f>IF(OR(I$2="ICF",I$2="ICR",I$2="NDPA",I$2="BA",I$2="BFRP",I$2="MU BAR"),IF(I$5="Associated",4,0),IF(I$2="CSI",IF(I$5="Associated",6,0),IF(I$2="DL Data",IF($B$24*$C$24+$B$25*$C$25&lt;$C$22,$B$32,$B$32-2),IF(I$5="AP2AP",3,0))))</f>
        <v>0</v>
      </c>
      <c r="J14" s="4">
        <f t="shared" ref="J14:AC14" si="6">IF(OR(J$2="ICF",J$2="ICR",J$2="NDPA",J$2="BA",J$2="BFRP",J$2="MU BAR"),IF(J$5="Associated",4,0),IF(J$2="CSI",IF(J$5="Associated",6,0),IF(J$2="DL Data",IF($B$24*$C$24+$B$25*$C$25&lt;$C$22,$B$32,$B$32-2),IF(J$5="AP2AP",3,0))))</f>
        <v>4</v>
      </c>
      <c r="K14" s="4">
        <f t="shared" si="6"/>
        <v>6</v>
      </c>
      <c r="L14" s="4">
        <f t="shared" si="6"/>
        <v>4</v>
      </c>
      <c r="M14" s="4">
        <f t="shared" si="6"/>
        <v>0</v>
      </c>
      <c r="N14" s="4">
        <f t="shared" si="6"/>
        <v>4</v>
      </c>
      <c r="O14" s="4">
        <f t="shared" si="6"/>
        <v>0</v>
      </c>
      <c r="P14" s="4">
        <f t="shared" si="6"/>
        <v>4</v>
      </c>
      <c r="Q14" s="4">
        <f t="shared" si="6"/>
        <v>0</v>
      </c>
      <c r="R14" s="4">
        <f t="shared" si="6"/>
        <v>4</v>
      </c>
      <c r="S14" s="4">
        <f t="shared" si="6"/>
        <v>0</v>
      </c>
      <c r="T14" s="4">
        <f>IF(OR(T$2="ICF",T$2="ICR",T$2="NDPA",T$2="BA",T$2="BFRP",T$2="MU BAR"),IF(T$5="Associated",4,0),IF(T$2="CSI",IF(T$5="Associated",6,0),IF(T$2="DL Data",IF($B$24*$C$24+$B$25*$C$25&lt;$C$22,$B$32,$B$32-2),IF(T$5="AP2AP",3,0))))</f>
        <v>4</v>
      </c>
      <c r="U14" s="4">
        <f t="shared" si="6"/>
        <v>0</v>
      </c>
      <c r="V14" s="4">
        <f t="shared" si="6"/>
        <v>4</v>
      </c>
      <c r="W14" s="4">
        <f t="shared" si="6"/>
        <v>6</v>
      </c>
      <c r="X14" s="4">
        <f t="shared" si="6"/>
        <v>3</v>
      </c>
      <c r="Y14" s="4">
        <f t="shared" si="6"/>
        <v>7</v>
      </c>
      <c r="Z14" s="4">
        <f t="shared" si="6"/>
        <v>4</v>
      </c>
      <c r="AA14" s="4">
        <f t="shared" si="6"/>
        <v>4</v>
      </c>
      <c r="AB14" s="4">
        <f t="shared" si="6"/>
        <v>4</v>
      </c>
      <c r="AC14" s="4">
        <f t="shared" si="6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7">IF(C$9&lt;&gt;"11a",$C$24,1)</f>
        <v>1</v>
      </c>
      <c r="D15" s="34">
        <f t="shared" si="7"/>
        <v>1</v>
      </c>
      <c r="E15" s="34">
        <f t="shared" si="7"/>
        <v>1</v>
      </c>
      <c r="F15" s="34">
        <f t="shared" si="7"/>
        <v>1</v>
      </c>
      <c r="G15" s="34">
        <f t="shared" si="7"/>
        <v>1</v>
      </c>
      <c r="H15" s="34">
        <f t="shared" si="7"/>
        <v>1</v>
      </c>
      <c r="I15" s="34">
        <f t="shared" si="7"/>
        <v>1</v>
      </c>
      <c r="J15" s="34">
        <f t="shared" si="7"/>
        <v>1</v>
      </c>
      <c r="K15" s="34">
        <f t="shared" si="7"/>
        <v>1</v>
      </c>
      <c r="L15" s="34">
        <f t="shared" si="7"/>
        <v>1</v>
      </c>
      <c r="M15" s="34">
        <f t="shared" si="7"/>
        <v>1</v>
      </c>
      <c r="N15" s="34">
        <f t="shared" si="7"/>
        <v>1</v>
      </c>
      <c r="O15" s="34">
        <f t="shared" si="7"/>
        <v>1</v>
      </c>
      <c r="P15" s="34">
        <f t="shared" si="7"/>
        <v>1</v>
      </c>
      <c r="Q15" s="34">
        <f t="shared" si="7"/>
        <v>1</v>
      </c>
      <c r="R15" s="34">
        <f t="shared" si="7"/>
        <v>1</v>
      </c>
      <c r="S15" s="34">
        <f t="shared" si="7"/>
        <v>1</v>
      </c>
      <c r="T15" s="34">
        <f t="shared" si="7"/>
        <v>1</v>
      </c>
      <c r="U15" s="34">
        <f t="shared" si="7"/>
        <v>1</v>
      </c>
      <c r="V15" s="34">
        <f t="shared" si="7"/>
        <v>1</v>
      </c>
      <c r="W15" s="34">
        <f t="shared" si="7"/>
        <v>1</v>
      </c>
      <c r="X15" s="34">
        <f t="shared" si="7"/>
        <v>1</v>
      </c>
      <c r="Y15" s="34">
        <f t="shared" si="7"/>
        <v>1</v>
      </c>
      <c r="Z15" s="34">
        <f t="shared" si="7"/>
        <v>1</v>
      </c>
      <c r="AA15" s="34">
        <f t="shared" si="7"/>
        <v>1</v>
      </c>
      <c r="AB15" s="34">
        <f t="shared" si="7"/>
        <v>1</v>
      </c>
      <c r="AC15" s="34">
        <f t="shared" si="7"/>
        <v>1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8">$D$22</f>
        <v>320</v>
      </c>
      <c r="D16" s="4">
        <f t="shared" si="8"/>
        <v>320</v>
      </c>
      <c r="E16" s="4">
        <f t="shared" si="8"/>
        <v>320</v>
      </c>
      <c r="F16" s="4">
        <f t="shared" si="8"/>
        <v>320</v>
      </c>
      <c r="G16" s="4">
        <f t="shared" si="8"/>
        <v>320</v>
      </c>
      <c r="H16" s="4">
        <f t="shared" si="8"/>
        <v>320</v>
      </c>
      <c r="I16" s="4">
        <f t="shared" si="8"/>
        <v>320</v>
      </c>
      <c r="J16" s="4">
        <f t="shared" si="8"/>
        <v>320</v>
      </c>
      <c r="K16" s="4">
        <f t="shared" si="8"/>
        <v>320</v>
      </c>
      <c r="L16" s="4">
        <f t="shared" si="8"/>
        <v>320</v>
      </c>
      <c r="M16" s="4">
        <f t="shared" si="8"/>
        <v>320</v>
      </c>
      <c r="N16" s="4">
        <f t="shared" si="8"/>
        <v>320</v>
      </c>
      <c r="O16" s="4">
        <f t="shared" si="8"/>
        <v>320</v>
      </c>
      <c r="P16" s="4">
        <f t="shared" si="8"/>
        <v>320</v>
      </c>
      <c r="Q16" s="4">
        <f t="shared" si="8"/>
        <v>320</v>
      </c>
      <c r="R16" s="4">
        <f t="shared" si="8"/>
        <v>320</v>
      </c>
      <c r="S16" s="4">
        <f t="shared" si="8"/>
        <v>320</v>
      </c>
      <c r="T16" s="4">
        <f t="shared" si="8"/>
        <v>320</v>
      </c>
      <c r="U16" s="4">
        <f t="shared" si="8"/>
        <v>320</v>
      </c>
      <c r="V16" s="4">
        <f t="shared" si="8"/>
        <v>320</v>
      </c>
      <c r="W16" s="4">
        <f t="shared" si="8"/>
        <v>320</v>
      </c>
      <c r="X16" s="4">
        <f t="shared" si="8"/>
        <v>320</v>
      </c>
      <c r="Y16" s="4">
        <f t="shared" si="8"/>
        <v>320</v>
      </c>
      <c r="Z16" s="4">
        <f t="shared" si="8"/>
        <v>320</v>
      </c>
      <c r="AA16" s="4">
        <f t="shared" si="8"/>
        <v>320</v>
      </c>
      <c r="AB16" s="4">
        <f t="shared" si="8"/>
        <v>320</v>
      </c>
      <c r="AC16" s="4">
        <f t="shared" si="8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2x996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2x996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2x996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2x996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2x996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2x996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367.5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367.5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551.29999999999995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61.3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122.5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61.3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122.5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551.29999999999995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1225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367.5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367.5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M19" si="9">C12+C7*8/C18+C8+C13+IF(C12+C7*8/C18+C8+C13 &gt; 0, 16, 0)</f>
        <v>80.444444444444443</v>
      </c>
      <c r="D19" s="4">
        <f t="shared" si="9"/>
        <v>324.66666666666669</v>
      </c>
      <c r="E19" s="4">
        <f t="shared" si="9"/>
        <v>106.04625850340136</v>
      </c>
      <c r="F19" s="4">
        <f t="shared" si="9"/>
        <v>324.66666666666669</v>
      </c>
      <c r="G19" s="4">
        <f t="shared" si="9"/>
        <v>106.04625850340136</v>
      </c>
      <c r="H19" s="4">
        <f t="shared" si="9"/>
        <v>48.333333333333336</v>
      </c>
      <c r="I19" s="4">
        <f t="shared" si="9"/>
        <v>128</v>
      </c>
      <c r="J19" s="4">
        <f t="shared" si="9"/>
        <v>93.333333333333343</v>
      </c>
      <c r="K19" s="4">
        <f t="shared" si="9"/>
        <v>198.90295664792311</v>
      </c>
      <c r="L19" s="4">
        <f t="shared" si="9"/>
        <v>48.333333333333336</v>
      </c>
      <c r="M19" s="4">
        <f t="shared" si="9"/>
        <v>128</v>
      </c>
      <c r="N19" s="4">
        <f t="shared" ref="N19" si="10">N12+N7*8/N18+N8+N13+IF(N12+N7*8/N18+N8+N13 &gt; 0, 16, 0)</f>
        <v>89.333333333333343</v>
      </c>
      <c r="O19" s="4">
        <f t="shared" ref="O19" si="11">O12+O7*8/O18+O8+O13+IF(O12+O7*8/O18+O8+O13 &gt; 0, 16, 0)</f>
        <v>957.50734094616644</v>
      </c>
      <c r="P19" s="4">
        <f t="shared" ref="P19" si="12">P12+P7*8/P18+P8+P13+IF(P12+P7*8/P18+P8+P13 &gt; 0, 16, 0)</f>
        <v>48.333333333333336</v>
      </c>
      <c r="Q19" s="4">
        <f t="shared" ref="Q19" si="13">Q12+Q7*8/Q18+Q8+Q13+IF(Q12+Q7*8/Q18+Q8+Q13 &gt; 0, 16, 0)</f>
        <v>128</v>
      </c>
      <c r="R19" s="4">
        <f t="shared" ref="R19" si="14">R12+R7*8/R18+R8+R13+IF(R12+R7*8/R18+R8+R13 &gt; 0, 16, 0)</f>
        <v>93.333333333333343</v>
      </c>
      <c r="S19" s="4">
        <f t="shared" ref="S19" si="15">S12+S7*8/S18+S8+S13+IF(S12+S7*8/S18+S8+S13 &gt; 0, 16, 0)</f>
        <v>957.50734094616644</v>
      </c>
      <c r="T19" s="4">
        <f t="shared" ref="T19" si="16">T12+T7*8/T18+T8+T13+IF(T12+T7*8/T18+T8+T13 &gt; 0, 16, 0)</f>
        <v>48.333333333333336</v>
      </c>
      <c r="U19" s="4">
        <f t="shared" ref="U19" si="17">U12+U7*8/U18+U8+U13+IF(U12+U7*8/U18+U8+U13 &gt; 0, 16, 0)</f>
        <v>128</v>
      </c>
      <c r="V19" s="4">
        <f t="shared" ref="V19" si="18">V12+V7*8/V18+V8+V13+IF(V12+V7*8/V18+V8+V13 &gt; 0, 16, 0)</f>
        <v>89.333333333333343</v>
      </c>
      <c r="W19" s="4">
        <f t="shared" ref="W19:X19" si="19">W12+W7*8/W18+W8+W13+IF(W12+W7*8/W18+W8+W13 &gt; 0, 16, 0)</f>
        <v>198.90295664792311</v>
      </c>
      <c r="X19" s="4">
        <f t="shared" si="19"/>
        <v>97.333333333333343</v>
      </c>
      <c r="Y19" s="4">
        <f t="shared" ref="Y19" si="20">Y12+Y7*8/Y18+Y8+Y13+IF(Y12+Y7*8/Y18+Y8+Y13 &gt; 0, 16, 0)</f>
        <v>5500</v>
      </c>
      <c r="Z19" s="4">
        <f t="shared" ref="Z19" si="21">Z12+Z7*8/Z18+Z8+Z13+IF(Z12+Z7*8/Z18+Z8+Z13 &gt; 0, 16, 0)</f>
        <v>107.33333333333334</v>
      </c>
      <c r="AA19" s="4">
        <f t="shared" ref="AA19" si="22">AA12+AA7*8/AA18+AA8+AA13+IF(AA12+AA7*8/AA18+AA8+AA13 &gt; 0, 16, 0)</f>
        <v>106.00272108843538</v>
      </c>
      <c r="AB19" s="4">
        <f t="shared" ref="AB19" si="23">AB12+AB7*8/AB18+AB8+AB13+IF(AB12+AB7*8/AB18+AB8+AB13 &gt; 0, 16, 0)</f>
        <v>107.33333333333334</v>
      </c>
      <c r="AC19" s="4">
        <f t="shared" ref="AC19" si="24">AC12+AC7*8/AC18+AC8+AC13+IF(AC12+AC7*8/AC18+AC8+AC13 &gt; 0, 16, 0)</f>
        <v>106.00272108843538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35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35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35" x14ac:dyDescent="0.35">
      <c r="A28" s="1" t="s">
        <v>71</v>
      </c>
      <c r="B28" s="37">
        <f>SUM($B19:$G19)</f>
        <v>1022.314739229025</v>
      </c>
    </row>
    <row r="29" spans="1:35" x14ac:dyDescent="0.35">
      <c r="A29" s="1" t="s">
        <v>72</v>
      </c>
      <c r="B29" s="37">
        <f>SUM($H19:$W19)</f>
        <v>3383.4872618548461</v>
      </c>
    </row>
    <row r="30" spans="1:35" x14ac:dyDescent="0.35">
      <c r="A30" s="1" t="s">
        <v>73</v>
      </c>
      <c r="B30" s="37">
        <f>SUM($X19:$AC19)</f>
        <v>6024.00544217687</v>
      </c>
    </row>
    <row r="31" spans="1:35" x14ac:dyDescent="0.35">
      <c r="A31" s="1" t="s">
        <v>74</v>
      </c>
      <c r="B31" s="38">
        <f>B28+B29*B34+B30</f>
        <v>10429.807443260741</v>
      </c>
    </row>
    <row r="32" spans="1:35" x14ac:dyDescent="0.35">
      <c r="A32" s="1" t="s">
        <v>80</v>
      </c>
      <c r="B32" s="40">
        <f>Summary!$C$3</f>
        <v>9</v>
      </c>
      <c r="H32"/>
      <c r="P32"/>
    </row>
    <row r="33" spans="1:2" x14ac:dyDescent="0.35">
      <c r="A33" s="1" t="s">
        <v>75</v>
      </c>
      <c r="B33" s="39">
        <f>(Y19-Y13-Y12)/B31</f>
        <v>0.51506224148664781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Y18*B33*B35</f>
        <v>630.95124582114352</v>
      </c>
    </row>
  </sheetData>
  <mergeCells count="3">
    <mergeCell ref="H1:W1"/>
    <mergeCell ref="B1:G1"/>
    <mergeCell ref="X1:AC1"/>
  </mergeCells>
  <phoneticPr fontId="5" type="noConversion"/>
  <conditionalFormatting sqref="B3:AC4">
    <cfRule type="expression" dxfId="280" priority="19">
      <formula>B3="STA1+STA2"</formula>
    </cfRule>
    <cfRule type="expression" dxfId="279" priority="20">
      <formula>B3="AP1+AP2"</formula>
    </cfRule>
    <cfRule type="expression" dxfId="278" priority="21">
      <formula>B3="STA2"</formula>
    </cfRule>
    <cfRule type="expression" dxfId="277" priority="22">
      <formula>B3="AP2"</formula>
    </cfRule>
    <cfRule type="expression" dxfId="276" priority="23">
      <formula>B3="STA1"</formula>
    </cfRule>
    <cfRule type="expression" dxfId="275" priority="24">
      <formula>B3="AP1"</formula>
    </cfRule>
  </conditionalFormatting>
  <conditionalFormatting sqref="B5:AC6">
    <cfRule type="expression" dxfId="274" priority="1">
      <formula>B5="Cross"</formula>
    </cfRule>
    <cfRule type="expression" dxfId="273" priority="2">
      <formula>B5="AP2AP"</formula>
    </cfRule>
    <cfRule type="expression" dxfId="272" priority="3">
      <formula>B5="Associated"</formula>
    </cfRule>
  </conditionalFormatting>
  <conditionalFormatting sqref="B15:AC15">
    <cfRule type="expression" dxfId="271" priority="4">
      <formula>B15="Cross"</formula>
    </cfRule>
    <cfRule type="expression" dxfId="270" priority="5">
      <formula>B15="AP2AP"</formula>
    </cfRule>
    <cfRule type="expression" dxfId="269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083D70E-95CC-4EB3-AA38-4974F9082D3F}">
          <x14:formula1>
            <xm:f>Indices!$L$2:$L$7</xm:f>
          </x14:formula1>
          <xm:sqref>B3:AC4</xm:sqref>
        </x14:dataValidation>
        <x14:dataValidation type="list" allowBlank="1" showInputMessage="1" showErrorMessage="1" xr:uid="{110665F9-3F46-4C91-BD00-9DBAEA960CCF}">
          <x14:formula1>
            <xm:f>Indices!$E$2:$E$4</xm:f>
          </x14:formula1>
          <xm:sqref>B5:AC5</xm:sqref>
        </x14:dataValidation>
        <x14:dataValidation type="list" allowBlank="1" showInputMessage="1" showErrorMessage="1" xr:uid="{9C26F61F-8069-4332-9776-C613C1C53103}">
          <x14:formula1>
            <xm:f>Indices!$D$2:$D$5</xm:f>
          </x14:formula1>
          <xm:sqref>B10:AC10</xm:sqref>
        </x14:dataValidation>
        <x14:dataValidation type="list" allowBlank="1" showInputMessage="1" showErrorMessage="1" xr:uid="{11E98AAB-9715-4117-A2D0-7AB919E7EE54}">
          <x14:formula1>
            <xm:f>Indices!$A$2:$A$7</xm:f>
          </x14:formula1>
          <xm:sqref>B9:AC9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A87C-C889-4589-81E8-9D02A28253FA}">
  <dimension ref="A1:AI36"/>
  <sheetViews>
    <sheetView workbookViewId="0">
      <pane xSplit="1" ySplit="1" topLeftCell="F2" activePane="bottomRight" state="frozen"/>
      <selection activeCell="L35" sqref="L35"/>
      <selection pane="topRight" activeCell="L35" sqref="L35"/>
      <selection pane="bottomLeft" activeCell="L35" sqref="L35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0.26953125" style="4" customWidth="1"/>
    <col min="8" max="8" width="10.26953125" style="5" customWidth="1"/>
    <col min="9" max="15" width="10.26953125" customWidth="1"/>
    <col min="16" max="16" width="10.26953125" style="5" customWidth="1"/>
    <col min="17" max="29" width="10.26953125" customWidth="1"/>
    <col min="30" max="30" width="11.54296875" bestFit="1" customWidth="1"/>
    <col min="31" max="31" width="12" bestFit="1" customWidth="1"/>
    <col min="32" max="32" width="9.816406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>IF(M$10="SU",1,IF(OR(M$3="STA1+STA2",M$4="STA1+STA2"),$B$24+$B$25,$B$24))</f>
        <v>1</v>
      </c>
      <c r="N6" s="34">
        <f t="shared" ref="N6:AC6" si="1">IF(N$10="SU",1,IF(OR(N$3="STA1+STA2",N$4="STA1+STA2"),$B$24+$B$25,$B$24))</f>
        <v>1</v>
      </c>
      <c r="O6" s="34">
        <f t="shared" si="1"/>
        <v>2</v>
      </c>
      <c r="P6" s="34">
        <f t="shared" si="1"/>
        <v>1</v>
      </c>
      <c r="Q6" s="34">
        <f t="shared" si="1"/>
        <v>1</v>
      </c>
      <c r="R6" s="34">
        <f t="shared" si="1"/>
        <v>1</v>
      </c>
      <c r="S6" s="34">
        <f t="shared" si="1"/>
        <v>2</v>
      </c>
      <c r="T6" s="34">
        <f t="shared" si="1"/>
        <v>1</v>
      </c>
      <c r="U6" s="34">
        <f t="shared" si="1"/>
        <v>1</v>
      </c>
      <c r="V6" s="34">
        <f t="shared" si="1"/>
        <v>1</v>
      </c>
      <c r="W6" s="34">
        <f t="shared" si="1"/>
        <v>2</v>
      </c>
      <c r="X6" s="34">
        <f t="shared" si="1"/>
        <v>1</v>
      </c>
      <c r="Y6" s="34">
        <f t="shared" si="1"/>
        <v>4</v>
      </c>
      <c r="Z6" s="34">
        <f t="shared" si="1"/>
        <v>1</v>
      </c>
      <c r="AA6" s="34">
        <f t="shared" si="1"/>
        <v>2</v>
      </c>
      <c r="AB6" s="34">
        <f t="shared" si="1"/>
        <v>1</v>
      </c>
      <c r="AC6" s="34">
        <f t="shared" si="1"/>
        <v>2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6501+(28+2+5+4)</f>
        <v>6540</v>
      </c>
      <c r="L7" s="4">
        <f>16+1+4*4+4</f>
        <v>37</v>
      </c>
      <c r="M7" s="4">
        <v>0</v>
      </c>
      <c r="N7" s="4">
        <f>16+8+(5+1)*(1+2+2+6+3)+4</f>
        <v>112</v>
      </c>
      <c r="O7" s="4">
        <f>6501+(28+2+5+4)</f>
        <v>6540</v>
      </c>
      <c r="P7" s="4">
        <f>16+1+4*4+4</f>
        <v>37</v>
      </c>
      <c r="Q7" s="4">
        <v>0</v>
      </c>
      <c r="R7" s="4">
        <f>16+8+(5+1)*(1+2+2+6+3)+4</f>
        <v>112</v>
      </c>
      <c r="S7" s="4">
        <f>6501+(28+2+5+4)</f>
        <v>6540</v>
      </c>
      <c r="T7" s="4">
        <f>16+1+4*4+4</f>
        <v>37</v>
      </c>
      <c r="U7" s="4">
        <v>0</v>
      </c>
      <c r="V7" s="4">
        <f>16+8+(5+1)*(1+2+2+6+3)+4</f>
        <v>112</v>
      </c>
      <c r="W7" s="4">
        <f>6501+(28+2+5+4)</f>
        <v>6540</v>
      </c>
      <c r="X7" s="4">
        <f>16+8+5*(1+1+2+6+3)+4</f>
        <v>93</v>
      </c>
      <c r="Y7" s="17">
        <f>(5484-Y13-Y12)*Y18/8</f>
        <v>820137.5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2</v>
      </c>
      <c r="F11" s="4">
        <f t="shared" si="2"/>
        <v>0</v>
      </c>
      <c r="G11" s="4">
        <f t="shared" si="2"/>
        <v>2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2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2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2</v>
      </c>
      <c r="T11" s="4">
        <f t="shared" si="2"/>
        <v>0</v>
      </c>
      <c r="U11" s="4">
        <f t="shared" si="2"/>
        <v>4</v>
      </c>
      <c r="V11" s="4">
        <f t="shared" si="2"/>
        <v>0</v>
      </c>
      <c r="W11" s="4">
        <f t="shared" si="2"/>
        <v>2</v>
      </c>
      <c r="X11" s="4">
        <f t="shared" si="2"/>
        <v>0</v>
      </c>
      <c r="Y11" s="4">
        <f t="shared" si="2"/>
        <v>4</v>
      </c>
      <c r="Z11" s="4">
        <f t="shared" si="2"/>
        <v>0</v>
      </c>
      <c r="AA11" s="4">
        <f t="shared" si="2"/>
        <v>2</v>
      </c>
      <c r="AB11" s="4">
        <f t="shared" si="2"/>
        <v>0</v>
      </c>
      <c r="AC11" s="4">
        <f t="shared" si="2"/>
        <v>2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 t="shared" ref="B13:AC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>IF(OR(Q$9="11a",Q$9="None"),0,(IF(Q$2="NDP",8,20)))</f>
        <v>8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8</v>
      </c>
      <c r="V13" s="4">
        <f t="shared" si="3"/>
        <v>0</v>
      </c>
      <c r="W13" s="4">
        <f t="shared" si="3"/>
        <v>20</v>
      </c>
      <c r="X13" s="4">
        <f t="shared" si="3"/>
        <v>0</v>
      </c>
      <c r="Y13" s="4">
        <f t="shared" si="3"/>
        <v>20</v>
      </c>
      <c r="Z13" s="4">
        <f t="shared" si="3"/>
        <v>0</v>
      </c>
      <c r="AA13" s="4">
        <f>IF(OR(AA$9="11a",AA$9="None"),0,(IF(AA$2="NDP",8,20)))</f>
        <v>20</v>
      </c>
      <c r="AB13" s="4">
        <f t="shared" si="3"/>
        <v>0</v>
      </c>
      <c r="AC13" s="4">
        <f t="shared" si="3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6</v>
      </c>
      <c r="L14" s="4">
        <f t="shared" si="4"/>
        <v>4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4</v>
      </c>
      <c r="O14" s="4">
        <f t="shared" si="4"/>
        <v>0</v>
      </c>
      <c r="P14" s="4">
        <f t="shared" si="4"/>
        <v>4</v>
      </c>
      <c r="Q14" s="4">
        <f t="shared" si="4"/>
        <v>0</v>
      </c>
      <c r="R14" s="4">
        <f t="shared" si="4"/>
        <v>4</v>
      </c>
      <c r="S14" s="4">
        <f t="shared" si="4"/>
        <v>0</v>
      </c>
      <c r="T14" s="4">
        <f t="shared" si="4"/>
        <v>4</v>
      </c>
      <c r="U14" s="4">
        <f t="shared" si="4"/>
        <v>0</v>
      </c>
      <c r="V14" s="4">
        <f t="shared" si="4"/>
        <v>4</v>
      </c>
      <c r="W14" s="4">
        <f>IF(OR(W$2="ICF",W$2="ICR",W$2="NDPA",W$2="BA",W$2="BFRP",W$2="MU BAR"),IF(W$5="Associated",4,0),IF(W$2="CSI",IF(W$5="Associated",6,0),IF(W$2="DL Data",IF($B$24*$C$24+$B$25*$C$25&lt;$C$22,$B$32,$B$32-2),IF(W$5="AP2AP",3,0))))</f>
        <v>6</v>
      </c>
      <c r="X14" s="4">
        <f t="shared" si="4"/>
        <v>3</v>
      </c>
      <c r="Y14" s="4">
        <f t="shared" si="4"/>
        <v>7</v>
      </c>
      <c r="Z14" s="4">
        <f t="shared" si="4"/>
        <v>4</v>
      </c>
      <c r="AA14" s="4">
        <f t="shared" si="4"/>
        <v>4</v>
      </c>
      <c r="AB14" s="4">
        <f t="shared" si="4"/>
        <v>4</v>
      </c>
      <c r="AC14" s="4">
        <f t="shared" si="4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34">
        <f t="shared" si="5"/>
        <v>1</v>
      </c>
      <c r="W15" s="34">
        <f t="shared" si="5"/>
        <v>1</v>
      </c>
      <c r="X15" s="34">
        <f t="shared" si="5"/>
        <v>1</v>
      </c>
      <c r="Y15" s="34">
        <f t="shared" si="5"/>
        <v>1</v>
      </c>
      <c r="Z15" s="34">
        <f t="shared" si="5"/>
        <v>1</v>
      </c>
      <c r="AA15" s="34">
        <f t="shared" si="5"/>
        <v>1</v>
      </c>
      <c r="AB15" s="34">
        <f t="shared" si="5"/>
        <v>1</v>
      </c>
      <c r="AC15" s="34">
        <f t="shared" si="5"/>
        <v>1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4">
        <f t="shared" si="6"/>
        <v>320</v>
      </c>
      <c r="W16" s="4">
        <f t="shared" si="6"/>
        <v>320</v>
      </c>
      <c r="X16" s="4">
        <f t="shared" si="6"/>
        <v>320</v>
      </c>
      <c r="Y16" s="4">
        <f t="shared" si="6"/>
        <v>320</v>
      </c>
      <c r="Z16" s="4">
        <f t="shared" si="6"/>
        <v>320</v>
      </c>
      <c r="AA16" s="4">
        <f t="shared" si="6"/>
        <v>320</v>
      </c>
      <c r="AB16" s="4">
        <f t="shared" si="6"/>
        <v>320</v>
      </c>
      <c r="AC16" s="4">
        <f t="shared" si="6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735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735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1102.5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122.5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122.5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122.5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122.5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1102.5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1225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735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735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 t="shared" ref="B19:AC19" si="7">B12+B7*8/B18+B8+B13+IF(B12+B7*8/B18+B8+B13 &gt; 0, 16, 0)</f>
        <v>80.444444444444443</v>
      </c>
      <c r="C19" s="4">
        <f t="shared" si="7"/>
        <v>80.444444444444443</v>
      </c>
      <c r="D19" s="4">
        <f t="shared" si="7"/>
        <v>324.66666666666669</v>
      </c>
      <c r="E19" s="4">
        <f t="shared" si="7"/>
        <v>121.02312925170068</v>
      </c>
      <c r="F19" s="4">
        <f t="shared" si="7"/>
        <v>324.66666666666669</v>
      </c>
      <c r="G19" s="4">
        <f t="shared" si="7"/>
        <v>121.02312925170068</v>
      </c>
      <c r="H19" s="4">
        <f t="shared" si="7"/>
        <v>48.333333333333336</v>
      </c>
      <c r="I19" s="4">
        <f t="shared" si="7"/>
        <v>128</v>
      </c>
      <c r="J19" s="4">
        <f t="shared" si="7"/>
        <v>93.333333333333343</v>
      </c>
      <c r="K19" s="4">
        <f t="shared" si="7"/>
        <v>167.45578231292518</v>
      </c>
      <c r="L19" s="4">
        <f t="shared" si="7"/>
        <v>48.333333333333336</v>
      </c>
      <c r="M19" s="4">
        <f t="shared" si="7"/>
        <v>128</v>
      </c>
      <c r="N19" s="4">
        <f t="shared" si="7"/>
        <v>89.333333333333343</v>
      </c>
      <c r="O19" s="4">
        <f t="shared" si="7"/>
        <v>547.10204081632651</v>
      </c>
      <c r="P19" s="4">
        <f t="shared" si="7"/>
        <v>48.333333333333336</v>
      </c>
      <c r="Q19" s="4">
        <f t="shared" si="7"/>
        <v>128</v>
      </c>
      <c r="R19" s="4">
        <f t="shared" si="7"/>
        <v>93.333333333333343</v>
      </c>
      <c r="S19" s="4">
        <f t="shared" si="7"/>
        <v>547.10204081632651</v>
      </c>
      <c r="T19" s="4">
        <f t="shared" si="7"/>
        <v>48.333333333333336</v>
      </c>
      <c r="U19" s="4">
        <f t="shared" si="7"/>
        <v>128</v>
      </c>
      <c r="V19" s="4">
        <f t="shared" si="7"/>
        <v>89.333333333333343</v>
      </c>
      <c r="W19" s="4">
        <f t="shared" si="7"/>
        <v>167.45578231292518</v>
      </c>
      <c r="X19" s="4">
        <f t="shared" si="7"/>
        <v>97.333333333333343</v>
      </c>
      <c r="Y19" s="4">
        <f t="shared" si="7"/>
        <v>5500</v>
      </c>
      <c r="Z19" s="4">
        <f t="shared" si="7"/>
        <v>107.33333333333334</v>
      </c>
      <c r="AA19" s="4">
        <f t="shared" si="7"/>
        <v>121.00136054421769</v>
      </c>
      <c r="AB19" s="4">
        <f t="shared" si="7"/>
        <v>107.33333333333334</v>
      </c>
      <c r="AC19" s="4">
        <f t="shared" si="7"/>
        <v>121.00136054421769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35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35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35" x14ac:dyDescent="0.35">
      <c r="A28" s="1" t="s">
        <v>71</v>
      </c>
      <c r="B28" s="37">
        <f>SUM($B19:$G19)</f>
        <v>1052.2684807256237</v>
      </c>
    </row>
    <row r="29" spans="1:35" x14ac:dyDescent="0.35">
      <c r="A29" s="1" t="s">
        <v>72</v>
      </c>
      <c r="B29" s="37">
        <f>SUM($H19:$W19)</f>
        <v>2499.7823129251701</v>
      </c>
    </row>
    <row r="30" spans="1:35" x14ac:dyDescent="0.35">
      <c r="A30" s="1" t="s">
        <v>73</v>
      </c>
      <c r="B30" s="37">
        <f>SUM($X19:$AC19)</f>
        <v>6054.0027210884336</v>
      </c>
    </row>
    <row r="31" spans="1:35" x14ac:dyDescent="0.35">
      <c r="A31" s="1" t="s">
        <v>74</v>
      </c>
      <c r="B31" s="38">
        <f>B28+B29*B34+B30</f>
        <v>9606.0535147392275</v>
      </c>
    </row>
    <row r="32" spans="1:35" x14ac:dyDescent="0.35">
      <c r="A32" s="1" t="s">
        <v>80</v>
      </c>
      <c r="B32" s="40">
        <f>Summary!$C$3</f>
        <v>9</v>
      </c>
      <c r="H32"/>
      <c r="P32"/>
    </row>
    <row r="33" spans="1:2" x14ac:dyDescent="0.35">
      <c r="A33" s="1" t="s">
        <v>75</v>
      </c>
      <c r="B33" s="39">
        <f>(Y19-Y13-Y12)/B31</f>
        <v>0.55923069674319137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Y18*B33*B35</f>
        <v>685.05760351040942</v>
      </c>
    </row>
  </sheetData>
  <mergeCells count="3">
    <mergeCell ref="B1:G1"/>
    <mergeCell ref="H1:W1"/>
    <mergeCell ref="X1:AC1"/>
  </mergeCells>
  <conditionalFormatting sqref="B3:AC4">
    <cfRule type="expression" dxfId="268" priority="19">
      <formula>B3="STA1+STA2"</formula>
    </cfRule>
    <cfRule type="expression" dxfId="267" priority="20">
      <formula>B3="AP1+AP2"</formula>
    </cfRule>
    <cfRule type="expression" dxfId="266" priority="21">
      <formula>B3="STA2"</formula>
    </cfRule>
    <cfRule type="expression" dxfId="265" priority="22">
      <formula>B3="AP2"</formula>
    </cfRule>
    <cfRule type="expression" dxfId="264" priority="23">
      <formula>B3="STA1"</formula>
    </cfRule>
    <cfRule type="expression" dxfId="263" priority="24">
      <formula>B3="AP1"</formula>
    </cfRule>
  </conditionalFormatting>
  <conditionalFormatting sqref="B5:AC6">
    <cfRule type="expression" dxfId="262" priority="1">
      <formula>B5="Cross"</formula>
    </cfRule>
    <cfRule type="expression" dxfId="261" priority="2">
      <formula>B5="AP2AP"</formula>
    </cfRule>
    <cfRule type="expression" dxfId="260" priority="3">
      <formula>B5="Associated"</formula>
    </cfRule>
  </conditionalFormatting>
  <conditionalFormatting sqref="B15:AC15">
    <cfRule type="expression" dxfId="259" priority="4">
      <formula>B15="Cross"</formula>
    </cfRule>
    <cfRule type="expression" dxfId="258" priority="5">
      <formula>B15="AP2AP"</formula>
    </cfRule>
    <cfRule type="expression" dxfId="257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B55DB5E-F2D3-46BE-89C5-61A714750721}">
          <x14:formula1>
            <xm:f>Indices!$L$2:$L$7</xm:f>
          </x14:formula1>
          <xm:sqref>B3:AC4</xm:sqref>
        </x14:dataValidation>
        <x14:dataValidation type="list" allowBlank="1" showInputMessage="1" showErrorMessage="1" xr:uid="{40243BCB-A1B0-4D12-B266-E13141E09DF6}">
          <x14:formula1>
            <xm:f>Indices!$E$2:$E$4</xm:f>
          </x14:formula1>
          <xm:sqref>B5:AC5</xm:sqref>
        </x14:dataValidation>
        <x14:dataValidation type="list" allowBlank="1" showInputMessage="1" showErrorMessage="1" xr:uid="{1F1190F9-2570-46AE-B937-7E3B1E3E56B9}">
          <x14:formula1>
            <xm:f>Indices!$D$2:$D$5</xm:f>
          </x14:formula1>
          <xm:sqref>B10:AC10</xm:sqref>
        </x14:dataValidation>
        <x14:dataValidation type="list" allowBlank="1" showInputMessage="1" showErrorMessage="1" xr:uid="{E604398A-AEC2-4B39-B40D-7F94909F45CC}">
          <x14:formula1>
            <xm:f>Indices!$A$2:$A$7</xm:f>
          </x14:formula1>
          <xm:sqref>B9:AC9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F7E2-7C22-4F5A-8D4B-6F9F5AD47284}">
  <dimension ref="A1:AC3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P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9.816406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1</v>
      </c>
      <c r="L6" s="34">
        <f t="shared" si="0"/>
        <v>1</v>
      </c>
      <c r="M6" s="34">
        <f>IF(M$10="SU",1,IF(OR(M$3="STA1+STA2",M$4="STA1+STA2"),$B$24+$B$25,$B$24))</f>
        <v>4</v>
      </c>
      <c r="N6" s="34">
        <f t="shared" ref="N6:P6" si="1">IF(N$10="SU",1,IF(OR(N$3="STA1+STA2",N$4="STA1+STA2"),$B$24+$B$25,$B$24))</f>
        <v>1</v>
      </c>
      <c r="O6" s="34">
        <f t="shared" si="1"/>
        <v>4</v>
      </c>
      <c r="P6" s="34">
        <f t="shared" si="1"/>
        <v>4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6501+(28+2+5+4)</f>
        <v>6540</v>
      </c>
      <c r="J7" s="4">
        <f>16+1+4*4+4</f>
        <v>37</v>
      </c>
      <c r="K7" s="4">
        <v>0</v>
      </c>
      <c r="L7" s="4">
        <f>16+8+(5+1)*(1+2+2+6+3)+4</f>
        <v>112</v>
      </c>
      <c r="M7" s="4">
        <f>6501+(28+2+5+4)</f>
        <v>6540</v>
      </c>
      <c r="N7" s="4">
        <f>16+8+5*(1+1+2+6+3)+4</f>
        <v>93</v>
      </c>
      <c r="O7" s="17">
        <f>(5484-O13-O12)*O18/8</f>
        <v>820137.5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4</v>
      </c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4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4</v>
      </c>
      <c r="P11" s="4">
        <f t="shared" si="2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68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68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68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8</v>
      </c>
      <c r="H13" s="4">
        <f t="shared" si="3"/>
        <v>0</v>
      </c>
      <c r="I13" s="4">
        <f t="shared" si="3"/>
        <v>20</v>
      </c>
      <c r="J13" s="4">
        <f t="shared" si="3"/>
        <v>0</v>
      </c>
      <c r="K13" s="4">
        <f t="shared" si="3"/>
        <v>8</v>
      </c>
      <c r="L13" s="4">
        <f t="shared" si="3"/>
        <v>0</v>
      </c>
      <c r="M13" s="4">
        <f t="shared" si="3"/>
        <v>20</v>
      </c>
      <c r="N13" s="4">
        <f t="shared" si="3"/>
        <v>0</v>
      </c>
      <c r="O13" s="4">
        <f t="shared" si="3"/>
        <v>20</v>
      </c>
      <c r="P13" s="4">
        <f t="shared" si="3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0</v>
      </c>
      <c r="E14" s="4">
        <f t="shared" si="4"/>
        <v>0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4">
        <f t="shared" si="4"/>
        <v>0</v>
      </c>
      <c r="J14" s="4">
        <f t="shared" si="4"/>
        <v>0</v>
      </c>
      <c r="K14" s="4">
        <f t="shared" si="4"/>
        <v>0</v>
      </c>
      <c r="L14" s="4">
        <f t="shared" si="4"/>
        <v>0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3</v>
      </c>
      <c r="O14" s="4">
        <f t="shared" si="4"/>
        <v>7</v>
      </c>
      <c r="P14" s="4">
        <f t="shared" si="4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35">
      <c r="A16" s="1" t="s">
        <v>26</v>
      </c>
      <c r="B16" s="4">
        <f>$D$22</f>
        <v>320</v>
      </c>
      <c r="C16" s="4">
        <f t="shared" ref="C16:P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>
        <f>IF(E$9="11a","Non-HT",INDEX(Indices!$H$2:$J$6, MATCH(IF(E$10="UL OFDMA",E$6,1), Indices!$G$2:$G$6, 0), MATCH(E$16, Indices!$H$1:$J$1, 0)))</f>
        <v>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>
        <f>IF(I$9="11a","Non-HT",INDEX(Indices!$H$2:$J$6, MATCH(IF(I$10="UL OFDMA",I$6,1), Indices!$G$2:$G$6, 0), MATCH(I$16, Indices!$H$1:$J$1, 0)))</f>
        <v>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>
        <f>IF(M$9="11a","Non-HT",INDEX(Indices!$H$2:$J$6, MATCH(IF(M$10="UL OFDMA",M$6,1), Indices!$G$2:$G$6, 0), MATCH(M$16, Indices!$H$1:$J$1, 0)))</f>
        <v>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>
        <f>IF(P$9="11a","Non-HT",INDEX(Indices!$H$2:$J$6, MATCH(IF(P$10="UL OFDMA",P$6,1), Indices!$G$2:$G$6, 0), MATCH(P$16, Indices!$H$1:$J$1, 0)))</f>
        <v>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30.6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30.6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30.6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1225</v>
      </c>
      <c r="P18" s="4">
        <f>INDEX(PHY_RATE!$B$3:$O$8,MATCH(P17,PHY_RATE!$A$3:$A$8,0),MATCH(P14,PHY_RATE!$B$2:$O$2))*P15</f>
        <v>30.6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7">C12+C7*8/C18+C8+C13+IF(C12+C7*8/C18+C8+C13 &gt; 0, 16, 0)</f>
        <v>80.444444444444443</v>
      </c>
      <c r="D19" s="4">
        <f t="shared" si="7"/>
        <v>422.66666666666663</v>
      </c>
      <c r="E19" s="4">
        <f t="shared" si="7"/>
        <v>128.57516339869281</v>
      </c>
      <c r="F19" s="4">
        <f t="shared" si="7"/>
        <v>85.333333333333343</v>
      </c>
      <c r="G19" s="4">
        <f t="shared" si="7"/>
        <v>128</v>
      </c>
      <c r="H19" s="4">
        <f t="shared" si="7"/>
        <v>205.33333333333334</v>
      </c>
      <c r="I19" s="4">
        <f t="shared" si="7"/>
        <v>1813.8039215686274</v>
      </c>
      <c r="J19" s="4">
        <f t="shared" si="7"/>
        <v>85.333333333333343</v>
      </c>
      <c r="K19" s="4">
        <f t="shared" si="7"/>
        <v>128</v>
      </c>
      <c r="L19" s="4">
        <f t="shared" si="7"/>
        <v>205.33333333333334</v>
      </c>
      <c r="M19" s="4">
        <f t="shared" si="7"/>
        <v>1813.8039215686274</v>
      </c>
      <c r="N19" s="4">
        <f t="shared" si="7"/>
        <v>97.333333333333343</v>
      </c>
      <c r="O19" s="4">
        <f t="shared" si="7"/>
        <v>5500</v>
      </c>
      <c r="P19" s="4">
        <f t="shared" si="7"/>
        <v>128.05228758169935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9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9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9" x14ac:dyDescent="0.35">
      <c r="A28" s="1" t="s">
        <v>71</v>
      </c>
      <c r="B28" s="37">
        <f>SUM($B19:$E19)</f>
        <v>712.13071895424832</v>
      </c>
    </row>
    <row r="29" spans="1:29" x14ac:dyDescent="0.35">
      <c r="A29" s="1" t="s">
        <v>72</v>
      </c>
      <c r="B29" s="37">
        <f>SUM($F19:$M19)</f>
        <v>4464.9411764705883</v>
      </c>
    </row>
    <row r="30" spans="1:29" x14ac:dyDescent="0.35">
      <c r="A30" s="1" t="s">
        <v>73</v>
      </c>
      <c r="B30" s="37">
        <f>SUM($N19:$P19)</f>
        <v>5725.3856209150326</v>
      </c>
    </row>
    <row r="31" spans="1:29" x14ac:dyDescent="0.35">
      <c r="A31" s="1" t="s">
        <v>74</v>
      </c>
      <c r="B31" s="38">
        <f>B28+B29*B34+B30</f>
        <v>10902.457516339869</v>
      </c>
    </row>
    <row r="32" spans="1:29" x14ac:dyDescent="0.35">
      <c r="A32" s="1" t="s">
        <v>80</v>
      </c>
      <c r="B32" s="40">
        <f>Summary!$C$3</f>
        <v>9</v>
      </c>
      <c r="F32" s="4"/>
      <c r="G32" s="4"/>
      <c r="J32"/>
    </row>
    <row r="33" spans="1:2" x14ac:dyDescent="0.35">
      <c r="A33" s="1" t="s">
        <v>75</v>
      </c>
      <c r="B33" s="39">
        <f>(O19-O13-O12)/B31</f>
        <v>0.49273294502168963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O18*B33*B35</f>
        <v>603.59785765156983</v>
      </c>
    </row>
  </sheetData>
  <mergeCells count="3">
    <mergeCell ref="B1:E1"/>
    <mergeCell ref="F1:M1"/>
    <mergeCell ref="N1:P1"/>
  </mergeCells>
  <conditionalFormatting sqref="B3:Z4">
    <cfRule type="expression" dxfId="256" priority="16">
      <formula>B3="STA1+STA2"</formula>
    </cfRule>
    <cfRule type="expression" dxfId="255" priority="17">
      <formula>B3="AP1+AP2"</formula>
    </cfRule>
    <cfRule type="expression" dxfId="254" priority="18">
      <formula>B3="STA2"</formula>
    </cfRule>
    <cfRule type="expression" dxfId="253" priority="19">
      <formula>B3="AP2"</formula>
    </cfRule>
    <cfRule type="expression" dxfId="252" priority="20">
      <formula>B3="STA1"</formula>
    </cfRule>
    <cfRule type="expression" dxfId="251" priority="21">
      <formula>B3="AP1"</formula>
    </cfRule>
  </conditionalFormatting>
  <conditionalFormatting sqref="B5:AC6">
    <cfRule type="expression" dxfId="250" priority="1">
      <formula>B5="Cross"</formula>
    </cfRule>
    <cfRule type="expression" dxfId="249" priority="2">
      <formula>B5="AP2AP"</formula>
    </cfRule>
    <cfRule type="expression" dxfId="248" priority="3">
      <formula>B5="Associated"</formula>
    </cfRule>
  </conditionalFormatting>
  <conditionalFormatting sqref="B15:AC15">
    <cfRule type="expression" dxfId="247" priority="4">
      <formula>B15="Cross"</formula>
    </cfRule>
    <cfRule type="expression" dxfId="246" priority="5">
      <formula>B15="AP2AP"</formula>
    </cfRule>
    <cfRule type="expression" dxfId="245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5FE4B9-A6BB-47CF-93C2-FD541BA4A154}">
          <x14:formula1>
            <xm:f>Indices!$D$2:$D$5</xm:f>
          </x14:formula1>
          <xm:sqref>B10:AC10</xm:sqref>
        </x14:dataValidation>
        <x14:dataValidation type="list" allowBlank="1" showInputMessage="1" showErrorMessage="1" xr:uid="{72C3E015-EC4F-4A7D-8101-BF833127F163}">
          <x14:formula1>
            <xm:f>Indices!$E$2:$E$4</xm:f>
          </x14:formula1>
          <xm:sqref>B5:AC5</xm:sqref>
        </x14:dataValidation>
        <x14:dataValidation type="list" allowBlank="1" showInputMessage="1" showErrorMessage="1" xr:uid="{BB7F0269-6BB0-41C2-92D1-C471002529E2}">
          <x14:formula1>
            <xm:f>Indices!$L$2:$L$7</xm:f>
          </x14:formula1>
          <xm:sqref>B3:Z4</xm:sqref>
        </x14:dataValidation>
        <x14:dataValidation type="list" allowBlank="1" showInputMessage="1" showErrorMessage="1" xr:uid="{D6ACB299-9967-4ED2-AB27-90780EFE25A0}">
          <x14:formula1>
            <xm:f>Indices!$A$2:$A$7</xm:f>
          </x14:formula1>
          <xm:sqref>B9:AC9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D615-85B3-4670-98F7-A967C794DA3A}">
  <dimension ref="A1:AC3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P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9.816406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1</v>
      </c>
      <c r="L6" s="34">
        <f t="shared" si="0"/>
        <v>1</v>
      </c>
      <c r="M6" s="34">
        <f>IF(M$10="SU",1,IF(OR(M$3="STA1+STA2",M$4="STA1+STA2"),$B$24+$B$25,$B$24))</f>
        <v>4</v>
      </c>
      <c r="N6" s="34">
        <f t="shared" ref="N6:P6" si="1">IF(N$10="SU",1,IF(OR(N$3="STA1+STA2",N$4="STA1+STA2"),$B$24+$B$25,$B$24))</f>
        <v>1</v>
      </c>
      <c r="O6" s="34">
        <f t="shared" si="1"/>
        <v>4</v>
      </c>
      <c r="P6" s="34">
        <f t="shared" si="1"/>
        <v>4</v>
      </c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6501+(28+2+5+4)</f>
        <v>6540</v>
      </c>
      <c r="J7" s="4">
        <f>16+1+4*4+4</f>
        <v>37</v>
      </c>
      <c r="K7" s="4">
        <v>0</v>
      </c>
      <c r="L7" s="4">
        <f>16+8+(5+1)*(1+2+2+6+3)+4</f>
        <v>112</v>
      </c>
      <c r="M7" s="4">
        <f>6501+(28+2+5+4)</f>
        <v>6540</v>
      </c>
      <c r="N7" s="4">
        <f>16+8+5*(1+1+2+6+3)+4</f>
        <v>93</v>
      </c>
      <c r="O7" s="17">
        <f>(5484-O13-O12)*O18/8</f>
        <v>820137.5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4</v>
      </c>
      <c r="F11" s="4">
        <f t="shared" si="2"/>
        <v>0</v>
      </c>
      <c r="G11" s="4">
        <f t="shared" si="2"/>
        <v>4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4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4</v>
      </c>
      <c r="P11" s="4">
        <f t="shared" si="2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8</v>
      </c>
      <c r="H13" s="4">
        <f t="shared" si="3"/>
        <v>0</v>
      </c>
      <c r="I13" s="4">
        <f t="shared" si="3"/>
        <v>20</v>
      </c>
      <c r="J13" s="4">
        <f t="shared" si="3"/>
        <v>0</v>
      </c>
      <c r="K13" s="4">
        <f t="shared" si="3"/>
        <v>8</v>
      </c>
      <c r="L13" s="4">
        <f t="shared" si="3"/>
        <v>0</v>
      </c>
      <c r="M13" s="4">
        <f t="shared" si="3"/>
        <v>20</v>
      </c>
      <c r="N13" s="4">
        <f t="shared" si="3"/>
        <v>0</v>
      </c>
      <c r="O13" s="4">
        <f t="shared" si="3"/>
        <v>20</v>
      </c>
      <c r="P13" s="4">
        <f t="shared" si="3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0</v>
      </c>
      <c r="E14" s="4">
        <f t="shared" si="4"/>
        <v>0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4">
        <f t="shared" si="4"/>
        <v>0</v>
      </c>
      <c r="J14" s="4">
        <f t="shared" si="4"/>
        <v>0</v>
      </c>
      <c r="K14" s="4">
        <f t="shared" si="4"/>
        <v>0</v>
      </c>
      <c r="L14" s="4">
        <f t="shared" si="4"/>
        <v>0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3</v>
      </c>
      <c r="O14" s="4">
        <f t="shared" si="4"/>
        <v>7</v>
      </c>
      <c r="P14" s="4">
        <f t="shared" si="4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2"/>
      <c r="R15" s="2"/>
      <c r="S15" s="2"/>
      <c r="T15" s="2"/>
      <c r="U15" s="2"/>
    </row>
    <row r="16" spans="1:29" x14ac:dyDescent="0.35">
      <c r="A16" s="1" t="s">
        <v>26</v>
      </c>
      <c r="B16" s="4">
        <f>$D$22</f>
        <v>320</v>
      </c>
      <c r="C16" s="4">
        <f t="shared" ref="C16:P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1225</v>
      </c>
      <c r="P18" s="4">
        <f>INDEX(PHY_RATE!$B$3:$O$8,MATCH(P17,PHY_RATE!$A$3:$A$8,0),MATCH(P14,PHY_RATE!$B$2:$O$2))*P15</f>
        <v>122.5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7">C12+C7*8/C18+C8+C13+IF(C12+C7*8/C18+C8+C13 &gt; 0, 16, 0)</f>
        <v>80.444444444444443</v>
      </c>
      <c r="D19" s="4">
        <f t="shared" si="7"/>
        <v>422.66666666666663</v>
      </c>
      <c r="E19" s="4">
        <f t="shared" si="7"/>
        <v>158.13877551020408</v>
      </c>
      <c r="F19" s="4">
        <f t="shared" si="7"/>
        <v>85.333333333333343</v>
      </c>
      <c r="G19" s="4">
        <f t="shared" si="7"/>
        <v>128</v>
      </c>
      <c r="H19" s="4">
        <f t="shared" si="7"/>
        <v>205.33333333333334</v>
      </c>
      <c r="I19" s="4">
        <f t="shared" si="7"/>
        <v>579.10204081632651</v>
      </c>
      <c r="J19" s="4">
        <f t="shared" si="7"/>
        <v>85.333333333333343</v>
      </c>
      <c r="K19" s="4">
        <f t="shared" si="7"/>
        <v>128</v>
      </c>
      <c r="L19" s="4">
        <f t="shared" si="7"/>
        <v>205.33333333333334</v>
      </c>
      <c r="M19" s="4">
        <f t="shared" si="7"/>
        <v>579.10204081632651</v>
      </c>
      <c r="N19" s="4">
        <f t="shared" si="7"/>
        <v>97.333333333333343</v>
      </c>
      <c r="O19" s="4">
        <f t="shared" si="7"/>
        <v>5500</v>
      </c>
      <c r="P19" s="4">
        <f t="shared" si="7"/>
        <v>158.00816326530611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9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9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9" x14ac:dyDescent="0.35">
      <c r="A28" s="1" t="s">
        <v>71</v>
      </c>
      <c r="B28" s="37">
        <f>SUM($B19:$E19)</f>
        <v>741.69433106575957</v>
      </c>
    </row>
    <row r="29" spans="1:29" x14ac:dyDescent="0.35">
      <c r="A29" s="1" t="s">
        <v>72</v>
      </c>
      <c r="B29" s="37">
        <f>SUM($F19:$M19)</f>
        <v>1995.5374149659863</v>
      </c>
    </row>
    <row r="30" spans="1:29" x14ac:dyDescent="0.35">
      <c r="A30" s="1" t="s">
        <v>73</v>
      </c>
      <c r="B30" s="37">
        <f>SUM($N19:$P19)</f>
        <v>5755.3414965986394</v>
      </c>
    </row>
    <row r="31" spans="1:29" x14ac:dyDescent="0.35">
      <c r="A31" s="1" t="s">
        <v>74</v>
      </c>
      <c r="B31" s="38">
        <f>B28+B29*B34+B30</f>
        <v>8492.5732426303857</v>
      </c>
    </row>
    <row r="32" spans="1:29" x14ac:dyDescent="0.35">
      <c r="A32" s="1" t="s">
        <v>80</v>
      </c>
      <c r="B32" s="40">
        <f>Summary!$C$3</f>
        <v>9</v>
      </c>
      <c r="F32" s="4"/>
      <c r="G32" s="4"/>
      <c r="J32"/>
    </row>
    <row r="33" spans="1:2" x14ac:dyDescent="0.35">
      <c r="A33" s="1" t="s">
        <v>75</v>
      </c>
      <c r="B33" s="39">
        <f>(O19-O13-O12)/B31</f>
        <v>0.63255268415396582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O18*B33*B35</f>
        <v>774.87703808860817</v>
      </c>
    </row>
  </sheetData>
  <mergeCells count="3">
    <mergeCell ref="B1:E1"/>
    <mergeCell ref="N1:P1"/>
    <mergeCell ref="F1:M1"/>
  </mergeCells>
  <conditionalFormatting sqref="B6:P6">
    <cfRule type="expression" dxfId="244" priority="1">
      <formula>B6="Cross"</formula>
    </cfRule>
    <cfRule type="expression" dxfId="243" priority="2">
      <formula>B6="AP2AP"</formula>
    </cfRule>
    <cfRule type="expression" dxfId="242" priority="3">
      <formula>B6="Associated"</formula>
    </cfRule>
  </conditionalFormatting>
  <conditionalFormatting sqref="B15:P15">
    <cfRule type="expression" dxfId="241" priority="4">
      <formula>B15="Cross"</formula>
    </cfRule>
    <cfRule type="expression" dxfId="240" priority="5">
      <formula>B15="AP2AP"</formula>
    </cfRule>
    <cfRule type="expression" dxfId="239" priority="6">
      <formula>B15="Associated"</formula>
    </cfRule>
  </conditionalFormatting>
  <conditionalFormatting sqref="B3:Z4">
    <cfRule type="expression" dxfId="238" priority="16">
      <formula>B3="STA1+STA2"</formula>
    </cfRule>
    <cfRule type="expression" dxfId="237" priority="17">
      <formula>B3="AP1+AP2"</formula>
    </cfRule>
    <cfRule type="expression" dxfId="236" priority="18">
      <formula>B3="STA2"</formula>
    </cfRule>
    <cfRule type="expression" dxfId="235" priority="19">
      <formula>B3="AP2"</formula>
    </cfRule>
    <cfRule type="expression" dxfId="234" priority="20">
      <formula>B3="STA1"</formula>
    </cfRule>
    <cfRule type="expression" dxfId="233" priority="21">
      <formula>B3="AP1"</formula>
    </cfRule>
  </conditionalFormatting>
  <conditionalFormatting sqref="B5:AC5">
    <cfRule type="expression" dxfId="232" priority="13">
      <formula>B5="Cross"</formula>
    </cfRule>
    <cfRule type="expression" dxfId="231" priority="14">
      <formula>B5="AP2AP"</formula>
    </cfRule>
    <cfRule type="expression" dxfId="230" priority="15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4D4FD15-A67A-47F3-B3F7-0A0429B9D262}">
          <x14:formula1>
            <xm:f>Indices!$L$2:$L$7</xm:f>
          </x14:formula1>
          <xm:sqref>B3:Z4</xm:sqref>
        </x14:dataValidation>
        <x14:dataValidation type="list" allowBlank="1" showInputMessage="1" showErrorMessage="1" xr:uid="{3C8E94C2-B2E2-431B-8A7A-6A6D34CA67AB}">
          <x14:formula1>
            <xm:f>Indices!$E$2:$E$4</xm:f>
          </x14:formula1>
          <xm:sqref>B5:AC5</xm:sqref>
        </x14:dataValidation>
        <x14:dataValidation type="list" allowBlank="1" showInputMessage="1" showErrorMessage="1" xr:uid="{EBC2E052-268D-448B-8317-5CEE53943265}">
          <x14:formula1>
            <xm:f>Indices!$A$2:$A$6</xm:f>
          </x14:formula1>
          <xm:sqref>Q9:AC9</xm:sqref>
        </x14:dataValidation>
        <x14:dataValidation type="list" allowBlank="1" showInputMessage="1" showErrorMessage="1" xr:uid="{A91EADB6-2002-4B53-98AB-6171CD79324E}">
          <x14:formula1>
            <xm:f>Indices!$D$2:$D$5</xm:f>
          </x14:formula1>
          <xm:sqref>B10:AC10</xm:sqref>
        </x14:dataValidation>
        <x14:dataValidation type="list" allowBlank="1" showInputMessage="1" showErrorMessage="1" xr:uid="{BAF3FF6A-4B31-4DD8-87C2-79AC120CF274}">
          <x14:formula1>
            <xm:f>Indices!$A$2:$A$7</xm:f>
          </x14:formula1>
          <xm:sqref>B9:P9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7FE3-A9DD-4F59-93D9-797B44245AF9}">
  <sheetPr>
    <tabColor rgb="FFFF00FF"/>
  </sheetPr>
  <dimension ref="A1:P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I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9" width="10.453125" customWidth="1"/>
    <col min="10" max="10" width="10.453125" bestFit="1" customWidth="1"/>
    <col min="11" max="11" width="12" bestFit="1" customWidth="1"/>
    <col min="12" max="12" width="10.453125" bestFit="1" customWidth="1"/>
    <col min="13" max="13" width="9" customWidth="1"/>
    <col min="14" max="14" width="11.54296875" bestFit="1" customWidth="1"/>
    <col min="15" max="15" width="12" bestFit="1" customWidth="1"/>
    <col min="16" max="18" width="8.1796875" customWidth="1"/>
  </cols>
  <sheetData>
    <row r="1" spans="1:16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6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6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6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6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6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/>
      <c r="K6" s="34"/>
      <c r="L6" s="34"/>
      <c r="M6" s="34"/>
      <c r="N6" s="34"/>
      <c r="O6" s="34"/>
      <c r="P6" s="34"/>
    </row>
    <row r="7" spans="1:16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16+1+1*4+4</f>
        <v>25</v>
      </c>
      <c r="E7" s="4">
        <v>0</v>
      </c>
      <c r="F7" s="4">
        <v>0</v>
      </c>
      <c r="G7" s="4">
        <f>1652+(28+2+5+4)</f>
        <v>1691</v>
      </c>
      <c r="H7" s="17">
        <f>(5484-H13-H12)*H18/8</f>
        <v>2186988.6999999997</v>
      </c>
      <c r="I7" s="4">
        <f>16+2+34+36+4</f>
        <v>92</v>
      </c>
      <c r="J7" s="2"/>
      <c r="K7" s="2"/>
      <c r="L7" s="2"/>
      <c r="M7" s="2"/>
      <c r="N7" s="2"/>
    </row>
    <row r="8" spans="1:16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6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79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6" x14ac:dyDescent="0.3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6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6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6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6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4"/>
      <c r="K14" s="4"/>
      <c r="L14" s="4"/>
      <c r="M14" s="4"/>
      <c r="N14" s="4"/>
      <c r="O14" s="4"/>
      <c r="P14" s="4"/>
    </row>
    <row r="15" spans="1:16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2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6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6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4x996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4"/>
      <c r="K17" s="4"/>
      <c r="L17" s="4"/>
      <c r="M17" s="4"/>
      <c r="N17" s="4"/>
      <c r="O17" s="4"/>
      <c r="P17" s="4"/>
    </row>
    <row r="18" spans="1:16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1470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3266.6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6" x14ac:dyDescent="0.3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120.51156462585034</v>
      </c>
      <c r="D19" s="4">
        <f t="shared" si="6"/>
        <v>44.333333333333336</v>
      </c>
      <c r="E19" s="4">
        <f t="shared" si="6"/>
        <v>128</v>
      </c>
      <c r="F19" s="4">
        <f t="shared" si="6"/>
        <v>0</v>
      </c>
      <c r="G19" s="4">
        <f t="shared" si="6"/>
        <v>126.13514739229025</v>
      </c>
      <c r="H19" s="4">
        <f t="shared" si="6"/>
        <v>5499.9999999999991</v>
      </c>
      <c r="I19" s="4">
        <f t="shared" si="6"/>
        <v>120.50068027210884</v>
      </c>
      <c r="J19" s="4"/>
      <c r="K19" s="4"/>
      <c r="L19" s="4"/>
      <c r="M19" s="4"/>
      <c r="N19" s="4"/>
      <c r="O19" s="4"/>
    </row>
    <row r="20" spans="1:16" x14ac:dyDescent="0.35">
      <c r="A20" s="1"/>
    </row>
    <row r="21" spans="1:16" x14ac:dyDescent="0.35">
      <c r="B21" s="4" t="s">
        <v>43</v>
      </c>
      <c r="C21" s="4" t="s">
        <v>66</v>
      </c>
      <c r="D21" s="4" t="s">
        <v>26</v>
      </c>
    </row>
    <row r="22" spans="1:16" x14ac:dyDescent="0.3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16" x14ac:dyDescent="0.35">
      <c r="A23" s="11" t="s">
        <v>5</v>
      </c>
      <c r="B23" s="22"/>
      <c r="D23" s="23"/>
    </row>
    <row r="24" spans="1:16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16" ht="15" customHeight="1" x14ac:dyDescent="0.35">
      <c r="A25" s="13" t="s">
        <v>6</v>
      </c>
      <c r="B25" s="25"/>
      <c r="C25" s="26"/>
      <c r="D25" s="27"/>
    </row>
    <row r="28" spans="1:16" x14ac:dyDescent="0.35">
      <c r="A28" s="1" t="s">
        <v>71</v>
      </c>
      <c r="B28" s="37">
        <f>SUM($B19:$C19)</f>
        <v>445.17823129251701</v>
      </c>
    </row>
    <row r="29" spans="1:16" x14ac:dyDescent="0.35">
      <c r="A29" s="1" t="s">
        <v>72</v>
      </c>
      <c r="B29" s="37">
        <f>SUM($D19:$G19)</f>
        <v>298.46848072562358</v>
      </c>
    </row>
    <row r="30" spans="1:16" x14ac:dyDescent="0.35">
      <c r="A30" s="1" t="s">
        <v>73</v>
      </c>
      <c r="B30" s="37">
        <f>SUM($H19:$I19)</f>
        <v>5620.5006802721082</v>
      </c>
    </row>
    <row r="31" spans="1:16" x14ac:dyDescent="0.35">
      <c r="A31" s="1" t="s">
        <v>74</v>
      </c>
      <c r="B31" s="38">
        <f>B28+B29*B34+B30</f>
        <v>6095.5257596371875</v>
      </c>
    </row>
    <row r="32" spans="1:16" x14ac:dyDescent="0.35">
      <c r="A32" s="1" t="s">
        <v>80</v>
      </c>
      <c r="B32" s="40">
        <f>Summary!$C$11</f>
        <v>9</v>
      </c>
    </row>
    <row r="33" spans="1:2" x14ac:dyDescent="0.35">
      <c r="A33" s="1" t="s">
        <v>75</v>
      </c>
      <c r="B33" s="39">
        <f>(H19-H13-H12)/B31</f>
        <v>0.88130215699715897</v>
      </c>
    </row>
    <row r="34" spans="1:2" x14ac:dyDescent="0.35">
      <c r="A34" s="1" t="s">
        <v>76</v>
      </c>
      <c r="B34" s="39">
        <v>0.1</v>
      </c>
    </row>
    <row r="35" spans="1:2" x14ac:dyDescent="0.35">
      <c r="A35" s="1" t="s">
        <v>77</v>
      </c>
      <c r="B35" s="39">
        <v>0.5</v>
      </c>
    </row>
    <row r="36" spans="1:2" x14ac:dyDescent="0.35">
      <c r="A36" s="1" t="s">
        <v>46</v>
      </c>
      <c r="B36" s="38">
        <f>H18*B33*B35</f>
        <v>1439.4308130234597</v>
      </c>
    </row>
  </sheetData>
  <mergeCells count="3">
    <mergeCell ref="B1:C1"/>
    <mergeCell ref="D1:G1"/>
    <mergeCell ref="H1:I1"/>
  </mergeCells>
  <conditionalFormatting sqref="B3:I4">
    <cfRule type="expression" dxfId="229" priority="16">
      <formula>B3="STA2"</formula>
    </cfRule>
    <cfRule type="expression" dxfId="228" priority="17">
      <formula>B3="AP2"</formula>
    </cfRule>
    <cfRule type="expression" dxfId="227" priority="18">
      <formula>B3="STA1"</formula>
    </cfRule>
    <cfRule type="expression" dxfId="226" priority="19">
      <formula>B3="AP1"</formula>
    </cfRule>
  </conditionalFormatting>
  <conditionalFormatting sqref="B5:I5">
    <cfRule type="expression" dxfId="225" priority="7">
      <formula>B5="Cross"</formula>
    </cfRule>
    <cfRule type="expression" dxfId="224" priority="8">
      <formula>B5="AP2AP"</formula>
    </cfRule>
    <cfRule type="expression" dxfId="223" priority="9">
      <formula>B5="Associated"</formula>
    </cfRule>
  </conditionalFormatting>
  <conditionalFormatting sqref="B15:I15">
    <cfRule type="expression" dxfId="222" priority="4">
      <formula>B15="Cross"</formula>
    </cfRule>
    <cfRule type="expression" dxfId="221" priority="5">
      <formula>B15="AP2AP"</formula>
    </cfRule>
    <cfRule type="expression" dxfId="220" priority="6">
      <formula>B15="Associated"</formula>
    </cfRule>
  </conditionalFormatting>
  <conditionalFormatting sqref="B6:P6">
    <cfRule type="expression" dxfId="219" priority="1">
      <formula>B6="Cross"</formula>
    </cfRule>
    <cfRule type="expression" dxfId="218" priority="2">
      <formula>B6="AP2AP"</formula>
    </cfRule>
    <cfRule type="expression" dxfId="217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25F6397F-794B-4A93-AE33-B8D093B974AA}">
          <x14:formula1>
            <xm:f>Indices!$L$2:$L$5</xm:f>
          </x14:formula1>
          <xm:sqref>B3:I4</xm:sqref>
        </x14:dataValidation>
        <x14:dataValidation type="list" allowBlank="1" showInputMessage="1" showErrorMessage="1" xr:uid="{7F616474-E02B-4F2E-8E89-5F5484A7D5E1}">
          <x14:formula1>
            <xm:f>Indices!$E$2:$E$4</xm:f>
          </x14:formula1>
          <xm:sqref>B5:I5</xm:sqref>
        </x14:dataValidation>
        <x14:dataValidation type="list" allowBlank="1" showInputMessage="1" showErrorMessage="1" xr:uid="{379E7E1B-06DF-4A2B-9BFE-33681147601B}">
          <x14:formula1>
            <xm:f>Indices!$D$2:$D$5</xm:f>
          </x14:formula1>
          <xm:sqref>B10:I10</xm:sqref>
        </x14:dataValidation>
        <x14:dataValidation type="list" allowBlank="1" showInputMessage="1" showErrorMessage="1" xr:uid="{520C5796-890C-4E0A-A1F7-EBED4BC4CA06}">
          <x14:formula1>
            <xm:f>Indices!$A$2:$A$7</xm:f>
          </x14:formula1>
          <xm:sqref>B9:I9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EEEA-0300-4FA4-80D8-501A7BE2DE24}">
  <sheetPr>
    <tabColor rgb="FFFF00FF"/>
  </sheetPr>
  <dimension ref="A1:AA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U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10.4531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27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27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27" x14ac:dyDescent="0.35">
      <c r="A28" s="1" t="s">
        <v>71</v>
      </c>
      <c r="B28" s="37">
        <f>SUM($B19:$G19)</f>
        <v>1051.2453514739229</v>
      </c>
    </row>
    <row r="29" spans="1:27" x14ac:dyDescent="0.35">
      <c r="A29" s="1" t="s">
        <v>72</v>
      </c>
      <c r="B29" s="37">
        <f>SUM($H19:$O19)</f>
        <v>2674.3700680272109</v>
      </c>
    </row>
    <row r="30" spans="1:27" x14ac:dyDescent="0.35">
      <c r="A30" s="1" t="s">
        <v>73</v>
      </c>
      <c r="B30" s="37">
        <f>SUM($P19:$U19)</f>
        <v>6053.0013605442173</v>
      </c>
    </row>
    <row r="31" spans="1:27" x14ac:dyDescent="0.35">
      <c r="A31" s="1" t="s">
        <v>74</v>
      </c>
      <c r="B31" s="38">
        <f>B28+B29*B34+B30</f>
        <v>9778.6167800453513</v>
      </c>
    </row>
    <row r="32" spans="1:27" x14ac:dyDescent="0.35">
      <c r="A32" s="1" t="s">
        <v>80</v>
      </c>
      <c r="B32" s="40">
        <f>Summary!$C$11</f>
        <v>9</v>
      </c>
      <c r="H32"/>
    </row>
    <row r="33" spans="1:2" x14ac:dyDescent="0.35">
      <c r="A33" s="1" t="s">
        <v>75</v>
      </c>
      <c r="B33" s="39">
        <f>(Q19-Q13-Q12)/B31</f>
        <v>0.54936195178057545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Q18*B33*B35</f>
        <v>1345.9367818624098</v>
      </c>
    </row>
  </sheetData>
  <mergeCells count="3">
    <mergeCell ref="B1:G1"/>
    <mergeCell ref="H1:O1"/>
    <mergeCell ref="P1:U1"/>
  </mergeCells>
  <conditionalFormatting sqref="B3:U4">
    <cfRule type="expression" dxfId="216" priority="10">
      <formula>B3="STA1+STA2"</formula>
    </cfRule>
    <cfRule type="expression" dxfId="215" priority="11">
      <formula>B3="AP1+AP2"</formula>
    </cfRule>
    <cfRule type="expression" dxfId="214" priority="12">
      <formula>B3="STA2"</formula>
    </cfRule>
    <cfRule type="expression" dxfId="213" priority="13">
      <formula>B3="AP2"</formula>
    </cfRule>
    <cfRule type="expression" dxfId="212" priority="14">
      <formula>B3="STA1"</formula>
    </cfRule>
    <cfRule type="expression" dxfId="211" priority="15">
      <formula>B3="AP1"</formula>
    </cfRule>
  </conditionalFormatting>
  <conditionalFormatting sqref="B5:U6">
    <cfRule type="expression" dxfId="210" priority="1">
      <formula>B5="Cross"</formula>
    </cfRule>
    <cfRule type="expression" dxfId="209" priority="2">
      <formula>B5="AP2AP"</formula>
    </cfRule>
    <cfRule type="expression" dxfId="208" priority="3">
      <formula>B5="Associated"</formula>
    </cfRule>
  </conditionalFormatting>
  <conditionalFormatting sqref="B15:U15">
    <cfRule type="expression" dxfId="207" priority="4">
      <formula>B15="Cross"</formula>
    </cfRule>
    <cfRule type="expression" dxfId="206" priority="5">
      <formula>B15="AP2AP"</formula>
    </cfRule>
    <cfRule type="expression" dxfId="205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81758C-51FD-4506-B06C-BFEECF26083E}">
          <x14:formula1>
            <xm:f>Indices!$A$2:$A$7</xm:f>
          </x14:formula1>
          <xm:sqref>B9:U9</xm:sqref>
        </x14:dataValidation>
        <x14:dataValidation type="list" allowBlank="1" showInputMessage="1" showErrorMessage="1" xr:uid="{B7B5A3AA-DB82-4A81-8DAE-0FC1963D4D32}">
          <x14:formula1>
            <xm:f>Indices!$D$2:$D$5</xm:f>
          </x14:formula1>
          <xm:sqref>B10:U10</xm:sqref>
        </x14:dataValidation>
        <x14:dataValidation type="list" allowBlank="1" showInputMessage="1" showErrorMessage="1" xr:uid="{E3D996E8-0EDB-47AB-9D7D-0FEDF1B5A8BD}">
          <x14:formula1>
            <xm:f>Indices!$E$2:$E$4</xm:f>
          </x14:formula1>
          <xm:sqref>B5:U5</xm:sqref>
        </x14:dataValidation>
        <x14:dataValidation type="list" allowBlank="1" showInputMessage="1" showErrorMessage="1" xr:uid="{FB2B29B6-3CD7-4174-9164-B799FE39141B}">
          <x14:formula1>
            <xm:f>Indices!$L$2:$L$7</xm:f>
          </x14:formula1>
          <xm:sqref>B3:U4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124F-D984-4E70-9466-32FB41649D30}">
  <sheetPr>
    <tabColor rgb="FFFF00FF"/>
  </sheetPr>
  <dimension ref="A1:AA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U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10.4531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27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27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27" x14ac:dyDescent="0.35">
      <c r="A28" s="1" t="s">
        <v>71</v>
      </c>
      <c r="B28" s="37">
        <f>SUM($B19:$G19)</f>
        <v>1051.2453514739229</v>
      </c>
    </row>
    <row r="29" spans="1:27" x14ac:dyDescent="0.35">
      <c r="A29" s="1" t="s">
        <v>72</v>
      </c>
      <c r="B29" s="37">
        <f>SUM($H19:$O19)</f>
        <v>2674.3700680272109</v>
      </c>
    </row>
    <row r="30" spans="1:27" x14ac:dyDescent="0.35">
      <c r="A30" s="1" t="s">
        <v>73</v>
      </c>
      <c r="B30" s="37">
        <f>SUM($P19:$U19)</f>
        <v>6053.0013605442173</v>
      </c>
    </row>
    <row r="31" spans="1:27" x14ac:dyDescent="0.35">
      <c r="A31" s="1" t="s">
        <v>74</v>
      </c>
      <c r="B31" s="38">
        <f>B28+B29*B34+B30</f>
        <v>9778.6167800453513</v>
      </c>
    </row>
    <row r="32" spans="1:27" x14ac:dyDescent="0.35">
      <c r="A32" s="1" t="s">
        <v>80</v>
      </c>
      <c r="B32" s="40">
        <f>Summary!$C$11</f>
        <v>9</v>
      </c>
      <c r="H32"/>
    </row>
    <row r="33" spans="1:2" x14ac:dyDescent="0.35">
      <c r="A33" s="1" t="s">
        <v>75</v>
      </c>
      <c r="B33" s="39">
        <f>(Q19-Q13-Q12)/B31</f>
        <v>0.54936195178057545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Q18*B33*B35</f>
        <v>1345.9367818624098</v>
      </c>
    </row>
  </sheetData>
  <mergeCells count="3">
    <mergeCell ref="B1:G1"/>
    <mergeCell ref="H1:O1"/>
    <mergeCell ref="P1:U1"/>
  </mergeCells>
  <conditionalFormatting sqref="B3:U4">
    <cfRule type="expression" dxfId="204" priority="16">
      <formula>B3="STA1+STA2"</formula>
    </cfRule>
    <cfRule type="expression" dxfId="203" priority="17">
      <formula>B3="AP1+AP2"</formula>
    </cfRule>
    <cfRule type="expression" dxfId="202" priority="18">
      <formula>B3="STA2"</formula>
    </cfRule>
    <cfRule type="expression" dxfId="201" priority="19">
      <formula>B3="AP2"</formula>
    </cfRule>
    <cfRule type="expression" dxfId="200" priority="20">
      <formula>B3="STA1"</formula>
    </cfRule>
    <cfRule type="expression" dxfId="199" priority="21">
      <formula>B3="AP1"</formula>
    </cfRule>
  </conditionalFormatting>
  <conditionalFormatting sqref="B5:U6">
    <cfRule type="expression" dxfId="198" priority="1">
      <formula>B5="Cross"</formula>
    </cfRule>
    <cfRule type="expression" dxfId="197" priority="2">
      <formula>B5="AP2AP"</formula>
    </cfRule>
    <cfRule type="expression" dxfId="196" priority="3">
      <formula>B5="Associated"</formula>
    </cfRule>
  </conditionalFormatting>
  <conditionalFormatting sqref="B15:U15">
    <cfRule type="expression" dxfId="195" priority="4">
      <formula>B15="Cross"</formula>
    </cfRule>
    <cfRule type="expression" dxfId="194" priority="5">
      <formula>B15="AP2AP"</formula>
    </cfRule>
    <cfRule type="expression" dxfId="193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7D853B2A-A563-4353-B131-86D88F846BD3}">
          <x14:formula1>
            <xm:f>Indices!$L$2:$L$7</xm:f>
          </x14:formula1>
          <xm:sqref>B3:U4</xm:sqref>
        </x14:dataValidation>
        <x14:dataValidation type="list" allowBlank="1" showInputMessage="1" showErrorMessage="1" xr:uid="{548AB228-463A-4E8D-8EB5-14FA47BF3F74}">
          <x14:formula1>
            <xm:f>Indices!$E$2:$E$4</xm:f>
          </x14:formula1>
          <xm:sqref>B5:U5</xm:sqref>
        </x14:dataValidation>
        <x14:dataValidation type="list" allowBlank="1" showInputMessage="1" showErrorMessage="1" xr:uid="{135A33C9-20EE-4DDC-AF08-44C298E8241A}">
          <x14:formula1>
            <xm:f>Indices!$D$2:$D$5</xm:f>
          </x14:formula1>
          <xm:sqref>B10:U10</xm:sqref>
        </x14:dataValidation>
        <x14:dataValidation type="list" allowBlank="1" showInputMessage="1" showErrorMessage="1" xr:uid="{7D12FE80-0C25-4DCC-94D2-E576FA212616}">
          <x14:formula1>
            <xm:f>Indices!$A$2:$A$7</xm:f>
          </x14:formula1>
          <xm:sqref>B9:U9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269C-8FCF-4259-98AD-B3A97C819F0F}">
  <sheetPr>
    <tabColor rgb="FFFF00FF"/>
  </sheetPr>
  <dimension ref="A1:U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L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10.453125" bestFit="1" customWidth="1"/>
    <col min="16" max="17" width="8.1796875" customWidth="1"/>
  </cols>
  <sheetData>
    <row r="1" spans="1:21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21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21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21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21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21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21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21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21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21" x14ac:dyDescent="0.35">
      <c r="A20" s="1"/>
    </row>
    <row r="21" spans="1:21" x14ac:dyDescent="0.35">
      <c r="B21" s="4" t="s">
        <v>43</v>
      </c>
      <c r="C21" s="4" t="s">
        <v>66</v>
      </c>
      <c r="D21" s="4" t="s">
        <v>26</v>
      </c>
      <c r="E21" s="5"/>
    </row>
    <row r="22" spans="1:21" x14ac:dyDescent="0.3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1" x14ac:dyDescent="0.3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1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1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1" x14ac:dyDescent="0.35">
      <c r="A28" s="1" t="s">
        <v>71</v>
      </c>
      <c r="B28" s="37">
        <f>SUM($B19:$E19)</f>
        <v>709.68932390792099</v>
      </c>
    </row>
    <row r="29" spans="1:21" x14ac:dyDescent="0.35">
      <c r="A29" s="1" t="s">
        <v>72</v>
      </c>
      <c r="B29" s="37">
        <f>SUM($F19:$I19)</f>
        <v>2372.2588363240893</v>
      </c>
    </row>
    <row r="30" spans="1:21" x14ac:dyDescent="0.35">
      <c r="A30" s="1" t="s">
        <v>73</v>
      </c>
      <c r="B30" s="37">
        <f>SUM($J19:$L19)</f>
        <v>5723.336595976074</v>
      </c>
    </row>
    <row r="31" spans="1:21" x14ac:dyDescent="0.35">
      <c r="A31" s="1" t="s">
        <v>74</v>
      </c>
      <c r="B31" s="38">
        <f>B28+B29*B34+B30</f>
        <v>8805.2847562080842</v>
      </c>
    </row>
    <row r="32" spans="1:21" x14ac:dyDescent="0.35">
      <c r="A32" s="1" t="s">
        <v>80</v>
      </c>
      <c r="B32" s="40">
        <f>Summary!$C$11</f>
        <v>9</v>
      </c>
      <c r="F32" s="4"/>
      <c r="G32" s="4"/>
    </row>
    <row r="33" spans="1:9" x14ac:dyDescent="0.35">
      <c r="A33" s="1" t="s">
        <v>75</v>
      </c>
      <c r="B33" s="39">
        <f>(K19-K13-K12)/B31</f>
        <v>0.61008816281750811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1</v>
      </c>
    </row>
    <row r="36" spans="1:9" x14ac:dyDescent="0.35">
      <c r="A36" s="1" t="s">
        <v>46</v>
      </c>
      <c r="B36" s="38">
        <f>K18*B33*B35</f>
        <v>1494.7159989028949</v>
      </c>
    </row>
  </sheetData>
  <mergeCells count="3">
    <mergeCell ref="B1:E1"/>
    <mergeCell ref="F1:I1"/>
    <mergeCell ref="J1:L1"/>
  </mergeCells>
  <conditionalFormatting sqref="B3:L4">
    <cfRule type="expression" dxfId="192" priority="10">
      <formula>B3="STA1+STA2"</formula>
    </cfRule>
    <cfRule type="expression" dxfId="191" priority="11">
      <formula>B3="AP1+AP2"</formula>
    </cfRule>
    <cfRule type="expression" dxfId="190" priority="12">
      <formula>B3="STA2"</formula>
    </cfRule>
    <cfRule type="expression" dxfId="189" priority="13">
      <formula>B3="AP2"</formula>
    </cfRule>
    <cfRule type="expression" dxfId="188" priority="14">
      <formula>B3="STA1"</formula>
    </cfRule>
    <cfRule type="expression" dxfId="187" priority="15">
      <formula>B3="AP1"</formula>
    </cfRule>
  </conditionalFormatting>
  <conditionalFormatting sqref="B5:L5">
    <cfRule type="expression" dxfId="186" priority="7">
      <formula>B5="Cross"</formula>
    </cfRule>
    <cfRule type="expression" dxfId="185" priority="8">
      <formula>B5="AP2AP"</formula>
    </cfRule>
    <cfRule type="expression" dxfId="184" priority="9">
      <formula>B5="Associated"</formula>
    </cfRule>
  </conditionalFormatting>
  <conditionalFormatting sqref="B15:L15">
    <cfRule type="expression" dxfId="183" priority="4">
      <formula>B15="Cross"</formula>
    </cfRule>
    <cfRule type="expression" dxfId="182" priority="5">
      <formula>B15="AP2AP"</formula>
    </cfRule>
    <cfRule type="expression" dxfId="181" priority="6">
      <formula>B15="Associated"</formula>
    </cfRule>
  </conditionalFormatting>
  <conditionalFormatting sqref="B6:U6">
    <cfRule type="expression" dxfId="180" priority="1">
      <formula>B6="Cross"</formula>
    </cfRule>
    <cfRule type="expression" dxfId="179" priority="2">
      <formula>B6="AP2AP"</formula>
    </cfRule>
    <cfRule type="expression" dxfId="178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158EF1-448A-4B9D-A2EB-8D186185D036}">
          <x14:formula1>
            <xm:f>Indices!$A$2:$A$7</xm:f>
          </x14:formula1>
          <xm:sqref>B9:L9</xm:sqref>
        </x14:dataValidation>
        <x14:dataValidation type="list" allowBlank="1" showInputMessage="1" showErrorMessage="1" xr:uid="{56BE52CC-FE2F-4594-B2D1-BC1125AEF3E8}">
          <x14:formula1>
            <xm:f>Indices!$D$2:$D$5</xm:f>
          </x14:formula1>
          <xm:sqref>B10:L10</xm:sqref>
        </x14:dataValidation>
        <x14:dataValidation type="list" allowBlank="1" showInputMessage="1" showErrorMessage="1" xr:uid="{6C92F095-92DC-449F-96B1-66030223A7C4}">
          <x14:formula1>
            <xm:f>Indices!$E$2:$E$4</xm:f>
          </x14:formula1>
          <xm:sqref>B5:L5</xm:sqref>
        </x14:dataValidation>
        <x14:dataValidation type="list" allowBlank="1" showInputMessage="1" showErrorMessage="1" xr:uid="{77944073-38F6-4D78-BA8F-D72DA38F43D2}">
          <x14:formula1>
            <xm:f>Indices!$L$2:$L$7</xm:f>
          </x14:formula1>
          <xm:sqref>B3:L4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0F9E-4472-4057-BB28-72F2F807FE19}">
  <dimension ref="A1:O11"/>
  <sheetViews>
    <sheetView workbookViewId="0">
      <selection activeCell="E14" sqref="E14"/>
    </sheetView>
  </sheetViews>
  <sheetFormatPr defaultRowHeight="14.5" x14ac:dyDescent="0.35"/>
  <cols>
    <col min="1" max="2" width="9.1796875" style="2"/>
  </cols>
  <sheetData>
    <row r="1" spans="1:15" x14ac:dyDescent="0.35">
      <c r="B1" s="49" t="s">
        <v>60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35">
      <c r="A2" s="32" t="s">
        <v>58</v>
      </c>
      <c r="B2" s="31">
        <v>0</v>
      </c>
      <c r="C2" s="31">
        <v>1</v>
      </c>
      <c r="D2" s="31">
        <v>2</v>
      </c>
      <c r="E2" s="31">
        <v>3</v>
      </c>
      <c r="F2" s="31">
        <v>4</v>
      </c>
      <c r="G2" s="31">
        <v>5</v>
      </c>
      <c r="H2" s="31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1">
        <v>12</v>
      </c>
      <c r="O2" s="31">
        <v>13</v>
      </c>
    </row>
    <row r="3" spans="1:15" x14ac:dyDescent="0.35">
      <c r="A3" s="3" t="s">
        <v>59</v>
      </c>
      <c r="B3" s="2">
        <v>6</v>
      </c>
      <c r="C3" s="2">
        <v>9</v>
      </c>
      <c r="D3" s="2">
        <v>12</v>
      </c>
      <c r="E3" s="2">
        <v>18</v>
      </c>
      <c r="F3" s="2">
        <v>24</v>
      </c>
      <c r="G3" s="2">
        <v>36</v>
      </c>
      <c r="H3" s="2">
        <v>48</v>
      </c>
      <c r="I3" s="2">
        <v>54</v>
      </c>
      <c r="J3" s="2"/>
      <c r="K3" s="2"/>
      <c r="L3" s="2"/>
      <c r="M3" s="2"/>
      <c r="N3" s="2"/>
      <c r="O3" s="2"/>
    </row>
    <row r="4" spans="1:15" x14ac:dyDescent="0.35">
      <c r="A4" s="3">
        <v>242</v>
      </c>
      <c r="B4" s="2">
        <v>7.3</v>
      </c>
      <c r="C4" s="2">
        <v>14.6</v>
      </c>
      <c r="D4" s="2">
        <v>21.9</v>
      </c>
      <c r="E4" s="2">
        <v>29.3</v>
      </c>
      <c r="F4" s="2">
        <v>43.9</v>
      </c>
      <c r="G4" s="2">
        <v>58.5</v>
      </c>
      <c r="H4" s="2">
        <v>65.8</v>
      </c>
      <c r="I4" s="2">
        <v>73.099999999999994</v>
      </c>
      <c r="J4" s="2">
        <v>87.8</v>
      </c>
      <c r="K4" s="2">
        <v>97.5</v>
      </c>
      <c r="L4" s="2">
        <v>109.7</v>
      </c>
      <c r="M4" s="2">
        <v>121.9</v>
      </c>
      <c r="N4" s="2">
        <v>131.6</v>
      </c>
      <c r="O4" s="2">
        <v>146.30000000000001</v>
      </c>
    </row>
    <row r="5" spans="1:15" x14ac:dyDescent="0.35">
      <c r="A5" s="3">
        <v>484</v>
      </c>
      <c r="B5" s="2">
        <v>14.6</v>
      </c>
      <c r="C5" s="2">
        <v>29.3</v>
      </c>
      <c r="D5" s="2">
        <v>43.9</v>
      </c>
      <c r="E5" s="2">
        <v>58.5</v>
      </c>
      <c r="F5" s="2">
        <v>87.8</v>
      </c>
      <c r="G5" s="2">
        <v>117</v>
      </c>
      <c r="H5" s="2">
        <v>131.6</v>
      </c>
      <c r="I5" s="2">
        <v>146.30000000000001</v>
      </c>
      <c r="J5" s="2">
        <v>175.5</v>
      </c>
      <c r="K5" s="2">
        <v>195</v>
      </c>
      <c r="L5" s="2">
        <v>219.4</v>
      </c>
      <c r="M5" s="2">
        <v>243.8</v>
      </c>
      <c r="N5" s="2">
        <v>263.3</v>
      </c>
      <c r="O5" s="2">
        <v>292.5</v>
      </c>
    </row>
    <row r="6" spans="1:15" x14ac:dyDescent="0.35">
      <c r="A6" s="3">
        <v>996</v>
      </c>
      <c r="B6" s="2">
        <v>30.6</v>
      </c>
      <c r="C6" s="2">
        <v>61.3</v>
      </c>
      <c r="D6" s="2">
        <v>91.9</v>
      </c>
      <c r="E6" s="2">
        <v>122.5</v>
      </c>
      <c r="F6" s="2">
        <v>183.8</v>
      </c>
      <c r="G6" s="2">
        <v>245</v>
      </c>
      <c r="H6" s="2">
        <v>275.60000000000002</v>
      </c>
      <c r="I6" s="2">
        <v>306.3</v>
      </c>
      <c r="J6" s="2">
        <v>367.5</v>
      </c>
      <c r="K6" s="2">
        <v>408.3</v>
      </c>
      <c r="L6" s="2">
        <v>459.4</v>
      </c>
      <c r="M6" s="2">
        <v>510.4</v>
      </c>
      <c r="N6" s="2">
        <v>551.29999999999995</v>
      </c>
      <c r="O6" s="2">
        <v>612.5</v>
      </c>
    </row>
    <row r="7" spans="1:15" x14ac:dyDescent="0.35">
      <c r="A7" s="3" t="s">
        <v>32</v>
      </c>
      <c r="B7" s="2">
        <v>61.3</v>
      </c>
      <c r="C7" s="2">
        <v>122.5</v>
      </c>
      <c r="D7" s="2">
        <v>183.8</v>
      </c>
      <c r="E7" s="2">
        <v>245</v>
      </c>
      <c r="F7" s="2">
        <v>367.5</v>
      </c>
      <c r="G7" s="2">
        <v>490</v>
      </c>
      <c r="H7" s="2">
        <v>551.29999999999995</v>
      </c>
      <c r="I7" s="2">
        <v>612.5</v>
      </c>
      <c r="J7" s="2">
        <v>735</v>
      </c>
      <c r="K7" s="2">
        <v>816.6</v>
      </c>
      <c r="L7" s="2">
        <v>918.8</v>
      </c>
      <c r="M7" s="2">
        <v>1020.8</v>
      </c>
      <c r="N7" s="2">
        <v>1102.5</v>
      </c>
      <c r="O7" s="2">
        <v>1225</v>
      </c>
    </row>
    <row r="8" spans="1:15" x14ac:dyDescent="0.35">
      <c r="A8" s="3" t="s">
        <v>34</v>
      </c>
      <c r="B8" s="2">
        <v>122.5</v>
      </c>
      <c r="C8" s="2">
        <v>245</v>
      </c>
      <c r="D8" s="2">
        <v>367.5</v>
      </c>
      <c r="E8" s="2">
        <v>490</v>
      </c>
      <c r="F8" s="2">
        <v>735</v>
      </c>
      <c r="G8" s="2">
        <v>980</v>
      </c>
      <c r="H8" s="2">
        <v>1102.5</v>
      </c>
      <c r="I8" s="2">
        <v>1225</v>
      </c>
      <c r="J8" s="2">
        <v>1470</v>
      </c>
      <c r="K8" s="2">
        <v>1633.3</v>
      </c>
      <c r="L8" s="2">
        <v>1837.5</v>
      </c>
      <c r="M8" s="2">
        <v>2041.6</v>
      </c>
      <c r="N8" s="2">
        <v>2205</v>
      </c>
      <c r="O8" s="2">
        <v>2450</v>
      </c>
    </row>
    <row r="9" spans="1:15" x14ac:dyDescent="0.35">
      <c r="C9" s="2"/>
      <c r="D9" s="2"/>
    </row>
    <row r="10" spans="1:15" x14ac:dyDescent="0.35">
      <c r="C10" s="2"/>
      <c r="D10" s="2"/>
    </row>
    <row r="11" spans="1:15" x14ac:dyDescent="0.35">
      <c r="C11" s="2"/>
      <c r="D11" s="2"/>
    </row>
  </sheetData>
  <mergeCells count="1">
    <mergeCell ref="B1:O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083E-D3AB-4DF1-8C28-5742C60687FA}">
  <sheetPr>
    <tabColor rgb="FFFF00FF"/>
  </sheetPr>
  <dimension ref="A1:R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L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10.453125" bestFit="1" customWidth="1"/>
    <col min="16" max="17" width="8.1796875" customWidth="1"/>
  </cols>
  <sheetData>
    <row r="1" spans="1:18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18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18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18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18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18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2"/>
      <c r="N6" s="2"/>
    </row>
    <row r="7" spans="1:18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18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18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18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18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18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18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18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18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18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18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2"/>
      <c r="N17" s="2"/>
      <c r="O17" s="2"/>
      <c r="P17" s="2"/>
      <c r="Q17" s="2"/>
    </row>
    <row r="18" spans="1:18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18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18" x14ac:dyDescent="0.35">
      <c r="A20" s="1"/>
    </row>
    <row r="21" spans="1:18" x14ac:dyDescent="0.35">
      <c r="B21" s="4" t="s">
        <v>43</v>
      </c>
      <c r="C21" s="4" t="s">
        <v>66</v>
      </c>
      <c r="D21" s="4" t="s">
        <v>26</v>
      </c>
      <c r="E21" s="5"/>
    </row>
    <row r="22" spans="1:18" x14ac:dyDescent="0.3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18" x14ac:dyDescent="0.3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18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18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18" x14ac:dyDescent="0.35">
      <c r="A28" s="1" t="s">
        <v>71</v>
      </c>
      <c r="B28" s="37">
        <f>SUM($B19:$E19)</f>
        <v>709.68932390792099</v>
      </c>
    </row>
    <row r="29" spans="1:18" x14ac:dyDescent="0.35">
      <c r="A29" s="1" t="s">
        <v>72</v>
      </c>
      <c r="B29" s="37">
        <f>SUM($F19:$I19)</f>
        <v>2372.2588363240893</v>
      </c>
    </row>
    <row r="30" spans="1:18" x14ac:dyDescent="0.35">
      <c r="A30" s="1" t="s">
        <v>73</v>
      </c>
      <c r="B30" s="37">
        <f>SUM($J19:$L19)</f>
        <v>5723.336595976074</v>
      </c>
    </row>
    <row r="31" spans="1:18" x14ac:dyDescent="0.35">
      <c r="A31" s="1" t="s">
        <v>74</v>
      </c>
      <c r="B31" s="38">
        <f>B28+B29*B34+B30</f>
        <v>8805.2847562080842</v>
      </c>
    </row>
    <row r="32" spans="1:18" x14ac:dyDescent="0.35">
      <c r="A32" s="1" t="s">
        <v>80</v>
      </c>
      <c r="B32" s="40">
        <f>Summary!$C$11</f>
        <v>9</v>
      </c>
      <c r="F32" s="4"/>
      <c r="G32" s="4"/>
    </row>
    <row r="33" spans="1:9" x14ac:dyDescent="0.35">
      <c r="A33" s="1" t="s">
        <v>75</v>
      </c>
      <c r="B33" s="39">
        <f>(K19-K13-K12)/B31</f>
        <v>0.61008816281750811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1</v>
      </c>
    </row>
    <row r="36" spans="1:9" x14ac:dyDescent="0.35">
      <c r="A36" s="1" t="s">
        <v>46</v>
      </c>
      <c r="B36" s="38">
        <f>K18*B33*B35</f>
        <v>1494.7159989028949</v>
      </c>
    </row>
  </sheetData>
  <mergeCells count="3">
    <mergeCell ref="B1:E1"/>
    <mergeCell ref="F1:I1"/>
    <mergeCell ref="J1:L1"/>
  </mergeCells>
  <conditionalFormatting sqref="B3:L4">
    <cfRule type="expression" dxfId="177" priority="16">
      <formula>B3="STA1+STA2"</formula>
    </cfRule>
    <cfRule type="expression" dxfId="176" priority="17">
      <formula>B3="AP1+AP2"</formula>
    </cfRule>
    <cfRule type="expression" dxfId="175" priority="18">
      <formula>B3="STA2"</formula>
    </cfRule>
    <cfRule type="expression" dxfId="174" priority="19">
      <formula>B3="AP2"</formula>
    </cfRule>
    <cfRule type="expression" dxfId="173" priority="20">
      <formula>B3="STA1"</formula>
    </cfRule>
    <cfRule type="expression" dxfId="172" priority="21">
      <formula>B3="AP1"</formula>
    </cfRule>
  </conditionalFormatting>
  <conditionalFormatting sqref="B5:L6">
    <cfRule type="expression" dxfId="171" priority="1">
      <formula>B5="Cross"</formula>
    </cfRule>
    <cfRule type="expression" dxfId="170" priority="2">
      <formula>B5="AP2AP"</formula>
    </cfRule>
    <cfRule type="expression" dxfId="169" priority="3">
      <formula>B5="Associated"</formula>
    </cfRule>
  </conditionalFormatting>
  <conditionalFormatting sqref="B15:L15">
    <cfRule type="expression" dxfId="168" priority="4">
      <formula>B15="Cross"</formula>
    </cfRule>
    <cfRule type="expression" dxfId="167" priority="5">
      <formula>B15="AP2AP"</formula>
    </cfRule>
    <cfRule type="expression" dxfId="166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FEB32B-7196-46A6-8916-3353A0B21AA3}">
          <x14:formula1>
            <xm:f>Indices!$L$2:$L$7</xm:f>
          </x14:formula1>
          <xm:sqref>B3:L4</xm:sqref>
        </x14:dataValidation>
        <x14:dataValidation type="list" allowBlank="1" showInputMessage="1" showErrorMessage="1" xr:uid="{15BEE11F-3F8A-465F-AA5F-CC9900026843}">
          <x14:formula1>
            <xm:f>Indices!$E$2:$E$4</xm:f>
          </x14:formula1>
          <xm:sqref>B5:L5</xm:sqref>
        </x14:dataValidation>
        <x14:dataValidation type="list" allowBlank="1" showInputMessage="1" showErrorMessage="1" xr:uid="{3B97AE6E-9C6E-4E7A-BC58-BBBFF69DB726}">
          <x14:formula1>
            <xm:f>Indices!$D$2:$D$5</xm:f>
          </x14:formula1>
          <xm:sqref>B10:L10</xm:sqref>
        </x14:dataValidation>
        <x14:dataValidation type="list" allowBlank="1" showInputMessage="1" showErrorMessage="1" xr:uid="{2ED84C63-E5B7-4117-BD8B-B1167B92A00D}">
          <x14:formula1>
            <xm:f>Indices!$A$2:$A$7</xm:f>
          </x14:formula1>
          <xm:sqref>B9:L9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EA84-4D90-48E2-8831-97935994800A}">
  <sheetPr>
    <tabColor rgb="FFFF00FF"/>
  </sheetPr>
  <dimension ref="A1:AI36"/>
  <sheetViews>
    <sheetView workbookViewId="0">
      <pane xSplit="1" ySplit="1" topLeftCell="G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0.26953125" style="4" customWidth="1"/>
    <col min="8" max="8" width="10.26953125" style="5" customWidth="1"/>
    <col min="9" max="15" width="10.26953125" customWidth="1"/>
    <col min="16" max="16" width="10.26953125" style="5" customWidth="1"/>
    <col min="17" max="29" width="10.26953125" customWidth="1"/>
    <col min="30" max="30" width="11.54296875" bestFit="1" customWidth="1"/>
    <col min="31" max="31" width="12" bestFit="1" customWidth="1"/>
    <col min="32" max="32" width="10.4531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35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35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35" x14ac:dyDescent="0.35">
      <c r="A28" s="1" t="s">
        <v>71</v>
      </c>
      <c r="B28" s="37">
        <f>SUM($B19:$G19)</f>
        <v>1051.2453514739229</v>
      </c>
    </row>
    <row r="29" spans="1:35" x14ac:dyDescent="0.35">
      <c r="A29" s="1" t="s">
        <v>72</v>
      </c>
      <c r="B29" s="37">
        <f>SUM($H19:$W19)</f>
        <v>2351.8276643990926</v>
      </c>
    </row>
    <row r="30" spans="1:35" x14ac:dyDescent="0.35">
      <c r="A30" s="1" t="s">
        <v>73</v>
      </c>
      <c r="B30" s="37">
        <f>SUM($X19:$AC19)</f>
        <v>6053.0013605442173</v>
      </c>
    </row>
    <row r="31" spans="1:35" x14ac:dyDescent="0.35">
      <c r="A31" s="1" t="s">
        <v>74</v>
      </c>
      <c r="B31" s="38">
        <f>B28+B29*B34+B30</f>
        <v>9456.074376417233</v>
      </c>
    </row>
    <row r="32" spans="1:35" x14ac:dyDescent="0.35">
      <c r="A32" s="1" t="s">
        <v>80</v>
      </c>
      <c r="B32" s="40">
        <f>Summary!$C$11</f>
        <v>9</v>
      </c>
      <c r="H32"/>
      <c r="P32"/>
    </row>
    <row r="33" spans="1:2" x14ac:dyDescent="0.35">
      <c r="A33" s="1" t="s">
        <v>75</v>
      </c>
      <c r="B33" s="39">
        <f>(Y19-Y13-Y12)/B31</f>
        <v>0.56810043852842151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Y18*B33*B35</f>
        <v>1391.8460743946328</v>
      </c>
    </row>
  </sheetData>
  <mergeCells count="3">
    <mergeCell ref="B1:G1"/>
    <mergeCell ref="H1:W1"/>
    <mergeCell ref="X1:AC1"/>
  </mergeCells>
  <conditionalFormatting sqref="B3:AC4">
    <cfRule type="expression" dxfId="165" priority="10">
      <formula>B3="STA1+STA2"</formula>
    </cfRule>
    <cfRule type="expression" dxfId="164" priority="11">
      <formula>B3="AP1+AP2"</formula>
    </cfRule>
    <cfRule type="expression" dxfId="163" priority="12">
      <formula>B3="STA2"</formula>
    </cfRule>
    <cfRule type="expression" dxfId="162" priority="13">
      <formula>B3="AP2"</formula>
    </cfRule>
    <cfRule type="expression" dxfId="161" priority="14">
      <formula>B3="STA1"</formula>
    </cfRule>
    <cfRule type="expression" dxfId="160" priority="15">
      <formula>B3="AP1"</formula>
    </cfRule>
  </conditionalFormatting>
  <conditionalFormatting sqref="B5:AC6">
    <cfRule type="expression" dxfId="159" priority="1">
      <formula>B5="Cross"</formula>
    </cfRule>
    <cfRule type="expression" dxfId="158" priority="2">
      <formula>B5="AP2AP"</formula>
    </cfRule>
    <cfRule type="expression" dxfId="157" priority="3">
      <formula>B5="Associated"</formula>
    </cfRule>
  </conditionalFormatting>
  <conditionalFormatting sqref="B15:AC15">
    <cfRule type="expression" dxfId="156" priority="4">
      <formula>B15="Cross"</formula>
    </cfRule>
    <cfRule type="expression" dxfId="155" priority="5">
      <formula>B15="AP2AP"</formula>
    </cfRule>
    <cfRule type="expression" dxfId="154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39D24F2-FD00-4990-8E19-A11E6E2B2CEC}">
          <x14:formula1>
            <xm:f>Indices!$A$2:$A$7</xm:f>
          </x14:formula1>
          <xm:sqref>B9:AC9</xm:sqref>
        </x14:dataValidation>
        <x14:dataValidation type="list" allowBlank="1" showInputMessage="1" showErrorMessage="1" xr:uid="{83E6326A-B9F2-417F-A800-DA0E58A506B9}">
          <x14:formula1>
            <xm:f>Indices!$L$2:$L$7</xm:f>
          </x14:formula1>
          <xm:sqref>B3:AC4</xm:sqref>
        </x14:dataValidation>
        <x14:dataValidation type="list" allowBlank="1" showInputMessage="1" showErrorMessage="1" xr:uid="{9CC7DC35-E862-465F-95CA-2A4595D235FE}">
          <x14:formula1>
            <xm:f>Indices!$E$2:$E$4</xm:f>
          </x14:formula1>
          <xm:sqref>B5:AC5</xm:sqref>
        </x14:dataValidation>
        <x14:dataValidation type="list" allowBlank="1" showInputMessage="1" showErrorMessage="1" xr:uid="{1B15B3F8-C152-4037-9B2A-FBED359965F4}">
          <x14:formula1>
            <xm:f>Indices!$D$2:$D$5</xm:f>
          </x14:formula1>
          <xm:sqref>B10:AC10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4943-17D0-42FE-9692-D5D737BA4966}">
  <sheetPr>
    <tabColor rgb="FFFF00FF"/>
  </sheetPr>
  <dimension ref="A1:AI36"/>
  <sheetViews>
    <sheetView workbookViewId="0">
      <pane xSplit="1" ySplit="1" topLeftCell="J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0.26953125" style="4" customWidth="1"/>
    <col min="8" max="8" width="10.26953125" style="5" customWidth="1"/>
    <col min="9" max="15" width="10.26953125" customWidth="1"/>
    <col min="16" max="16" width="10.26953125" style="5" customWidth="1"/>
    <col min="17" max="29" width="10.26953125" customWidth="1"/>
    <col min="30" max="30" width="11.54296875" bestFit="1" customWidth="1"/>
    <col min="31" max="31" width="12" bestFit="1" customWidth="1"/>
    <col min="32" max="32" width="10.4531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35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35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35" x14ac:dyDescent="0.35">
      <c r="A28" s="1" t="s">
        <v>71</v>
      </c>
      <c r="B28" s="37">
        <f>SUM($B19:$G19)</f>
        <v>1051.2453514739229</v>
      </c>
    </row>
    <row r="29" spans="1:35" x14ac:dyDescent="0.35">
      <c r="A29" s="1" t="s">
        <v>72</v>
      </c>
      <c r="B29" s="37">
        <f>SUM($H19:$W19)</f>
        <v>2351.8276643990926</v>
      </c>
    </row>
    <row r="30" spans="1:35" x14ac:dyDescent="0.35">
      <c r="A30" s="1" t="s">
        <v>73</v>
      </c>
      <c r="B30" s="37">
        <f>SUM($X19:$AC19)</f>
        <v>6053.0013605442173</v>
      </c>
    </row>
    <row r="31" spans="1:35" x14ac:dyDescent="0.35">
      <c r="A31" s="1" t="s">
        <v>74</v>
      </c>
      <c r="B31" s="38">
        <f>B28+B29*B34+B30</f>
        <v>9456.074376417233</v>
      </c>
    </row>
    <row r="32" spans="1:35" x14ac:dyDescent="0.35">
      <c r="A32" s="1" t="s">
        <v>80</v>
      </c>
      <c r="B32" s="40">
        <f>Summary!$C$11</f>
        <v>9</v>
      </c>
      <c r="H32"/>
      <c r="P32"/>
    </row>
    <row r="33" spans="1:2" x14ac:dyDescent="0.35">
      <c r="A33" s="1" t="s">
        <v>75</v>
      </c>
      <c r="B33" s="39">
        <f>(Y19-Y13-Y12)/B31</f>
        <v>0.56810043852842151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Y18*B33*B35</f>
        <v>1391.8460743946328</v>
      </c>
    </row>
  </sheetData>
  <mergeCells count="3">
    <mergeCell ref="B1:G1"/>
    <mergeCell ref="H1:W1"/>
    <mergeCell ref="X1:AC1"/>
  </mergeCells>
  <conditionalFormatting sqref="B3:AC4">
    <cfRule type="expression" dxfId="153" priority="13">
      <formula>B3="STA1+STA2"</formula>
    </cfRule>
    <cfRule type="expression" dxfId="152" priority="14">
      <formula>B3="AP1+AP2"</formula>
    </cfRule>
    <cfRule type="expression" dxfId="151" priority="15">
      <formula>B3="STA2"</formula>
    </cfRule>
    <cfRule type="expression" dxfId="150" priority="16">
      <formula>B3="AP2"</formula>
    </cfRule>
    <cfRule type="expression" dxfId="149" priority="17">
      <formula>B3="STA1"</formula>
    </cfRule>
    <cfRule type="expression" dxfId="148" priority="18">
      <formula>B3="AP1"</formula>
    </cfRule>
  </conditionalFormatting>
  <conditionalFormatting sqref="B5:AC6">
    <cfRule type="expression" dxfId="147" priority="1">
      <formula>B5="Cross"</formula>
    </cfRule>
    <cfRule type="expression" dxfId="146" priority="2">
      <formula>B5="AP2AP"</formula>
    </cfRule>
    <cfRule type="expression" dxfId="145" priority="3">
      <formula>B5="Associated"</formula>
    </cfRule>
  </conditionalFormatting>
  <conditionalFormatting sqref="B15:AC15">
    <cfRule type="expression" dxfId="144" priority="4">
      <formula>B15="Cross"</formula>
    </cfRule>
    <cfRule type="expression" dxfId="143" priority="5">
      <formula>B15="AP2AP"</formula>
    </cfRule>
    <cfRule type="expression" dxfId="142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D31ADF9-4DFC-4F4F-81F0-C998EF8317BA}">
          <x14:formula1>
            <xm:f>Indices!$D$2:$D$5</xm:f>
          </x14:formula1>
          <xm:sqref>B10:AC10</xm:sqref>
        </x14:dataValidation>
        <x14:dataValidation type="list" allowBlank="1" showInputMessage="1" showErrorMessage="1" xr:uid="{7E205816-9778-4628-AA3D-5957E183B386}">
          <x14:formula1>
            <xm:f>Indices!$E$2:$E$4</xm:f>
          </x14:formula1>
          <xm:sqref>B5:AC5</xm:sqref>
        </x14:dataValidation>
        <x14:dataValidation type="list" allowBlank="1" showInputMessage="1" showErrorMessage="1" xr:uid="{0196BD20-1DF9-404A-B314-8DFF9B9A9777}">
          <x14:formula1>
            <xm:f>Indices!$L$2:$L$7</xm:f>
          </x14:formula1>
          <xm:sqref>B3:AC4</xm:sqref>
        </x14:dataValidation>
        <x14:dataValidation type="list" allowBlank="1" showInputMessage="1" showErrorMessage="1" xr:uid="{3C7C87A1-2769-44B5-8E3F-6139C8E23532}">
          <x14:formula1>
            <xm:f>Indices!$A$2:$A$7</xm:f>
          </x14:formula1>
          <xm:sqref>B9:AC9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52FC-F68F-496F-9C2E-05AAF93A705E}">
  <sheetPr>
    <tabColor rgb="FFFF00FF"/>
  </sheetPr>
  <dimension ref="A1:AC36"/>
  <sheetViews>
    <sheetView workbookViewId="0">
      <pane xSplit="1" ySplit="1" topLeftCell="E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P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10.4531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2</v>
      </c>
      <c r="N11" s="4">
        <f t="shared" si="1"/>
        <v>0</v>
      </c>
      <c r="O11" s="4">
        <f t="shared" si="1"/>
        <v>4</v>
      </c>
      <c r="P11" s="4">
        <f t="shared" si="1"/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84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84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3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2x996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2x996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122.6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840.45676998368685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840.45676998368685</v>
      </c>
      <c r="N19" s="4">
        <f t="shared" si="6"/>
        <v>97.333333333333343</v>
      </c>
      <c r="O19" s="4">
        <f t="shared" si="6"/>
        <v>5500</v>
      </c>
      <c r="P19" s="4">
        <f t="shared" si="6"/>
        <v>126.00326264274062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9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9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9" x14ac:dyDescent="0.35">
      <c r="A28" s="1" t="s">
        <v>71</v>
      </c>
      <c r="B28" s="37">
        <f>SUM($B19:$E19)</f>
        <v>709.68932390792099</v>
      </c>
    </row>
    <row r="29" spans="1:29" x14ac:dyDescent="0.35">
      <c r="A29" s="1" t="s">
        <v>72</v>
      </c>
      <c r="B29" s="37">
        <f>SUM($F19:$M19)</f>
        <v>2518.2468733007072</v>
      </c>
    </row>
    <row r="30" spans="1:29" x14ac:dyDescent="0.35">
      <c r="A30" s="1" t="s">
        <v>73</v>
      </c>
      <c r="B30" s="37">
        <f>SUM($N19:$P19)</f>
        <v>5723.336595976074</v>
      </c>
    </row>
    <row r="31" spans="1:29" x14ac:dyDescent="0.35">
      <c r="A31" s="1" t="s">
        <v>74</v>
      </c>
      <c r="B31" s="38">
        <f>B28+B29*B34+B30</f>
        <v>8951.2727931847021</v>
      </c>
    </row>
    <row r="32" spans="1:29" x14ac:dyDescent="0.35">
      <c r="A32" s="1" t="s">
        <v>80</v>
      </c>
      <c r="B32" s="40">
        <f>Summary!$C$11</f>
        <v>9</v>
      </c>
      <c r="F32" s="4"/>
      <c r="G32" s="4"/>
      <c r="J32"/>
    </row>
    <row r="33" spans="1:2" x14ac:dyDescent="0.35">
      <c r="A33" s="1" t="s">
        <v>75</v>
      </c>
      <c r="B33" s="39">
        <f>(O19-O13-O12)/B31</f>
        <v>0.60013811712789267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O18*B33*B35</f>
        <v>1470.3383869633371</v>
      </c>
    </row>
  </sheetData>
  <mergeCells count="3">
    <mergeCell ref="B1:E1"/>
    <mergeCell ref="F1:M1"/>
    <mergeCell ref="N1:P1"/>
  </mergeCells>
  <conditionalFormatting sqref="B15:P15">
    <cfRule type="expression" dxfId="141" priority="4">
      <formula>B15="Cross"</formula>
    </cfRule>
    <cfRule type="expression" dxfId="140" priority="5">
      <formula>B15="AP2AP"</formula>
    </cfRule>
    <cfRule type="expression" dxfId="139" priority="6">
      <formula>B15="Associated"</formula>
    </cfRule>
  </conditionalFormatting>
  <conditionalFormatting sqref="B3:Z4">
    <cfRule type="expression" dxfId="138" priority="13">
      <formula>B3="STA1+STA2"</formula>
    </cfRule>
    <cfRule type="expression" dxfId="137" priority="14">
      <formula>B3="AP1+AP2"</formula>
    </cfRule>
    <cfRule type="expression" dxfId="136" priority="15">
      <formula>B3="STA2"</formula>
    </cfRule>
    <cfRule type="expression" dxfId="135" priority="16">
      <formula>B3="AP2"</formula>
    </cfRule>
    <cfRule type="expression" dxfId="134" priority="17">
      <formula>B3="STA1"</formula>
    </cfRule>
    <cfRule type="expression" dxfId="133" priority="18">
      <formula>B3="AP1"</formula>
    </cfRule>
  </conditionalFormatting>
  <conditionalFormatting sqref="B5:AC6">
    <cfRule type="expression" dxfId="132" priority="1">
      <formula>B5="Cross"</formula>
    </cfRule>
    <cfRule type="expression" dxfId="131" priority="2">
      <formula>B5="AP2AP"</formula>
    </cfRule>
    <cfRule type="expression" dxfId="130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108F170-45DA-4E59-946B-2DCEFD03BBD2}">
          <x14:formula1>
            <xm:f>Indices!$A$2:$A$7</xm:f>
          </x14:formula1>
          <xm:sqref>B9:P9</xm:sqref>
        </x14:dataValidation>
        <x14:dataValidation type="list" allowBlank="1" showInputMessage="1" showErrorMessage="1" xr:uid="{EB72464D-7186-43C3-9030-751A0057892B}">
          <x14:formula1>
            <xm:f>Indices!$L$2:$L$7</xm:f>
          </x14:formula1>
          <xm:sqref>B3:Z4</xm:sqref>
        </x14:dataValidation>
        <x14:dataValidation type="list" allowBlank="1" showInputMessage="1" showErrorMessage="1" xr:uid="{804B6CB3-BC95-46C0-9080-5264C7CE4AC7}">
          <x14:formula1>
            <xm:f>Indices!$E$2:$E$4</xm:f>
          </x14:formula1>
          <xm:sqref>B5:AC5</xm:sqref>
        </x14:dataValidation>
        <x14:dataValidation type="list" allowBlank="1" showInputMessage="1" showErrorMessage="1" xr:uid="{5405F2A4-D768-4643-9212-960A17B842F7}">
          <x14:formula1>
            <xm:f>Indices!$A$2:$A$6</xm:f>
          </x14:formula1>
          <xm:sqref>Q9:AC9</xm:sqref>
        </x14:dataValidation>
        <x14:dataValidation type="list" allowBlank="1" showInputMessage="1" showErrorMessage="1" xr:uid="{D09867E1-B872-4E5A-A9D4-05C1E76B9D46}">
          <x14:formula1>
            <xm:f>Indices!$D$2:$D$5</xm:f>
          </x14:formula1>
          <xm:sqref>B10:AC10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4F25-1EFB-4A7D-AD37-30D17F2473C7}">
  <sheetPr>
    <tabColor rgb="FFFF00FF"/>
  </sheetPr>
  <dimension ref="A1:AC36"/>
  <sheetViews>
    <sheetView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P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10.4531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4</v>
      </c>
      <c r="P11" s="4">
        <f t="shared" si="1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3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245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155.06938775510204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512.5224489795919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512.5224489795919</v>
      </c>
      <c r="N19" s="4">
        <f t="shared" si="6"/>
        <v>97.333333333333343</v>
      </c>
      <c r="O19" s="4">
        <f t="shared" si="6"/>
        <v>5500</v>
      </c>
      <c r="P19" s="4">
        <f t="shared" si="6"/>
        <v>155.00408163265305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9" ht="15" customHeight="1" x14ac:dyDescent="0.3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9" ht="15" customHeight="1" x14ac:dyDescent="0.3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9" x14ac:dyDescent="0.35">
      <c r="A28" s="1" t="s">
        <v>71</v>
      </c>
      <c r="B28" s="37">
        <f>SUM($B19:$E19)</f>
        <v>738.62494331065761</v>
      </c>
    </row>
    <row r="29" spans="1:29" x14ac:dyDescent="0.35">
      <c r="A29" s="1" t="s">
        <v>72</v>
      </c>
      <c r="B29" s="37">
        <f>SUM($F19:$M19)</f>
        <v>1862.3782312925171</v>
      </c>
    </row>
    <row r="30" spans="1:29" x14ac:dyDescent="0.35">
      <c r="A30" s="1" t="s">
        <v>73</v>
      </c>
      <c r="B30" s="37">
        <f>SUM($N19:$P19)</f>
        <v>5752.3374149659858</v>
      </c>
    </row>
    <row r="31" spans="1:29" x14ac:dyDescent="0.35">
      <c r="A31" s="1" t="s">
        <v>74</v>
      </c>
      <c r="B31" s="38">
        <f>B28+B29*B34+B30</f>
        <v>8353.3405895691612</v>
      </c>
    </row>
    <row r="32" spans="1:29" x14ac:dyDescent="0.35">
      <c r="A32" s="1" t="s">
        <v>80</v>
      </c>
      <c r="B32" s="40">
        <f>Summary!$C$11</f>
        <v>9</v>
      </c>
      <c r="F32" s="4"/>
      <c r="G32" s="4"/>
      <c r="J32"/>
    </row>
    <row r="33" spans="1:2" x14ac:dyDescent="0.35">
      <c r="A33" s="1" t="s">
        <v>75</v>
      </c>
      <c r="B33" s="39">
        <f>(O19-O13-O12)/B31</f>
        <v>0.64309600960219804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O18*B33*B35</f>
        <v>1575.5852235253851</v>
      </c>
    </row>
  </sheetData>
  <mergeCells count="3">
    <mergeCell ref="B1:E1"/>
    <mergeCell ref="F1:M1"/>
    <mergeCell ref="N1:P1"/>
  </mergeCells>
  <conditionalFormatting sqref="B6:P6">
    <cfRule type="expression" dxfId="129" priority="1">
      <formula>B6="Cross"</formula>
    </cfRule>
    <cfRule type="expression" dxfId="128" priority="2">
      <formula>B6="AP2AP"</formula>
    </cfRule>
    <cfRule type="expression" dxfId="127" priority="3">
      <formula>B6="Associated"</formula>
    </cfRule>
  </conditionalFormatting>
  <conditionalFormatting sqref="B15:P15">
    <cfRule type="expression" dxfId="126" priority="4">
      <formula>B15="Cross"</formula>
    </cfRule>
    <cfRule type="expression" dxfId="125" priority="5">
      <formula>B15="AP2AP"</formula>
    </cfRule>
    <cfRule type="expression" dxfId="124" priority="6">
      <formula>B15="Associated"</formula>
    </cfRule>
  </conditionalFormatting>
  <conditionalFormatting sqref="B3:Z4">
    <cfRule type="expression" dxfId="123" priority="13">
      <formula>B3="STA1+STA2"</formula>
    </cfRule>
    <cfRule type="expression" dxfId="122" priority="14">
      <formula>B3="AP1+AP2"</formula>
    </cfRule>
    <cfRule type="expression" dxfId="121" priority="15">
      <formula>B3="STA2"</formula>
    </cfRule>
    <cfRule type="expression" dxfId="120" priority="16">
      <formula>B3="AP2"</formula>
    </cfRule>
    <cfRule type="expression" dxfId="119" priority="17">
      <formula>B3="STA1"</formula>
    </cfRule>
    <cfRule type="expression" dxfId="118" priority="18">
      <formula>B3="AP1"</formula>
    </cfRule>
  </conditionalFormatting>
  <conditionalFormatting sqref="B5:AC5">
    <cfRule type="expression" dxfId="117" priority="10">
      <formula>B5="Cross"</formula>
    </cfRule>
    <cfRule type="expression" dxfId="116" priority="11">
      <formula>B5="AP2AP"</formula>
    </cfRule>
    <cfRule type="expression" dxfId="115" priority="12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E90F24CF-D760-475C-A5E9-A400EFFCDA17}">
          <x14:formula1>
            <xm:f>Indices!$D$2:$D$5</xm:f>
          </x14:formula1>
          <xm:sqref>B10:AC10</xm:sqref>
        </x14:dataValidation>
        <x14:dataValidation type="list" allowBlank="1" showInputMessage="1" showErrorMessage="1" xr:uid="{760C30A0-BC56-4994-BF2F-97D74D9C9DEA}">
          <x14:formula1>
            <xm:f>Indices!$A$2:$A$6</xm:f>
          </x14:formula1>
          <xm:sqref>Q9:AC9</xm:sqref>
        </x14:dataValidation>
        <x14:dataValidation type="list" allowBlank="1" showInputMessage="1" showErrorMessage="1" xr:uid="{7C951382-102B-4DF9-9673-375FD5F76CC5}">
          <x14:formula1>
            <xm:f>Indices!$E$2:$E$4</xm:f>
          </x14:formula1>
          <xm:sqref>B5:AC5</xm:sqref>
        </x14:dataValidation>
        <x14:dataValidation type="list" allowBlank="1" showInputMessage="1" showErrorMessage="1" xr:uid="{0BCF0459-78F1-4591-A695-D61812DBC136}">
          <x14:formula1>
            <xm:f>Indices!$L$2:$L$7</xm:f>
          </x14:formula1>
          <xm:sqref>B3:Z4</xm:sqref>
        </x14:dataValidation>
        <x14:dataValidation type="list" allowBlank="1" showInputMessage="1" showErrorMessage="1" xr:uid="{A5DE9F9F-A7C3-4EF5-ADCE-766FC85C4155}">
          <x14:formula1>
            <xm:f>Indices!$A$2:$A$7</xm:f>
          </x14:formula1>
          <xm:sqref>B9:P9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443C-AF8B-49C6-B411-A38D6908CD5B}">
  <sheetPr>
    <tabColor rgb="FFFFC000"/>
  </sheetPr>
  <dimension ref="A1:P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I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9" width="10.453125" customWidth="1"/>
    <col min="10" max="10" width="10.453125" bestFit="1" customWidth="1"/>
    <col min="11" max="11" width="12" bestFit="1" customWidth="1"/>
    <col min="12" max="12" width="10.453125" bestFit="1" customWidth="1"/>
    <col min="13" max="13" width="9" customWidth="1"/>
    <col min="14" max="14" width="11.54296875" bestFit="1" customWidth="1"/>
    <col min="15" max="15" width="12" bestFit="1" customWidth="1"/>
    <col min="16" max="18" width="8.1796875" customWidth="1"/>
  </cols>
  <sheetData>
    <row r="1" spans="1:16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6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6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6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6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6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/>
      <c r="K6" s="34"/>
      <c r="L6" s="34"/>
      <c r="M6" s="34"/>
      <c r="N6" s="34"/>
      <c r="O6" s="34"/>
      <c r="P6" s="34"/>
    </row>
    <row r="7" spans="1:16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16+1+1*4+4</f>
        <v>25</v>
      </c>
      <c r="E7" s="4">
        <v>0</v>
      </c>
      <c r="F7" s="4">
        <v>0</v>
      </c>
      <c r="G7" s="4">
        <f>1652+(28+2+5+4)</f>
        <v>1691</v>
      </c>
      <c r="H7" s="17">
        <f>(5484-H13-H12)*H18/8</f>
        <v>2186988.6999999997</v>
      </c>
      <c r="I7" s="4">
        <f>16+2+34+36+4</f>
        <v>92</v>
      </c>
      <c r="J7" s="2"/>
      <c r="K7" s="2"/>
      <c r="L7" s="2"/>
      <c r="M7" s="2"/>
      <c r="N7" s="2"/>
    </row>
    <row r="8" spans="1:16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6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79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6" x14ac:dyDescent="0.3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6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6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6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6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4"/>
      <c r="K14" s="4"/>
      <c r="L14" s="4"/>
      <c r="M14" s="4"/>
      <c r="N14" s="4"/>
      <c r="O14" s="4"/>
      <c r="P14" s="4"/>
    </row>
    <row r="15" spans="1:16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2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6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6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4x996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4"/>
      <c r="K17" s="4"/>
      <c r="L17" s="4"/>
      <c r="M17" s="4"/>
      <c r="N17" s="4"/>
      <c r="O17" s="4"/>
      <c r="P17" s="4"/>
    </row>
    <row r="18" spans="1:16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1470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3266.6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6" x14ac:dyDescent="0.3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120.51156462585034</v>
      </c>
      <c r="D19" s="4">
        <f t="shared" si="6"/>
        <v>44.333333333333336</v>
      </c>
      <c r="E19" s="4">
        <f t="shared" si="6"/>
        <v>128</v>
      </c>
      <c r="F19" s="4">
        <f t="shared" si="6"/>
        <v>0</v>
      </c>
      <c r="G19" s="4">
        <f t="shared" si="6"/>
        <v>126.13514739229025</v>
      </c>
      <c r="H19" s="4">
        <f t="shared" si="6"/>
        <v>5499.9999999999991</v>
      </c>
      <c r="I19" s="4">
        <f t="shared" si="6"/>
        <v>120.50068027210884</v>
      </c>
      <c r="J19" s="4"/>
      <c r="K19" s="4"/>
      <c r="L19" s="4"/>
      <c r="M19" s="4"/>
      <c r="N19" s="4"/>
      <c r="O19" s="4"/>
    </row>
    <row r="20" spans="1:16" x14ac:dyDescent="0.35">
      <c r="A20" s="1"/>
    </row>
    <row r="21" spans="1:16" x14ac:dyDescent="0.35">
      <c r="B21" s="4" t="s">
        <v>43</v>
      </c>
      <c r="C21" s="4" t="s">
        <v>66</v>
      </c>
      <c r="D21" s="4" t="s">
        <v>26</v>
      </c>
    </row>
    <row r="22" spans="1:16" x14ac:dyDescent="0.35">
      <c r="A22" s="10" t="s">
        <v>3</v>
      </c>
      <c r="B22" s="19">
        <v>1</v>
      </c>
      <c r="C22" s="20">
        <v>4</v>
      </c>
      <c r="D22" s="21">
        <f>Summary!$B$19</f>
        <v>320</v>
      </c>
    </row>
    <row r="23" spans="1:16" x14ac:dyDescent="0.35">
      <c r="A23" s="11" t="s">
        <v>5</v>
      </c>
      <c r="B23" s="22"/>
      <c r="D23" s="23"/>
    </row>
    <row r="24" spans="1:16" ht="15" customHeight="1" x14ac:dyDescent="0.35">
      <c r="A24" s="12" t="s">
        <v>4</v>
      </c>
      <c r="B24" s="22">
        <v>1</v>
      </c>
      <c r="C24" s="24">
        <v>2</v>
      </c>
      <c r="D24" s="23">
        <f>Summary!$B$19</f>
        <v>320</v>
      </c>
    </row>
    <row r="25" spans="1:16" ht="15" customHeight="1" x14ac:dyDescent="0.35">
      <c r="A25" s="13" t="s">
        <v>6</v>
      </c>
      <c r="B25" s="25"/>
      <c r="C25" s="26"/>
      <c r="D25" s="27"/>
    </row>
    <row r="28" spans="1:16" x14ac:dyDescent="0.35">
      <c r="A28" s="1" t="s">
        <v>71</v>
      </c>
      <c r="B28" s="37">
        <f>SUM($B19:$C19)</f>
        <v>445.17823129251701</v>
      </c>
    </row>
    <row r="29" spans="1:16" x14ac:dyDescent="0.35">
      <c r="A29" s="1" t="s">
        <v>72</v>
      </c>
      <c r="B29" s="37">
        <f>SUM($D19:$G19)</f>
        <v>298.46848072562358</v>
      </c>
    </row>
    <row r="30" spans="1:16" x14ac:dyDescent="0.35">
      <c r="A30" s="1" t="s">
        <v>73</v>
      </c>
      <c r="B30" s="37">
        <f>SUM($H19:$I19)</f>
        <v>5620.5006802721082</v>
      </c>
    </row>
    <row r="31" spans="1:16" x14ac:dyDescent="0.35">
      <c r="A31" s="1" t="s">
        <v>74</v>
      </c>
      <c r="B31" s="38">
        <f>B28+B29*B34+B30</f>
        <v>6095.5257596371875</v>
      </c>
    </row>
    <row r="32" spans="1:16" x14ac:dyDescent="0.35">
      <c r="A32" s="1" t="s">
        <v>80</v>
      </c>
      <c r="B32" s="40">
        <f>Summary!$C$19</f>
        <v>9</v>
      </c>
    </row>
    <row r="33" spans="1:16" x14ac:dyDescent="0.35">
      <c r="A33" s="1" t="s">
        <v>75</v>
      </c>
      <c r="B33" s="39">
        <f>(H19-H13-H12)/B31</f>
        <v>0.88130215699715897</v>
      </c>
    </row>
    <row r="34" spans="1:16" s="4" customFormat="1" x14ac:dyDescent="0.35">
      <c r="A34" s="1" t="s">
        <v>76</v>
      </c>
      <c r="B34" s="39">
        <v>0.1</v>
      </c>
      <c r="H34"/>
      <c r="I34"/>
      <c r="J34"/>
      <c r="K34"/>
      <c r="L34"/>
      <c r="M34"/>
      <c r="N34"/>
      <c r="O34"/>
      <c r="P34"/>
    </row>
    <row r="35" spans="1:16" s="4" customFormat="1" x14ac:dyDescent="0.35">
      <c r="A35" s="1" t="s">
        <v>77</v>
      </c>
      <c r="B35" s="39">
        <v>0.5</v>
      </c>
      <c r="H35"/>
      <c r="I35"/>
      <c r="J35"/>
      <c r="K35"/>
      <c r="L35"/>
      <c r="M35"/>
      <c r="N35"/>
      <c r="O35"/>
      <c r="P35"/>
    </row>
    <row r="36" spans="1:16" s="4" customFormat="1" x14ac:dyDescent="0.35">
      <c r="A36" s="1" t="s">
        <v>46</v>
      </c>
      <c r="B36" s="38">
        <f>H18*B33*B35</f>
        <v>1439.4308130234597</v>
      </c>
      <c r="H36"/>
      <c r="I36"/>
      <c r="J36"/>
      <c r="K36"/>
      <c r="L36"/>
      <c r="M36"/>
      <c r="N36"/>
      <c r="O36"/>
      <c r="P36"/>
    </row>
  </sheetData>
  <mergeCells count="3">
    <mergeCell ref="B1:C1"/>
    <mergeCell ref="D1:G1"/>
    <mergeCell ref="H1:I1"/>
  </mergeCells>
  <conditionalFormatting sqref="B3:I4">
    <cfRule type="expression" dxfId="114" priority="10">
      <formula>B3="STA2"</formula>
    </cfRule>
    <cfRule type="expression" dxfId="113" priority="11">
      <formula>B3="AP2"</formula>
    </cfRule>
    <cfRule type="expression" dxfId="112" priority="12">
      <formula>B3="STA1"</formula>
    </cfRule>
    <cfRule type="expression" dxfId="111" priority="13">
      <formula>B3="AP1"</formula>
    </cfRule>
  </conditionalFormatting>
  <conditionalFormatting sqref="B5:I5">
    <cfRule type="expression" dxfId="110" priority="7">
      <formula>B5="Cross"</formula>
    </cfRule>
    <cfRule type="expression" dxfId="109" priority="8">
      <formula>B5="AP2AP"</formula>
    </cfRule>
    <cfRule type="expression" dxfId="108" priority="9">
      <formula>B5="Associated"</formula>
    </cfRule>
  </conditionalFormatting>
  <conditionalFormatting sqref="B15:I15">
    <cfRule type="expression" dxfId="107" priority="4">
      <formula>B15="Cross"</formula>
    </cfRule>
    <cfRule type="expression" dxfId="106" priority="5">
      <formula>B15="AP2AP"</formula>
    </cfRule>
    <cfRule type="expression" dxfId="105" priority="6">
      <formula>B15="Associated"</formula>
    </cfRule>
  </conditionalFormatting>
  <conditionalFormatting sqref="B6:P6">
    <cfRule type="expression" dxfId="104" priority="1">
      <formula>B6="Cross"</formula>
    </cfRule>
    <cfRule type="expression" dxfId="103" priority="2">
      <formula>B6="AP2AP"</formula>
    </cfRule>
    <cfRule type="expression" dxfId="102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EFB96B18-B4D2-4ECF-A7F2-B75D279FA245}">
          <x14:formula1>
            <xm:f>Indices!$A$2:$A$7</xm:f>
          </x14:formula1>
          <xm:sqref>B9:I9</xm:sqref>
        </x14:dataValidation>
        <x14:dataValidation type="list" allowBlank="1" showInputMessage="1" showErrorMessage="1" xr:uid="{63DAEF79-8C0D-4388-B601-343041A57A6C}">
          <x14:formula1>
            <xm:f>Indices!$D$2:$D$5</xm:f>
          </x14:formula1>
          <xm:sqref>B10:I10</xm:sqref>
        </x14:dataValidation>
        <x14:dataValidation type="list" allowBlank="1" showInputMessage="1" showErrorMessage="1" xr:uid="{555CF363-AC85-4FD5-9140-31ADD8058B9A}">
          <x14:formula1>
            <xm:f>Indices!$E$2:$E$4</xm:f>
          </x14:formula1>
          <xm:sqref>B5:I5</xm:sqref>
        </x14:dataValidation>
        <x14:dataValidation type="list" allowBlank="1" showInputMessage="1" showErrorMessage="1" xr:uid="{986DE96D-5F4D-4787-9350-33882BADB2A8}">
          <x14:formula1>
            <xm:f>Indices!$L$2:$L$5</xm:f>
          </x14:formula1>
          <xm:sqref>B3:I4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D73E-4AC7-4C69-99FE-67114888D825}">
  <sheetPr>
    <tabColor rgb="FFFFC000"/>
  </sheetPr>
  <dimension ref="A1:AA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U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10.4531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27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27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27" x14ac:dyDescent="0.35">
      <c r="A28" s="1" t="s">
        <v>71</v>
      </c>
      <c r="B28" s="37">
        <f>SUM($B19:$G19)</f>
        <v>1051.2453514739229</v>
      </c>
    </row>
    <row r="29" spans="1:27" x14ac:dyDescent="0.35">
      <c r="A29" s="1" t="s">
        <v>72</v>
      </c>
      <c r="B29" s="37">
        <f>SUM($H19:$O19)</f>
        <v>2674.3700680272109</v>
      </c>
    </row>
    <row r="30" spans="1:27" x14ac:dyDescent="0.35">
      <c r="A30" s="1" t="s">
        <v>73</v>
      </c>
      <c r="B30" s="37">
        <f>SUM($P19:$U19)</f>
        <v>6053.0013605442173</v>
      </c>
    </row>
    <row r="31" spans="1:27" x14ac:dyDescent="0.35">
      <c r="A31" s="1" t="s">
        <v>74</v>
      </c>
      <c r="B31" s="38">
        <f>B28+B29*B34+B30</f>
        <v>9778.6167800453513</v>
      </c>
    </row>
    <row r="32" spans="1:27" x14ac:dyDescent="0.35">
      <c r="A32" s="1" t="s">
        <v>80</v>
      </c>
      <c r="B32" s="40">
        <f>Summary!$C$15</f>
        <v>9</v>
      </c>
      <c r="H32"/>
    </row>
    <row r="33" spans="1:27" x14ac:dyDescent="0.35">
      <c r="A33" s="1" t="s">
        <v>75</v>
      </c>
      <c r="B33" s="39">
        <f>(Q19-Q13-Q12)/B31</f>
        <v>0.54936195178057545</v>
      </c>
    </row>
    <row r="34" spans="1:27" s="4" customFormat="1" x14ac:dyDescent="0.3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4" customFormat="1" x14ac:dyDescent="0.3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" customFormat="1" x14ac:dyDescent="0.35">
      <c r="A36" s="1" t="s">
        <v>46</v>
      </c>
      <c r="B36" s="38">
        <f>Q18*B33*B35</f>
        <v>672.96839093120491</v>
      </c>
      <c r="H36" s="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</sheetData>
  <mergeCells count="3">
    <mergeCell ref="B1:G1"/>
    <mergeCell ref="H1:O1"/>
    <mergeCell ref="P1:U1"/>
  </mergeCells>
  <conditionalFormatting sqref="B3:U4">
    <cfRule type="expression" dxfId="101" priority="10">
      <formula>B3="STA1+STA2"</formula>
    </cfRule>
    <cfRule type="expression" dxfId="100" priority="11">
      <formula>B3="AP1+AP2"</formula>
    </cfRule>
    <cfRule type="expression" dxfId="99" priority="12">
      <formula>B3="STA2"</formula>
    </cfRule>
    <cfRule type="expression" dxfId="98" priority="13">
      <formula>B3="AP2"</formula>
    </cfRule>
    <cfRule type="expression" dxfId="97" priority="14">
      <formula>B3="STA1"</formula>
    </cfRule>
    <cfRule type="expression" dxfId="96" priority="15">
      <formula>B3="AP1"</formula>
    </cfRule>
  </conditionalFormatting>
  <conditionalFormatting sqref="B5:U6">
    <cfRule type="expression" dxfId="95" priority="1">
      <formula>B5="Cross"</formula>
    </cfRule>
    <cfRule type="expression" dxfId="94" priority="2">
      <formula>B5="AP2AP"</formula>
    </cfRule>
    <cfRule type="expression" dxfId="93" priority="3">
      <formula>B5="Associated"</formula>
    </cfRule>
  </conditionalFormatting>
  <conditionalFormatting sqref="B15:U15">
    <cfRule type="expression" dxfId="92" priority="4">
      <formula>B15="Cross"</formula>
    </cfRule>
    <cfRule type="expression" dxfId="91" priority="5">
      <formula>B15="AP2AP"</formula>
    </cfRule>
    <cfRule type="expression" dxfId="90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8D37BD-6D9B-4C4B-B90C-2A8BBAAC4BA6}">
          <x14:formula1>
            <xm:f>Indices!$L$2:$L$7</xm:f>
          </x14:formula1>
          <xm:sqref>B3:U4</xm:sqref>
        </x14:dataValidation>
        <x14:dataValidation type="list" allowBlank="1" showInputMessage="1" showErrorMessage="1" xr:uid="{8D889F67-D2A3-4885-9A13-CF7DD7569CA0}">
          <x14:formula1>
            <xm:f>Indices!$E$2:$E$4</xm:f>
          </x14:formula1>
          <xm:sqref>B5:U5</xm:sqref>
        </x14:dataValidation>
        <x14:dataValidation type="list" allowBlank="1" showInputMessage="1" showErrorMessage="1" xr:uid="{3C7C1410-8034-4FDA-A8A0-7AD021778F48}">
          <x14:formula1>
            <xm:f>Indices!$D$2:$D$5</xm:f>
          </x14:formula1>
          <xm:sqref>B10:U10</xm:sqref>
        </x14:dataValidation>
        <x14:dataValidation type="list" allowBlank="1" showInputMessage="1" showErrorMessage="1" xr:uid="{5A7273AE-B8CD-49B8-A81F-68BADC7DBC72}">
          <x14:formula1>
            <xm:f>Indices!$A$2:$A$7</xm:f>
          </x14:formula1>
          <xm:sqref>B9:U9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293E-2C47-46A1-864D-CD09992A49A8}">
  <sheetPr>
    <tabColor rgb="FFFFC000"/>
  </sheetPr>
  <dimension ref="A1:AA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U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10.4531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27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27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27" x14ac:dyDescent="0.35">
      <c r="A28" s="1" t="s">
        <v>71</v>
      </c>
      <c r="B28" s="37">
        <f>SUM($B19:$G19)</f>
        <v>1051.2453514739229</v>
      </c>
    </row>
    <row r="29" spans="1:27" x14ac:dyDescent="0.35">
      <c r="A29" s="1" t="s">
        <v>72</v>
      </c>
      <c r="B29" s="37">
        <f>SUM($H19:$O19)</f>
        <v>2674.3700680272109</v>
      </c>
    </row>
    <row r="30" spans="1:27" x14ac:dyDescent="0.35">
      <c r="A30" s="1" t="s">
        <v>73</v>
      </c>
      <c r="B30" s="37">
        <f>SUM($P19:$U19)</f>
        <v>6053.0013605442173</v>
      </c>
    </row>
    <row r="31" spans="1:27" x14ac:dyDescent="0.35">
      <c r="A31" s="1" t="s">
        <v>74</v>
      </c>
      <c r="B31" s="38">
        <f>B28+B29*B34+B30</f>
        <v>9778.6167800453513</v>
      </c>
    </row>
    <row r="32" spans="1:27" x14ac:dyDescent="0.35">
      <c r="A32" s="1" t="s">
        <v>80</v>
      </c>
      <c r="B32" s="40">
        <f>Summary!$C$15</f>
        <v>9</v>
      </c>
      <c r="H32"/>
    </row>
    <row r="33" spans="1:27" x14ac:dyDescent="0.35">
      <c r="A33" s="1" t="s">
        <v>75</v>
      </c>
      <c r="B33" s="39">
        <f>(Q19-Q13-Q12)/B31</f>
        <v>0.54936195178057545</v>
      </c>
    </row>
    <row r="34" spans="1:27" s="4" customFormat="1" x14ac:dyDescent="0.3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4" customFormat="1" x14ac:dyDescent="0.3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" customFormat="1" x14ac:dyDescent="0.35">
      <c r="A36" s="1" t="s">
        <v>46</v>
      </c>
      <c r="B36" s="38">
        <f>Q18*B33*B35</f>
        <v>672.96839093120491</v>
      </c>
      <c r="H36" s="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</sheetData>
  <mergeCells count="3">
    <mergeCell ref="B1:G1"/>
    <mergeCell ref="H1:O1"/>
    <mergeCell ref="P1:U1"/>
  </mergeCells>
  <conditionalFormatting sqref="B3:U4">
    <cfRule type="expression" dxfId="89" priority="10">
      <formula>B3="STA1+STA2"</formula>
    </cfRule>
    <cfRule type="expression" dxfId="88" priority="11">
      <formula>B3="AP1+AP2"</formula>
    </cfRule>
    <cfRule type="expression" dxfId="87" priority="12">
      <formula>B3="STA2"</formula>
    </cfRule>
    <cfRule type="expression" dxfId="86" priority="13">
      <formula>B3="AP2"</formula>
    </cfRule>
    <cfRule type="expression" dxfId="85" priority="14">
      <formula>B3="STA1"</formula>
    </cfRule>
    <cfRule type="expression" dxfId="84" priority="15">
      <formula>B3="AP1"</formula>
    </cfRule>
  </conditionalFormatting>
  <conditionalFormatting sqref="B5:U6">
    <cfRule type="expression" dxfId="83" priority="1">
      <formula>B5="Cross"</formula>
    </cfRule>
    <cfRule type="expression" dxfId="82" priority="2">
      <formula>B5="AP2AP"</formula>
    </cfRule>
    <cfRule type="expression" dxfId="81" priority="3">
      <formula>B5="Associated"</formula>
    </cfRule>
  </conditionalFormatting>
  <conditionalFormatting sqref="B15:U15">
    <cfRule type="expression" dxfId="80" priority="4">
      <formula>B15="Cross"</formula>
    </cfRule>
    <cfRule type="expression" dxfId="79" priority="5">
      <formula>B15="AP2AP"</formula>
    </cfRule>
    <cfRule type="expression" dxfId="78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BDEAD4B-65F8-4346-BB04-2297E4FD521D}">
          <x14:formula1>
            <xm:f>Indices!$A$2:$A$7</xm:f>
          </x14:formula1>
          <xm:sqref>B9:U9</xm:sqref>
        </x14:dataValidation>
        <x14:dataValidation type="list" allowBlank="1" showInputMessage="1" showErrorMessage="1" xr:uid="{0D0CAE17-0D45-4EEB-9193-2EDB74E2F05D}">
          <x14:formula1>
            <xm:f>Indices!$D$2:$D$5</xm:f>
          </x14:formula1>
          <xm:sqref>B10:U10</xm:sqref>
        </x14:dataValidation>
        <x14:dataValidation type="list" allowBlank="1" showInputMessage="1" showErrorMessage="1" xr:uid="{09A0CD45-CA24-4DA2-A7FA-DC96032BD572}">
          <x14:formula1>
            <xm:f>Indices!$E$2:$E$4</xm:f>
          </x14:formula1>
          <xm:sqref>B5:U5</xm:sqref>
        </x14:dataValidation>
        <x14:dataValidation type="list" allowBlank="1" showInputMessage="1" showErrorMessage="1" xr:uid="{7041B7B7-DF34-473A-9586-3D8CD540E453}">
          <x14:formula1>
            <xm:f>Indices!$L$2:$L$7</xm:f>
          </x14:formula1>
          <xm:sqref>B3:U4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781F-E7F3-4808-9AE5-B14AB668AA3B}">
  <sheetPr>
    <tabColor rgb="FFFFC000"/>
  </sheetPr>
  <dimension ref="A1:U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L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10.453125" bestFit="1" customWidth="1"/>
    <col min="16" max="17" width="8.1796875" customWidth="1"/>
  </cols>
  <sheetData>
    <row r="1" spans="1:21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21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21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21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21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21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21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21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21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21" x14ac:dyDescent="0.35">
      <c r="A20" s="1"/>
    </row>
    <row r="21" spans="1:21" x14ac:dyDescent="0.35">
      <c r="B21" s="4" t="s">
        <v>43</v>
      </c>
      <c r="C21" s="4" t="s">
        <v>66</v>
      </c>
      <c r="D21" s="4" t="s">
        <v>26</v>
      </c>
      <c r="E21" s="5"/>
    </row>
    <row r="22" spans="1:21" x14ac:dyDescent="0.3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1" x14ac:dyDescent="0.3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1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1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1" x14ac:dyDescent="0.35">
      <c r="A28" s="1" t="s">
        <v>71</v>
      </c>
      <c r="B28" s="37">
        <f>SUM($B19:$E19)</f>
        <v>709.68932390792099</v>
      </c>
    </row>
    <row r="29" spans="1:21" x14ac:dyDescent="0.35">
      <c r="A29" s="1" t="s">
        <v>72</v>
      </c>
      <c r="B29" s="37">
        <f>SUM($F19:$I19)</f>
        <v>2372.2588363240893</v>
      </c>
    </row>
    <row r="30" spans="1:21" x14ac:dyDescent="0.35">
      <c r="A30" s="1" t="s">
        <v>73</v>
      </c>
      <c r="B30" s="37">
        <f>SUM($J19:$L19)</f>
        <v>5723.336595976074</v>
      </c>
    </row>
    <row r="31" spans="1:21" x14ac:dyDescent="0.35">
      <c r="A31" s="1" t="s">
        <v>74</v>
      </c>
      <c r="B31" s="38">
        <f>B28+B29*B34+B30</f>
        <v>8805.2847562080842</v>
      </c>
    </row>
    <row r="32" spans="1:21" x14ac:dyDescent="0.35">
      <c r="A32" s="1" t="s">
        <v>80</v>
      </c>
      <c r="B32" s="40">
        <f>Summary!$C$15</f>
        <v>9</v>
      </c>
      <c r="F32" s="4"/>
      <c r="G32" s="4"/>
    </row>
    <row r="33" spans="1:9" x14ac:dyDescent="0.35">
      <c r="A33" s="1" t="s">
        <v>75</v>
      </c>
      <c r="B33" s="39">
        <f>(K19-K13-K12)/B31</f>
        <v>0.61008816281750811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0.5</v>
      </c>
    </row>
    <row r="36" spans="1:9" x14ac:dyDescent="0.35">
      <c r="A36" s="1" t="s">
        <v>46</v>
      </c>
      <c r="B36" s="38">
        <f>K18*B33*B35</f>
        <v>747.35799945144743</v>
      </c>
    </row>
  </sheetData>
  <mergeCells count="3">
    <mergeCell ref="B1:E1"/>
    <mergeCell ref="F1:I1"/>
    <mergeCell ref="J1:L1"/>
  </mergeCells>
  <conditionalFormatting sqref="B3:L4">
    <cfRule type="expression" dxfId="77" priority="10">
      <formula>B3="STA1+STA2"</formula>
    </cfRule>
    <cfRule type="expression" dxfId="76" priority="11">
      <formula>B3="AP1+AP2"</formula>
    </cfRule>
    <cfRule type="expression" dxfId="75" priority="12">
      <formula>B3="STA2"</formula>
    </cfRule>
    <cfRule type="expression" dxfId="74" priority="13">
      <formula>B3="AP2"</formula>
    </cfRule>
    <cfRule type="expression" dxfId="73" priority="14">
      <formula>B3="STA1"</formula>
    </cfRule>
    <cfRule type="expression" dxfId="72" priority="15">
      <formula>B3="AP1"</formula>
    </cfRule>
  </conditionalFormatting>
  <conditionalFormatting sqref="B5:L5">
    <cfRule type="expression" dxfId="71" priority="7">
      <formula>B5="Cross"</formula>
    </cfRule>
    <cfRule type="expression" dxfId="70" priority="8">
      <formula>B5="AP2AP"</formula>
    </cfRule>
    <cfRule type="expression" dxfId="69" priority="9">
      <formula>B5="Associated"</formula>
    </cfRule>
  </conditionalFormatting>
  <conditionalFormatting sqref="B15:L15">
    <cfRule type="expression" dxfId="68" priority="4">
      <formula>B15="Cross"</formula>
    </cfRule>
    <cfRule type="expression" dxfId="67" priority="5">
      <formula>B15="AP2AP"</formula>
    </cfRule>
    <cfRule type="expression" dxfId="66" priority="6">
      <formula>B15="Associated"</formula>
    </cfRule>
  </conditionalFormatting>
  <conditionalFormatting sqref="B6:U6">
    <cfRule type="expression" dxfId="65" priority="1">
      <formula>B6="Cross"</formula>
    </cfRule>
    <cfRule type="expression" dxfId="64" priority="2">
      <formula>B6="AP2AP"</formula>
    </cfRule>
    <cfRule type="expression" dxfId="63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C0E6FC-E781-45AD-8877-9CCF76ED647D}">
          <x14:formula1>
            <xm:f>Indices!$L$2:$L$7</xm:f>
          </x14:formula1>
          <xm:sqref>B3:L4</xm:sqref>
        </x14:dataValidation>
        <x14:dataValidation type="list" allowBlank="1" showInputMessage="1" showErrorMessage="1" xr:uid="{DE33BFCE-30FA-4763-95A9-9A562507A501}">
          <x14:formula1>
            <xm:f>Indices!$E$2:$E$4</xm:f>
          </x14:formula1>
          <xm:sqref>B5:L5</xm:sqref>
        </x14:dataValidation>
        <x14:dataValidation type="list" allowBlank="1" showInputMessage="1" showErrorMessage="1" xr:uid="{E3C38359-D642-42D3-BB5C-4005EA37063A}">
          <x14:formula1>
            <xm:f>Indices!$D$2:$D$5</xm:f>
          </x14:formula1>
          <xm:sqref>B10:L10</xm:sqref>
        </x14:dataValidation>
        <x14:dataValidation type="list" allowBlank="1" showInputMessage="1" showErrorMessage="1" xr:uid="{6C17FC0E-9DCE-402F-832E-8C4161DDD895}">
          <x14:formula1>
            <xm:f>Indices!$A$2:$A$7</xm:f>
          </x14:formula1>
          <xm:sqref>B9:L9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E6CA-C35A-4BFE-9D17-846ACFB069AF}">
  <sheetPr>
    <tabColor rgb="FFFFC000"/>
  </sheetPr>
  <dimension ref="A1:R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L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12" width="10.1796875" customWidth="1"/>
    <col min="13" max="13" width="11.54296875" bestFit="1" customWidth="1"/>
    <col min="14" max="14" width="12" bestFit="1" customWidth="1"/>
    <col min="15" max="15" width="10.453125" bestFit="1" customWidth="1"/>
    <col min="16" max="17" width="8.1796875" customWidth="1"/>
  </cols>
  <sheetData>
    <row r="1" spans="1:18" s="7" customForma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18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18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18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18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18" x14ac:dyDescent="0.3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2"/>
      <c r="N6" s="2"/>
    </row>
    <row r="7" spans="1:18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18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18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18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18" x14ac:dyDescent="0.3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18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18" x14ac:dyDescent="0.3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18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18" x14ac:dyDescent="0.3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18" x14ac:dyDescent="0.3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18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2"/>
      <c r="N17" s="2"/>
      <c r="O17" s="2"/>
      <c r="P17" s="2"/>
      <c r="Q17" s="2"/>
    </row>
    <row r="18" spans="1:18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18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18" x14ac:dyDescent="0.35">
      <c r="A20" s="1"/>
    </row>
    <row r="21" spans="1:18" x14ac:dyDescent="0.35">
      <c r="B21" s="4" t="s">
        <v>43</v>
      </c>
      <c r="C21" s="4" t="s">
        <v>66</v>
      </c>
      <c r="D21" s="4" t="s">
        <v>26</v>
      </c>
      <c r="E21" s="5"/>
    </row>
    <row r="22" spans="1:18" x14ac:dyDescent="0.3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18" x14ac:dyDescent="0.3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18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18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18" x14ac:dyDescent="0.35">
      <c r="A28" s="1" t="s">
        <v>71</v>
      </c>
      <c r="B28" s="37">
        <f>SUM($B19:$E19)</f>
        <v>709.68932390792099</v>
      </c>
    </row>
    <row r="29" spans="1:18" x14ac:dyDescent="0.35">
      <c r="A29" s="1" t="s">
        <v>72</v>
      </c>
      <c r="B29" s="37">
        <f>SUM($F19:$I19)</f>
        <v>2372.2588363240893</v>
      </c>
    </row>
    <row r="30" spans="1:18" x14ac:dyDescent="0.35">
      <c r="A30" s="1" t="s">
        <v>73</v>
      </c>
      <c r="B30" s="37">
        <f>SUM($J19:$L19)</f>
        <v>5723.336595976074</v>
      </c>
    </row>
    <row r="31" spans="1:18" x14ac:dyDescent="0.35">
      <c r="A31" s="1" t="s">
        <v>74</v>
      </c>
      <c r="B31" s="38">
        <f>B28+B29*B34+B30</f>
        <v>8805.2847562080842</v>
      </c>
    </row>
    <row r="32" spans="1:18" x14ac:dyDescent="0.35">
      <c r="A32" s="1" t="s">
        <v>80</v>
      </c>
      <c r="B32" s="40">
        <f>Summary!$C$15</f>
        <v>9</v>
      </c>
      <c r="F32" s="4"/>
      <c r="G32" s="4"/>
    </row>
    <row r="33" spans="1:9" x14ac:dyDescent="0.35">
      <c r="A33" s="1" t="s">
        <v>75</v>
      </c>
      <c r="B33" s="39">
        <f>(K19-K13-K12)/B31</f>
        <v>0.61008816281750811</v>
      </c>
    </row>
    <row r="34" spans="1:9" x14ac:dyDescent="0.35">
      <c r="A34" s="1" t="s">
        <v>76</v>
      </c>
      <c r="B34" s="39">
        <v>1</v>
      </c>
      <c r="G34" s="28"/>
      <c r="H34" s="28"/>
      <c r="I34" s="28"/>
    </row>
    <row r="35" spans="1:9" x14ac:dyDescent="0.35">
      <c r="A35" s="1" t="s">
        <v>77</v>
      </c>
      <c r="B35" s="39">
        <v>0.5</v>
      </c>
    </row>
    <row r="36" spans="1:9" x14ac:dyDescent="0.35">
      <c r="A36" s="1" t="s">
        <v>46</v>
      </c>
      <c r="B36" s="38">
        <f>K18*B33*B35</f>
        <v>747.35799945144743</v>
      </c>
    </row>
  </sheetData>
  <mergeCells count="3">
    <mergeCell ref="B1:E1"/>
    <mergeCell ref="F1:I1"/>
    <mergeCell ref="J1:L1"/>
  </mergeCells>
  <conditionalFormatting sqref="B3:L4">
    <cfRule type="expression" dxfId="62" priority="10">
      <formula>B3="STA1+STA2"</formula>
    </cfRule>
    <cfRule type="expression" dxfId="61" priority="11">
      <formula>B3="AP1+AP2"</formula>
    </cfRule>
    <cfRule type="expression" dxfId="60" priority="12">
      <formula>B3="STA2"</formula>
    </cfRule>
    <cfRule type="expression" dxfId="59" priority="13">
      <formula>B3="AP2"</formula>
    </cfRule>
    <cfRule type="expression" dxfId="58" priority="14">
      <formula>B3="STA1"</formula>
    </cfRule>
    <cfRule type="expression" dxfId="57" priority="15">
      <formula>B3="AP1"</formula>
    </cfRule>
  </conditionalFormatting>
  <conditionalFormatting sqref="B5:L6">
    <cfRule type="expression" dxfId="56" priority="1">
      <formula>B5="Cross"</formula>
    </cfRule>
    <cfRule type="expression" dxfId="55" priority="2">
      <formula>B5="AP2AP"</formula>
    </cfRule>
    <cfRule type="expression" dxfId="54" priority="3">
      <formula>B5="Associated"</formula>
    </cfRule>
  </conditionalFormatting>
  <conditionalFormatting sqref="B15:L15">
    <cfRule type="expression" dxfId="53" priority="4">
      <formula>B15="Cross"</formula>
    </cfRule>
    <cfRule type="expression" dxfId="52" priority="5">
      <formula>B15="AP2AP"</formula>
    </cfRule>
    <cfRule type="expression" dxfId="51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779842E-0732-48E9-A61C-3993FC739AD5}">
          <x14:formula1>
            <xm:f>Indices!$A$2:$A$7</xm:f>
          </x14:formula1>
          <xm:sqref>B9:L9</xm:sqref>
        </x14:dataValidation>
        <x14:dataValidation type="list" allowBlank="1" showInputMessage="1" showErrorMessage="1" xr:uid="{CAAA9B7E-FBE9-4DA5-A5B6-E0891F96AEA7}">
          <x14:formula1>
            <xm:f>Indices!$D$2:$D$5</xm:f>
          </x14:formula1>
          <xm:sqref>B10:L10</xm:sqref>
        </x14:dataValidation>
        <x14:dataValidation type="list" allowBlank="1" showInputMessage="1" showErrorMessage="1" xr:uid="{E27B4F2A-EA3F-4EFD-A507-8092AD582436}">
          <x14:formula1>
            <xm:f>Indices!$E$2:$E$4</xm:f>
          </x14:formula1>
          <xm:sqref>B5:L5</xm:sqref>
        </x14:dataValidation>
        <x14:dataValidation type="list" allowBlank="1" showInputMessage="1" showErrorMessage="1" xr:uid="{466A7E5B-BF26-46BD-866D-B7DB480A1449}">
          <x14:formula1>
            <xm:f>Indices!$L$2:$L$7</xm:f>
          </x14:formula1>
          <xm:sqref>B3:L4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ED90-D271-471F-B213-ADDBD53B6985}">
  <dimension ref="A1:L7"/>
  <sheetViews>
    <sheetView workbookViewId="0">
      <selection activeCell="J6" sqref="J6"/>
    </sheetView>
  </sheetViews>
  <sheetFormatPr defaultRowHeight="14.5" x14ac:dyDescent="0.35"/>
  <cols>
    <col min="1" max="1" width="12.453125" customWidth="1"/>
    <col min="2" max="2" width="14.7265625" bestFit="1" customWidth="1"/>
    <col min="3" max="3" width="2.1796875" customWidth="1"/>
    <col min="4" max="5" width="12.453125" customWidth="1"/>
    <col min="6" max="6" width="2.1796875" customWidth="1"/>
    <col min="7" max="10" width="12.453125" customWidth="1"/>
    <col min="11" max="11" width="2.1796875" customWidth="1"/>
    <col min="12" max="14" width="11.26953125" customWidth="1"/>
  </cols>
  <sheetData>
    <row r="1" spans="1:12" x14ac:dyDescent="0.35">
      <c r="A1" s="3" t="s">
        <v>9</v>
      </c>
      <c r="B1" s="3" t="s">
        <v>62</v>
      </c>
      <c r="C1" s="35"/>
      <c r="D1" s="3" t="s">
        <v>47</v>
      </c>
      <c r="E1" s="3" t="s">
        <v>39</v>
      </c>
      <c r="F1" s="35"/>
      <c r="G1" s="3" t="s">
        <v>82</v>
      </c>
      <c r="H1" s="3">
        <v>80</v>
      </c>
      <c r="I1" s="3">
        <v>160</v>
      </c>
      <c r="J1" s="3">
        <v>320</v>
      </c>
      <c r="K1" s="35"/>
      <c r="L1" s="3" t="s">
        <v>61</v>
      </c>
    </row>
    <row r="2" spans="1:12" x14ac:dyDescent="0.35">
      <c r="A2" s="2" t="s">
        <v>24</v>
      </c>
      <c r="B2" s="2">
        <v>20</v>
      </c>
      <c r="C2" s="2"/>
      <c r="D2" s="2" t="s">
        <v>48</v>
      </c>
      <c r="E2" s="2" t="s">
        <v>40</v>
      </c>
      <c r="F2" s="2"/>
      <c r="G2" s="2">
        <v>1</v>
      </c>
      <c r="H2" s="2">
        <v>996</v>
      </c>
      <c r="I2" s="2" t="s">
        <v>32</v>
      </c>
      <c r="J2" s="2" t="s">
        <v>34</v>
      </c>
      <c r="K2" s="2"/>
      <c r="L2" s="2" t="s">
        <v>3</v>
      </c>
    </row>
    <row r="3" spans="1:12" x14ac:dyDescent="0.35">
      <c r="A3" s="2" t="s">
        <v>64</v>
      </c>
      <c r="B3" s="2">
        <f>20+20</f>
        <v>40</v>
      </c>
      <c r="C3" s="2"/>
      <c r="D3" s="2" t="s">
        <v>45</v>
      </c>
      <c r="E3" s="2" t="s">
        <v>41</v>
      </c>
      <c r="F3" s="2"/>
      <c r="G3" s="2">
        <v>2</v>
      </c>
      <c r="H3" s="2">
        <v>484</v>
      </c>
      <c r="I3" s="2">
        <v>996</v>
      </c>
      <c r="J3" s="2" t="s">
        <v>32</v>
      </c>
      <c r="K3" s="2"/>
      <c r="L3" s="2" t="s">
        <v>5</v>
      </c>
    </row>
    <row r="4" spans="1:12" x14ac:dyDescent="0.35">
      <c r="A4" s="2" t="s">
        <v>65</v>
      </c>
      <c r="B4" s="2">
        <f>20+32</f>
        <v>52</v>
      </c>
      <c r="C4" s="2"/>
      <c r="D4" s="2" t="s">
        <v>44</v>
      </c>
      <c r="E4" s="2" t="s">
        <v>42</v>
      </c>
      <c r="F4" s="2"/>
      <c r="G4" s="2">
        <v>4</v>
      </c>
      <c r="H4" s="2">
        <v>242</v>
      </c>
      <c r="I4" s="2">
        <v>484</v>
      </c>
      <c r="J4" s="2">
        <v>996</v>
      </c>
      <c r="K4" s="2"/>
      <c r="L4" s="2" t="s">
        <v>4</v>
      </c>
    </row>
    <row r="5" spans="1:12" x14ac:dyDescent="0.35">
      <c r="A5" s="2" t="s">
        <v>36</v>
      </c>
      <c r="B5" s="2">
        <f>20+24</f>
        <v>44</v>
      </c>
      <c r="C5" s="2"/>
      <c r="D5" s="2" t="s">
        <v>49</v>
      </c>
      <c r="E5" s="2"/>
      <c r="F5" s="2"/>
      <c r="G5" s="2">
        <v>8</v>
      </c>
      <c r="H5" s="2">
        <v>106</v>
      </c>
      <c r="I5" s="2">
        <v>242</v>
      </c>
      <c r="J5" s="2">
        <v>484</v>
      </c>
      <c r="K5" s="2"/>
      <c r="L5" s="2" t="s">
        <v>6</v>
      </c>
    </row>
    <row r="6" spans="1:12" x14ac:dyDescent="0.35">
      <c r="A6" s="2" t="s">
        <v>38</v>
      </c>
      <c r="B6" s="2">
        <f>20+32</f>
        <v>52</v>
      </c>
      <c r="C6" s="2"/>
      <c r="D6" s="2"/>
      <c r="E6" s="2"/>
      <c r="F6" s="2"/>
      <c r="G6" s="2">
        <v>16</v>
      </c>
      <c r="H6" s="2">
        <v>52</v>
      </c>
      <c r="I6" s="2">
        <v>106</v>
      </c>
      <c r="J6" s="2">
        <v>242</v>
      </c>
      <c r="K6" s="2"/>
      <c r="L6" s="2" t="s">
        <v>33</v>
      </c>
    </row>
    <row r="7" spans="1:12" x14ac:dyDescent="0.35">
      <c r="A7" s="2" t="s">
        <v>79</v>
      </c>
      <c r="B7" s="2">
        <v>0</v>
      </c>
      <c r="C7" s="2"/>
      <c r="D7" s="2"/>
      <c r="E7" s="2"/>
      <c r="F7" s="2"/>
      <c r="K7" s="2"/>
      <c r="L7" s="2" t="s">
        <v>35</v>
      </c>
    </row>
  </sheetData>
  <sortState xmlns:xlrd2="http://schemas.microsoft.com/office/spreadsheetml/2017/richdata2" ref="A2:B7">
    <sortCondition ref="A2:A7"/>
  </sortState>
  <phoneticPr fontId="5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32177-957B-4B43-891F-25367CB810C1}">
  <sheetPr>
    <tabColor rgb="FFFFC000"/>
  </sheetPr>
  <dimension ref="A1:AI36"/>
  <sheetViews>
    <sheetView workbookViewId="0">
      <pane xSplit="1" ySplit="1" topLeftCell="G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0.26953125" style="4" customWidth="1"/>
    <col min="8" max="8" width="10.26953125" style="5" customWidth="1"/>
    <col min="9" max="15" width="10.26953125" customWidth="1"/>
    <col min="16" max="16" width="10.26953125" style="5" customWidth="1"/>
    <col min="17" max="29" width="10.26953125" customWidth="1"/>
    <col min="30" max="30" width="11.54296875" bestFit="1" customWidth="1"/>
    <col min="31" max="31" width="12" bestFit="1" customWidth="1"/>
    <col min="32" max="32" width="10.4531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35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35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35" x14ac:dyDescent="0.35">
      <c r="A28" s="1" t="s">
        <v>71</v>
      </c>
      <c r="B28" s="37">
        <f>SUM($B19:$G19)</f>
        <v>1051.2453514739229</v>
      </c>
    </row>
    <row r="29" spans="1:35" x14ac:dyDescent="0.35">
      <c r="A29" s="1" t="s">
        <v>72</v>
      </c>
      <c r="B29" s="37">
        <f>SUM($H19:$W19)</f>
        <v>2351.8276643990926</v>
      </c>
    </row>
    <row r="30" spans="1:35" x14ac:dyDescent="0.35">
      <c r="A30" s="1" t="s">
        <v>73</v>
      </c>
      <c r="B30" s="37">
        <f>SUM($X19:$AC19)</f>
        <v>6053.0013605442173</v>
      </c>
    </row>
    <row r="31" spans="1:35" x14ac:dyDescent="0.35">
      <c r="A31" s="1" t="s">
        <v>74</v>
      </c>
      <c r="B31" s="38">
        <f>B28+B29*B34+B30</f>
        <v>9456.074376417233</v>
      </c>
    </row>
    <row r="32" spans="1:35" x14ac:dyDescent="0.35">
      <c r="A32" s="1" t="s">
        <v>80</v>
      </c>
      <c r="B32" s="40">
        <f>Summary!$C$15</f>
        <v>9</v>
      </c>
      <c r="H32"/>
      <c r="P32"/>
    </row>
    <row r="33" spans="1:35" x14ac:dyDescent="0.35">
      <c r="A33" s="1" t="s">
        <v>75</v>
      </c>
      <c r="B33" s="39">
        <f>(Y19-Y13-Y12)/B31</f>
        <v>0.56810043852842151</v>
      </c>
    </row>
    <row r="34" spans="1:35" s="4" customFormat="1" x14ac:dyDescent="0.3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" customFormat="1" x14ac:dyDescent="0.3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 x14ac:dyDescent="0.35">
      <c r="A36" s="1" t="s">
        <v>46</v>
      </c>
      <c r="B36" s="38">
        <f>Y18*B33*B35</f>
        <v>695.92303719731638</v>
      </c>
      <c r="H36" s="5"/>
      <c r="I36"/>
      <c r="J36"/>
      <c r="K36"/>
      <c r="L36"/>
      <c r="M36"/>
      <c r="N36"/>
      <c r="O36"/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</sheetData>
  <mergeCells count="3">
    <mergeCell ref="B1:G1"/>
    <mergeCell ref="H1:W1"/>
    <mergeCell ref="X1:AC1"/>
  </mergeCells>
  <conditionalFormatting sqref="B3:AC4">
    <cfRule type="expression" dxfId="50" priority="10">
      <formula>B3="STA1+STA2"</formula>
    </cfRule>
    <cfRule type="expression" dxfId="49" priority="11">
      <formula>B3="AP1+AP2"</formula>
    </cfRule>
    <cfRule type="expression" dxfId="48" priority="12">
      <formula>B3="STA2"</formula>
    </cfRule>
    <cfRule type="expression" dxfId="47" priority="13">
      <formula>B3="AP2"</formula>
    </cfRule>
    <cfRule type="expression" dxfId="46" priority="14">
      <formula>B3="STA1"</formula>
    </cfRule>
    <cfRule type="expression" dxfId="45" priority="15">
      <formula>B3="AP1"</formula>
    </cfRule>
  </conditionalFormatting>
  <conditionalFormatting sqref="B5:AC6">
    <cfRule type="expression" dxfId="44" priority="1">
      <formula>B5="Cross"</formula>
    </cfRule>
    <cfRule type="expression" dxfId="43" priority="2">
      <formula>B5="AP2AP"</formula>
    </cfRule>
    <cfRule type="expression" dxfId="42" priority="3">
      <formula>B5="Associated"</formula>
    </cfRule>
  </conditionalFormatting>
  <conditionalFormatting sqref="B15:AC15">
    <cfRule type="expression" dxfId="41" priority="4">
      <formula>B15="Cross"</formula>
    </cfRule>
    <cfRule type="expression" dxfId="40" priority="5">
      <formula>B15="AP2AP"</formula>
    </cfRule>
    <cfRule type="expression" dxfId="39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8C0871-12AD-407A-A496-54C4A6CF3F61}">
          <x14:formula1>
            <xm:f>Indices!$D$2:$D$5</xm:f>
          </x14:formula1>
          <xm:sqref>B10:AC10</xm:sqref>
        </x14:dataValidation>
        <x14:dataValidation type="list" allowBlank="1" showInputMessage="1" showErrorMessage="1" xr:uid="{D392FF6B-D15B-49D7-84D6-6672253A24D6}">
          <x14:formula1>
            <xm:f>Indices!$E$2:$E$4</xm:f>
          </x14:formula1>
          <xm:sqref>B5:AC5</xm:sqref>
        </x14:dataValidation>
        <x14:dataValidation type="list" allowBlank="1" showInputMessage="1" showErrorMessage="1" xr:uid="{EFA716EC-0E52-4AB3-9843-497B273E2C68}">
          <x14:formula1>
            <xm:f>Indices!$L$2:$L$7</xm:f>
          </x14:formula1>
          <xm:sqref>B3:AC4</xm:sqref>
        </x14:dataValidation>
        <x14:dataValidation type="list" allowBlank="1" showInputMessage="1" showErrorMessage="1" xr:uid="{B071423A-BAF4-452D-ABE9-61976F0515DA}">
          <x14:formula1>
            <xm:f>Indices!$A$2:$A$7</xm:f>
          </x14:formula1>
          <xm:sqref>B9:AC9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99C4-5826-4EA5-ADC1-296959C552C4}">
  <sheetPr>
    <tabColor rgb="FFFFC000"/>
  </sheetPr>
  <dimension ref="A1:AI36"/>
  <sheetViews>
    <sheetView workbookViewId="0">
      <pane xSplit="1" ySplit="1" topLeftCell="J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AC17"/>
    </sheetView>
  </sheetViews>
  <sheetFormatPr defaultRowHeight="14.5" x14ac:dyDescent="0.35"/>
  <cols>
    <col min="1" max="1" width="16.54296875" bestFit="1" customWidth="1"/>
    <col min="2" max="7" width="10.26953125" style="4" customWidth="1"/>
    <col min="8" max="8" width="10.26953125" style="5" customWidth="1"/>
    <col min="9" max="15" width="10.26953125" customWidth="1"/>
    <col min="16" max="16" width="10.26953125" style="5" customWidth="1"/>
    <col min="17" max="29" width="10.26953125" customWidth="1"/>
    <col min="30" max="30" width="11.54296875" bestFit="1" customWidth="1"/>
    <col min="31" max="31" width="12" bestFit="1" customWidth="1"/>
    <col min="32" max="32" width="10.453125" bestFit="1" customWidth="1"/>
    <col min="33" max="34" width="8.1796875" customWidth="1"/>
  </cols>
  <sheetData>
    <row r="1" spans="1:35" s="7" customFormat="1" ht="15" customHeigh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3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3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3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3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3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35">
      <c r="A20" s="1"/>
    </row>
    <row r="21" spans="1:35" x14ac:dyDescent="0.35">
      <c r="B21" s="4" t="s">
        <v>43</v>
      </c>
      <c r="C21" s="4" t="s">
        <v>66</v>
      </c>
      <c r="D21" s="4" t="s">
        <v>26</v>
      </c>
    </row>
    <row r="22" spans="1:35" x14ac:dyDescent="0.3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35" x14ac:dyDescent="0.3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35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35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35" x14ac:dyDescent="0.35">
      <c r="A28" s="1" t="s">
        <v>71</v>
      </c>
      <c r="B28" s="37">
        <f>SUM($B19:$G19)</f>
        <v>1051.2453514739229</v>
      </c>
    </row>
    <row r="29" spans="1:35" x14ac:dyDescent="0.35">
      <c r="A29" s="1" t="s">
        <v>72</v>
      </c>
      <c r="B29" s="37">
        <f>SUM($H19:$W19)</f>
        <v>2351.8276643990926</v>
      </c>
    </row>
    <row r="30" spans="1:35" x14ac:dyDescent="0.35">
      <c r="A30" s="1" t="s">
        <v>73</v>
      </c>
      <c r="B30" s="37">
        <f>SUM($X19:$AC19)</f>
        <v>6053.0013605442173</v>
      </c>
    </row>
    <row r="31" spans="1:35" x14ac:dyDescent="0.35">
      <c r="A31" s="1" t="s">
        <v>74</v>
      </c>
      <c r="B31" s="38">
        <f>B28+B29*B34+B30</f>
        <v>9456.074376417233</v>
      </c>
    </row>
    <row r="32" spans="1:35" x14ac:dyDescent="0.35">
      <c r="A32" s="1" t="s">
        <v>80</v>
      </c>
      <c r="B32" s="40">
        <f>Summary!$C$15</f>
        <v>9</v>
      </c>
      <c r="H32"/>
      <c r="P32"/>
    </row>
    <row r="33" spans="1:35" x14ac:dyDescent="0.35">
      <c r="A33" s="1" t="s">
        <v>75</v>
      </c>
      <c r="B33" s="39">
        <f>(Y19-Y13-Y12)/B31</f>
        <v>0.56810043852842151</v>
      </c>
    </row>
    <row r="34" spans="1:35" s="4" customFormat="1" x14ac:dyDescent="0.3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" customFormat="1" x14ac:dyDescent="0.3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 x14ac:dyDescent="0.35">
      <c r="A36" s="1" t="s">
        <v>46</v>
      </c>
      <c r="B36" s="38">
        <f>Y18*B33*B35</f>
        <v>695.92303719731638</v>
      </c>
      <c r="H36" s="5"/>
      <c r="I36"/>
      <c r="J36"/>
      <c r="K36"/>
      <c r="L36"/>
      <c r="M36"/>
      <c r="N36"/>
      <c r="O36"/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</sheetData>
  <mergeCells count="3">
    <mergeCell ref="B1:G1"/>
    <mergeCell ref="H1:W1"/>
    <mergeCell ref="X1:AC1"/>
  </mergeCells>
  <conditionalFormatting sqref="B3:AC4">
    <cfRule type="expression" dxfId="38" priority="10">
      <formula>B3="STA1+STA2"</formula>
    </cfRule>
    <cfRule type="expression" dxfId="37" priority="11">
      <formula>B3="AP1+AP2"</formula>
    </cfRule>
    <cfRule type="expression" dxfId="36" priority="12">
      <formula>B3="STA2"</formula>
    </cfRule>
    <cfRule type="expression" dxfId="35" priority="13">
      <formula>B3="AP2"</formula>
    </cfRule>
    <cfRule type="expression" dxfId="34" priority="14">
      <formula>B3="STA1"</formula>
    </cfRule>
    <cfRule type="expression" dxfId="33" priority="15">
      <formula>B3="AP1"</formula>
    </cfRule>
  </conditionalFormatting>
  <conditionalFormatting sqref="B5:AC6">
    <cfRule type="expression" dxfId="32" priority="1">
      <formula>B5="Cross"</formula>
    </cfRule>
    <cfRule type="expression" dxfId="31" priority="2">
      <formula>B5="AP2AP"</formula>
    </cfRule>
    <cfRule type="expression" dxfId="30" priority="3">
      <formula>B5="Associated"</formula>
    </cfRule>
  </conditionalFormatting>
  <conditionalFormatting sqref="B15:AC15">
    <cfRule type="expression" dxfId="29" priority="4">
      <formula>B15="Cross"</formula>
    </cfRule>
    <cfRule type="expression" dxfId="28" priority="5">
      <formula>B15="AP2AP"</formula>
    </cfRule>
    <cfRule type="expression" dxfId="27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9B55160-098B-4236-B4A9-D7104E483207}">
          <x14:formula1>
            <xm:f>Indices!$A$2:$A$7</xm:f>
          </x14:formula1>
          <xm:sqref>B9:AC9</xm:sqref>
        </x14:dataValidation>
        <x14:dataValidation type="list" allowBlank="1" showInputMessage="1" showErrorMessage="1" xr:uid="{31B1F6DA-D918-4530-8ADA-3ACBE21947C4}">
          <x14:formula1>
            <xm:f>Indices!$L$2:$L$7</xm:f>
          </x14:formula1>
          <xm:sqref>B3:AC4</xm:sqref>
        </x14:dataValidation>
        <x14:dataValidation type="list" allowBlank="1" showInputMessage="1" showErrorMessage="1" xr:uid="{5B5F5E10-A76F-429A-B237-E9F182A96571}">
          <x14:formula1>
            <xm:f>Indices!$E$2:$E$4</xm:f>
          </x14:formula1>
          <xm:sqref>B5:AC5</xm:sqref>
        </x14:dataValidation>
        <x14:dataValidation type="list" allowBlank="1" showInputMessage="1" showErrorMessage="1" xr:uid="{AD98B7AE-FFA1-4012-8229-85C410AC0477}">
          <x14:formula1>
            <xm:f>Indices!$D$2:$D$5</xm:f>
          </x14:formula1>
          <xm:sqref>B10:AC10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B328-AE3A-4BA5-A4AB-49FF33C20642}">
  <sheetPr>
    <tabColor rgb="FFFFC000"/>
  </sheetPr>
  <dimension ref="A1:AC36"/>
  <sheetViews>
    <sheetView workbookViewId="0">
      <pane xSplit="1" ySplit="1" topLeftCell="E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P17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10.4531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2</v>
      </c>
      <c r="N11" s="4">
        <f t="shared" si="1"/>
        <v>0</v>
      </c>
      <c r="O11" s="4">
        <f t="shared" si="1"/>
        <v>4</v>
      </c>
      <c r="P11" s="4">
        <f t="shared" si="1"/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84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84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3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2x996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2x996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122.6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840.45676998368685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840.45676998368685</v>
      </c>
      <c r="N19" s="4">
        <f t="shared" si="6"/>
        <v>97.333333333333343</v>
      </c>
      <c r="O19" s="4">
        <f t="shared" si="6"/>
        <v>5500</v>
      </c>
      <c r="P19" s="4">
        <f t="shared" si="6"/>
        <v>126.00326264274062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9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9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9" x14ac:dyDescent="0.35">
      <c r="A28" s="1" t="s">
        <v>71</v>
      </c>
      <c r="B28" s="37">
        <f>SUM($B19:$E19)</f>
        <v>709.68932390792099</v>
      </c>
    </row>
    <row r="29" spans="1:29" x14ac:dyDescent="0.35">
      <c r="A29" s="1" t="s">
        <v>72</v>
      </c>
      <c r="B29" s="37">
        <f>SUM($F19:$M19)</f>
        <v>2518.2468733007072</v>
      </c>
    </row>
    <row r="30" spans="1:29" x14ac:dyDescent="0.35">
      <c r="A30" s="1" t="s">
        <v>73</v>
      </c>
      <c r="B30" s="37">
        <f>SUM($N19:$P19)</f>
        <v>5723.336595976074</v>
      </c>
    </row>
    <row r="31" spans="1:29" x14ac:dyDescent="0.35">
      <c r="A31" s="1" t="s">
        <v>74</v>
      </c>
      <c r="B31" s="38">
        <f>B28+B29*B34+B30</f>
        <v>8951.2727931847021</v>
      </c>
    </row>
    <row r="32" spans="1:29" x14ac:dyDescent="0.35">
      <c r="A32" s="1" t="s">
        <v>80</v>
      </c>
      <c r="B32" s="40">
        <f>Summary!$C$15</f>
        <v>9</v>
      </c>
      <c r="F32" s="4"/>
      <c r="G32" s="4"/>
      <c r="J32"/>
    </row>
    <row r="33" spans="1:29" x14ac:dyDescent="0.35">
      <c r="A33" s="1" t="s">
        <v>75</v>
      </c>
      <c r="B33" s="39">
        <f>(O19-O13-O12)/B31</f>
        <v>0.60013811712789267</v>
      </c>
    </row>
    <row r="34" spans="1:29" s="4" customFormat="1" x14ac:dyDescent="0.35">
      <c r="A34" s="1" t="s">
        <v>76</v>
      </c>
      <c r="B34" s="39">
        <v>1</v>
      </c>
      <c r="F34" s="5"/>
      <c r="G34"/>
      <c r="H34"/>
      <c r="I34"/>
      <c r="J34" s="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4" customFormat="1" x14ac:dyDescent="0.35">
      <c r="A35" s="1" t="s">
        <v>77</v>
      </c>
      <c r="B35" s="39">
        <v>0.5</v>
      </c>
      <c r="F35" s="5"/>
      <c r="G35"/>
      <c r="H35"/>
      <c r="I35"/>
      <c r="J35" s="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4" customFormat="1" x14ac:dyDescent="0.35">
      <c r="A36" s="1" t="s">
        <v>46</v>
      </c>
      <c r="B36" s="38">
        <f>O18*B33*B35</f>
        <v>735.16919348166857</v>
      </c>
      <c r="F36" s="5"/>
      <c r="G36"/>
      <c r="H36"/>
      <c r="I36"/>
      <c r="J36" s="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</sheetData>
  <mergeCells count="3">
    <mergeCell ref="B1:E1"/>
    <mergeCell ref="F1:M1"/>
    <mergeCell ref="N1:P1"/>
  </mergeCells>
  <conditionalFormatting sqref="B15:P15">
    <cfRule type="expression" dxfId="26" priority="4">
      <formula>B15="Cross"</formula>
    </cfRule>
    <cfRule type="expression" dxfId="25" priority="5">
      <formula>B15="AP2AP"</formula>
    </cfRule>
    <cfRule type="expression" dxfId="24" priority="6">
      <formula>B15="Associated"</formula>
    </cfRule>
  </conditionalFormatting>
  <conditionalFormatting sqref="B3:Z4">
    <cfRule type="expression" dxfId="23" priority="13">
      <formula>B3="STA1+STA2"</formula>
    </cfRule>
    <cfRule type="expression" dxfId="22" priority="14">
      <formula>B3="AP1+AP2"</formula>
    </cfRule>
    <cfRule type="expression" dxfId="21" priority="15">
      <formula>B3="STA2"</formula>
    </cfRule>
    <cfRule type="expression" dxfId="20" priority="16">
      <formula>B3="AP2"</formula>
    </cfRule>
    <cfRule type="expression" dxfId="19" priority="17">
      <formula>B3="STA1"</formula>
    </cfRule>
    <cfRule type="expression" dxfId="18" priority="18">
      <formula>B3="AP1"</formula>
    </cfRule>
  </conditionalFormatting>
  <conditionalFormatting sqref="B5:AC6">
    <cfRule type="expression" dxfId="17" priority="1">
      <formula>B5="Cross"</formula>
    </cfRule>
    <cfRule type="expression" dxfId="16" priority="2">
      <formula>B5="AP2AP"</formula>
    </cfRule>
    <cfRule type="expression" dxfId="15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C65F19-7C3C-4475-82AC-5621222EE8D5}">
          <x14:formula1>
            <xm:f>Indices!$D$2:$D$5</xm:f>
          </x14:formula1>
          <xm:sqref>B10:AC10</xm:sqref>
        </x14:dataValidation>
        <x14:dataValidation type="list" allowBlank="1" showInputMessage="1" showErrorMessage="1" xr:uid="{C045277C-0B59-4D27-86F9-05184BA54E02}">
          <x14:formula1>
            <xm:f>Indices!$A$2:$A$6</xm:f>
          </x14:formula1>
          <xm:sqref>Q9:AC9</xm:sqref>
        </x14:dataValidation>
        <x14:dataValidation type="list" allowBlank="1" showInputMessage="1" showErrorMessage="1" xr:uid="{0C317B36-10D1-4DB1-B452-58CE73C3BC43}">
          <x14:formula1>
            <xm:f>Indices!$E$2:$E$4</xm:f>
          </x14:formula1>
          <xm:sqref>B5:AC5</xm:sqref>
        </x14:dataValidation>
        <x14:dataValidation type="list" allowBlank="1" showInputMessage="1" showErrorMessage="1" xr:uid="{8B82EEF2-9F3F-4E4C-9097-187D356C6D3D}">
          <x14:formula1>
            <xm:f>Indices!$L$2:$L$7</xm:f>
          </x14:formula1>
          <xm:sqref>B3:Z4</xm:sqref>
        </x14:dataValidation>
        <x14:dataValidation type="list" allowBlank="1" showInputMessage="1" showErrorMessage="1" xr:uid="{12A0AADD-B816-45A2-95F4-61F646744A23}">
          <x14:formula1>
            <xm:f>Indices!$A$2:$A$7</xm:f>
          </x14:formula1>
          <xm:sqref>B9:P9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F598-5A06-493F-B06C-A733E1B13715}">
  <sheetPr>
    <tabColor rgb="FFFFC000"/>
  </sheetPr>
  <dimension ref="A1:AC36"/>
  <sheetViews>
    <sheetView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M30" sqref="M30"/>
    </sheetView>
  </sheetViews>
  <sheetFormatPr defaultRowHeight="14.5" x14ac:dyDescent="0.35"/>
  <cols>
    <col min="1" max="1" width="16.54296875" bestFit="1" customWidth="1"/>
    <col min="2" max="5" width="10.1796875" style="4" customWidth="1"/>
    <col min="6" max="6" width="10.1796875" style="5" customWidth="1"/>
    <col min="7" max="9" width="10.1796875" customWidth="1"/>
    <col min="10" max="10" width="10.1796875" style="5" customWidth="1"/>
    <col min="11" max="16" width="10.1796875" customWidth="1"/>
    <col min="17" max="17" width="11.54296875" bestFit="1" customWidth="1"/>
    <col min="18" max="18" width="12" bestFit="1" customWidth="1"/>
    <col min="19" max="19" width="10.453125" bestFit="1" customWidth="1"/>
    <col min="20" max="21" width="8.1796875" customWidth="1"/>
  </cols>
  <sheetData>
    <row r="1" spans="1:29" s="7" customFormat="1" ht="15" customHeight="1" x14ac:dyDescent="0.3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3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3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</row>
    <row r="7" spans="1:29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4</v>
      </c>
      <c r="P11" s="4">
        <f t="shared" si="1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3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245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155.06938775510204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512.5224489795919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512.5224489795919</v>
      </c>
      <c r="N19" s="4">
        <f t="shared" si="6"/>
        <v>97.333333333333343</v>
      </c>
      <c r="O19" s="4">
        <f t="shared" si="6"/>
        <v>5500</v>
      </c>
      <c r="P19" s="4">
        <f t="shared" si="6"/>
        <v>155.00408163265305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5">
      <c r="A20" s="1"/>
    </row>
    <row r="21" spans="1:29" x14ac:dyDescent="0.35">
      <c r="B21" s="4" t="s">
        <v>43</v>
      </c>
      <c r="C21" s="4" t="s">
        <v>66</v>
      </c>
      <c r="D21" s="4" t="s">
        <v>26</v>
      </c>
      <c r="E21" s="5"/>
    </row>
    <row r="22" spans="1:29" x14ac:dyDescent="0.3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9" x14ac:dyDescent="0.3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9" ht="15" customHeight="1" x14ac:dyDescent="0.3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9" ht="15" customHeight="1" x14ac:dyDescent="0.3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9" x14ac:dyDescent="0.35">
      <c r="A28" s="1" t="s">
        <v>71</v>
      </c>
      <c r="B28" s="37">
        <f>SUM($B19:$E19)</f>
        <v>738.62494331065761</v>
      </c>
    </row>
    <row r="29" spans="1:29" x14ac:dyDescent="0.35">
      <c r="A29" s="1" t="s">
        <v>72</v>
      </c>
      <c r="B29" s="37">
        <f>SUM($F19:$M19)</f>
        <v>1862.3782312925171</v>
      </c>
    </row>
    <row r="30" spans="1:29" x14ac:dyDescent="0.35">
      <c r="A30" s="1" t="s">
        <v>73</v>
      </c>
      <c r="B30" s="37">
        <f>SUM($N19:$P19)</f>
        <v>5752.3374149659858</v>
      </c>
    </row>
    <row r="31" spans="1:29" x14ac:dyDescent="0.35">
      <c r="A31" s="1" t="s">
        <v>74</v>
      </c>
      <c r="B31" s="38">
        <f>B28+B29*B34+B30</f>
        <v>8353.3405895691612</v>
      </c>
    </row>
    <row r="32" spans="1:29" x14ac:dyDescent="0.35">
      <c r="A32" s="1" t="s">
        <v>80</v>
      </c>
      <c r="B32" s="40">
        <f>Summary!$C$15</f>
        <v>9</v>
      </c>
      <c r="F32" s="4"/>
      <c r="G32" s="4"/>
      <c r="J32"/>
    </row>
    <row r="33" spans="1:29" x14ac:dyDescent="0.35">
      <c r="A33" s="1" t="s">
        <v>75</v>
      </c>
      <c r="B33" s="39">
        <f>(O19-O13-O12)/B31</f>
        <v>0.64309600960219804</v>
      </c>
    </row>
    <row r="34" spans="1:29" s="4" customFormat="1" x14ac:dyDescent="0.35">
      <c r="A34" s="1" t="s">
        <v>76</v>
      </c>
      <c r="B34" s="39">
        <v>1</v>
      </c>
      <c r="F34" s="5"/>
      <c r="G34"/>
      <c r="H34"/>
      <c r="I34"/>
      <c r="J34" s="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4" customFormat="1" x14ac:dyDescent="0.35">
      <c r="A35" s="1" t="s">
        <v>77</v>
      </c>
      <c r="B35" s="39">
        <v>0.5</v>
      </c>
      <c r="F35" s="5"/>
      <c r="G35"/>
      <c r="H35"/>
      <c r="I35"/>
      <c r="J35" s="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4" customFormat="1" x14ac:dyDescent="0.35">
      <c r="A36" s="1" t="s">
        <v>46</v>
      </c>
      <c r="B36" s="38">
        <f>O18*B33*B35</f>
        <v>787.79261176269256</v>
      </c>
      <c r="F36" s="5"/>
      <c r="G36"/>
      <c r="H36"/>
      <c r="I36"/>
      <c r="J36" s="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</sheetData>
  <mergeCells count="3">
    <mergeCell ref="B1:E1"/>
    <mergeCell ref="F1:M1"/>
    <mergeCell ref="N1:P1"/>
  </mergeCells>
  <conditionalFormatting sqref="B6:P6">
    <cfRule type="expression" dxfId="14" priority="1">
      <formula>B6="Cross"</formula>
    </cfRule>
    <cfRule type="expression" dxfId="13" priority="2">
      <formula>B6="AP2AP"</formula>
    </cfRule>
    <cfRule type="expression" dxfId="12" priority="3">
      <formula>B6="Associated"</formula>
    </cfRule>
  </conditionalFormatting>
  <conditionalFormatting sqref="B15:P15">
    <cfRule type="expression" dxfId="11" priority="4">
      <formula>B15="Cross"</formula>
    </cfRule>
    <cfRule type="expression" dxfId="10" priority="5">
      <formula>B15="AP2AP"</formula>
    </cfRule>
    <cfRule type="expression" dxfId="9" priority="6">
      <formula>B15="Associated"</formula>
    </cfRule>
  </conditionalFormatting>
  <conditionalFormatting sqref="B3:Z4">
    <cfRule type="expression" dxfId="8" priority="13">
      <formula>B3="STA1+STA2"</formula>
    </cfRule>
    <cfRule type="expression" dxfId="7" priority="14">
      <formula>B3="AP1+AP2"</formula>
    </cfRule>
    <cfRule type="expression" dxfId="6" priority="15">
      <formula>B3="STA2"</formula>
    </cfRule>
    <cfRule type="expression" dxfId="5" priority="16">
      <formula>B3="AP2"</formula>
    </cfRule>
    <cfRule type="expression" dxfId="4" priority="17">
      <formula>B3="STA1"</formula>
    </cfRule>
    <cfRule type="expression" dxfId="3" priority="18">
      <formula>B3="AP1"</formula>
    </cfRule>
  </conditionalFormatting>
  <conditionalFormatting sqref="B5:AC5">
    <cfRule type="expression" dxfId="2" priority="10">
      <formula>B5="Cross"</formula>
    </cfRule>
    <cfRule type="expression" dxfId="1" priority="11">
      <formula>B5="AP2AP"</formula>
    </cfRule>
    <cfRule type="expression" dxfId="0" priority="12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D9A763B-9FE3-46DE-8BDB-F22B725C5782}">
          <x14:formula1>
            <xm:f>Indices!$A$2:$A$7</xm:f>
          </x14:formula1>
          <xm:sqref>B9:P9</xm:sqref>
        </x14:dataValidation>
        <x14:dataValidation type="list" allowBlank="1" showInputMessage="1" showErrorMessage="1" xr:uid="{0DC4CFF4-78AF-48E5-AF8B-87B90E540C11}">
          <x14:formula1>
            <xm:f>Indices!$L$2:$L$7</xm:f>
          </x14:formula1>
          <xm:sqref>B3:Z4</xm:sqref>
        </x14:dataValidation>
        <x14:dataValidation type="list" allowBlank="1" showInputMessage="1" showErrorMessage="1" xr:uid="{0E453017-7494-4A53-9BC8-FC217B57396B}">
          <x14:formula1>
            <xm:f>Indices!$E$2:$E$4</xm:f>
          </x14:formula1>
          <xm:sqref>B5:AC5</xm:sqref>
        </x14:dataValidation>
        <x14:dataValidation type="list" allowBlank="1" showInputMessage="1" showErrorMessage="1" xr:uid="{F3BAA1D6-0736-498A-B904-7146F2D579B1}">
          <x14:formula1>
            <xm:f>Indices!$A$2:$A$6</xm:f>
          </x14:formula1>
          <xm:sqref>Q9:AC9</xm:sqref>
        </x14:dataValidation>
        <x14:dataValidation type="list" allowBlank="1" showInputMessage="1" showErrorMessage="1" xr:uid="{F200D710-0766-43E1-8DB6-64380668D931}">
          <x14:formula1>
            <xm:f>Indices!$D$2:$D$5</xm:f>
          </x14:formula1>
          <xm:sqref>B10:AC10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88D0-54B8-4174-821B-EA9F1B53886A}">
  <dimension ref="A1:O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33" sqref="F33"/>
    </sheetView>
  </sheetViews>
  <sheetFormatPr defaultRowHeight="14.5" x14ac:dyDescent="0.35"/>
  <cols>
    <col min="1" max="1" width="23.453125" bestFit="1" customWidth="1"/>
    <col min="2" max="7" width="10.7265625" style="4" customWidth="1"/>
    <col min="8" max="9" width="10.7265625" customWidth="1"/>
    <col min="10" max="10" width="10.453125" bestFit="1" customWidth="1"/>
    <col min="11" max="11" width="12" bestFit="1" customWidth="1"/>
    <col min="12" max="12" width="10.453125" bestFit="1" customWidth="1"/>
    <col min="13" max="13" width="15" customWidth="1"/>
    <col min="14" max="14" width="11.54296875" bestFit="1" customWidth="1"/>
    <col min="15" max="15" width="12" bestFit="1" customWidth="1"/>
    <col min="16" max="18" width="8.1796875" customWidth="1"/>
  </cols>
  <sheetData>
    <row r="1" spans="1:15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6501+(28+2+5+4)</f>
        <v>6540</v>
      </c>
      <c r="H7" s="17">
        <f>(5484-H13-H12)*H18/8</f>
        <v>1093494.3499999999</v>
      </c>
      <c r="I7" s="4">
        <f>16+2+34+36+4</f>
        <v>92</v>
      </c>
      <c r="J7" s="2"/>
      <c r="K7" s="2"/>
      <c r="L7" s="2"/>
      <c r="M7" s="33"/>
      <c r="N7" s="2"/>
    </row>
    <row r="8" spans="1:15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3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5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1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1</v>
      </c>
      <c r="H11" s="4">
        <f t="shared" si="1"/>
        <v>4</v>
      </c>
      <c r="I11" s="4">
        <f t="shared" si="1"/>
        <v>1</v>
      </c>
      <c r="J11" s="2"/>
      <c r="K11" s="2"/>
      <c r="L11" s="2"/>
      <c r="M11" s="2"/>
      <c r="N11" s="2"/>
    </row>
    <row r="12" spans="1:1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68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108</v>
      </c>
      <c r="I12" s="4">
        <f>LOOKUP(I9,Indices!$A$2:$A$7,Indices!$B$2:$B$7)+I11*16</f>
        <v>68</v>
      </c>
      <c r="J12" s="2"/>
      <c r="K12" s="2"/>
      <c r="L12" s="2"/>
      <c r="M12" s="2"/>
      <c r="N12" s="2"/>
    </row>
    <row r="13" spans="1:15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2"/>
      <c r="K15" s="2"/>
      <c r="L15" s="2"/>
      <c r="M15" s="2"/>
      <c r="N15" s="2"/>
    </row>
    <row r="16" spans="1:15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2x996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2x996</v>
      </c>
      <c r="J17" s="2"/>
      <c r="K17" s="2"/>
      <c r="L17" s="2"/>
      <c r="M17" s="2"/>
      <c r="N17" s="2"/>
    </row>
    <row r="18" spans="1:15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367.5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551.29999999999995</v>
      </c>
      <c r="H18" s="4">
        <f>INDEX(PHY_RATE!$B$3:$O$8,MATCH(H17,PHY_RATE!$A$3:$A$8,0),MATCH(H14,PHY_RATE!$B$2:$O$2))*H15</f>
        <v>1633.3</v>
      </c>
      <c r="I18" s="4">
        <f>INDEX(PHY_RATE!$B$3:$O$8,MATCH(I17,PHY_RATE!$A$3:$A$8,0),MATCH(I14,PHY_RATE!$B$2:$O$2))*I15</f>
        <v>367.5</v>
      </c>
      <c r="J18" s="2"/>
      <c r="K18" s="2"/>
      <c r="L18" s="2"/>
      <c r="M18" s="2"/>
      <c r="N18" s="2"/>
    </row>
    <row r="19" spans="1:15" x14ac:dyDescent="0.35">
      <c r="A19" s="1" t="s">
        <v>78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106.04625850340136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198.90295664792311</v>
      </c>
      <c r="H19" s="4">
        <f t="shared" si="6"/>
        <v>5499.9999999999991</v>
      </c>
      <c r="I19" s="4">
        <f t="shared" si="6"/>
        <v>106.00272108843538</v>
      </c>
      <c r="J19" s="4"/>
      <c r="K19" s="4"/>
      <c r="L19" s="4"/>
      <c r="M19" s="4"/>
      <c r="N19" s="4"/>
      <c r="O19" s="4"/>
    </row>
    <row r="20" spans="1:15" x14ac:dyDescent="0.35">
      <c r="A20" s="1"/>
    </row>
    <row r="21" spans="1:15" x14ac:dyDescent="0.35">
      <c r="B21" s="4" t="s">
        <v>43</v>
      </c>
      <c r="C21" s="4" t="s">
        <v>66</v>
      </c>
      <c r="D21" s="4" t="s">
        <v>26</v>
      </c>
      <c r="E21"/>
    </row>
    <row r="22" spans="1:15" x14ac:dyDescent="0.35">
      <c r="A22" s="10" t="s">
        <v>3</v>
      </c>
      <c r="B22" s="19">
        <v>1</v>
      </c>
      <c r="C22" s="20">
        <v>4</v>
      </c>
      <c r="D22" s="21">
        <f>Summary!$B$3</f>
        <v>320</v>
      </c>
      <c r="E22"/>
    </row>
    <row r="23" spans="1:15" x14ac:dyDescent="0.35">
      <c r="A23" s="11" t="s">
        <v>5</v>
      </c>
      <c r="B23" s="22"/>
      <c r="D23" s="23"/>
      <c r="E23"/>
    </row>
    <row r="24" spans="1:15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  <c r="E24"/>
    </row>
    <row r="25" spans="1:15" ht="15" customHeight="1" x14ac:dyDescent="0.35">
      <c r="A25" s="13" t="s">
        <v>6</v>
      </c>
      <c r="B25" s="25"/>
      <c r="C25" s="26"/>
      <c r="D25" s="27"/>
      <c r="E25"/>
    </row>
    <row r="28" spans="1:15" x14ac:dyDescent="0.35">
      <c r="A28" s="1" t="s">
        <v>71</v>
      </c>
      <c r="B28" s="37">
        <f>SUM($B19:$C19)</f>
        <v>430.71292517006805</v>
      </c>
    </row>
    <row r="29" spans="1:15" x14ac:dyDescent="0.35">
      <c r="A29" s="1" t="s">
        <v>72</v>
      </c>
      <c r="B29" s="37">
        <f>SUM($D19:$G19)</f>
        <v>465.90295664792313</v>
      </c>
    </row>
    <row r="30" spans="1:15" x14ac:dyDescent="0.35">
      <c r="A30" s="1" t="s">
        <v>73</v>
      </c>
      <c r="B30" s="37">
        <f>SUM($H19:$I19)</f>
        <v>5606.0027210884346</v>
      </c>
    </row>
    <row r="31" spans="1:15" x14ac:dyDescent="0.35">
      <c r="A31" s="1" t="s">
        <v>74</v>
      </c>
      <c r="B31" s="38">
        <f>B28+B29*B34+B30</f>
        <v>6502.6186029064256</v>
      </c>
    </row>
    <row r="32" spans="1:15" x14ac:dyDescent="0.35">
      <c r="A32" s="1" t="s">
        <v>80</v>
      </c>
      <c r="B32" s="40">
        <f>Summary!$C$3</f>
        <v>9</v>
      </c>
    </row>
    <row r="33" spans="1:2" x14ac:dyDescent="0.35">
      <c r="A33" s="1" t="s">
        <v>75</v>
      </c>
      <c r="B33" s="39">
        <f>(H19-H13-H12)/B31</f>
        <v>0.82612872260398562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0.5</v>
      </c>
    </row>
    <row r="36" spans="1:2" x14ac:dyDescent="0.35">
      <c r="A36" s="1" t="s">
        <v>46</v>
      </c>
      <c r="B36" s="38">
        <f>H18*B33*B35</f>
        <v>674.65802131454484</v>
      </c>
    </row>
  </sheetData>
  <mergeCells count="3">
    <mergeCell ref="H1:I1"/>
    <mergeCell ref="D1:G1"/>
    <mergeCell ref="B1:C1"/>
  </mergeCells>
  <phoneticPr fontId="5" type="noConversion"/>
  <conditionalFormatting sqref="B3:I4">
    <cfRule type="expression" dxfId="371" priority="10">
      <formula>B3="STA2"</formula>
    </cfRule>
    <cfRule type="expression" dxfId="370" priority="11">
      <formula>B3="AP2"</formula>
    </cfRule>
    <cfRule type="expression" dxfId="369" priority="12">
      <formula>B3="STA1"</formula>
    </cfRule>
    <cfRule type="expression" dxfId="368" priority="13">
      <formula>B3="AP1"</formula>
    </cfRule>
  </conditionalFormatting>
  <conditionalFormatting sqref="B5:I6">
    <cfRule type="expression" dxfId="367" priority="1">
      <formula>B5="Cross"</formula>
    </cfRule>
    <cfRule type="expression" dxfId="366" priority="2">
      <formula>B5="AP2AP"</formula>
    </cfRule>
    <cfRule type="expression" dxfId="365" priority="3">
      <formula>B5="Associated"</formula>
    </cfRule>
  </conditionalFormatting>
  <conditionalFormatting sqref="B15:I15">
    <cfRule type="expression" dxfId="364" priority="4">
      <formula>B15="Cross"</formula>
    </cfRule>
    <cfRule type="expression" dxfId="363" priority="5">
      <formula>B15="AP2AP"</formula>
    </cfRule>
    <cfRule type="expression" dxfId="362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CD8C1F8D-E732-4ED6-930E-D595E2D65719}">
          <x14:formula1>
            <xm:f>Indices!$L$2:$L$5</xm:f>
          </x14:formula1>
          <xm:sqref>B3:I4</xm:sqref>
        </x14:dataValidation>
        <x14:dataValidation type="list" allowBlank="1" showInputMessage="1" showErrorMessage="1" xr:uid="{9B039DE1-3B50-499B-A562-424D86EB3387}">
          <x14:formula1>
            <xm:f>Indices!$E$2:$E$4</xm:f>
          </x14:formula1>
          <xm:sqref>B5:I5</xm:sqref>
        </x14:dataValidation>
        <x14:dataValidation type="list" allowBlank="1" showInputMessage="1" showErrorMessage="1" xr:uid="{2C274825-7059-4785-BABA-53763CE37A48}">
          <x14:formula1>
            <xm:f>Indices!$D$2:$D$5</xm:f>
          </x14:formula1>
          <xm:sqref>B10:I10</xm:sqref>
        </x14:dataValidation>
        <x14:dataValidation type="list" allowBlank="1" showInputMessage="1" showErrorMessage="1" xr:uid="{01417A4B-5D94-40CB-A92C-15D509FD878B}">
          <x14:formula1>
            <xm:f>Indices!$A$2:$A$7</xm:f>
          </x14:formula1>
          <xm:sqref>B9:I9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4BAD-C907-4EE9-818F-386A25BEE724}">
  <dimension ref="A1:O36"/>
  <sheetViews>
    <sheetView zoomScaleNormal="100" workbookViewId="0">
      <pane xSplit="1" ySplit="1" topLeftCell="B2" activePane="bottomRight" state="frozen"/>
      <selection activeCell="B33" sqref="B33"/>
      <selection pane="topRight" activeCell="B33" sqref="B33"/>
      <selection pane="bottomLeft" activeCell="B33" sqref="B33"/>
      <selection pane="bottomRight" activeCell="H18" sqref="H18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9" width="10.453125" customWidth="1"/>
    <col min="10" max="10" width="10.453125" bestFit="1" customWidth="1"/>
    <col min="11" max="11" width="12" bestFit="1" customWidth="1"/>
    <col min="12" max="12" width="9.81640625" bestFit="1" customWidth="1"/>
    <col min="13" max="13" width="9" customWidth="1"/>
    <col min="14" max="14" width="11.54296875" bestFit="1" customWidth="1"/>
    <col min="15" max="15" width="12" bestFit="1" customWidth="1"/>
    <col min="16" max="18" width="8.1796875" customWidth="1"/>
  </cols>
  <sheetData>
    <row r="1" spans="1:15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6501+(28+2+5+4)</f>
        <v>6540</v>
      </c>
      <c r="H7" s="17">
        <f>(5484-H13-H12)*H18/8</f>
        <v>1093494.3499999999</v>
      </c>
      <c r="I7" s="4">
        <f>16+2+34+36+4</f>
        <v>92</v>
      </c>
      <c r="J7" s="2"/>
      <c r="K7" s="2"/>
      <c r="L7" s="2"/>
      <c r="M7" s="2"/>
      <c r="N7" s="2"/>
    </row>
    <row r="8" spans="1:15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35">
      <c r="A10" s="1" t="s">
        <v>47</v>
      </c>
      <c r="B10" s="4" t="s">
        <v>48</v>
      </c>
      <c r="C10" s="4" t="s">
        <v>44</v>
      </c>
      <c r="D10" s="4" t="s">
        <v>48</v>
      </c>
      <c r="E10" s="4" t="s">
        <v>48</v>
      </c>
      <c r="F10" s="4" t="s">
        <v>48</v>
      </c>
      <c r="G10" s="4" t="s">
        <v>44</v>
      </c>
      <c r="H10" s="4" t="s">
        <v>49</v>
      </c>
      <c r="I10" s="4" t="s">
        <v>44</v>
      </c>
      <c r="J10" s="2"/>
      <c r="K10" s="2"/>
      <c r="L10" s="2"/>
      <c r="M10" s="2"/>
      <c r="N10" s="2"/>
    </row>
    <row r="11" spans="1:15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5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2"/>
      <c r="K15" s="2"/>
      <c r="L15" s="2"/>
      <c r="M15" s="2"/>
      <c r="N15" s="2"/>
    </row>
    <row r="16" spans="1:15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2"/>
      <c r="K17" s="2"/>
      <c r="L17" s="2"/>
      <c r="M17" s="2"/>
      <c r="N17" s="2"/>
    </row>
    <row r="18" spans="1:15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735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1102.5</v>
      </c>
      <c r="H18" s="4">
        <f>INDEX(PHY_RATE!$B$3:$O$8,MATCH(H17,PHY_RATE!$A$3:$A$8,0),MATCH(H14,PHY_RATE!$B$2:$O$2))*H15</f>
        <v>1633.3</v>
      </c>
      <c r="I18" s="4">
        <f>INDEX(PHY_RATE!$B$3:$O$8,MATCH(I17,PHY_RATE!$A$3:$A$8,0),MATCH(I14,PHY_RATE!$B$2:$O$2))*I15</f>
        <v>735</v>
      </c>
      <c r="J18" s="2"/>
      <c r="K18" s="2"/>
      <c r="L18" s="2"/>
      <c r="M18" s="2"/>
      <c r="N18" s="2"/>
    </row>
    <row r="19" spans="1:15" x14ac:dyDescent="0.3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121.02312925170068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167.45578231292518</v>
      </c>
      <c r="H19" s="4">
        <f t="shared" si="6"/>
        <v>5499.9999999999991</v>
      </c>
      <c r="I19" s="4">
        <f t="shared" si="6"/>
        <v>121.00136054421769</v>
      </c>
      <c r="J19" s="4"/>
      <c r="K19" s="4"/>
      <c r="L19" s="4"/>
      <c r="M19" s="4"/>
      <c r="N19" s="4"/>
      <c r="O19" s="4"/>
    </row>
    <row r="20" spans="1:15" x14ac:dyDescent="0.35">
      <c r="A20" s="1"/>
    </row>
    <row r="21" spans="1:15" x14ac:dyDescent="0.35">
      <c r="B21" s="4" t="s">
        <v>43</v>
      </c>
      <c r="C21" s="4" t="s">
        <v>66</v>
      </c>
      <c r="D21" s="4" t="s">
        <v>26</v>
      </c>
    </row>
    <row r="22" spans="1:15" x14ac:dyDescent="0.3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15" x14ac:dyDescent="0.35">
      <c r="A23" s="11" t="s">
        <v>5</v>
      </c>
      <c r="B23" s="22"/>
      <c r="D23" s="23"/>
    </row>
    <row r="24" spans="1:15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15" ht="15" customHeight="1" x14ac:dyDescent="0.35">
      <c r="A25" s="13" t="s">
        <v>6</v>
      </c>
      <c r="B25" s="25"/>
      <c r="C25" s="26"/>
      <c r="D25" s="27"/>
    </row>
    <row r="28" spans="1:15" x14ac:dyDescent="0.35">
      <c r="A28" s="1" t="s">
        <v>71</v>
      </c>
      <c r="B28" s="37">
        <f>SUM($B19:$C19)</f>
        <v>445.68979591836739</v>
      </c>
    </row>
    <row r="29" spans="1:15" x14ac:dyDescent="0.35">
      <c r="A29" s="1" t="s">
        <v>72</v>
      </c>
      <c r="B29" s="37">
        <f>SUM($D19:$G19)</f>
        <v>434.45578231292518</v>
      </c>
    </row>
    <row r="30" spans="1:15" x14ac:dyDescent="0.35">
      <c r="A30" s="1" t="s">
        <v>73</v>
      </c>
      <c r="B30" s="37">
        <f>SUM($H19:$I19)</f>
        <v>5621.0013605442164</v>
      </c>
    </row>
    <row r="31" spans="1:15" x14ac:dyDescent="0.35">
      <c r="A31" s="1" t="s">
        <v>74</v>
      </c>
      <c r="B31" s="38">
        <f>B28+B29*B34+B30</f>
        <v>6501.1469387755087</v>
      </c>
    </row>
    <row r="32" spans="1:15" x14ac:dyDescent="0.35">
      <c r="A32" s="1" t="s">
        <v>80</v>
      </c>
      <c r="B32" s="40">
        <f>Summary!$C$3</f>
        <v>9</v>
      </c>
    </row>
    <row r="33" spans="1:2" x14ac:dyDescent="0.35">
      <c r="A33" s="1" t="s">
        <v>75</v>
      </c>
      <c r="B33" s="39">
        <f>(H19-H13-H12)/B31</f>
        <v>0.82631573329917929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0.5</v>
      </c>
    </row>
    <row r="36" spans="1:2" x14ac:dyDescent="0.35">
      <c r="A36" s="1" t="s">
        <v>46</v>
      </c>
      <c r="B36" s="38">
        <f>H18*B33*B35</f>
        <v>674.81074359877471</v>
      </c>
    </row>
  </sheetData>
  <mergeCells count="3">
    <mergeCell ref="B1:C1"/>
    <mergeCell ref="D1:G1"/>
    <mergeCell ref="H1:I1"/>
  </mergeCells>
  <phoneticPr fontId="5" type="noConversion"/>
  <conditionalFormatting sqref="B3:I4">
    <cfRule type="expression" dxfId="361" priority="19">
      <formula>B3="STA2"</formula>
    </cfRule>
    <cfRule type="expression" dxfId="360" priority="20">
      <formula>B3="AP2"</formula>
    </cfRule>
    <cfRule type="expression" dxfId="359" priority="21">
      <formula>B3="STA1"</formula>
    </cfRule>
    <cfRule type="expression" dxfId="358" priority="22">
      <formula>B3="AP1"</formula>
    </cfRule>
  </conditionalFormatting>
  <conditionalFormatting sqref="B5:I6">
    <cfRule type="expression" dxfId="357" priority="1">
      <formula>B5="Cross"</formula>
    </cfRule>
    <cfRule type="expression" dxfId="356" priority="2">
      <formula>B5="AP2AP"</formula>
    </cfRule>
    <cfRule type="expression" dxfId="355" priority="3">
      <formula>B5="Associated"</formula>
    </cfRule>
  </conditionalFormatting>
  <conditionalFormatting sqref="B15:I15">
    <cfRule type="expression" dxfId="354" priority="7">
      <formula>B15="Cross"</formula>
    </cfRule>
    <cfRule type="expression" dxfId="353" priority="8">
      <formula>B15="AP2AP"</formula>
    </cfRule>
    <cfRule type="expression" dxfId="352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9943570-241C-4252-92E7-E211D3602D17}">
          <x14:formula1>
            <xm:f>Indices!$L$2:$L$5</xm:f>
          </x14:formula1>
          <xm:sqref>B3:I4</xm:sqref>
        </x14:dataValidation>
        <x14:dataValidation type="list" allowBlank="1" showInputMessage="1" showErrorMessage="1" xr:uid="{B6FCE5EF-F9EA-4DAF-8230-9ABB9C3BF629}">
          <x14:formula1>
            <xm:f>Indices!$E$2:$E$4</xm:f>
          </x14:formula1>
          <xm:sqref>B5:I5</xm:sqref>
        </x14:dataValidation>
        <x14:dataValidation type="list" allowBlank="1" showInputMessage="1" showErrorMessage="1" xr:uid="{77B3814B-C617-4E15-978E-A0E437E55A46}">
          <x14:formula1>
            <xm:f>Indices!$D$2:$D$5</xm:f>
          </x14:formula1>
          <xm:sqref>B10:I10</xm:sqref>
        </x14:dataValidation>
        <x14:dataValidation type="list" allowBlank="1" showInputMessage="1" showErrorMessage="1" xr:uid="{3E2667EE-04E9-41B3-ABDD-F65121D23B1B}">
          <x14:formula1>
            <xm:f>Indices!$A$2:$A$7</xm:f>
          </x14:formula1>
          <xm:sqref>B9:I9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5C2F-888D-499C-A4B1-B904FA38D4CF}">
  <sheetPr>
    <tabColor rgb="FF00B0F0"/>
  </sheetPr>
  <dimension ref="A1:O36"/>
  <sheetViews>
    <sheetView zoomScaleNormal="100" workbookViewId="0">
      <pane xSplit="1" ySplit="1" topLeftCell="B2" activePane="bottomRight" state="frozen"/>
      <selection activeCell="J36" sqref="J36"/>
      <selection pane="topRight" activeCell="J36" sqref="J36"/>
      <selection pane="bottomLeft" activeCell="J36" sqref="J36"/>
      <selection pane="bottomRight" activeCell="B17" sqref="B17:I17"/>
    </sheetView>
  </sheetViews>
  <sheetFormatPr defaultRowHeight="14.5" x14ac:dyDescent="0.35"/>
  <cols>
    <col min="1" max="1" width="23.453125" bestFit="1" customWidth="1"/>
    <col min="2" max="7" width="10.7265625" style="4" customWidth="1"/>
    <col min="8" max="9" width="10.7265625" customWidth="1"/>
    <col min="10" max="10" width="10.453125" bestFit="1" customWidth="1"/>
    <col min="11" max="11" width="12" bestFit="1" customWidth="1"/>
    <col min="12" max="12" width="10.453125" bestFit="1" customWidth="1"/>
    <col min="13" max="13" width="15" customWidth="1"/>
    <col min="14" max="14" width="11.54296875" bestFit="1" customWidth="1"/>
    <col min="15" max="15" width="12" bestFit="1" customWidth="1"/>
    <col min="16" max="18" width="8.1796875" customWidth="1"/>
  </cols>
  <sheetData>
    <row r="1" spans="1:15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11002+(28+2+5+4)</f>
        <v>11041</v>
      </c>
      <c r="H7" s="17">
        <f>(5484-H13-H12)*H18/8</f>
        <v>1640275</v>
      </c>
      <c r="I7" s="4">
        <f>16+2+34+36+4</f>
        <v>92</v>
      </c>
      <c r="J7" s="2"/>
      <c r="K7" s="2"/>
      <c r="L7" s="2"/>
      <c r="M7" s="33"/>
      <c r="N7" s="2"/>
    </row>
    <row r="8" spans="1:15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3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5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5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7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5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2x996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2x996</v>
      </c>
      <c r="J17" s="2"/>
      <c r="K17" s="2"/>
      <c r="L17" s="2"/>
      <c r="M17" s="2"/>
      <c r="N17" s="2"/>
    </row>
    <row r="18" spans="1:15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735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1102.5999999999999</v>
      </c>
      <c r="H18" s="4">
        <f>INDEX(PHY_RATE!$B$3:$O$8,MATCH(H17,PHY_RATE!$A$3:$A$8,0),MATCH(H14,PHY_RATE!$B$2:$O$2))*H15</f>
        <v>2450</v>
      </c>
      <c r="I18" s="4">
        <f>INDEX(PHY_RATE!$B$3:$O$8,MATCH(I17,PHY_RATE!$A$3:$A$8,0),MATCH(I14,PHY_RATE!$B$2:$O$2))*I15</f>
        <v>735</v>
      </c>
      <c r="J18" s="2"/>
      <c r="K18" s="2"/>
      <c r="L18" s="2"/>
      <c r="M18" s="2"/>
      <c r="N18" s="2"/>
    </row>
    <row r="19" spans="1:15" x14ac:dyDescent="0.35">
      <c r="A19" s="1" t="s">
        <v>78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121.02312925170068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200.10883366588064</v>
      </c>
      <c r="H19" s="4">
        <f t="shared" si="6"/>
        <v>5500</v>
      </c>
      <c r="I19" s="4">
        <f t="shared" si="6"/>
        <v>121.00136054421769</v>
      </c>
      <c r="J19" s="4"/>
      <c r="K19" s="4"/>
      <c r="L19" s="4"/>
      <c r="M19" s="4"/>
      <c r="N19" s="4"/>
      <c r="O19" s="4"/>
    </row>
    <row r="20" spans="1:15" x14ac:dyDescent="0.35">
      <c r="A20" s="1"/>
    </row>
    <row r="21" spans="1:15" x14ac:dyDescent="0.35">
      <c r="B21" s="4" t="s">
        <v>43</v>
      </c>
      <c r="C21" s="4" t="s">
        <v>66</v>
      </c>
      <c r="D21" s="4" t="s">
        <v>26</v>
      </c>
      <c r="E21"/>
    </row>
    <row r="22" spans="1:15" x14ac:dyDescent="0.35">
      <c r="A22" s="10" t="s">
        <v>3</v>
      </c>
      <c r="B22" s="19">
        <v>1</v>
      </c>
      <c r="C22" s="20">
        <v>4</v>
      </c>
      <c r="D22" s="21">
        <f>Summary!$B$7</f>
        <v>320</v>
      </c>
      <c r="E22"/>
    </row>
    <row r="23" spans="1:15" x14ac:dyDescent="0.35">
      <c r="A23" s="11" t="s">
        <v>5</v>
      </c>
      <c r="B23" s="22"/>
      <c r="D23" s="23"/>
      <c r="E23"/>
    </row>
    <row r="24" spans="1:15" ht="15" customHeight="1" x14ac:dyDescent="0.35">
      <c r="A24" s="12" t="s">
        <v>4</v>
      </c>
      <c r="B24" s="22">
        <v>2</v>
      </c>
      <c r="C24" s="24">
        <v>2</v>
      </c>
      <c r="D24" s="23">
        <f>Summary!$B$7</f>
        <v>320</v>
      </c>
      <c r="E24"/>
    </row>
    <row r="25" spans="1:15" ht="15" customHeight="1" x14ac:dyDescent="0.35">
      <c r="A25" s="13" t="s">
        <v>6</v>
      </c>
      <c r="B25" s="25"/>
      <c r="C25" s="26"/>
      <c r="D25" s="27"/>
      <c r="E25"/>
    </row>
    <row r="28" spans="1:15" x14ac:dyDescent="0.35">
      <c r="A28" s="1" t="s">
        <v>71</v>
      </c>
      <c r="B28" s="37">
        <f>SUM($B19:$C19)</f>
        <v>445.68979591836739</v>
      </c>
    </row>
    <row r="29" spans="1:15" x14ac:dyDescent="0.35">
      <c r="A29" s="1" t="s">
        <v>72</v>
      </c>
      <c r="B29" s="37">
        <f>SUM($D19:$G19)</f>
        <v>467.10883366588064</v>
      </c>
    </row>
    <row r="30" spans="1:15" x14ac:dyDescent="0.35">
      <c r="A30" s="1" t="s">
        <v>73</v>
      </c>
      <c r="B30" s="37">
        <f>SUM($H19:$I19)</f>
        <v>5621.0013605442173</v>
      </c>
    </row>
    <row r="31" spans="1:15" x14ac:dyDescent="0.35">
      <c r="A31" s="1" t="s">
        <v>74</v>
      </c>
      <c r="B31" s="38">
        <f>B28+B29*B34+B30</f>
        <v>6533.7999901284657</v>
      </c>
    </row>
    <row r="32" spans="1:15" x14ac:dyDescent="0.35">
      <c r="A32" s="1" t="s">
        <v>80</v>
      </c>
      <c r="B32" s="40">
        <f>Summary!$C$7</f>
        <v>9</v>
      </c>
    </row>
    <row r="33" spans="1:2" x14ac:dyDescent="0.35">
      <c r="A33" s="1" t="s">
        <v>75</v>
      </c>
      <c r="B33" s="39">
        <f>(H19-H13-H12)/B31</f>
        <v>0.82218617161777818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0.5</v>
      </c>
    </row>
    <row r="36" spans="1:2" x14ac:dyDescent="0.35">
      <c r="A36" s="1" t="s">
        <v>46</v>
      </c>
      <c r="B36" s="38">
        <f>H18*B33*B35</f>
        <v>1007.1780602317783</v>
      </c>
    </row>
  </sheetData>
  <mergeCells count="3">
    <mergeCell ref="B1:C1"/>
    <mergeCell ref="D1:G1"/>
    <mergeCell ref="H1:I1"/>
  </mergeCells>
  <conditionalFormatting sqref="B3:I4">
    <cfRule type="expression" dxfId="351" priority="13">
      <formula>B3="STA2"</formula>
    </cfRule>
    <cfRule type="expression" dxfId="350" priority="14">
      <formula>B3="AP2"</formula>
    </cfRule>
    <cfRule type="expression" dxfId="349" priority="15">
      <formula>B3="STA1"</formula>
    </cfRule>
    <cfRule type="expression" dxfId="348" priority="16">
      <formula>B3="AP1"</formula>
    </cfRule>
  </conditionalFormatting>
  <conditionalFormatting sqref="B5:I6">
    <cfRule type="expression" dxfId="347" priority="1">
      <formula>B5="Cross"</formula>
    </cfRule>
    <cfRule type="expression" dxfId="346" priority="2">
      <formula>B5="AP2AP"</formula>
    </cfRule>
    <cfRule type="expression" dxfId="345" priority="3">
      <formula>B5="Associated"</formula>
    </cfRule>
  </conditionalFormatting>
  <conditionalFormatting sqref="B15:I15">
    <cfRule type="expression" dxfId="344" priority="10">
      <formula>B15="Cross"</formula>
    </cfRule>
    <cfRule type="expression" dxfId="343" priority="11">
      <formula>B15="AP2AP"</formula>
    </cfRule>
    <cfRule type="expression" dxfId="342" priority="12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12036311-2825-439B-9A77-61C826629863}">
          <x14:formula1>
            <xm:f>Indices!$A$2:$A$7</xm:f>
          </x14:formula1>
          <xm:sqref>B9:I9</xm:sqref>
        </x14:dataValidation>
        <x14:dataValidation type="list" allowBlank="1" showInputMessage="1" showErrorMessage="1" xr:uid="{EF7AEFED-B34C-498E-96D7-F1062396EC3B}">
          <x14:formula1>
            <xm:f>Indices!$D$2:$D$5</xm:f>
          </x14:formula1>
          <xm:sqref>B10:I10</xm:sqref>
        </x14:dataValidation>
        <x14:dataValidation type="list" allowBlank="1" showInputMessage="1" showErrorMessage="1" xr:uid="{18032FE8-E43E-4C86-96B2-C7E2C5FE4F49}">
          <x14:formula1>
            <xm:f>Indices!$E$2:$E$4</xm:f>
          </x14:formula1>
          <xm:sqref>B5:I5</xm:sqref>
        </x14:dataValidation>
        <x14:dataValidation type="list" allowBlank="1" showInputMessage="1" showErrorMessage="1" xr:uid="{201E21B9-BACA-4E59-8D38-2682B7AECDA1}">
          <x14:formula1>
            <xm:f>Indices!$L$2:$L$5</xm:f>
          </x14:formula1>
          <xm:sqref>B3:I4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7FDC-0703-4D5B-AC59-1ED0758B3655}">
  <sheetPr>
    <tabColor rgb="FF00B0F0"/>
  </sheetPr>
  <dimension ref="A1:O36"/>
  <sheetViews>
    <sheetView zoomScaleNormal="100" workbookViewId="0">
      <pane xSplit="1" ySplit="1" topLeftCell="B2" activePane="bottomRight" state="frozen"/>
      <selection activeCell="D22" sqref="D22:D25"/>
      <selection pane="topRight" activeCell="D22" sqref="D22:D25"/>
      <selection pane="bottomLeft" activeCell="D22" sqref="D22:D25"/>
      <selection pane="bottomRight" activeCell="J36" sqref="J36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9" width="10.453125" customWidth="1"/>
    <col min="10" max="10" width="10.453125" bestFit="1" customWidth="1"/>
    <col min="11" max="11" width="12" bestFit="1" customWidth="1"/>
    <col min="12" max="12" width="9.81640625" bestFit="1" customWidth="1"/>
    <col min="13" max="13" width="9" customWidth="1"/>
    <col min="14" max="14" width="11.54296875" bestFit="1" customWidth="1"/>
    <col min="15" max="15" width="12" bestFit="1" customWidth="1"/>
    <col min="16" max="18" width="8.1796875" customWidth="1"/>
  </cols>
  <sheetData>
    <row r="1" spans="1:15" s="7" customFormat="1" ht="15" customHeight="1" x14ac:dyDescent="0.3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3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3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3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3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3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3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11002+(28+2+5+4)</f>
        <v>11041</v>
      </c>
      <c r="H7" s="17">
        <f>(5484-H13-H12)*H18/8</f>
        <v>1640275</v>
      </c>
      <c r="I7" s="4">
        <f>16+2+34+36+4</f>
        <v>92</v>
      </c>
      <c r="J7" s="2"/>
      <c r="K7" s="2"/>
      <c r="L7" s="2"/>
      <c r="M7" s="2"/>
      <c r="N7" s="2"/>
    </row>
    <row r="8" spans="1:15" x14ac:dyDescent="0.3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3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35">
      <c r="A10" s="1" t="s">
        <v>47</v>
      </c>
      <c r="B10" s="4" t="s">
        <v>48</v>
      </c>
      <c r="C10" s="4" t="s">
        <v>44</v>
      </c>
      <c r="D10" s="4" t="s">
        <v>48</v>
      </c>
      <c r="E10" s="4" t="s">
        <v>48</v>
      </c>
      <c r="F10" s="4" t="s">
        <v>48</v>
      </c>
      <c r="G10" s="4" t="s">
        <v>44</v>
      </c>
      <c r="H10" s="4" t="s">
        <v>49</v>
      </c>
      <c r="I10" s="4" t="s">
        <v>44</v>
      </c>
      <c r="J10" s="2"/>
      <c r="K10" s="2"/>
      <c r="L10" s="2"/>
      <c r="M10" s="2"/>
      <c r="N10" s="2"/>
    </row>
    <row r="11" spans="1:15" x14ac:dyDescent="0.3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4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4</v>
      </c>
      <c r="I11" s="4">
        <f t="shared" si="1"/>
        <v>4</v>
      </c>
      <c r="J11" s="2"/>
      <c r="K11" s="2"/>
      <c r="L11" s="2"/>
      <c r="M11" s="2"/>
      <c r="N11" s="2"/>
    </row>
    <row r="12" spans="1:15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116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116</v>
      </c>
      <c r="H12" s="4">
        <f>LOOKUP(H9,Indices!$A$2:$A$7,Indices!$B$2:$B$7)+H11*16</f>
        <v>108</v>
      </c>
      <c r="I12" s="4">
        <f>LOOKUP(I9,Indices!$A$2:$A$7,Indices!$B$2:$B$7)+I11*16</f>
        <v>116</v>
      </c>
      <c r="J12" s="2"/>
      <c r="K12" s="2"/>
      <c r="L12" s="2"/>
      <c r="M12" s="2"/>
      <c r="N12" s="2"/>
    </row>
    <row r="13" spans="1:15" x14ac:dyDescent="0.3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7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3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5" x14ac:dyDescent="0.3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2"/>
      <c r="K17" s="2"/>
      <c r="L17" s="2"/>
      <c r="M17" s="2"/>
      <c r="N17" s="2"/>
    </row>
    <row r="18" spans="1:15" x14ac:dyDescent="0.3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2450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5" x14ac:dyDescent="0.3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152.51156462585033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192.05804988662132</v>
      </c>
      <c r="H19" s="4">
        <f t="shared" si="6"/>
        <v>5500</v>
      </c>
      <c r="I19" s="4">
        <f t="shared" si="6"/>
        <v>152.50068027210884</v>
      </c>
      <c r="J19" s="4"/>
      <c r="K19" s="4"/>
      <c r="L19" s="4"/>
      <c r="M19" s="4"/>
      <c r="N19" s="4"/>
      <c r="O19" s="4"/>
    </row>
    <row r="20" spans="1:15" x14ac:dyDescent="0.35">
      <c r="A20" s="1"/>
    </row>
    <row r="21" spans="1:15" x14ac:dyDescent="0.35">
      <c r="B21" s="4" t="s">
        <v>43</v>
      </c>
      <c r="C21" s="4" t="s">
        <v>66</v>
      </c>
      <c r="D21" s="4" t="s">
        <v>26</v>
      </c>
    </row>
    <row r="22" spans="1:15" x14ac:dyDescent="0.35">
      <c r="A22" s="10" t="s">
        <v>3</v>
      </c>
      <c r="B22" s="19">
        <v>1</v>
      </c>
      <c r="C22" s="20">
        <v>4</v>
      </c>
      <c r="D22" s="21">
        <f>Summary!$B$7</f>
        <v>320</v>
      </c>
    </row>
    <row r="23" spans="1:15" x14ac:dyDescent="0.35">
      <c r="A23" s="11" t="s">
        <v>5</v>
      </c>
      <c r="B23" s="22"/>
      <c r="D23" s="23"/>
    </row>
    <row r="24" spans="1:15" ht="15" customHeight="1" x14ac:dyDescent="0.35">
      <c r="A24" s="12" t="s">
        <v>4</v>
      </c>
      <c r="B24" s="22">
        <v>2</v>
      </c>
      <c r="C24" s="24">
        <v>2</v>
      </c>
      <c r="D24" s="23">
        <f>Summary!$B$7</f>
        <v>320</v>
      </c>
    </row>
    <row r="25" spans="1:15" ht="15" customHeight="1" x14ac:dyDescent="0.35">
      <c r="A25" s="13" t="s">
        <v>6</v>
      </c>
      <c r="B25" s="25"/>
      <c r="C25" s="26"/>
      <c r="D25" s="27"/>
    </row>
    <row r="28" spans="1:15" x14ac:dyDescent="0.35">
      <c r="A28" s="1" t="s">
        <v>71</v>
      </c>
      <c r="B28" s="37">
        <f>SUM($B19:$C19)</f>
        <v>477.17823129251701</v>
      </c>
    </row>
    <row r="29" spans="1:15" x14ac:dyDescent="0.35">
      <c r="A29" s="1" t="s">
        <v>72</v>
      </c>
      <c r="B29" s="37">
        <f>SUM($D19:$G19)</f>
        <v>459.05804988662135</v>
      </c>
    </row>
    <row r="30" spans="1:15" x14ac:dyDescent="0.35">
      <c r="A30" s="1" t="s">
        <v>73</v>
      </c>
      <c r="B30" s="37">
        <f>SUM($H19:$I19)</f>
        <v>5652.5006802721091</v>
      </c>
    </row>
    <row r="31" spans="1:15" x14ac:dyDescent="0.35">
      <c r="A31" s="1" t="s">
        <v>74</v>
      </c>
      <c r="B31" s="38">
        <f>B28+B29*B34+B30</f>
        <v>6588.7369614512472</v>
      </c>
    </row>
    <row r="32" spans="1:15" x14ac:dyDescent="0.35">
      <c r="A32" s="1" t="s">
        <v>80</v>
      </c>
      <c r="B32" s="40">
        <f>Summary!$C$7</f>
        <v>9</v>
      </c>
    </row>
    <row r="33" spans="1:2" x14ac:dyDescent="0.35">
      <c r="A33" s="1" t="s">
        <v>75</v>
      </c>
      <c r="B33" s="39">
        <f>(H19-H13-H12)/B31</f>
        <v>0.81533077301916657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0.5</v>
      </c>
    </row>
    <row r="36" spans="1:2" x14ac:dyDescent="0.35">
      <c r="A36" s="1" t="s">
        <v>46</v>
      </c>
      <c r="B36" s="38">
        <f>H18*B33*B35</f>
        <v>998.78019694847899</v>
      </c>
    </row>
  </sheetData>
  <mergeCells count="3">
    <mergeCell ref="B1:C1"/>
    <mergeCell ref="D1:G1"/>
    <mergeCell ref="H1:I1"/>
  </mergeCells>
  <conditionalFormatting sqref="B3:I4">
    <cfRule type="expression" dxfId="341" priority="13">
      <formula>B3="STA2"</formula>
    </cfRule>
    <cfRule type="expression" dxfId="340" priority="14">
      <formula>B3="AP2"</formula>
    </cfRule>
    <cfRule type="expression" dxfId="339" priority="15">
      <formula>B3="STA1"</formula>
    </cfRule>
    <cfRule type="expression" dxfId="338" priority="16">
      <formula>B3="AP1"</formula>
    </cfRule>
  </conditionalFormatting>
  <conditionalFormatting sqref="B5:I6">
    <cfRule type="expression" dxfId="337" priority="1">
      <formula>B5="Cross"</formula>
    </cfRule>
    <cfRule type="expression" dxfId="336" priority="2">
      <formula>B5="AP2AP"</formula>
    </cfRule>
    <cfRule type="expression" dxfId="335" priority="3">
      <formula>B5="Associated"</formula>
    </cfRule>
  </conditionalFormatting>
  <conditionalFormatting sqref="B15:I15">
    <cfRule type="expression" dxfId="334" priority="7">
      <formula>B15="Cross"</formula>
    </cfRule>
    <cfRule type="expression" dxfId="333" priority="8">
      <formula>B15="AP2AP"</formula>
    </cfRule>
    <cfRule type="expression" dxfId="332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42D9E7D3-4522-4FAA-B4EC-CAE128CBC8DE}">
          <x14:formula1>
            <xm:f>Indices!$A$2:$A$7</xm:f>
          </x14:formula1>
          <xm:sqref>B9:I9</xm:sqref>
        </x14:dataValidation>
        <x14:dataValidation type="list" allowBlank="1" showInputMessage="1" showErrorMessage="1" xr:uid="{BD9F8F59-510F-457F-A939-C3AA872FFDC6}">
          <x14:formula1>
            <xm:f>Indices!$D$2:$D$5</xm:f>
          </x14:formula1>
          <xm:sqref>B10:I10</xm:sqref>
        </x14:dataValidation>
        <x14:dataValidation type="list" allowBlank="1" showInputMessage="1" showErrorMessage="1" xr:uid="{5C5B4104-43CC-428B-B278-704E8BB673DC}">
          <x14:formula1>
            <xm:f>Indices!$E$2:$E$4</xm:f>
          </x14:formula1>
          <xm:sqref>B5:I5</xm:sqref>
        </x14:dataValidation>
        <x14:dataValidation type="list" allowBlank="1" showInputMessage="1" showErrorMessage="1" xr:uid="{7FBBB748-B860-4A25-9C11-541C45E862AA}">
          <x14:formula1>
            <xm:f>Indices!$L$2:$L$5</xm:f>
          </x14:formula1>
          <xm:sqref>B3:I4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4005-B556-4E36-907E-AE746D0911ED}">
  <dimension ref="A1:AA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O31" sqref="O31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9.816406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2</v>
      </c>
      <c r="P6" s="34">
        <f t="shared" si="0"/>
        <v>1</v>
      </c>
      <c r="Q6" s="34">
        <f>IF(Q$10="SU",1,IF(OR(Q$3="STA1+STA2",Q$4="STA1+STA2"),$B$24+$B$25,$B$24))</f>
        <v>4</v>
      </c>
      <c r="R6" s="34">
        <f>IF(R$10="SU",1,IF(OR(R$3="STA1+STA2",R$4="STA1+STA2"),$B$24+$B$25,$B$24))</f>
        <v>1</v>
      </c>
      <c r="S6" s="34">
        <f t="shared" ref="S6:U6" si="1">IF(S$10="SU",1,IF(OR(S$3="STA1+STA2",S$4="STA1+STA2"),$B$24+$B$25,$B$24))</f>
        <v>2</v>
      </c>
      <c r="T6" s="34">
        <f t="shared" si="1"/>
        <v>1</v>
      </c>
      <c r="U6" s="34">
        <f t="shared" si="1"/>
        <v>2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14501+(28+2+5+4)*2</f>
        <v>14579</v>
      </c>
      <c r="L7" s="4">
        <f>16+1+4*4+4</f>
        <v>37</v>
      </c>
      <c r="M7" s="4">
        <v>0</v>
      </c>
      <c r="N7" s="4">
        <f>16+8+(5+1)*(1+2+2+6+3)+4</f>
        <v>112</v>
      </c>
      <c r="O7" s="4">
        <f>14501+(28+2+5+4)*2</f>
        <v>14579</v>
      </c>
      <c r="P7" s="4">
        <f>16+8+5*(1+1+2+6+3)+4</f>
        <v>93</v>
      </c>
      <c r="Q7" s="17">
        <f>(5484-Q13-Q12)*Q18/8</f>
        <v>820137.5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1</v>
      </c>
      <c r="H11" s="4">
        <f t="shared" si="2"/>
        <v>0</v>
      </c>
      <c r="I11" s="4">
        <f t="shared" si="2"/>
        <v>8</v>
      </c>
      <c r="J11" s="4">
        <f t="shared" si="2"/>
        <v>0</v>
      </c>
      <c r="K11" s="4">
        <f t="shared" si="2"/>
        <v>1</v>
      </c>
      <c r="L11" s="4">
        <f t="shared" si="2"/>
        <v>0</v>
      </c>
      <c r="M11" s="4">
        <f t="shared" si="2"/>
        <v>8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1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68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68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68</v>
      </c>
      <c r="T12" s="4">
        <f>LOOKUP(T9,Indices!$A$2:$A$7,Indices!$B$2:$B$7)+T11*16</f>
        <v>20</v>
      </c>
      <c r="U12" s="4">
        <f>LOOKUP(U9,Indices!$A$2:$A$7,Indices!$B$2:$B$7)+U11*16</f>
        <v>68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 t="shared" si="3"/>
        <v>20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0</v>
      </c>
      <c r="L14" s="4">
        <f t="shared" si="4"/>
        <v>4</v>
      </c>
      <c r="M14" s="4">
        <f t="shared" si="4"/>
        <v>0</v>
      </c>
      <c r="N14" s="4">
        <f t="shared" si="4"/>
        <v>4</v>
      </c>
      <c r="O14" s="4">
        <f t="shared" si="4"/>
        <v>0</v>
      </c>
      <c r="P14" s="4">
        <f t="shared" si="4"/>
        <v>3</v>
      </c>
      <c r="Q14" s="4">
        <f t="shared" si="4"/>
        <v>7</v>
      </c>
      <c r="R14" s="4">
        <f t="shared" si="4"/>
        <v>4</v>
      </c>
      <c r="S14" s="4">
        <f t="shared" si="4"/>
        <v>4</v>
      </c>
      <c r="T14" s="4">
        <f t="shared" si="4"/>
        <v>4</v>
      </c>
      <c r="U14" s="4">
        <f t="shared" si="4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2x996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2x996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2x996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2x996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367.5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367.5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61.3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61.3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1225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367.5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367.5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7">C12+C7*8/C18+C8+C13+IF(C12+C7*8/C18+C8+C13 &gt; 0, 16, 0)</f>
        <v>80.444444444444443</v>
      </c>
      <c r="D19" s="4">
        <f t="shared" si="7"/>
        <v>324.66666666666669</v>
      </c>
      <c r="E19" s="4">
        <f t="shared" si="7"/>
        <v>106.04625850340136</v>
      </c>
      <c r="F19" s="4">
        <f t="shared" si="7"/>
        <v>324.66666666666669</v>
      </c>
      <c r="G19" s="4">
        <f t="shared" si="7"/>
        <v>106.04625850340136</v>
      </c>
      <c r="H19" s="4">
        <f t="shared" si="7"/>
        <v>48.333333333333336</v>
      </c>
      <c r="I19" s="4">
        <f t="shared" si="7"/>
        <v>192</v>
      </c>
      <c r="J19" s="4">
        <f t="shared" si="7"/>
        <v>93.333333333333343</v>
      </c>
      <c r="K19" s="4">
        <f t="shared" si="7"/>
        <v>2006.6427406199023</v>
      </c>
      <c r="L19" s="4">
        <f t="shared" si="7"/>
        <v>48.333333333333336</v>
      </c>
      <c r="M19" s="4">
        <f t="shared" si="7"/>
        <v>192</v>
      </c>
      <c r="N19" s="4">
        <f t="shared" si="7"/>
        <v>89.333333333333343</v>
      </c>
      <c r="O19" s="4">
        <f t="shared" si="7"/>
        <v>2006.6427406199023</v>
      </c>
      <c r="P19" s="4">
        <f t="shared" si="7"/>
        <v>97.333333333333343</v>
      </c>
      <c r="Q19" s="4">
        <f t="shared" si="7"/>
        <v>5500</v>
      </c>
      <c r="R19" s="4">
        <f t="shared" si="7"/>
        <v>107.33333333333334</v>
      </c>
      <c r="S19" s="4">
        <f t="shared" si="7"/>
        <v>106.00272108843538</v>
      </c>
      <c r="T19" s="4">
        <f t="shared" si="7"/>
        <v>107.33333333333334</v>
      </c>
      <c r="U19" s="4">
        <f t="shared" si="7"/>
        <v>106.00272108843538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27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27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27" x14ac:dyDescent="0.35">
      <c r="A28" s="1" t="s">
        <v>71</v>
      </c>
      <c r="B28" s="37">
        <f>SUM($B19:$G19)</f>
        <v>1022.314739229025</v>
      </c>
    </row>
    <row r="29" spans="1:27" x14ac:dyDescent="0.35">
      <c r="A29" s="1" t="s">
        <v>72</v>
      </c>
      <c r="B29" s="37">
        <f>SUM($H19:$O19)</f>
        <v>4676.6188145731376</v>
      </c>
    </row>
    <row r="30" spans="1:27" x14ac:dyDescent="0.35">
      <c r="A30" s="1" t="s">
        <v>73</v>
      </c>
      <c r="B30" s="37">
        <f>SUM($P19:$U19)</f>
        <v>6024.00544217687</v>
      </c>
    </row>
    <row r="31" spans="1:27" x14ac:dyDescent="0.35">
      <c r="A31" s="1" t="s">
        <v>74</v>
      </c>
      <c r="B31" s="38">
        <f>B28+B29*B34+B30</f>
        <v>11722.938995979031</v>
      </c>
    </row>
    <row r="32" spans="1:27" x14ac:dyDescent="0.35">
      <c r="A32" s="1" t="s">
        <v>80</v>
      </c>
      <c r="B32" s="40">
        <f>Summary!$C$3</f>
        <v>9</v>
      </c>
      <c r="H32"/>
    </row>
    <row r="33" spans="1:2" x14ac:dyDescent="0.35">
      <c r="A33" s="1" t="s">
        <v>75</v>
      </c>
      <c r="B33" s="39">
        <f>(Q19-Q13-Q12)/B31</f>
        <v>0.45824686128986908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Q18*B33*B35</f>
        <v>561.35240508008962</v>
      </c>
    </row>
  </sheetData>
  <mergeCells count="3">
    <mergeCell ref="B1:G1"/>
    <mergeCell ref="H1:O1"/>
    <mergeCell ref="P1:U1"/>
  </mergeCells>
  <phoneticPr fontId="5" type="noConversion"/>
  <conditionalFormatting sqref="B3:U4">
    <cfRule type="expression" dxfId="331" priority="16">
      <formula>B3="STA1+STA2"</formula>
    </cfRule>
    <cfRule type="expression" dxfId="330" priority="17">
      <formula>B3="AP1+AP2"</formula>
    </cfRule>
    <cfRule type="expression" dxfId="329" priority="18">
      <formula>B3="STA2"</formula>
    </cfRule>
    <cfRule type="expression" dxfId="328" priority="19">
      <formula>B3="AP2"</formula>
    </cfRule>
    <cfRule type="expression" dxfId="327" priority="20">
      <formula>B3="STA1"</formula>
    </cfRule>
    <cfRule type="expression" dxfId="326" priority="21">
      <formula>B3="AP1"</formula>
    </cfRule>
  </conditionalFormatting>
  <conditionalFormatting sqref="B5:U6">
    <cfRule type="expression" dxfId="325" priority="1">
      <formula>B5="Cross"</formula>
    </cfRule>
    <cfRule type="expression" dxfId="324" priority="2">
      <formula>B5="AP2AP"</formula>
    </cfRule>
    <cfRule type="expression" dxfId="323" priority="3">
      <formula>B5="Associated"</formula>
    </cfRule>
  </conditionalFormatting>
  <conditionalFormatting sqref="B15:U15">
    <cfRule type="expression" dxfId="322" priority="7">
      <formula>B15="Cross"</formula>
    </cfRule>
    <cfRule type="expression" dxfId="321" priority="8">
      <formula>B15="AP2AP"</formula>
    </cfRule>
    <cfRule type="expression" dxfId="320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061F646-19E9-4DF7-8D2C-3DE932EED8AD}">
          <x14:formula1>
            <xm:f>Indices!$L$2:$L$7</xm:f>
          </x14:formula1>
          <xm:sqref>B3:U4</xm:sqref>
        </x14:dataValidation>
        <x14:dataValidation type="list" allowBlank="1" showInputMessage="1" showErrorMessage="1" xr:uid="{DF76A144-B69D-46A1-A42C-D2464D7AD0D9}">
          <x14:formula1>
            <xm:f>Indices!$E$2:$E$4</xm:f>
          </x14:formula1>
          <xm:sqref>B5:U5</xm:sqref>
        </x14:dataValidation>
        <x14:dataValidation type="list" allowBlank="1" showInputMessage="1" showErrorMessage="1" xr:uid="{94723568-74A3-48B7-923E-D36556F562B6}">
          <x14:formula1>
            <xm:f>Indices!$D$2:$D$5</xm:f>
          </x14:formula1>
          <xm:sqref>B10:U10</xm:sqref>
        </x14:dataValidation>
        <x14:dataValidation type="list" allowBlank="1" showInputMessage="1" showErrorMessage="1" xr:uid="{80E8164C-1659-4DE9-8C49-5B55347FDAE2}">
          <x14:formula1>
            <xm:f>Indices!$A$2:$A$7</xm:f>
          </x14:formula1>
          <xm:sqref>B9:U9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DF6C-0080-44BA-9682-AB55F486B36B}">
  <dimension ref="A1:AA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U17"/>
    </sheetView>
  </sheetViews>
  <sheetFormatPr defaultRowHeight="14.5" x14ac:dyDescent="0.35"/>
  <cols>
    <col min="1" max="1" width="16.54296875" bestFit="1" customWidth="1"/>
    <col min="2" max="7" width="10.453125" style="4" customWidth="1"/>
    <col min="8" max="8" width="10.453125" style="5" customWidth="1"/>
    <col min="9" max="21" width="10.453125" customWidth="1"/>
    <col min="22" max="22" width="11.54296875" bestFit="1" customWidth="1"/>
    <col min="23" max="23" width="12" bestFit="1" customWidth="1"/>
    <col min="24" max="24" width="9.81640625" bestFit="1" customWidth="1"/>
    <col min="25" max="26" width="8.1796875" customWidth="1"/>
  </cols>
  <sheetData>
    <row r="1" spans="1:27" s="7" customFormat="1" x14ac:dyDescent="0.3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3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3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3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3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3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2</v>
      </c>
      <c r="P6" s="34">
        <f t="shared" si="0"/>
        <v>1</v>
      </c>
      <c r="Q6" s="34">
        <f>IF(Q$10="SU",1,IF(OR(Q$3="STA1+STA2",Q$4="STA1+STA2"),$B$24+$B$25,$B$24))</f>
        <v>4</v>
      </c>
      <c r="R6" s="34">
        <f>IF(R$10="SU",1,IF(OR(R$3="STA1+STA2",R$4="STA1+STA2"),$B$24+$B$25,$B$24))</f>
        <v>1</v>
      </c>
      <c r="S6" s="34">
        <f t="shared" ref="S6:U6" si="1">IF(S$10="SU",1,IF(OR(S$3="STA1+STA2",S$4="STA1+STA2"),$B$24+$B$25,$B$24))</f>
        <v>2</v>
      </c>
      <c r="T6" s="34">
        <f t="shared" si="1"/>
        <v>1</v>
      </c>
      <c r="U6" s="34">
        <f t="shared" si="1"/>
        <v>2</v>
      </c>
    </row>
    <row r="7" spans="1:27" x14ac:dyDescent="0.3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14501+(28+2+5+4)*2</f>
        <v>14579</v>
      </c>
      <c r="L7" s="4">
        <f>16+1+4*4+4</f>
        <v>37</v>
      </c>
      <c r="M7" s="4">
        <v>0</v>
      </c>
      <c r="N7" s="4">
        <f>16+8+(5+1)*(1+2+2+6+3)+4</f>
        <v>112</v>
      </c>
      <c r="O7" s="4">
        <f>14501+(28+2+5+4)*2</f>
        <v>14579</v>
      </c>
      <c r="P7" s="4">
        <f>16+8+5*(1+1+2+6+3)+4</f>
        <v>93</v>
      </c>
      <c r="Q7" s="17">
        <f>(5484-Q13-Q12)*Q18/8</f>
        <v>820137.5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3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3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3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35">
      <c r="A11" s="1" t="s">
        <v>63</v>
      </c>
      <c r="B11" s="4">
        <f t="shared" ref="B11:U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2</v>
      </c>
      <c r="F11" s="4">
        <f t="shared" si="2"/>
        <v>0</v>
      </c>
      <c r="G11" s="4">
        <f t="shared" si="2"/>
        <v>2</v>
      </c>
      <c r="H11" s="4">
        <f t="shared" si="2"/>
        <v>0</v>
      </c>
      <c r="I11" s="4">
        <f t="shared" si="2"/>
        <v>8</v>
      </c>
      <c r="J11" s="4">
        <f t="shared" si="2"/>
        <v>0</v>
      </c>
      <c r="K11" s="4">
        <f t="shared" si="2"/>
        <v>2</v>
      </c>
      <c r="L11" s="4">
        <f t="shared" si="2"/>
        <v>0</v>
      </c>
      <c r="M11" s="4">
        <f t="shared" si="2"/>
        <v>8</v>
      </c>
      <c r="N11" s="4">
        <f t="shared" si="2"/>
        <v>0</v>
      </c>
      <c r="O11" s="4">
        <f t="shared" si="2"/>
        <v>2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2</v>
      </c>
      <c r="T11" s="4">
        <f t="shared" si="2"/>
        <v>0</v>
      </c>
      <c r="U11" s="4">
        <f t="shared" si="2"/>
        <v>2</v>
      </c>
    </row>
    <row r="12" spans="1:27" x14ac:dyDescent="0.3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35">
      <c r="A13" s="1" t="s">
        <v>29</v>
      </c>
      <c r="B13" s="4">
        <f t="shared" ref="B13:U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 t="shared" si="3"/>
        <v>20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20</v>
      </c>
      <c r="V13" s="2"/>
      <c r="W13" s="2"/>
      <c r="X13" s="2"/>
      <c r="Y13" s="2"/>
      <c r="Z13" s="2"/>
    </row>
    <row r="14" spans="1:27" x14ac:dyDescent="0.3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0</v>
      </c>
      <c r="L14" s="4">
        <f t="shared" si="4"/>
        <v>4</v>
      </c>
      <c r="M14" s="4">
        <f t="shared" si="4"/>
        <v>0</v>
      </c>
      <c r="N14" s="4">
        <f t="shared" si="4"/>
        <v>4</v>
      </c>
      <c r="O14" s="4">
        <f t="shared" si="4"/>
        <v>0</v>
      </c>
      <c r="P14" s="4">
        <f t="shared" si="4"/>
        <v>3</v>
      </c>
      <c r="Q14" s="4">
        <f t="shared" si="4"/>
        <v>7</v>
      </c>
      <c r="R14" s="4">
        <f t="shared" si="4"/>
        <v>4</v>
      </c>
      <c r="S14" s="4">
        <f t="shared" si="4"/>
        <v>4</v>
      </c>
      <c r="T14" s="4">
        <f t="shared" si="4"/>
        <v>4</v>
      </c>
      <c r="U14" s="4">
        <f t="shared" si="4"/>
        <v>4</v>
      </c>
      <c r="V14" s="2"/>
      <c r="W14" s="2"/>
      <c r="X14" s="2"/>
      <c r="Y14" s="2"/>
      <c r="Z14" s="2"/>
    </row>
    <row r="15" spans="1:27" x14ac:dyDescent="0.35">
      <c r="A15" s="1" t="s">
        <v>37</v>
      </c>
      <c r="B15" s="34">
        <f>IF(B$9&lt;&gt;"11a",$C$24,1)</f>
        <v>1</v>
      </c>
      <c r="C15" s="34">
        <f t="shared" ref="C15:U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2"/>
      <c r="W15" s="2"/>
      <c r="X15" s="2"/>
      <c r="Y15" s="2"/>
      <c r="Z15" s="2"/>
    </row>
    <row r="16" spans="1:27" x14ac:dyDescent="0.35">
      <c r="A16" s="1" t="s">
        <v>26</v>
      </c>
      <c r="B16" s="4">
        <f>$D$22</f>
        <v>320</v>
      </c>
      <c r="C16" s="4">
        <f t="shared" ref="C16:U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2"/>
      <c r="W16" s="2"/>
      <c r="X16" s="2"/>
      <c r="Y16" s="2"/>
      <c r="Z16" s="2"/>
    </row>
    <row r="17" spans="1:27" x14ac:dyDescent="0.3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3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735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735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122.5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1225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735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735</v>
      </c>
      <c r="V18" s="2"/>
      <c r="W18" s="2"/>
      <c r="X18" s="2"/>
      <c r="Y18" s="2"/>
      <c r="Z18" s="2"/>
    </row>
    <row r="19" spans="1:27" x14ac:dyDescent="0.35">
      <c r="A19" s="1" t="s">
        <v>28</v>
      </c>
      <c r="B19" s="4">
        <f>B12+B7*8/B18+B8+B13+IF(B12+B7*8/B18+B8+B13 &gt; 0, 16, 0)</f>
        <v>80.444444444444443</v>
      </c>
      <c r="C19" s="4">
        <f t="shared" ref="C19:U19" si="7">C12+C7*8/C18+C8+C13+IF(C12+C7*8/C18+C8+C13 &gt; 0, 16, 0)</f>
        <v>80.444444444444443</v>
      </c>
      <c r="D19" s="4">
        <f t="shared" si="7"/>
        <v>324.66666666666669</v>
      </c>
      <c r="E19" s="4">
        <f t="shared" si="7"/>
        <v>121.02312925170068</v>
      </c>
      <c r="F19" s="4">
        <f t="shared" si="7"/>
        <v>324.66666666666669</v>
      </c>
      <c r="G19" s="4">
        <f t="shared" si="7"/>
        <v>121.02312925170068</v>
      </c>
      <c r="H19" s="4">
        <f t="shared" si="7"/>
        <v>48.333333333333336</v>
      </c>
      <c r="I19" s="4">
        <f t="shared" si="7"/>
        <v>192</v>
      </c>
      <c r="J19" s="4">
        <f t="shared" si="7"/>
        <v>93.333333333333343</v>
      </c>
      <c r="K19" s="4">
        <f t="shared" si="7"/>
        <v>1072.0979591836735</v>
      </c>
      <c r="L19" s="4">
        <f t="shared" si="7"/>
        <v>48.333333333333336</v>
      </c>
      <c r="M19" s="4">
        <f t="shared" si="7"/>
        <v>192</v>
      </c>
      <c r="N19" s="4">
        <f t="shared" si="7"/>
        <v>89.333333333333343</v>
      </c>
      <c r="O19" s="4">
        <f t="shared" si="7"/>
        <v>1072.0979591836735</v>
      </c>
      <c r="P19" s="4">
        <f t="shared" si="7"/>
        <v>97.333333333333343</v>
      </c>
      <c r="Q19" s="4">
        <f t="shared" si="7"/>
        <v>5500</v>
      </c>
      <c r="R19" s="4">
        <f t="shared" si="7"/>
        <v>107.33333333333334</v>
      </c>
      <c r="S19" s="4">
        <f t="shared" si="7"/>
        <v>121.00136054421769</v>
      </c>
      <c r="T19" s="4">
        <f t="shared" si="7"/>
        <v>107.33333333333334</v>
      </c>
      <c r="U19" s="4">
        <f t="shared" si="7"/>
        <v>121.00136054421769</v>
      </c>
      <c r="V19" s="4"/>
      <c r="W19" s="4"/>
      <c r="X19" s="4"/>
      <c r="Y19" s="4"/>
      <c r="Z19" s="4"/>
      <c r="AA19" s="4"/>
    </row>
    <row r="20" spans="1:27" x14ac:dyDescent="0.35">
      <c r="A20" s="1"/>
    </row>
    <row r="21" spans="1:27" x14ac:dyDescent="0.35">
      <c r="B21" s="4" t="s">
        <v>43</v>
      </c>
      <c r="C21" s="4" t="s">
        <v>66</v>
      </c>
      <c r="D21" s="4" t="s">
        <v>26</v>
      </c>
    </row>
    <row r="22" spans="1:27" x14ac:dyDescent="0.3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27" x14ac:dyDescent="0.3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27" ht="15" customHeight="1" x14ac:dyDescent="0.3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27" ht="15" customHeight="1" x14ac:dyDescent="0.3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27" x14ac:dyDescent="0.35">
      <c r="A28" s="1" t="s">
        <v>71</v>
      </c>
      <c r="B28" s="37">
        <f>SUM($B19:$G19)</f>
        <v>1052.2684807256237</v>
      </c>
    </row>
    <row r="29" spans="1:27" x14ac:dyDescent="0.35">
      <c r="A29" s="1" t="s">
        <v>72</v>
      </c>
      <c r="B29" s="37">
        <f>SUM($H19:$O19)</f>
        <v>2807.5292517006801</v>
      </c>
    </row>
    <row r="30" spans="1:27" x14ac:dyDescent="0.35">
      <c r="A30" s="1" t="s">
        <v>73</v>
      </c>
      <c r="B30" s="37">
        <f>SUM($P19:$U19)</f>
        <v>6054.0027210884336</v>
      </c>
    </row>
    <row r="31" spans="1:27" x14ac:dyDescent="0.35">
      <c r="A31" s="1" t="s">
        <v>74</v>
      </c>
      <c r="B31" s="38">
        <f>B28+B29*B34+B30</f>
        <v>9913.8004535147375</v>
      </c>
    </row>
    <row r="32" spans="1:27" x14ac:dyDescent="0.35">
      <c r="A32" s="1" t="s">
        <v>80</v>
      </c>
      <c r="B32" s="40">
        <f>Summary!$C$3</f>
        <v>9</v>
      </c>
      <c r="H32"/>
    </row>
    <row r="33" spans="1:2" x14ac:dyDescent="0.35">
      <c r="A33" s="1" t="s">
        <v>75</v>
      </c>
      <c r="B33" s="39">
        <f>(Q19-Q13-Q12)/B31</f>
        <v>0.54187090260581816</v>
      </c>
    </row>
    <row r="34" spans="1:2" x14ac:dyDescent="0.35">
      <c r="A34" s="1" t="s">
        <v>76</v>
      </c>
      <c r="B34" s="39">
        <v>1</v>
      </c>
    </row>
    <row r="35" spans="1:2" x14ac:dyDescent="0.35">
      <c r="A35" s="1" t="s">
        <v>77</v>
      </c>
      <c r="B35" s="39">
        <v>1</v>
      </c>
    </row>
    <row r="36" spans="1:2" x14ac:dyDescent="0.35">
      <c r="A36" s="1" t="s">
        <v>46</v>
      </c>
      <c r="B36" s="38">
        <f>Q18*B33*B35</f>
        <v>663.79185569212723</v>
      </c>
    </row>
  </sheetData>
  <mergeCells count="3">
    <mergeCell ref="B1:G1"/>
    <mergeCell ref="H1:O1"/>
    <mergeCell ref="P1:U1"/>
  </mergeCells>
  <conditionalFormatting sqref="B3:U4">
    <cfRule type="expression" dxfId="319" priority="19">
      <formula>B3="STA1+STA2"</formula>
    </cfRule>
    <cfRule type="expression" dxfId="318" priority="20">
      <formula>B3="AP1+AP2"</formula>
    </cfRule>
    <cfRule type="expression" dxfId="317" priority="21">
      <formula>B3="STA2"</formula>
    </cfRule>
    <cfRule type="expression" dxfId="316" priority="22">
      <formula>B3="AP2"</formula>
    </cfRule>
    <cfRule type="expression" dxfId="315" priority="23">
      <formula>B3="STA1"</formula>
    </cfRule>
    <cfRule type="expression" dxfId="314" priority="24">
      <formula>B3="AP1"</formula>
    </cfRule>
  </conditionalFormatting>
  <conditionalFormatting sqref="B5:U6">
    <cfRule type="expression" dxfId="313" priority="1">
      <formula>B5="Cross"</formula>
    </cfRule>
    <cfRule type="expression" dxfId="312" priority="2">
      <formula>B5="AP2AP"</formula>
    </cfRule>
    <cfRule type="expression" dxfId="311" priority="3">
      <formula>B5="Associated"</formula>
    </cfRule>
  </conditionalFormatting>
  <conditionalFormatting sqref="B15:U15">
    <cfRule type="expression" dxfId="310" priority="7">
      <formula>B15="Cross"</formula>
    </cfRule>
    <cfRule type="expression" dxfId="309" priority="8">
      <formula>B15="AP2AP"</formula>
    </cfRule>
    <cfRule type="expression" dxfId="308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844532E-087B-4683-8E7F-D0A485B7E7D4}">
          <x14:formula1>
            <xm:f>Indices!$L$2:$L$7</xm:f>
          </x14:formula1>
          <xm:sqref>B3:U4</xm:sqref>
        </x14:dataValidation>
        <x14:dataValidation type="list" allowBlank="1" showInputMessage="1" showErrorMessage="1" xr:uid="{19FC0A41-AFF3-41C7-9E72-82E462858545}">
          <x14:formula1>
            <xm:f>Indices!$E$2:$E$4</xm:f>
          </x14:formula1>
          <xm:sqref>B5:U5</xm:sqref>
        </x14:dataValidation>
        <x14:dataValidation type="list" allowBlank="1" showInputMessage="1" showErrorMessage="1" xr:uid="{7A5BA86B-E4E0-4949-8E24-B38EFEEE19CC}">
          <x14:formula1>
            <xm:f>Indices!$D$2:$D$5</xm:f>
          </x14:formula1>
          <xm:sqref>B10:U10</xm:sqref>
        </x14:dataValidation>
        <x14:dataValidation type="list" allowBlank="1" showInputMessage="1" showErrorMessage="1" xr:uid="{7BA897B6-3E8D-4773-A3E0-C76565AEDA58}">
          <x14:formula1>
            <xm:f>Indices!$A$2:$A$7</xm:f>
          </x14:formula1>
          <xm:sqref>B9:U9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Summary</vt:lpstr>
      <vt:lpstr>PHY_RATE</vt:lpstr>
      <vt:lpstr>Indices</vt:lpstr>
      <vt:lpstr>A-No CoBF; UL OFDMA</vt:lpstr>
      <vt:lpstr>A-No CoBF; UL MU-MIMO</vt:lpstr>
      <vt:lpstr>A1-No CoBF; UL OFDMA</vt:lpstr>
      <vt:lpstr>A1-No CoBF; UL MU-MIMO</vt:lpstr>
      <vt:lpstr>A-Joint(Draft); UL OFDMA</vt:lpstr>
      <vt:lpstr>A-Joint(Draft); UL MU-MIMO</vt:lpstr>
      <vt:lpstr>A-Joint(MxL); UL OFDMA</vt:lpstr>
      <vt:lpstr>A-Joint(MxL); UL MU-MIMO</vt:lpstr>
      <vt:lpstr>A-Sequential(Draft); UL OFDMA</vt:lpstr>
      <vt:lpstr>A-Sequential(Draft); UL MU-MIMO</vt:lpstr>
      <vt:lpstr>A-Sequential(MxL); UL OFDMA</vt:lpstr>
      <vt:lpstr>A-Sequential(MxL); UL MU-MIMO</vt:lpstr>
      <vt:lpstr>B-No CoBF</vt:lpstr>
      <vt:lpstr>B-Joint(Draft); UL OFDMA</vt:lpstr>
      <vt:lpstr>B-Joint(Draft); UL MU-MIMO</vt:lpstr>
      <vt:lpstr>B-Joint(MxL); UL OFDMA</vt:lpstr>
      <vt:lpstr>B-Joint(MxL); UL MU-MIMO</vt:lpstr>
      <vt:lpstr>B-Sequential(Draft); UL OFDMA</vt:lpstr>
      <vt:lpstr>B-Sequential(Draft); UL MU-MIMO</vt:lpstr>
      <vt:lpstr>B-Sequential(MxL); UL OFDMA</vt:lpstr>
      <vt:lpstr>B-Sequential(MxL); UL MU-MIMO</vt:lpstr>
      <vt:lpstr>C-CSR</vt:lpstr>
      <vt:lpstr>C-Joint(Draft); UL OFDMA</vt:lpstr>
      <vt:lpstr>C-Joint(Draft); UL MU-MIMO</vt:lpstr>
      <vt:lpstr>C-Joint(MxL); UL OFDMA</vt:lpstr>
      <vt:lpstr>C-Joint(MxL); UL MU-MIMO</vt:lpstr>
      <vt:lpstr>C-Sequential(Draft); UL OFDMA</vt:lpstr>
      <vt:lpstr>C-Sequential(Draft); UL MU-MIMO</vt:lpstr>
      <vt:lpstr>C-Sequential(MxL); UL OFDMA</vt:lpstr>
      <vt:lpstr>C-Sequential(MxL); UL MU-MIMO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Avner Epstein</dc:creator>
  <cp:lastModifiedBy>Avner Epstein</cp:lastModifiedBy>
  <dcterms:created xsi:type="dcterms:W3CDTF">2025-04-02T14:07:11Z</dcterms:created>
  <dcterms:modified xsi:type="dcterms:W3CDTF">2025-05-04T16:59:46Z</dcterms:modified>
</cp:coreProperties>
</file>