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665" windowHeight="7950" tabRatio="645" activeTab="1"/>
  </bookViews>
  <sheets>
    <sheet name="Title" sheetId="1" r:id="rId1"/>
    <sheet name="Sponsor Ballot" sheetId="2" r:id="rId2"/>
    <sheet name="SB Overview" sheetId="3" r:id="rId3"/>
  </sheets>
  <definedNames>
    <definedName name="_xlnm._FilterDatabase" localSheetId="1" hidden="1">'Sponsor Ballot'!$B$1:$Z$16</definedName>
  </definedNames>
  <calcPr fullCalcOnLoad="1"/>
</workbook>
</file>

<file path=xl/sharedStrings.xml><?xml version="1.0" encoding="utf-8"?>
<sst xmlns="http://schemas.openxmlformats.org/spreadsheetml/2006/main" count="332" uniqueCount="199">
  <si>
    <t>IEEE P802.11 Wireless LANs</t>
  </si>
  <si>
    <t>Submission</t>
  </si>
  <si>
    <t>Designator:</t>
  </si>
  <si>
    <t>Venue Date:</t>
  </si>
  <si>
    <t>First Author:</t>
  </si>
  <si>
    <t>Stephen McCann, RIM</t>
  </si>
  <si>
    <t>Subject:</t>
  </si>
  <si>
    <t>Full Date:</t>
  </si>
  <si>
    <t>Author(s):</t>
  </si>
  <si>
    <t>Name(s)</t>
  </si>
  <si>
    <t>Stephen McCann</t>
  </si>
  <si>
    <t>Affiliation</t>
  </si>
  <si>
    <t>RIM</t>
  </si>
  <si>
    <t>Address</t>
  </si>
  <si>
    <t>200 Bath Road, Slough, Berks, SL1 3XE, UK</t>
  </si>
  <si>
    <t xml:space="preserve">Phone: </t>
  </si>
  <si>
    <t>+44 1753 667099</t>
  </si>
  <si>
    <t xml:space="preserve">Fax: </t>
  </si>
  <si>
    <t>+44 1753 667000</t>
  </si>
  <si>
    <t xml:space="preserve">email: </t>
  </si>
  <si>
    <t>smccann@rim.com</t>
  </si>
  <si>
    <t>Abstract:</t>
  </si>
  <si>
    <t>CID</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</si>
  <si>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</si>
  <si>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</si>
  <si>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</si>
  <si>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</si>
  <si>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</si>
  <si>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</si>
  <si>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</si>
  <si>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</si>
  <si>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</si>
  <si>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</si>
  <si>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</si>
  <si>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</si>
  <si>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</si>
  <si>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</si>
  <si>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</si>
  <si>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</si>
  <si>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</si>
  <si>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</si>
  <si>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</si>
  <si>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</si>
  <si>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11u Category</t>
  </si>
  <si>
    <t>Bucket</t>
  </si>
  <si>
    <t>Other3</t>
  </si>
  <si>
    <t>Editor Status</t>
  </si>
  <si>
    <t>Chaplin, Clint</t>
  </si>
  <si>
    <t>Disapprove</t>
  </si>
  <si>
    <t>Samsung Electronics</t>
  </si>
  <si>
    <t>Editorial</t>
  </si>
  <si>
    <t>Yes</t>
  </si>
  <si>
    <t>Agree</t>
  </si>
  <si>
    <t xml:space="preserve"> 7-Nov-2009 21:57:50 EST</t>
  </si>
  <si>
    <t>Palm, Stephen</t>
  </si>
  <si>
    <t>member</t>
  </si>
  <si>
    <t>General</t>
  </si>
  <si>
    <t>7.3.2.92</t>
  </si>
  <si>
    <t>The current sentnce is worded as a hope.</t>
  </si>
  <si>
    <t>Use MUST or SHALL.</t>
  </si>
  <si>
    <t>Principle</t>
  </si>
  <si>
    <t>Change the sentence "Each DSCP Exception field has a different value of DSCP Value." to "Each DSCP Exception field is set to a different value of DSCP Value."
Note that the style used in clause 7.3.2 et seq, as defined by the IEEE 802.11 technical editors, is to not use normative language (i.e., MUST or SHALL).</t>
  </si>
  <si>
    <t>QoS</t>
  </si>
  <si>
    <t xml:space="preserve"> 7-Nov-2009 21:55:33 EST</t>
  </si>
  <si>
    <t>Sometimes DSCP values are expressed by upper layers in 8 bit values. What masking is used?</t>
  </si>
  <si>
    <t>Clarify</t>
  </si>
  <si>
    <t>Disagree</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</si>
  <si>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</si>
  <si>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 xml:space="preserve"> 7-Nov-2009 21:50:41 EST</t>
  </si>
  <si>
    <t>Technical</t>
  </si>
  <si>
    <t>W.4.4</t>
  </si>
  <si>
    <t>Is VLAN ID the only quality of service parameter?</t>
  </si>
  <si>
    <t>Change the following text at P182L28:
Similarly, it can also have other policies configured locally for quality of service parameters and network access restrictions, or it can also look them up through external policy servers.
to
The STA can either have, policies configured locally for quality of service parameters and network access restrictions, or it can look them up through external policy servers.</t>
  </si>
  <si>
    <t>ES</t>
  </si>
  <si>
    <t xml:space="preserve"> 7-Nov-2009 21:45:10 EST</t>
  </si>
  <si>
    <t>11B.3.3.3.1</t>
  </si>
  <si>
    <t>What are "network quality parameters"?</t>
  </si>
  <si>
    <t>Define</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</si>
  <si>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</si>
  <si>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MIH</t>
  </si>
  <si>
    <t xml:space="preserve"> 7-Nov-2009 21:42:55 EST</t>
  </si>
  <si>
    <t>7.4.7.15</t>
  </si>
  <si>
    <t>Use of "should" is ambiguous. What if it doesn't?</t>
  </si>
  <si>
    <t>Clarify or delete.</t>
  </si>
  <si>
    <t>Should is the appropriate verb here.  If the non-AP STA doesn't need the Query Response anymore, then it doesn't have to retrieve it.  In this case, the AP will timeout waiting for STA's Comeback Request frame and drop the Query Response.  This behavior is described in clause 11.23.</t>
  </si>
  <si>
    <t>GAS</t>
  </si>
  <si>
    <t xml:space="preserve"> 7-Nov-2009 21:41: 8 EST</t>
  </si>
  <si>
    <t>7.3.4.5</t>
  </si>
  <si>
    <t>Use of "should" is ambiguous, What if it can't?</t>
  </si>
  <si>
    <t>Resolution provided in submission &lt;https://mentor.ieee.org/802.11/dcn/09/11-09-1266-01-000u-sb-roaming-consortium-update.doc&gt;.
Approved in January 2010 meeting.</t>
  </si>
  <si>
    <t>Native-GAS</t>
  </si>
  <si>
    <t xml:space="preserve"> 7-Nov-2009 21:39:22 EST</t>
  </si>
  <si>
    <t>7.3.2.93</t>
  </si>
  <si>
    <t>Use of "should" is ambiguous. What if it can't?</t>
  </si>
  <si>
    <t>Clarify or delete</t>
  </si>
  <si>
    <t>PICS</t>
  </si>
  <si>
    <t>As per comment</t>
  </si>
  <si>
    <t>MIB</t>
  </si>
  <si>
    <t>7.3.4.12</t>
  </si>
  <si>
    <t>7.3.2.27</t>
  </si>
  <si>
    <t>P.1</t>
  </si>
  <si>
    <t>Bajko, Gabor</t>
  </si>
  <si>
    <t>Nokia Corporation</t>
  </si>
  <si>
    <t>Total</t>
  </si>
  <si>
    <t>Accept</t>
  </si>
  <si>
    <t>Reject</t>
  </si>
  <si>
    <t>Accept In Principle</t>
  </si>
  <si>
    <t>Out of Scope</t>
  </si>
  <si>
    <t>Deferred</t>
  </si>
  <si>
    <t>Blank</t>
  </si>
  <si>
    <t xml:space="preserve">
Work
Remaining</t>
  </si>
  <si>
    <t>Editor
To Do</t>
  </si>
  <si>
    <t>Editor
Done</t>
  </si>
  <si>
    <t>Category 
Owner</t>
  </si>
  <si>
    <t>Notes</t>
  </si>
  <si>
    <t>Accepted in Principle</t>
  </si>
  <si>
    <t>Rejected</t>
  </si>
  <si>
    <t>Interworking</t>
  </si>
  <si>
    <t>---</t>
  </si>
  <si>
    <t>References</t>
  </si>
  <si>
    <t>Total:</t>
  </si>
  <si>
    <t>Comment Break Down</t>
  </si>
  <si>
    <t>Count</t>
  </si>
  <si>
    <t>Assignee</t>
  </si>
  <si>
    <t>Open</t>
  </si>
  <si>
    <t>Color</t>
  </si>
  <si>
    <t>Comments Remaining</t>
  </si>
  <si>
    <t>Total Required</t>
  </si>
  <si>
    <t>0 - comments remaining - done</t>
  </si>
  <si>
    <t>5 or fewer comments remaining</t>
  </si>
  <si>
    <t>6 - 10 comment remaining</t>
  </si>
  <si>
    <t>11-25 comments remaining</t>
  </si>
  <si>
    <t>25 or more comments remaining</t>
  </si>
  <si>
    <t>Not started</t>
  </si>
  <si>
    <t>Shared Resolutions</t>
  </si>
  <si>
    <t>Editor To Do</t>
  </si>
  <si>
    <t>Can't do</t>
  </si>
  <si>
    <t>Editor Done</t>
  </si>
  <si>
    <t>Precentage</t>
  </si>
  <si>
    <t>These comments have to be</t>
  </si>
  <si>
    <t>verified in new Draft 9.0</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</si>
  <si>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</si>
  <si>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</si>
  <si>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</si>
  <si>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</si>
  <si>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</si>
  <si>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</si>
  <si>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</si>
  <si>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Update the "Revisions" worksheet</t>
  </si>
  <si>
    <t>Record the exact meeting</t>
  </si>
  <si>
    <t>Register each comment addressed</t>
  </si>
  <si>
    <t>Update the "Author" column</t>
  </si>
  <si>
    <t>Update the "Date" column</t>
  </si>
  <si>
    <t>Save file as next revision</t>
  </si>
  <si>
    <t xml:space="preserve"> 8-Apr-2010 19: 6:39 EDT</t>
  </si>
  <si>
    <t>add a capability indication which can be used to signal whether the information the AP or STA provides in unauthenticate state / state-1 can be (digitally) signed or not.</t>
  </si>
  <si>
    <t>The STA indicates whether it can sign or not the information it provides in state-1. If it indicates that it can (digitally) sign the information, then the requesting STA may or may not ask for a signature to be attached to a response to a GAS query.
There should also be a possibility for the requesting STA to request apriori who issued the digital certificate which the STA uses to sign the information it will provide.</t>
  </si>
  <si>
    <t xml:space="preserve"> 8-Apr-2010 19:20:24 EDT</t>
  </si>
  <si>
    <t>add a disclaimer that there exist harmful URIs.
add a corresponding section 11 text, which would also mandate that URIs can only be used if their validity or origin can be verified (eg it is digitally signed by an entity who the requestor trusts).</t>
  </si>
  <si>
    <t>Add sg similar about the harmful URIs:
"There are, in fact, some types of URIs that are not good to receive,
due to security concerns. For example, any URLs that can have
scripts, such as "data:" URLs, and some "HTTP:" URLs that go to web
pages that have scripts. Therefore,
o URIs received via this Option SHOULD NOT be sent to a
general-browser to connect to a web page, because they could have
harmful scripts.
o This Option SHOULD NOT contain "data:" URLs, because they could
contain harmful scripts.
Instead of listing all the types of URIs and URLs that can be
misused or potentially have harmful affects, Section 3.3 IANA
registers acceptable location URI schemes (or types).
"
then add text mandating that a URI which can not be verified shall be discarded because of its potential harmful</t>
  </si>
  <si>
    <t>Location</t>
  </si>
  <si>
    <t>21-Apr-2010 23:49:24 EDT</t>
  </si>
  <si>
    <t>"http://www.ietf.org/internet-drafts/draft-schulzrinne-ecrit-unauthenticated-access-06.txt" is already out of date.</t>
  </si>
  <si>
    <t>Suggest changing the URL to "http://tools.ietf.org/html/draft-schulzrinne-ecrit-unauthenticated-access" This will automatically bring up the latest draft</t>
  </si>
  <si>
    <t>22-Apr-2010  2:39:40 EDT</t>
  </si>
  <si>
    <t>Use of should is ambiguous. If you mean recommended, state recommended. If you mean must, state must.</t>
  </si>
  <si>
    <t>Replace "should" with "must".</t>
  </si>
  <si>
    <t>22-Apr-2010  2:45:19 EDT</t>
  </si>
  <si>
    <t>11B.2.3.3.1</t>
  </si>
  <si>
    <t>The previous change causes new interpretation problems. What is the quality of a parameter? "degrade" is relative</t>
  </si>
  <si>
    <t>When the parameters as defined in Table 11B-5 change or imminent action is taken to bring down the link,...</t>
  </si>
  <si>
    <t>MSGCF</t>
  </si>
  <si>
    <t>22-Apr-2010  2:48:37 EDT</t>
  </si>
  <si>
    <t>" the SME may predict an imminent link failure." What does the SME do with such a prediction? The following sentences do not state.</t>
  </si>
  <si>
    <t>Change to "the SME may predict an imminent link failure and initiate a transition."</t>
  </si>
  <si>
    <t>ANQP</t>
  </si>
  <si>
    <t>On P48L8 add the following text "Confirmation of the validity of the  Public Identifier URI is beyond the scope of this standard." after the last  sentence.</t>
  </si>
  <si>
    <t>Change the paragraph on P52L4 to read "The GAS Comeback Delay field specifies the delay time value in TUs. The GAS Comeback Delay field format is provided in Figure 7-101be. The behavior is described in 11.23.3.1."</t>
  </si>
  <si>
    <t>Change the following text on P103L60 "When the quality of the network parameters as defined in Table 11B-5 degrade or imminent action is taken to bring down the link, the SME may predict an imminent link failure" in the proposed change." to 
"When the parameters as defined in Table 11B-5 change or imminent action is taken to bring down the link, the SME may predict an imminent link failure and initiate a transition."</t>
  </si>
  <si>
    <t>See submission &lt;https://mentor.ieee.org/802.11/dcn/10/11-10-0510-00-000u-updated-references.doc&gt;</t>
  </si>
  <si>
    <t>The CRC decided (by motion) that this is out-of-scope because it is not against changed text in the draft.</t>
  </si>
  <si>
    <t>Individual</t>
  </si>
  <si>
    <t>Producer</t>
  </si>
  <si>
    <t xml:space="preserve"> 7-Jul-2010 21:58:10 EDT</t>
  </si>
  <si>
    <t>gabor.bajko@nokia.com</t>
  </si>
  <si>
    <t>Nokia</t>
  </si>
  <si>
    <t>Add reliability to pre-associated state responses. Without identity verification and integrity protection, ANQP responses connot be trusted upon by any STA.</t>
  </si>
  <si>
    <t>Discuss and agree on an identiy verification and reliability scheme.</t>
  </si>
  <si>
    <t xml:space="preserve"> 7-Jul-2010 17:26:35 EDT</t>
  </si>
  <si>
    <t>clint.chaplin@gmail.com</t>
  </si>
  <si>
    <t>+1(408)239-3348</t>
  </si>
  <si>
    <t>General Interest</t>
  </si>
  <si>
    <t>"http://www.ietf.org/internet-drafts/draft-schulzrinne-ecrit-unauthenticated-access" URL does not resolve.</t>
  </si>
  <si>
    <t>Change URL to "http://tools.ietf.org/html/draft-schulzrinne-ecrit-unauthenticated-access"</t>
  </si>
  <si>
    <t>July 2010</t>
  </si>
  <si>
    <t>Not required</t>
  </si>
  <si>
    <t>doc.: IEEE 802.11-10/0912r0</t>
  </si>
  <si>
    <t>P802.11u Sponsor Ballot Unsatisfied Comments</t>
  </si>
  <si>
    <t>2010-07-15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</si>
</sst>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4"/>
      <name val="Times New Roman"/>
      <family val="1"/>
    </font>
    <font>
      <u val="single"/>
      <sz val="10"/>
      <color indexed="12"/>
      <name val="Arial"/>
      <family val="2"/>
    </font>
    <font>
      <b/>
      <sz val="12"/>
      <color indexed="12"/>
      <name val="Times New Roman"/>
      <family val="1"/>
    </font>
    <font>
      <b/>
      <sz val="9"/>
      <name val="Arial"/>
      <family val="2"/>
    </font>
    <font>
      <sz val="6"/>
      <name val="Arial"/>
      <family val="2"/>
    </font>
    <font>
      <sz val="9"/>
      <name val="Arial"/>
      <family val="2"/>
    </font>
    <font>
      <b/>
      <sz val="10"/>
      <name val="Arial"/>
      <family val="2"/>
    </font>
    <font>
      <i/>
      <sz val="10"/>
      <name val="Arial"/>
      <family val="2"/>
    </font>
    <font>
      <b/>
      <i/>
      <sz val="10"/>
      <name val="Arial"/>
      <family val="2"/>
    </font>
    <font>
      <b/>
      <u val="single"/>
      <sz val="10"/>
      <name val="Arial"/>
      <family val="2"/>
    </font>
    <font>
      <sz val="10"/>
      <color indexed="8"/>
      <name val="Arial"/>
      <family val="0"/>
    </font>
    <font>
      <sz val="11"/>
      <color indexed="8"/>
      <name val="Arial"/>
      <family val="0"/>
    </font>
    <font>
      <u val="single"/>
      <sz val="10"/>
      <color indexed="20"/>
      <name val="Arial"/>
      <family val="2"/>
    </font>
    <font>
      <sz val="8"/>
      <name val="Tahoma"/>
      <family val="2"/>
    </font>
    <font>
      <b/>
      <sz val="12"/>
      <color indexed="8"/>
      <name val="Arial"/>
      <family val="0"/>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59"/>
      </bottom>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color indexed="63"/>
      </top>
      <bottom>
        <color indexed="63"/>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style="thin">
        <color indexed="59"/>
      </bottom>
    </border>
    <border>
      <left style="medium">
        <color indexed="18"/>
      </left>
      <right style="medium">
        <color indexed="18"/>
      </right>
      <top>
        <color indexed="63"/>
      </top>
      <bottom style="medium">
        <color indexed="18"/>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style="thin">
        <color indexed="59"/>
      </left>
      <right>
        <color indexed="63"/>
      </right>
      <top>
        <color indexed="63"/>
      </top>
      <bottom>
        <color indexed="63"/>
      </bottom>
    </border>
    <border>
      <left>
        <color indexed="63"/>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color indexed="63"/>
      </left>
      <right style="thin">
        <color indexed="59"/>
      </right>
      <top>
        <color indexed="63"/>
      </top>
      <bottom style="thin">
        <color indexed="5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95">
    <xf numFmtId="0" fontId="0" fillId="0" borderId="0" xfId="0"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49" fontId="18" fillId="0" borderId="0" xfId="0" applyNumberFormat="1" applyFont="1" applyAlignment="1">
      <alignment/>
    </xf>
    <xf numFmtId="0" fontId="18" fillId="0" borderId="10" xfId="0" applyFont="1" applyBorder="1" applyAlignment="1">
      <alignment/>
    </xf>
    <xf numFmtId="0" fontId="18" fillId="0" borderId="0" xfId="0" applyFont="1" applyBorder="1" applyAlignment="1">
      <alignment/>
    </xf>
    <xf numFmtId="49" fontId="19" fillId="0" borderId="0" xfId="0" applyNumberFormat="1" applyFont="1" applyBorder="1" applyAlignment="1">
      <alignment/>
    </xf>
    <xf numFmtId="49" fontId="20" fillId="0" borderId="0" xfId="53" applyNumberFormat="1" applyFont="1" applyFill="1" applyBorder="1" applyAlignment="1" applyProtection="1">
      <alignment/>
      <protection/>
    </xf>
    <xf numFmtId="0" fontId="18" fillId="0" borderId="0" xfId="0" applyFont="1" applyBorder="1" applyAlignment="1">
      <alignment vertical="top"/>
    </xf>
    <xf numFmtId="0" fontId="21" fillId="0" borderId="0" xfId="0" applyFont="1" applyBorder="1" applyAlignment="1">
      <alignment/>
    </xf>
    <xf numFmtId="0" fontId="0" fillId="0" borderId="0" xfId="0" applyAlignment="1">
      <alignment wrapText="1"/>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Border="1" applyAlignment="1">
      <alignment wrapText="1"/>
    </xf>
    <xf numFmtId="0" fontId="0" fillId="0" borderId="0" xfId="0" applyFont="1" applyBorder="1" applyAlignment="1">
      <alignment/>
    </xf>
    <xf numFmtId="0" fontId="0" fillId="0" borderId="0" xfId="0" applyAlignment="1">
      <alignment horizontal="center"/>
    </xf>
    <xf numFmtId="0" fontId="22" fillId="20" borderId="11" xfId="0" applyFont="1" applyFill="1" applyBorder="1" applyAlignment="1">
      <alignment/>
    </xf>
    <xf numFmtId="0" fontId="22" fillId="20" borderId="11" xfId="0" applyFont="1" applyFill="1" applyBorder="1" applyAlignment="1">
      <alignment horizontal="center"/>
    </xf>
    <xf numFmtId="0" fontId="22" fillId="20" borderId="11" xfId="0" applyFont="1" applyFill="1" applyBorder="1" applyAlignment="1">
      <alignment horizontal="center" wrapText="1"/>
    </xf>
    <xf numFmtId="0" fontId="22" fillId="20" borderId="12" xfId="0" applyFont="1" applyFill="1" applyBorder="1" applyAlignment="1">
      <alignment horizontal="center" wrapText="1"/>
    </xf>
    <xf numFmtId="0" fontId="22" fillId="20" borderId="13" xfId="0" applyFont="1" applyFill="1" applyBorder="1" applyAlignment="1">
      <alignment horizontal="center" wrapText="1"/>
    </xf>
    <xf numFmtId="0" fontId="22" fillId="20" borderId="14" xfId="0" applyFont="1" applyFill="1" applyBorder="1" applyAlignment="1">
      <alignment horizontal="center" wrapText="1"/>
    </xf>
    <xf numFmtId="0" fontId="22" fillId="20" borderId="15" xfId="0" applyFont="1" applyFill="1" applyBorder="1" applyAlignment="1">
      <alignment horizontal="center" wrapText="1"/>
    </xf>
    <xf numFmtId="0" fontId="22" fillId="0" borderId="0" xfId="0" applyFont="1" applyAlignment="1">
      <alignment/>
    </xf>
    <xf numFmtId="0" fontId="22" fillId="0" borderId="0" xfId="0" applyFont="1" applyAlignment="1">
      <alignment horizontal="center"/>
    </xf>
    <xf numFmtId="0" fontId="23" fillId="0" borderId="0" xfId="0" applyFont="1" applyAlignment="1">
      <alignment/>
    </xf>
    <xf numFmtId="0" fontId="24" fillId="0" borderId="11" xfId="0" applyFont="1" applyFill="1" applyBorder="1" applyAlignment="1">
      <alignment horizontal="left" indent="1"/>
    </xf>
    <xf numFmtId="0" fontId="24" fillId="0" borderId="11" xfId="0" applyFont="1" applyFill="1" applyBorder="1" applyAlignment="1">
      <alignment horizontal="center"/>
    </xf>
    <xf numFmtId="0" fontId="24" fillId="0" borderId="12" xfId="0" applyFont="1" applyFill="1" applyBorder="1" applyAlignment="1">
      <alignment horizontal="center"/>
    </xf>
    <xf numFmtId="0" fontId="24" fillId="0" borderId="13" xfId="0" applyFont="1" applyFill="1" applyBorder="1" applyAlignment="1">
      <alignment horizontal="center"/>
    </xf>
    <xf numFmtId="0" fontId="24" fillId="0" borderId="15" xfId="0" applyFont="1" applyFill="1" applyBorder="1" applyAlignment="1">
      <alignment horizontal="center"/>
    </xf>
    <xf numFmtId="0" fontId="24" fillId="0" borderId="11" xfId="0" applyFont="1" applyFill="1" applyBorder="1" applyAlignment="1">
      <alignment/>
    </xf>
    <xf numFmtId="0" fontId="23" fillId="0" borderId="0" xfId="0" applyFont="1" applyAlignment="1">
      <alignment horizontal="center"/>
    </xf>
    <xf numFmtId="0" fontId="24" fillId="4" borderId="11" xfId="0" applyFont="1" applyFill="1" applyBorder="1" applyAlignment="1">
      <alignment horizontal="left" indent="1"/>
    </xf>
    <xf numFmtId="0" fontId="24" fillId="4" borderId="11" xfId="0" applyFont="1" applyFill="1" applyBorder="1" applyAlignment="1">
      <alignment horizontal="center"/>
    </xf>
    <xf numFmtId="0" fontId="24" fillId="4" borderId="12" xfId="0" applyFont="1" applyFill="1" applyBorder="1" applyAlignment="1">
      <alignment horizontal="center"/>
    </xf>
    <xf numFmtId="0" fontId="24" fillId="4" borderId="13" xfId="0" applyFont="1" applyFill="1" applyBorder="1" applyAlignment="1">
      <alignment horizontal="center"/>
    </xf>
    <xf numFmtId="0" fontId="24" fillId="0" borderId="16" xfId="0" applyFont="1" applyFill="1" applyBorder="1" applyAlignment="1">
      <alignment/>
    </xf>
    <xf numFmtId="0" fontId="0" fillId="0" borderId="0" xfId="0" applyFont="1" applyAlignment="1">
      <alignment horizontal="center"/>
    </xf>
    <xf numFmtId="0" fontId="22" fillId="0" borderId="11" xfId="0" applyFont="1" applyBorder="1" applyAlignment="1">
      <alignment horizontal="right" indent="1"/>
    </xf>
    <xf numFmtId="0" fontId="22" fillId="0" borderId="11" xfId="0" applyFont="1" applyBorder="1" applyAlignment="1">
      <alignment horizontal="center"/>
    </xf>
    <xf numFmtId="0" fontId="22" fillId="0" borderId="14" xfId="0" applyFont="1" applyBorder="1" applyAlignment="1">
      <alignment horizontal="center"/>
    </xf>
    <xf numFmtId="0" fontId="22" fillId="0" borderId="15" xfId="0" applyFont="1" applyBorder="1" applyAlignment="1">
      <alignment horizontal="center"/>
    </xf>
    <xf numFmtId="0" fontId="24" fillId="0" borderId="15" xfId="0" applyFont="1" applyBorder="1" applyAlignment="1">
      <alignment/>
    </xf>
    <xf numFmtId="0" fontId="24" fillId="0" borderId="11" xfId="0" applyFont="1" applyBorder="1" applyAlignment="1">
      <alignment/>
    </xf>
    <xf numFmtId="0" fontId="25" fillId="20" borderId="11" xfId="0" applyFont="1" applyFill="1" applyBorder="1" applyAlignment="1">
      <alignment/>
    </xf>
    <xf numFmtId="0" fontId="25" fillId="20" borderId="11" xfId="0" applyFont="1" applyFill="1" applyBorder="1" applyAlignment="1">
      <alignment horizontal="center"/>
    </xf>
    <xf numFmtId="0" fontId="0" fillId="0" borderId="0" xfId="0" applyFill="1" applyBorder="1" applyAlignment="1">
      <alignment horizontal="center"/>
    </xf>
    <xf numFmtId="0" fontId="25" fillId="20" borderId="11" xfId="0" applyFont="1" applyFill="1" applyBorder="1" applyAlignment="1">
      <alignment horizontal="left"/>
    </xf>
    <xf numFmtId="0" fontId="25" fillId="20" borderId="12" xfId="0" applyFont="1" applyFill="1" applyBorder="1" applyAlignment="1">
      <alignment/>
    </xf>
    <xf numFmtId="0" fontId="25" fillId="20" borderId="15" xfId="0" applyFont="1" applyFill="1" applyBorder="1" applyAlignment="1">
      <alignment horizontal="center"/>
    </xf>
    <xf numFmtId="0" fontId="0" fillId="0" borderId="11" xfId="0" applyFont="1" applyBorder="1" applyAlignment="1">
      <alignment horizontal="left" indent="1"/>
    </xf>
    <xf numFmtId="0" fontId="0" fillId="0" borderId="11" xfId="0" applyBorder="1" applyAlignment="1">
      <alignment horizontal="center"/>
    </xf>
    <xf numFmtId="0" fontId="0" fillId="24" borderId="11" xfId="0" applyFill="1" applyBorder="1" applyAlignment="1">
      <alignment horizontal="center"/>
    </xf>
    <xf numFmtId="0" fontId="0" fillId="0" borderId="12" xfId="0" applyFont="1" applyBorder="1" applyAlignment="1">
      <alignment/>
    </xf>
    <xf numFmtId="0" fontId="0" fillId="0" borderId="15" xfId="0"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7" borderId="11" xfId="0" applyFill="1" applyBorder="1" applyAlignment="1">
      <alignment horizontal="center"/>
    </xf>
    <xf numFmtId="0" fontId="0" fillId="0" borderId="12" xfId="0" applyFont="1" applyFill="1" applyBorder="1" applyAlignment="1">
      <alignment/>
    </xf>
    <xf numFmtId="0" fontId="0" fillId="0" borderId="15" xfId="0" applyFill="1" applyBorder="1" applyAlignment="1">
      <alignment horizontal="center"/>
    </xf>
    <xf numFmtId="0" fontId="25" fillId="0" borderId="11" xfId="0" applyFont="1" applyBorder="1" applyAlignment="1">
      <alignment horizontal="center"/>
    </xf>
    <xf numFmtId="0" fontId="25" fillId="0" borderId="11" xfId="0" applyFont="1" applyBorder="1" applyAlignment="1">
      <alignment horizontal="right"/>
    </xf>
    <xf numFmtId="0" fontId="25" fillId="0" borderId="0" xfId="0" applyFont="1" applyBorder="1" applyAlignment="1">
      <alignment horizontal="right"/>
    </xf>
    <xf numFmtId="0" fontId="25" fillId="0" borderId="0" xfId="0" applyFont="1" applyBorder="1" applyAlignment="1">
      <alignment horizontal="center"/>
    </xf>
    <xf numFmtId="0" fontId="26" fillId="22" borderId="17" xfId="0" applyFont="1" applyFill="1" applyBorder="1" applyAlignment="1">
      <alignment horizontal="center"/>
    </xf>
    <xf numFmtId="0" fontId="26" fillId="22" borderId="18" xfId="0" applyFont="1" applyFill="1" applyBorder="1" applyAlignment="1">
      <alignment horizontal="center"/>
    </xf>
    <xf numFmtId="10" fontId="27" fillId="22" borderId="19" xfId="0" applyNumberFormat="1" applyFont="1" applyFill="1" applyBorder="1" applyAlignment="1">
      <alignment horizontal="center"/>
    </xf>
    <xf numFmtId="0" fontId="26" fillId="0" borderId="0" xfId="0" applyFont="1" applyAlignment="1">
      <alignment/>
    </xf>
    <xf numFmtId="0" fontId="0" fillId="0" borderId="0" xfId="0" applyAlignment="1">
      <alignment horizontal="left" indent="1"/>
    </xf>
    <xf numFmtId="0" fontId="28" fillId="0" borderId="20" xfId="0" applyFont="1" applyBorder="1" applyAlignment="1">
      <alignment/>
    </xf>
    <xf numFmtId="0" fontId="0" fillId="0" borderId="21" xfId="0"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Font="1" applyBorder="1" applyAlignment="1">
      <alignment/>
    </xf>
    <xf numFmtId="0" fontId="0" fillId="0" borderId="0" xfId="0" applyBorder="1" applyAlignment="1">
      <alignment horizontal="center"/>
    </xf>
    <xf numFmtId="0" fontId="0" fillId="0" borderId="24" xfId="0" applyBorder="1" applyAlignment="1">
      <alignment/>
    </xf>
    <xf numFmtId="0" fontId="0" fillId="0" borderId="23" xfId="0" applyFont="1" applyBorder="1" applyAlignment="1">
      <alignment horizontal="left" indent="1"/>
    </xf>
    <xf numFmtId="0" fontId="0" fillId="0" borderId="25" xfId="0" applyFont="1" applyBorder="1" applyAlignment="1">
      <alignment/>
    </xf>
    <xf numFmtId="0" fontId="0" fillId="0" borderId="26" xfId="0" applyBorder="1" applyAlignment="1">
      <alignment horizontal="center"/>
    </xf>
    <xf numFmtId="0" fontId="0" fillId="0" borderId="26" xfId="0" applyBorder="1" applyAlignment="1">
      <alignment/>
    </xf>
    <xf numFmtId="0" fontId="0" fillId="0" borderId="27" xfId="0" applyBorder="1" applyAlignment="1">
      <alignment/>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top"/>
    </xf>
    <xf numFmtId="0" fontId="0" fillId="0" borderId="0" xfId="0" applyAlignment="1">
      <alignment horizontal="left" wrapText="1"/>
    </xf>
    <xf numFmtId="0" fontId="24" fillId="4" borderId="15" xfId="0" applyFont="1" applyFill="1" applyBorder="1" applyAlignment="1" quotePrefix="1">
      <alignment horizontal="center"/>
    </xf>
    <xf numFmtId="0" fontId="21" fillId="0" borderId="0" xfId="0" applyFont="1" applyBorder="1" applyAlignment="1">
      <alignment horizontal="justify" vertical="top" wrapText="1"/>
    </xf>
    <xf numFmtId="0" fontId="21"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375"/>
          <c:y val="0"/>
        </c:manualLayout>
      </c:layout>
      <c:spPr>
        <a:noFill/>
        <a:ln>
          <a:noFill/>
        </a:ln>
      </c:spPr>
    </c:title>
    <c:view3D>
      <c:rotX val="81"/>
      <c:hPercent val="47"/>
      <c:rotY val="8"/>
      <c:depthPercent val="100"/>
      <c:rAngAx val="1"/>
    </c:view3D>
    <c:plotArea>
      <c:layout>
        <c:manualLayout>
          <c:xMode val="edge"/>
          <c:yMode val="edge"/>
          <c:x val="0.142"/>
          <c:y val="0.12125"/>
          <c:w val="0.84475"/>
          <c:h val="0.62275"/>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3175">
                <a:solidFill>
                  <a:srgbClr val="000000"/>
                </a:solidFill>
              </a:ln>
            </c:spPr>
          </c:dPt>
          <c:dPt>
            <c:idx val="4"/>
            <c:invertIfNegative val="0"/>
            <c:spPr>
              <a:solidFill>
                <a:srgbClr val="99CC00"/>
              </a:solidFill>
              <a:ln w="3175">
                <a:solidFill>
                  <a:srgbClr val="000000"/>
                </a:solidFill>
              </a:ln>
            </c:spPr>
          </c:dPt>
          <c:dPt>
            <c:idx val="5"/>
            <c:invertIfNegative val="0"/>
            <c:spPr>
              <a:solidFill>
                <a:srgbClr val="99CC00"/>
              </a:solidFill>
              <a:ln w="3175">
                <a:solidFill>
                  <a:srgbClr val="000000"/>
                </a:solidFill>
              </a:ln>
            </c:spPr>
          </c:dPt>
          <c:dPt>
            <c:idx val="6"/>
            <c:invertIfNegative val="0"/>
            <c:spPr>
              <a:solidFill>
                <a:srgbClr val="FF0000"/>
              </a:solidFill>
              <a:ln w="3175">
                <a:solidFill>
                  <a:srgbClr val="000000"/>
                </a:solidFill>
              </a:ln>
            </c:spPr>
          </c:dPt>
          <c:dPt>
            <c:idx val="8"/>
            <c:invertIfNegative val="0"/>
            <c:spPr>
              <a:solidFill>
                <a:srgbClr val="FF0000"/>
              </a:solidFill>
              <a:ln w="3175">
                <a:solidFill>
                  <a:srgbClr val="000000"/>
                </a:solidFill>
              </a:ln>
            </c:spPr>
          </c:dPt>
          <c:dPt>
            <c:idx val="9"/>
            <c:invertIfNegative val="0"/>
            <c:spPr>
              <a:solidFill>
                <a:srgbClr val="FF0000"/>
              </a:solidFill>
              <a:ln w="3175">
                <a:solidFill>
                  <a:srgbClr val="000000"/>
                </a:solidFill>
              </a:ln>
            </c:spPr>
          </c:dPt>
          <c:dPt>
            <c:idx val="10"/>
            <c:invertIfNegative val="0"/>
            <c:spPr>
              <a:solidFill>
                <a:srgbClr val="99CC00"/>
              </a:solidFill>
              <a:ln w="3175">
                <a:solidFill>
                  <a:srgbClr val="000000"/>
                </a:solidFill>
              </a:ln>
            </c:spPr>
          </c:dPt>
          <c:dLbls>
            <c:dLbl>
              <c:idx val="3"/>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strRef>
              <c:f>'SB Overview'!$A$26:$A$36</c:f>
              <c:strCache/>
            </c:strRef>
          </c:cat>
          <c:val>
            <c:numRef>
              <c:f>'SB Overview'!$B$26:$B$37</c:f>
              <c:numCache/>
            </c:numRef>
          </c:val>
          <c:shape val="box"/>
        </c:ser>
        <c:shape val="box"/>
        <c:axId val="6929199"/>
        <c:axId val="62362792"/>
      </c:bar3DChart>
      <c:catAx>
        <c:axId val="6929199"/>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62362792"/>
        <c:crosses val="autoZero"/>
        <c:auto val="1"/>
        <c:lblOffset val="100"/>
        <c:tickLblSkip val="1"/>
        <c:noMultiLvlLbl val="0"/>
      </c:catAx>
      <c:valAx>
        <c:axId val="623627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929199"/>
        <c:crossesAt val="1"/>
        <c:crossBetween val="between"/>
        <c:dispUnits/>
        <c:majorUnit val="250"/>
        <c:minorUnit val="83.33333333333333"/>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28</xdr:row>
      <xdr:rowOff>123825</xdr:rowOff>
    </xdr:to>
    <xdr:sp fLocksText="0">
      <xdr:nvSpPr>
        <xdr:cNvPr id="1" name="Text Box 1"/>
        <xdr:cNvSpPr txBox="1">
          <a:spLocks noChangeArrowheads="1"/>
        </xdr:cNvSpPr>
      </xdr:nvSpPr>
      <xdr:spPr>
        <a:xfrm>
          <a:off x="752475" y="3009900"/>
          <a:ext cx="4838700" cy="2486025"/>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0" i="0" u="none" baseline="0">
              <a:solidFill>
                <a:srgbClr val="000000"/>
              </a:solidFill>
            </a:rPr>
            <a:t>Collection of unsatisfied comments from P802.11u sponsor ballots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76750"/>
      </xdr:xfrm>
      <a:graphic>
        <a:graphicData uri="http://schemas.openxmlformats.org/drawingml/2006/chart">
          <c:chart xmlns:c="http://schemas.openxmlformats.org/drawingml/2006/chart" r:id="rId1"/>
        </a:graphicData>
      </a:graphic>
    </xdr:graphicFrame>
    <xdr:clientData/>
  </xdr:twoCellAnchor>
  <xdr:twoCellAnchor>
    <xdr:from>
      <xdr:col>8</xdr:col>
      <xdr:colOff>381000</xdr:colOff>
      <xdr:row>46</xdr:row>
      <xdr:rowOff>9525</xdr:rowOff>
    </xdr:from>
    <xdr:to>
      <xdr:col>12</xdr:col>
      <xdr:colOff>0</xdr:colOff>
      <xdr:row>50</xdr:row>
      <xdr:rowOff>152400</xdr:rowOff>
    </xdr:to>
    <xdr:sp>
      <xdr:nvSpPr>
        <xdr:cNvPr id="2" name="Line 2"/>
        <xdr:cNvSpPr>
          <a:spLocks/>
        </xdr:cNvSpPr>
      </xdr:nvSpPr>
      <xdr:spPr>
        <a:xfrm flipH="1">
          <a:off x="6572250" y="7229475"/>
          <a:ext cx="2457450" cy="79057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43</xdr:row>
      <xdr:rowOff>38100</xdr:rowOff>
    </xdr:from>
    <xdr:to>
      <xdr:col>12</xdr:col>
      <xdr:colOff>0</xdr:colOff>
      <xdr:row>47</xdr:row>
      <xdr:rowOff>85725</xdr:rowOff>
    </xdr:to>
    <xdr:sp>
      <xdr:nvSpPr>
        <xdr:cNvPr id="3" name="Line 3"/>
        <xdr:cNvSpPr>
          <a:spLocks/>
        </xdr:cNvSpPr>
      </xdr:nvSpPr>
      <xdr:spPr>
        <a:xfrm flipH="1">
          <a:off x="5800725" y="6772275"/>
          <a:ext cx="3228975" cy="69532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H12" sqref="H12"/>
    </sheetView>
  </sheetViews>
  <sheetFormatPr defaultColWidth="9.140625" defaultRowHeight="12.75"/>
  <cols>
    <col min="1" max="1" width="11.28125" style="1" customWidth="1"/>
    <col min="2" max="16384" width="9.140625" style="1" customWidth="1"/>
  </cols>
  <sheetData>
    <row r="1" ht="18.75">
      <c r="B1" s="2" t="s">
        <v>0</v>
      </c>
    </row>
    <row r="2" ht="18.75">
      <c r="B2" s="2" t="s">
        <v>1</v>
      </c>
    </row>
    <row r="3" spans="1:2" ht="18.75">
      <c r="A3" s="1" t="s">
        <v>2</v>
      </c>
      <c r="B3" s="2" t="s">
        <v>196</v>
      </c>
    </row>
    <row r="4" spans="1:6" ht="18.75">
      <c r="A4" s="1" t="s">
        <v>3</v>
      </c>
      <c r="B4" s="3" t="s">
        <v>194</v>
      </c>
      <c r="F4" s="3"/>
    </row>
    <row r="5" spans="1:2" ht="15.75">
      <c r="A5" s="1" t="s">
        <v>4</v>
      </c>
      <c r="B5" s="4" t="s">
        <v>5</v>
      </c>
    </row>
    <row r="6" s="5" customFormat="1" ht="15.75"/>
    <row r="7" spans="1:2" s="6" customFormat="1" ht="18.75">
      <c r="A7" s="6" t="s">
        <v>6</v>
      </c>
      <c r="B7" s="7" t="s">
        <v>197</v>
      </c>
    </row>
    <row r="8" spans="1:2" ht="15.75">
      <c r="A8" s="1" t="s">
        <v>7</v>
      </c>
      <c r="B8" s="4" t="s">
        <v>198</v>
      </c>
    </row>
    <row r="9" spans="1:9" ht="15.75">
      <c r="A9" s="1" t="s">
        <v>8</v>
      </c>
      <c r="B9" s="4" t="s">
        <v>9</v>
      </c>
      <c r="C9" s="4" t="s">
        <v>10</v>
      </c>
      <c r="D9" s="4"/>
      <c r="E9" s="4"/>
      <c r="F9" s="4"/>
      <c r="G9" s="4"/>
      <c r="H9" s="4"/>
      <c r="I9" s="4"/>
    </row>
    <row r="10" spans="2:9" ht="15.75">
      <c r="B10" s="4" t="s">
        <v>11</v>
      </c>
      <c r="C10" s="4" t="s">
        <v>12</v>
      </c>
      <c r="D10" s="4"/>
      <c r="E10" s="4"/>
      <c r="F10" s="4"/>
      <c r="G10" s="4"/>
      <c r="H10" s="4"/>
      <c r="I10" s="4"/>
    </row>
    <row r="11" spans="2:9" ht="15.75">
      <c r="B11" s="4" t="s">
        <v>13</v>
      </c>
      <c r="C11" s="4" t="s">
        <v>14</v>
      </c>
      <c r="D11" s="4"/>
      <c r="E11" s="4"/>
      <c r="F11" s="4"/>
      <c r="G11" s="4"/>
      <c r="H11" s="4"/>
      <c r="I11" s="4"/>
    </row>
    <row r="12" spans="2:9" ht="15.75">
      <c r="B12" s="4" t="s">
        <v>15</v>
      </c>
      <c r="C12" s="4" t="s">
        <v>16</v>
      </c>
      <c r="D12" s="4"/>
      <c r="E12" s="4"/>
      <c r="F12" s="4"/>
      <c r="G12" s="4"/>
      <c r="H12" s="4"/>
      <c r="I12" s="4"/>
    </row>
    <row r="13" spans="2:9" ht="15.75">
      <c r="B13" s="4" t="s">
        <v>17</v>
      </c>
      <c r="C13" s="4" t="s">
        <v>18</v>
      </c>
      <c r="D13" s="4"/>
      <c r="E13" s="4"/>
      <c r="F13" s="4"/>
      <c r="G13" s="4"/>
      <c r="H13" s="4"/>
      <c r="I13" s="4"/>
    </row>
    <row r="14" spans="2:9" ht="15.75">
      <c r="B14" s="4" t="s">
        <v>19</v>
      </c>
      <c r="C14" s="8" t="s">
        <v>20</v>
      </c>
      <c r="D14" s="4"/>
      <c r="E14" s="4"/>
      <c r="F14" s="4"/>
      <c r="G14" s="4"/>
      <c r="H14" s="4"/>
      <c r="I14" s="4"/>
    </row>
    <row r="15" ht="15.75">
      <c r="A15" s="1" t="s">
        <v>21</v>
      </c>
    </row>
    <row r="27" spans="1:5" ht="15.75" customHeight="1">
      <c r="A27" s="9"/>
      <c r="B27" s="93"/>
      <c r="C27" s="93"/>
      <c r="D27" s="93"/>
      <c r="E27" s="93"/>
    </row>
    <row r="28" spans="1:5" ht="15.75" customHeight="1">
      <c r="A28" s="6"/>
      <c r="B28" s="10"/>
      <c r="C28" s="10"/>
      <c r="D28" s="10"/>
      <c r="E28" s="10"/>
    </row>
    <row r="29" spans="1:5" ht="15.75" customHeight="1">
      <c r="A29" s="6"/>
      <c r="B29" s="94"/>
      <c r="C29" s="94"/>
      <c r="D29" s="94"/>
      <c r="E29" s="94"/>
    </row>
    <row r="30" spans="1:5" ht="15.75" customHeight="1">
      <c r="A30" s="6"/>
      <c r="B30" s="10"/>
      <c r="C30" s="10"/>
      <c r="D30" s="10"/>
      <c r="E30" s="10"/>
    </row>
    <row r="31" spans="1:5" ht="15.75" customHeight="1">
      <c r="A31" s="6"/>
      <c r="B31" s="94"/>
      <c r="C31" s="94"/>
      <c r="D31" s="94"/>
      <c r="E31" s="94"/>
    </row>
    <row r="32" spans="2:5" ht="15.75" customHeight="1">
      <c r="B32" s="94"/>
      <c r="C32" s="94"/>
      <c r="D32" s="94"/>
      <c r="E32" s="94"/>
    </row>
    <row r="33" ht="15.75" customHeight="1"/>
    <row r="34" ht="15.75" customHeight="1"/>
    <row r="35" ht="15.75" customHeight="1"/>
  </sheetData>
  <sheetProtection selectLockedCells="1" selectUnlockedCells="1"/>
  <mergeCells count="3">
    <mergeCell ref="B27:E27"/>
    <mergeCell ref="B29:E29"/>
    <mergeCell ref="B31:E32"/>
  </mergeCells>
  <hyperlinks>
    <hyperlink ref="C14" r:id="rId1" display="smccann@rim.com"/>
  </hyperlinks>
  <printOptions/>
  <pageMargins left="0.7479166666666667" right="0.7479166666666667" top="0.9840277777777777" bottom="0.9840277777777777" header="0.5" footer="0.5"/>
  <pageSetup horizontalDpi="300" verticalDpi="300" orientation="portrait" r:id="rId3"/>
  <headerFooter alignWithMargins="0">
    <oddHeader>&amp;L&amp;"Times New Roman,Regular"&amp;14May 2010&amp;C&amp;"Times New Roman,Regular"&amp;14&amp;A&amp;R&amp;"Times New Roman,Regular"&amp;14&amp;F</oddHeader>
    <oddFooter>&amp;L&amp;"Times New Roman,Normal"&amp;12Submission&amp;C&amp;"Times New Roman,Normal"&amp;12&amp;P&amp;R&amp;"Times New Roman,Normal"&amp;12Stephen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Z16"/>
  <sheetViews>
    <sheetView tabSelected="1" zoomScalePageLayoutView="0" workbookViewId="0" topLeftCell="A1">
      <pane ySplit="1" topLeftCell="A2" activePane="bottomLeft" state="frozen"/>
      <selection pane="topLeft" activeCell="A1" sqref="A1"/>
      <selection pane="bottomLeft" activeCell="A9" sqref="A9:IV35"/>
    </sheetView>
  </sheetViews>
  <sheetFormatPr defaultColWidth="9.140625" defaultRowHeight="12.75"/>
  <cols>
    <col min="1" max="1" width="5.7109375" style="0" customWidth="1"/>
    <col min="2" max="4" width="9.140625" style="0" customWidth="1"/>
    <col min="5" max="5" width="13.28125" style="0" customWidth="1"/>
    <col min="6" max="10" width="9.140625" style="0" hidden="1" customWidth="1"/>
    <col min="11" max="12" width="9.140625" style="0" customWidth="1"/>
    <col min="13" max="13" width="4.7109375" style="0" customWidth="1"/>
    <col min="14" max="14" width="6.7109375" style="0" customWidth="1"/>
    <col min="15" max="15" width="8.7109375" style="0" customWidth="1"/>
    <col min="16" max="16" width="4.28125" style="11" customWidth="1"/>
    <col min="17" max="17" width="34.28125" style="0" customWidth="1"/>
    <col min="18" max="18" width="9.140625" style="0" customWidth="1"/>
    <col min="19" max="19" width="9.140625" style="11" customWidth="1"/>
    <col min="20" max="20" width="35.28125" style="0" customWidth="1"/>
    <col min="21" max="21" width="8.57421875" style="0" customWidth="1"/>
    <col min="22" max="22" width="28.421875" style="0" customWidth="1"/>
    <col min="24" max="24" width="11.8515625" style="0" customWidth="1"/>
    <col min="25" max="25" width="23.28125" style="0" customWidth="1"/>
    <col min="26" max="26" width="11.57421875" style="0" customWidth="1"/>
    <col min="28" max="28" width="15.8515625" style="0" customWidth="1"/>
    <col min="31" max="31" width="14.7109375" style="0" customWidth="1"/>
  </cols>
  <sheetData>
    <row r="1" spans="1:26" s="12" customFormat="1" ht="27.75" customHeight="1">
      <c r="A1" s="12" t="s">
        <v>22</v>
      </c>
      <c r="B1" s="13" t="s">
        <v>23</v>
      </c>
      <c r="C1" s="13" t="s">
        <v>24</v>
      </c>
      <c r="D1" s="13" t="s">
        <v>25</v>
      </c>
      <c r="E1" s="13" t="s">
        <v>26</v>
      </c>
      <c r="F1" s="13" t="s">
        <v>27</v>
      </c>
      <c r="G1" s="13" t="s">
        <v>28</v>
      </c>
      <c r="H1" s="13" t="s">
        <v>29</v>
      </c>
      <c r="I1" s="13" t="s">
        <v>30</v>
      </c>
      <c r="J1" s="13" t="s">
        <v>31</v>
      </c>
      <c r="K1" s="13" t="s">
        <v>32</v>
      </c>
      <c r="L1" s="13" t="s">
        <v>11</v>
      </c>
      <c r="M1" s="13" t="s">
        <v>33</v>
      </c>
      <c r="N1" s="13" t="s">
        <v>34</v>
      </c>
      <c r="O1" s="13" t="s">
        <v>35</v>
      </c>
      <c r="P1" s="13" t="s">
        <v>36</v>
      </c>
      <c r="Q1" s="13" t="s">
        <v>37</v>
      </c>
      <c r="R1" s="13" t="s">
        <v>38</v>
      </c>
      <c r="S1" s="13" t="s">
        <v>39</v>
      </c>
      <c r="T1" s="13" t="s">
        <v>40</v>
      </c>
      <c r="U1" s="13" t="s">
        <v>41</v>
      </c>
      <c r="V1" s="14" t="s">
        <v>42</v>
      </c>
      <c r="W1" s="14" t="s">
        <v>43</v>
      </c>
      <c r="X1" s="14" t="s">
        <v>44</v>
      </c>
      <c r="Y1" s="14" t="s">
        <v>45</v>
      </c>
      <c r="Z1" s="12" t="s">
        <v>46</v>
      </c>
    </row>
    <row r="2" spans="1:23" ht="165.75">
      <c r="A2">
        <f aca="true" t="shared" si="0" ref="A2:A8">D2</f>
        <v>294</v>
      </c>
      <c r="B2" s="15">
        <v>7461700023</v>
      </c>
      <c r="C2" s="15" t="s">
        <v>53</v>
      </c>
      <c r="D2" s="15">
        <v>294</v>
      </c>
      <c r="E2" s="15" t="s">
        <v>54</v>
      </c>
      <c r="F2" s="15"/>
      <c r="G2" s="15"/>
      <c r="H2" s="15"/>
      <c r="I2" s="15"/>
      <c r="J2" s="15"/>
      <c r="K2" s="15" t="s">
        <v>48</v>
      </c>
      <c r="L2" s="15" t="s">
        <v>55</v>
      </c>
      <c r="M2" s="15" t="s">
        <v>56</v>
      </c>
      <c r="N2" s="15">
        <v>30</v>
      </c>
      <c r="O2" s="15" t="s">
        <v>57</v>
      </c>
      <c r="P2" s="15">
        <v>47</v>
      </c>
      <c r="Q2" s="15" t="s">
        <v>58</v>
      </c>
      <c r="R2" s="15"/>
      <c r="S2" s="15" t="s">
        <v>51</v>
      </c>
      <c r="T2" s="15" t="s">
        <v>59</v>
      </c>
      <c r="U2" s="15" t="s">
        <v>60</v>
      </c>
      <c r="V2" s="15" t="s">
        <v>61</v>
      </c>
      <c r="W2" s="15" t="s">
        <v>62</v>
      </c>
    </row>
    <row r="3" spans="1:23" ht="127.5">
      <c r="A3">
        <f t="shared" si="0"/>
        <v>293</v>
      </c>
      <c r="B3" s="15">
        <v>7461600023</v>
      </c>
      <c r="C3" s="15" t="s">
        <v>63</v>
      </c>
      <c r="D3" s="15">
        <v>293</v>
      </c>
      <c r="E3" s="15" t="s">
        <v>54</v>
      </c>
      <c r="F3" s="15"/>
      <c r="G3" s="15"/>
      <c r="H3" s="15"/>
      <c r="I3" s="15"/>
      <c r="J3" s="15"/>
      <c r="K3" s="15" t="s">
        <v>48</v>
      </c>
      <c r="L3" s="15" t="s">
        <v>55</v>
      </c>
      <c r="M3" s="15" t="s">
        <v>56</v>
      </c>
      <c r="N3" s="15">
        <v>30</v>
      </c>
      <c r="O3" s="15" t="s">
        <v>57</v>
      </c>
      <c r="P3" s="15">
        <v>37</v>
      </c>
      <c r="Q3" s="15" t="s">
        <v>64</v>
      </c>
      <c r="R3" s="15"/>
      <c r="S3" s="15" t="s">
        <v>51</v>
      </c>
      <c r="T3" s="15" t="s">
        <v>65</v>
      </c>
      <c r="U3" s="15" t="s">
        <v>66</v>
      </c>
      <c r="V3" s="15" t="s">
        <v>67</v>
      </c>
      <c r="W3" s="15" t="s">
        <v>62</v>
      </c>
    </row>
    <row r="4" spans="1:23" ht="229.5">
      <c r="A4">
        <f t="shared" si="0"/>
        <v>292</v>
      </c>
      <c r="B4" s="15">
        <v>7461500023</v>
      </c>
      <c r="C4" s="15" t="s">
        <v>68</v>
      </c>
      <c r="D4" s="15">
        <v>292</v>
      </c>
      <c r="E4" s="15" t="s">
        <v>54</v>
      </c>
      <c r="F4" s="15"/>
      <c r="G4" s="15"/>
      <c r="H4" s="15"/>
      <c r="I4" s="15"/>
      <c r="J4" s="15"/>
      <c r="K4" s="15" t="s">
        <v>48</v>
      </c>
      <c r="L4" s="15" t="s">
        <v>55</v>
      </c>
      <c r="M4" s="15" t="s">
        <v>69</v>
      </c>
      <c r="N4" s="15">
        <v>182</v>
      </c>
      <c r="O4" s="15" t="s">
        <v>70</v>
      </c>
      <c r="P4" s="15">
        <v>28</v>
      </c>
      <c r="Q4" s="15" t="s">
        <v>71</v>
      </c>
      <c r="R4" s="15"/>
      <c r="S4" s="15" t="s">
        <v>51</v>
      </c>
      <c r="T4" s="15"/>
      <c r="U4" s="15" t="s">
        <v>60</v>
      </c>
      <c r="V4" s="15" t="s">
        <v>72</v>
      </c>
      <c r="W4" s="15" t="s">
        <v>73</v>
      </c>
    </row>
    <row r="5" spans="1:23" ht="216.75">
      <c r="A5">
        <f t="shared" si="0"/>
        <v>291</v>
      </c>
      <c r="B5" s="15">
        <v>7461400023</v>
      </c>
      <c r="C5" s="15" t="s">
        <v>74</v>
      </c>
      <c r="D5" s="15">
        <v>291</v>
      </c>
      <c r="E5" s="15" t="s">
        <v>54</v>
      </c>
      <c r="F5" s="15"/>
      <c r="G5" s="15"/>
      <c r="H5" s="15"/>
      <c r="I5" s="15"/>
      <c r="J5" s="15"/>
      <c r="K5" s="15" t="s">
        <v>48</v>
      </c>
      <c r="L5" s="15" t="s">
        <v>55</v>
      </c>
      <c r="M5" s="15" t="s">
        <v>69</v>
      </c>
      <c r="N5" s="15">
        <v>99</v>
      </c>
      <c r="O5" s="15" t="s">
        <v>75</v>
      </c>
      <c r="P5" s="15">
        <v>62</v>
      </c>
      <c r="Q5" s="15" t="s">
        <v>76</v>
      </c>
      <c r="R5" s="15"/>
      <c r="S5" s="15" t="s">
        <v>51</v>
      </c>
      <c r="T5" s="15" t="s">
        <v>77</v>
      </c>
      <c r="U5" s="15" t="s">
        <v>52</v>
      </c>
      <c r="V5" s="15" t="s">
        <v>78</v>
      </c>
      <c r="W5" s="15" t="s">
        <v>79</v>
      </c>
    </row>
    <row r="6" spans="1:23" ht="127.5">
      <c r="A6">
        <f t="shared" si="0"/>
        <v>290</v>
      </c>
      <c r="B6" s="15">
        <v>7461300023</v>
      </c>
      <c r="C6" s="15" t="s">
        <v>80</v>
      </c>
      <c r="D6" s="15">
        <v>290</v>
      </c>
      <c r="E6" s="15" t="s">
        <v>54</v>
      </c>
      <c r="F6" s="15"/>
      <c r="G6" s="15"/>
      <c r="H6" s="15"/>
      <c r="I6" s="15"/>
      <c r="J6" s="15"/>
      <c r="K6" s="15" t="s">
        <v>48</v>
      </c>
      <c r="L6" s="15" t="s">
        <v>55</v>
      </c>
      <c r="M6" s="15" t="s">
        <v>69</v>
      </c>
      <c r="N6" s="15">
        <v>51</v>
      </c>
      <c r="O6" s="15" t="s">
        <v>81</v>
      </c>
      <c r="P6" s="15">
        <v>4</v>
      </c>
      <c r="Q6" s="15" t="s">
        <v>82</v>
      </c>
      <c r="R6" s="15"/>
      <c r="S6" s="15" t="s">
        <v>51</v>
      </c>
      <c r="T6" s="15" t="s">
        <v>83</v>
      </c>
      <c r="U6" s="15" t="s">
        <v>66</v>
      </c>
      <c r="V6" s="15" t="s">
        <v>84</v>
      </c>
      <c r="W6" s="15" t="s">
        <v>85</v>
      </c>
    </row>
    <row r="7" spans="1:23" ht="114.75">
      <c r="A7">
        <f t="shared" si="0"/>
        <v>289</v>
      </c>
      <c r="B7" s="15">
        <v>7461200023</v>
      </c>
      <c r="C7" s="15" t="s">
        <v>86</v>
      </c>
      <c r="D7" s="15">
        <v>289</v>
      </c>
      <c r="E7" s="15" t="s">
        <v>54</v>
      </c>
      <c r="F7" s="15"/>
      <c r="G7" s="15"/>
      <c r="H7" s="15"/>
      <c r="I7" s="15"/>
      <c r="J7" s="15"/>
      <c r="K7" s="15" t="s">
        <v>48</v>
      </c>
      <c r="L7" s="15" t="s">
        <v>55</v>
      </c>
      <c r="M7" s="15" t="s">
        <v>69</v>
      </c>
      <c r="N7" s="15">
        <v>38</v>
      </c>
      <c r="O7" s="15" t="s">
        <v>87</v>
      </c>
      <c r="P7" s="15">
        <v>3</v>
      </c>
      <c r="Q7" s="15" t="s">
        <v>88</v>
      </c>
      <c r="R7" s="15"/>
      <c r="S7" s="15" t="s">
        <v>51</v>
      </c>
      <c r="T7" s="15" t="s">
        <v>83</v>
      </c>
      <c r="U7" s="15" t="s">
        <v>52</v>
      </c>
      <c r="V7" s="15" t="s">
        <v>89</v>
      </c>
      <c r="W7" s="15" t="s">
        <v>90</v>
      </c>
    </row>
    <row r="8" spans="1:23" ht="114.75">
      <c r="A8">
        <f t="shared" si="0"/>
        <v>288</v>
      </c>
      <c r="B8" s="15">
        <v>7461100023</v>
      </c>
      <c r="C8" s="15" t="s">
        <v>91</v>
      </c>
      <c r="D8" s="15">
        <v>288</v>
      </c>
      <c r="E8" s="15" t="s">
        <v>54</v>
      </c>
      <c r="F8" s="15"/>
      <c r="G8" s="15"/>
      <c r="H8" s="15"/>
      <c r="I8" s="15"/>
      <c r="J8" s="15"/>
      <c r="K8" s="15" t="s">
        <v>48</v>
      </c>
      <c r="L8" s="15" t="s">
        <v>55</v>
      </c>
      <c r="M8" s="15" t="s">
        <v>69</v>
      </c>
      <c r="N8" s="15">
        <v>31</v>
      </c>
      <c r="O8" s="15" t="s">
        <v>92</v>
      </c>
      <c r="P8" s="15">
        <v>61</v>
      </c>
      <c r="Q8" s="15" t="s">
        <v>93</v>
      </c>
      <c r="R8" s="15"/>
      <c r="S8" s="15" t="s">
        <v>51</v>
      </c>
      <c r="T8" s="15" t="s">
        <v>94</v>
      </c>
      <c r="U8" s="15" t="s">
        <v>52</v>
      </c>
      <c r="V8" s="15" t="s">
        <v>89</v>
      </c>
      <c r="W8" s="15" t="s">
        <v>90</v>
      </c>
    </row>
    <row r="9" spans="1:25" s="90" customFormat="1" ht="153">
      <c r="A9" s="85">
        <f aca="true" t="shared" si="1" ref="A9:A14">D9+1000</f>
        <v>1002</v>
      </c>
      <c r="B9" s="85">
        <v>8372300023</v>
      </c>
      <c r="C9" s="85" t="s">
        <v>154</v>
      </c>
      <c r="D9" s="85">
        <v>2</v>
      </c>
      <c r="E9" s="85" t="s">
        <v>101</v>
      </c>
      <c r="F9" s="85"/>
      <c r="G9" s="85"/>
      <c r="H9" s="85"/>
      <c r="I9" s="85"/>
      <c r="J9" s="85"/>
      <c r="K9" s="85" t="s">
        <v>48</v>
      </c>
      <c r="L9" s="85" t="s">
        <v>102</v>
      </c>
      <c r="M9" s="85" t="s">
        <v>56</v>
      </c>
      <c r="N9" s="85">
        <v>24</v>
      </c>
      <c r="O9" s="85" t="s">
        <v>99</v>
      </c>
      <c r="P9" s="85">
        <v>1</v>
      </c>
      <c r="Q9" s="85" t="s">
        <v>155</v>
      </c>
      <c r="R9" s="85"/>
      <c r="S9" s="85" t="s">
        <v>51</v>
      </c>
      <c r="T9" s="88" t="s">
        <v>156</v>
      </c>
      <c r="U9" s="89" t="s">
        <v>66</v>
      </c>
      <c r="V9" s="89" t="s">
        <v>180</v>
      </c>
      <c r="W9" s="90" t="s">
        <v>85</v>
      </c>
      <c r="Y9" s="88"/>
    </row>
    <row r="10" spans="1:23" s="90" customFormat="1" ht="344.25">
      <c r="A10" s="85">
        <f t="shared" si="1"/>
        <v>1003</v>
      </c>
      <c r="B10" s="85">
        <v>8372400023</v>
      </c>
      <c r="C10" s="85" t="s">
        <v>157</v>
      </c>
      <c r="D10" s="85">
        <v>3</v>
      </c>
      <c r="E10" s="85" t="s">
        <v>101</v>
      </c>
      <c r="F10" s="85"/>
      <c r="G10" s="85"/>
      <c r="H10" s="85"/>
      <c r="I10" s="85"/>
      <c r="J10" s="85"/>
      <c r="K10" s="85" t="s">
        <v>48</v>
      </c>
      <c r="L10" s="85" t="s">
        <v>102</v>
      </c>
      <c r="M10" s="85" t="s">
        <v>69</v>
      </c>
      <c r="N10" s="85">
        <v>46</v>
      </c>
      <c r="O10" s="85" t="s">
        <v>98</v>
      </c>
      <c r="P10" s="85">
        <v>1</v>
      </c>
      <c r="Q10" s="85" t="s">
        <v>158</v>
      </c>
      <c r="R10" s="85"/>
      <c r="S10" s="85" t="s">
        <v>51</v>
      </c>
      <c r="T10" s="88" t="s">
        <v>159</v>
      </c>
      <c r="U10" s="89" t="s">
        <v>60</v>
      </c>
      <c r="V10" s="86" t="s">
        <v>176</v>
      </c>
      <c r="W10" s="90" t="s">
        <v>160</v>
      </c>
    </row>
    <row r="11" spans="1:23" s="90" customFormat="1" ht="63.75">
      <c r="A11" s="85">
        <f t="shared" si="1"/>
        <v>1012</v>
      </c>
      <c r="B11" s="85">
        <v>8665900023</v>
      </c>
      <c r="C11" s="85" t="s">
        <v>161</v>
      </c>
      <c r="D11" s="85">
        <v>12</v>
      </c>
      <c r="E11" s="85" t="s">
        <v>47</v>
      </c>
      <c r="F11" s="85"/>
      <c r="G11" s="85"/>
      <c r="H11" s="85"/>
      <c r="I11" s="85"/>
      <c r="J11" s="85"/>
      <c r="K11" s="85" t="s">
        <v>48</v>
      </c>
      <c r="L11" s="85" t="s">
        <v>49</v>
      </c>
      <c r="M11" s="85" t="s">
        <v>50</v>
      </c>
      <c r="N11" s="85">
        <v>170</v>
      </c>
      <c r="O11" s="85" t="s">
        <v>100</v>
      </c>
      <c r="P11" s="85">
        <v>28</v>
      </c>
      <c r="Q11" s="85" t="s">
        <v>162</v>
      </c>
      <c r="R11" s="85"/>
      <c r="S11" s="85" t="s">
        <v>51</v>
      </c>
      <c r="T11" s="85" t="s">
        <v>163</v>
      </c>
      <c r="U11" s="85" t="s">
        <v>52</v>
      </c>
      <c r="V11" s="86" t="s">
        <v>179</v>
      </c>
      <c r="W11" s="87" t="s">
        <v>50</v>
      </c>
    </row>
    <row r="12" spans="1:25" s="90" customFormat="1" ht="102">
      <c r="A12" s="85">
        <f t="shared" si="1"/>
        <v>1013</v>
      </c>
      <c r="B12" s="85">
        <v>8666200023</v>
      </c>
      <c r="C12" s="85" t="s">
        <v>164</v>
      </c>
      <c r="D12" s="85">
        <v>13</v>
      </c>
      <c r="E12" s="85" t="s">
        <v>54</v>
      </c>
      <c r="F12" s="85"/>
      <c r="G12" s="85"/>
      <c r="H12" s="85"/>
      <c r="I12" s="85"/>
      <c r="J12" s="85"/>
      <c r="K12" s="85" t="s">
        <v>48</v>
      </c>
      <c r="L12" s="85" t="s">
        <v>55</v>
      </c>
      <c r="M12" s="85" t="s">
        <v>69</v>
      </c>
      <c r="N12" s="85">
        <v>79</v>
      </c>
      <c r="O12" s="85" t="s">
        <v>81</v>
      </c>
      <c r="P12" s="85">
        <v>7</v>
      </c>
      <c r="Q12" s="85" t="s">
        <v>165</v>
      </c>
      <c r="R12" s="85"/>
      <c r="S12" s="85" t="s">
        <v>51</v>
      </c>
      <c r="T12" s="85" t="s">
        <v>166</v>
      </c>
      <c r="U12" s="89" t="s">
        <v>60</v>
      </c>
      <c r="V12" s="86" t="s">
        <v>177</v>
      </c>
      <c r="W12" s="87" t="s">
        <v>85</v>
      </c>
      <c r="Y12" s="85"/>
    </row>
    <row r="13" spans="1:23" s="90" customFormat="1" ht="191.25">
      <c r="A13" s="85">
        <f t="shared" si="1"/>
        <v>1014</v>
      </c>
      <c r="B13" s="85">
        <v>8666300023</v>
      </c>
      <c r="C13" s="85" t="s">
        <v>167</v>
      </c>
      <c r="D13" s="85">
        <v>14</v>
      </c>
      <c r="E13" s="85" t="s">
        <v>54</v>
      </c>
      <c r="F13" s="85"/>
      <c r="G13" s="85"/>
      <c r="H13" s="85"/>
      <c r="I13" s="85"/>
      <c r="J13" s="85"/>
      <c r="K13" s="85" t="s">
        <v>48</v>
      </c>
      <c r="L13" s="85" t="s">
        <v>55</v>
      </c>
      <c r="M13" s="85" t="s">
        <v>56</v>
      </c>
      <c r="N13" s="85">
        <v>141</v>
      </c>
      <c r="O13" s="85" t="s">
        <v>168</v>
      </c>
      <c r="P13" s="85">
        <v>62</v>
      </c>
      <c r="Q13" s="85" t="s">
        <v>169</v>
      </c>
      <c r="R13" s="85"/>
      <c r="S13" s="85" t="s">
        <v>51</v>
      </c>
      <c r="T13" s="85" t="s">
        <v>170</v>
      </c>
      <c r="U13" s="85" t="s">
        <v>52</v>
      </c>
      <c r="V13" s="86" t="s">
        <v>178</v>
      </c>
      <c r="W13" s="87" t="s">
        <v>171</v>
      </c>
    </row>
    <row r="14" spans="1:23" s="90" customFormat="1" ht="191.25">
      <c r="A14" s="85">
        <f t="shared" si="1"/>
        <v>1015</v>
      </c>
      <c r="B14" s="85">
        <v>8666400023</v>
      </c>
      <c r="C14" s="85" t="s">
        <v>172</v>
      </c>
      <c r="D14" s="85">
        <v>15</v>
      </c>
      <c r="E14" s="85" t="s">
        <v>54</v>
      </c>
      <c r="F14" s="85"/>
      <c r="G14" s="85"/>
      <c r="H14" s="85"/>
      <c r="I14" s="85"/>
      <c r="J14" s="85"/>
      <c r="K14" s="85" t="s">
        <v>48</v>
      </c>
      <c r="L14" s="85" t="s">
        <v>55</v>
      </c>
      <c r="M14" s="85" t="s">
        <v>56</v>
      </c>
      <c r="N14" s="85">
        <v>141</v>
      </c>
      <c r="O14" s="85" t="s">
        <v>168</v>
      </c>
      <c r="P14" s="85">
        <v>62</v>
      </c>
      <c r="Q14" s="85" t="s">
        <v>173</v>
      </c>
      <c r="R14" s="85"/>
      <c r="S14" s="85" t="s">
        <v>51</v>
      </c>
      <c r="T14" s="85" t="s">
        <v>174</v>
      </c>
      <c r="U14" s="85" t="s">
        <v>52</v>
      </c>
      <c r="V14" s="86" t="s">
        <v>178</v>
      </c>
      <c r="W14" s="87" t="s">
        <v>171</v>
      </c>
    </row>
    <row r="15" spans="1:23" s="90" customFormat="1" ht="51">
      <c r="A15" s="91">
        <f>D15+2000</f>
        <v>2006</v>
      </c>
      <c r="B15" s="91">
        <v>9384400023</v>
      </c>
      <c r="C15" s="91" t="s">
        <v>188</v>
      </c>
      <c r="D15" s="91">
        <v>6</v>
      </c>
      <c r="E15" s="91" t="s">
        <v>47</v>
      </c>
      <c r="F15" s="91" t="s">
        <v>189</v>
      </c>
      <c r="G15" s="91" t="s">
        <v>190</v>
      </c>
      <c r="H15" s="91" t="s">
        <v>181</v>
      </c>
      <c r="I15" s="91">
        <v>1</v>
      </c>
      <c r="J15" s="91" t="s">
        <v>191</v>
      </c>
      <c r="K15" s="91" t="s">
        <v>48</v>
      </c>
      <c r="L15" s="91" t="s">
        <v>49</v>
      </c>
      <c r="M15" s="91" t="s">
        <v>69</v>
      </c>
      <c r="N15" s="91">
        <v>175</v>
      </c>
      <c r="O15" s="91" t="s">
        <v>100</v>
      </c>
      <c r="P15" s="91">
        <v>30</v>
      </c>
      <c r="Q15" s="91" t="s">
        <v>192</v>
      </c>
      <c r="R15" s="91"/>
      <c r="S15" s="91" t="s">
        <v>51</v>
      </c>
      <c r="T15" s="91" t="s">
        <v>193</v>
      </c>
      <c r="U15" s="85" t="s">
        <v>52</v>
      </c>
      <c r="V15" s="85" t="s">
        <v>96</v>
      </c>
      <c r="W15" s="85" t="s">
        <v>119</v>
      </c>
    </row>
    <row r="16" spans="1:23" s="90" customFormat="1" ht="63.75">
      <c r="A16" s="91">
        <f>D16+2000</f>
        <v>2007</v>
      </c>
      <c r="B16" s="91">
        <v>9385000023</v>
      </c>
      <c r="C16" s="91" t="s">
        <v>183</v>
      </c>
      <c r="D16" s="91">
        <v>7</v>
      </c>
      <c r="E16" s="91" t="s">
        <v>101</v>
      </c>
      <c r="F16" s="91" t="s">
        <v>184</v>
      </c>
      <c r="G16" s="91">
        <v>18587176650</v>
      </c>
      <c r="H16" s="91" t="s">
        <v>181</v>
      </c>
      <c r="I16" s="91">
        <v>1</v>
      </c>
      <c r="J16" s="91" t="s">
        <v>182</v>
      </c>
      <c r="K16" s="91" t="s">
        <v>48</v>
      </c>
      <c r="L16" s="91" t="s">
        <v>185</v>
      </c>
      <c r="M16" s="91" t="s">
        <v>56</v>
      </c>
      <c r="N16" s="91">
        <v>1</v>
      </c>
      <c r="O16" s="91">
        <v>1</v>
      </c>
      <c r="P16" s="91">
        <v>1</v>
      </c>
      <c r="Q16" s="91" t="s">
        <v>186</v>
      </c>
      <c r="R16" s="91"/>
      <c r="S16" s="91" t="s">
        <v>51</v>
      </c>
      <c r="T16" s="91" t="s">
        <v>187</v>
      </c>
      <c r="U16" s="89" t="s">
        <v>66</v>
      </c>
      <c r="V16" s="89" t="s">
        <v>180</v>
      </c>
      <c r="W16" s="85" t="s">
        <v>175</v>
      </c>
    </row>
  </sheetData>
  <sheetProtection selectLockedCells="1" selectUnlockedCells="1"/>
  <autoFilter ref="B1:Z16"/>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zoomScalePageLayoutView="0" workbookViewId="0" topLeftCell="A1">
      <selection activeCell="E30" sqref="E30"/>
    </sheetView>
  </sheetViews>
  <sheetFormatPr defaultColWidth="9.140625" defaultRowHeight="12.75"/>
  <cols>
    <col min="1" max="1" width="22.421875" style="0" customWidth="1"/>
    <col min="2" max="2" width="7.8515625" style="17" customWidth="1"/>
    <col min="3" max="3" width="9.7109375" style="17"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17" customWidth="1"/>
    <col min="16" max="16" width="18.00390625" style="0" customWidth="1"/>
    <col min="17" max="38" width="5.7109375" style="0" customWidth="1"/>
  </cols>
  <sheetData>
    <row r="1" spans="1:28" ht="27.75" customHeight="1">
      <c r="A1" s="18" t="s">
        <v>33</v>
      </c>
      <c r="B1" s="19" t="s">
        <v>103</v>
      </c>
      <c r="C1" s="20" t="s">
        <v>52</v>
      </c>
      <c r="D1" s="20" t="s">
        <v>66</v>
      </c>
      <c r="E1" s="20" t="s">
        <v>60</v>
      </c>
      <c r="F1" s="20" t="s">
        <v>107</v>
      </c>
      <c r="G1" s="20" t="s">
        <v>108</v>
      </c>
      <c r="H1" s="20" t="s">
        <v>109</v>
      </c>
      <c r="I1" s="21" t="s">
        <v>110</v>
      </c>
      <c r="J1" s="22" t="s">
        <v>111</v>
      </c>
      <c r="K1" s="23" t="s">
        <v>112</v>
      </c>
      <c r="L1" s="24" t="s">
        <v>113</v>
      </c>
      <c r="M1" s="20" t="s">
        <v>114</v>
      </c>
      <c r="N1" s="25" t="s">
        <v>115</v>
      </c>
      <c r="O1" s="26" t="s">
        <v>116</v>
      </c>
      <c r="P1" s="27"/>
      <c r="Q1" s="27"/>
      <c r="R1" s="27"/>
      <c r="S1" s="27"/>
      <c r="T1" s="27"/>
      <c r="U1" s="27"/>
      <c r="V1" s="27"/>
      <c r="W1" s="27"/>
      <c r="X1" s="27"/>
      <c r="Y1" s="27"/>
      <c r="Z1" s="27"/>
      <c r="AA1" s="27"/>
      <c r="AB1" s="27"/>
    </row>
    <row r="2" spans="1:28" ht="11.25" customHeight="1">
      <c r="A2" s="28" t="s">
        <v>50</v>
      </c>
      <c r="B2" s="36">
        <f>COUNTIF('Sponsor Ballot'!W$2:'Sponsor Ballot'!W$432,A2)</f>
        <v>1</v>
      </c>
      <c r="C2" s="29">
        <f>SUMPRODUCT(('Sponsor Ballot'!$W$1:'Sponsor Ballot'!$W$432=$A2)*('Sponsor Ballot'!$U$1:'Sponsor Ballot'!$U$432=C$1))</f>
        <v>1</v>
      </c>
      <c r="D2" s="29">
        <f>SUMPRODUCT(('Sponsor Ballot'!$W$1:'Sponsor Ballot'!$W$432=$A2)*('Sponsor Ballot'!$U$1:'Sponsor Ballot'!$U$432=D$1))</f>
        <v>0</v>
      </c>
      <c r="E2" s="29">
        <f>SUMPRODUCT(('Sponsor Ballot'!$W$1:'Sponsor Ballot'!$W$432=$A2)*('Sponsor Ballot'!$U$1:'Sponsor Ballot'!$U$432=E$1))</f>
        <v>0</v>
      </c>
      <c r="F2" s="29">
        <f>SUMPRODUCT(('Sponsor Ballot'!$W$1:'Sponsor Ballot'!$W$432=$A2)*('Sponsor Ballot'!$U$1:'Sponsor Ballot'!$U$432=F$1))</f>
        <v>0</v>
      </c>
      <c r="G2" s="29">
        <f>SUMPRODUCT(('Sponsor Ballot'!$W$1:'Sponsor Ballot'!$W$432=$A2)*('Sponsor Ballot'!$U$1:'Sponsor Ballot'!$U$432=G$1))</f>
        <v>0</v>
      </c>
      <c r="H2" s="29">
        <f>SUMPRODUCT(('Sponsor Ballot'!$W$1:'Sponsor Ballot'!$W$432=$A2)*('Sponsor Ballot'!$U$1:'Sponsor Ballot'!$U$432=""))</f>
        <v>0</v>
      </c>
      <c r="I2" s="30">
        <f aca="true" t="shared" si="0" ref="I2:I22">B2-(C2+D2+E2)</f>
        <v>0</v>
      </c>
      <c r="J2" s="31">
        <f>B2-D2</f>
        <v>1</v>
      </c>
      <c r="K2" s="31">
        <f>SUMPRODUCT(('Sponsor Ballot'!$W$1:'Sponsor Ballot'!$W$432=$A2)*('Sponsor Ballot'!$Z$1:'Sponsor Ballot'!$Z$432="Done"))</f>
        <v>0</v>
      </c>
      <c r="L2" s="32" t="s">
        <v>118</v>
      </c>
      <c r="M2" s="33"/>
      <c r="N2" s="27"/>
      <c r="O2" s="34"/>
      <c r="P2" s="27"/>
      <c r="Q2" s="27"/>
      <c r="R2" s="27"/>
      <c r="S2" s="27"/>
      <c r="T2" s="27"/>
      <c r="U2" s="27"/>
      <c r="V2" s="27"/>
      <c r="W2" s="27"/>
      <c r="X2" s="27"/>
      <c r="Y2" s="27"/>
      <c r="Z2" s="27"/>
      <c r="AA2" s="27"/>
      <c r="AB2" s="27"/>
    </row>
    <row r="3" spans="1:28" ht="11.25" customHeight="1">
      <c r="A3" s="35" t="s">
        <v>175</v>
      </c>
      <c r="B3" s="36">
        <f>COUNTIF('Sponsor Ballot'!W$2:'Sponsor Ballot'!W$432,A3)</f>
        <v>1</v>
      </c>
      <c r="C3" s="36">
        <f>SUMPRODUCT(('Sponsor Ballot'!$W$1:'Sponsor Ballot'!$W$432=$A3)*('Sponsor Ballot'!$U$1:'Sponsor Ballot'!$U$432=C$1))</f>
        <v>0</v>
      </c>
      <c r="D3" s="36">
        <f>SUMPRODUCT(('Sponsor Ballot'!$W$1:'Sponsor Ballot'!$W$432=$A3)*('Sponsor Ballot'!$U$1:'Sponsor Ballot'!$U$432=D$1))</f>
        <v>1</v>
      </c>
      <c r="E3" s="36">
        <f>SUMPRODUCT(('Sponsor Ballot'!$W$1:'Sponsor Ballot'!$W$432=$A3)*('Sponsor Ballot'!$U$1:'Sponsor Ballot'!$U$432=E$1))</f>
        <v>0</v>
      </c>
      <c r="F3" s="36">
        <f>SUMPRODUCT(('Sponsor Ballot'!$W$1:'Sponsor Ballot'!$W$432=$A3)*('Sponsor Ballot'!$U$1:'Sponsor Ballot'!$U$432=F$1))</f>
        <v>0</v>
      </c>
      <c r="G3" s="36">
        <f>SUMPRODUCT(('Sponsor Ballot'!$W$1:'Sponsor Ballot'!$W$432=$A3)*('Sponsor Ballot'!$U$1:'Sponsor Ballot'!$U$432=G$1))</f>
        <v>0</v>
      </c>
      <c r="H3" s="36">
        <f>SUMPRODUCT(('Sponsor Ballot'!$W$1:'Sponsor Ballot'!$W$432=$A3)*('Sponsor Ballot'!$U$1:'Sponsor Ballot'!$U$432=""))</f>
        <v>0</v>
      </c>
      <c r="I3" s="37">
        <f t="shared" si="0"/>
        <v>0</v>
      </c>
      <c r="J3" s="38">
        <f aca="true" t="shared" si="1" ref="J3:J22">B3-D3</f>
        <v>0</v>
      </c>
      <c r="K3" s="38">
        <f>SUMPRODUCT(('Sponsor Ballot'!$W$1:'Sponsor Ballot'!$W$432=$A3)*('Sponsor Ballot'!$Z$1:'Sponsor Ballot'!$Z$432="Done"))</f>
        <v>0</v>
      </c>
      <c r="L3" s="92" t="s">
        <v>118</v>
      </c>
      <c r="M3" s="33"/>
      <c r="N3" s="27"/>
      <c r="O3" s="34"/>
      <c r="P3" s="27"/>
      <c r="Q3" s="27"/>
      <c r="R3" s="27"/>
      <c r="S3" s="27"/>
      <c r="T3" s="27"/>
      <c r="U3" s="27"/>
      <c r="V3" s="27"/>
      <c r="W3" s="27"/>
      <c r="X3" s="27"/>
      <c r="Y3" s="27"/>
      <c r="Z3" s="27"/>
      <c r="AA3" s="27"/>
      <c r="AB3" s="27"/>
    </row>
    <row r="4" spans="1:28" ht="11.25" customHeight="1">
      <c r="A4" s="28" t="s">
        <v>73</v>
      </c>
      <c r="B4" s="36">
        <f>COUNTIF('Sponsor Ballot'!W$2:'Sponsor Ballot'!W$432,A4)</f>
        <v>1</v>
      </c>
      <c r="C4" s="29">
        <f>SUMPRODUCT(('Sponsor Ballot'!$W$1:'Sponsor Ballot'!$W$432=$A4)*('Sponsor Ballot'!$U$1:'Sponsor Ballot'!$U$432=C$1))</f>
        <v>0</v>
      </c>
      <c r="D4" s="29">
        <f>SUMPRODUCT(('Sponsor Ballot'!$W$1:'Sponsor Ballot'!$W$432=$A4)*('Sponsor Ballot'!$U$1:'Sponsor Ballot'!$U$432=D$1))</f>
        <v>0</v>
      </c>
      <c r="E4" s="29">
        <f>SUMPRODUCT(('Sponsor Ballot'!$W$1:'Sponsor Ballot'!$W$432=$A4)*('Sponsor Ballot'!$U$1:'Sponsor Ballot'!$U$432=E$1))</f>
        <v>1</v>
      </c>
      <c r="F4" s="29">
        <f>SUMPRODUCT(('Sponsor Ballot'!$W$1:'Sponsor Ballot'!$W$432=$A4)*('Sponsor Ballot'!$U$1:'Sponsor Ballot'!$U$432=F$1))</f>
        <v>0</v>
      </c>
      <c r="G4" s="29">
        <f>SUMPRODUCT(('Sponsor Ballot'!$W$1:'Sponsor Ballot'!$W$432=$A4)*('Sponsor Ballot'!$U$1:'Sponsor Ballot'!$U$432=G$1))</f>
        <v>0</v>
      </c>
      <c r="H4" s="29">
        <f>SUMPRODUCT(('Sponsor Ballot'!$W$1:'Sponsor Ballot'!$W$432=$A4)*('Sponsor Ballot'!$U$1:'Sponsor Ballot'!$U$432=""))</f>
        <v>0</v>
      </c>
      <c r="I4" s="30">
        <f>B4-(C4+D4+E4+F4)</f>
        <v>0</v>
      </c>
      <c r="J4" s="31">
        <f t="shared" si="1"/>
        <v>1</v>
      </c>
      <c r="K4" s="31">
        <f>SUMPRODUCT(('Sponsor Ballot'!$W$1:'Sponsor Ballot'!$W$432=$A4)*('Sponsor Ballot'!$Z$1:'Sponsor Ballot'!$Z$432="Done"))</f>
        <v>0</v>
      </c>
      <c r="L4" s="32" t="s">
        <v>118</v>
      </c>
      <c r="M4" s="33"/>
      <c r="N4" s="27"/>
      <c r="O4" s="34"/>
      <c r="P4" s="27"/>
      <c r="Q4" s="27"/>
      <c r="R4" s="27"/>
      <c r="S4" s="27"/>
      <c r="T4" s="27"/>
      <c r="U4" s="27"/>
      <c r="V4" s="27"/>
      <c r="W4" s="27"/>
      <c r="X4" s="27"/>
      <c r="Y4" s="27"/>
      <c r="Z4" s="27"/>
      <c r="AA4" s="27"/>
      <c r="AB4" s="27"/>
    </row>
    <row r="5" spans="1:28" ht="11.25" customHeight="1">
      <c r="A5" s="35" t="s">
        <v>85</v>
      </c>
      <c r="B5" s="36">
        <f>COUNTIF('Sponsor Ballot'!W$2:'Sponsor Ballot'!W$432,A5)</f>
        <v>3</v>
      </c>
      <c r="C5" s="36">
        <f>SUMPRODUCT(('Sponsor Ballot'!$W$1:'Sponsor Ballot'!$W$432=$A5)*('Sponsor Ballot'!$U$1:'Sponsor Ballot'!$U$432=C$1))</f>
        <v>0</v>
      </c>
      <c r="D5" s="36">
        <f>SUMPRODUCT(('Sponsor Ballot'!$W$1:'Sponsor Ballot'!$W$432=$A5)*('Sponsor Ballot'!$U$1:'Sponsor Ballot'!$U$432=D$1))</f>
        <v>2</v>
      </c>
      <c r="E5" s="36">
        <f>SUMPRODUCT(('Sponsor Ballot'!$W$1:'Sponsor Ballot'!$W$432=$A5)*('Sponsor Ballot'!$U$1:'Sponsor Ballot'!$U$432=E$1))</f>
        <v>1</v>
      </c>
      <c r="F5" s="36">
        <f>SUMPRODUCT(('Sponsor Ballot'!$W$1:'Sponsor Ballot'!$W$432=$A5)*('Sponsor Ballot'!$U$1:'Sponsor Ballot'!$U$432=F$1))</f>
        <v>0</v>
      </c>
      <c r="G5" s="36">
        <f>SUMPRODUCT(('Sponsor Ballot'!$W$1:'Sponsor Ballot'!$W$432=$A5)*('Sponsor Ballot'!$U$1:'Sponsor Ballot'!$U$432=G$1))</f>
        <v>0</v>
      </c>
      <c r="H5" s="36">
        <f>SUMPRODUCT(('Sponsor Ballot'!$W$1:'Sponsor Ballot'!$W$432=$A5)*('Sponsor Ballot'!$U$1:'Sponsor Ballot'!$U$432=""))</f>
        <v>0</v>
      </c>
      <c r="I5" s="37">
        <f t="shared" si="0"/>
        <v>0</v>
      </c>
      <c r="J5" s="38">
        <f t="shared" si="1"/>
        <v>1</v>
      </c>
      <c r="K5" s="38">
        <f>SUMPRODUCT(('Sponsor Ballot'!$W$1:'Sponsor Ballot'!$W$432=$A5)*('Sponsor Ballot'!$Z$1:'Sponsor Ballot'!$Z$432="Done"))</f>
        <v>0</v>
      </c>
      <c r="L5" s="92" t="s">
        <v>118</v>
      </c>
      <c r="M5" s="39"/>
      <c r="N5" s="27"/>
      <c r="O5" s="34"/>
      <c r="P5" s="27"/>
      <c r="Q5" s="27"/>
      <c r="R5" s="27"/>
      <c r="S5" s="27"/>
      <c r="T5" s="27"/>
      <c r="U5" s="27"/>
      <c r="V5" s="27"/>
      <c r="W5" s="27"/>
      <c r="X5" s="27"/>
      <c r="Y5" s="27"/>
      <c r="Z5" s="27"/>
      <c r="AA5" s="27"/>
      <c r="AB5" s="27"/>
    </row>
    <row r="6" spans="1:28" ht="11.25" customHeight="1">
      <c r="A6" s="28" t="s">
        <v>117</v>
      </c>
      <c r="B6" s="36">
        <f>COUNTIF('Sponsor Ballot'!W$2:'Sponsor Ballot'!W$432,A6)</f>
        <v>0</v>
      </c>
      <c r="C6" s="29">
        <f>SUMPRODUCT(('Sponsor Ballot'!$W$1:'Sponsor Ballot'!$W$432=$A6)*('Sponsor Ballot'!$U$1:'Sponsor Ballot'!$U$432=C$1))</f>
        <v>0</v>
      </c>
      <c r="D6" s="29">
        <f>SUMPRODUCT(('Sponsor Ballot'!$W$1:'Sponsor Ballot'!$W$432=$A6)*('Sponsor Ballot'!$U$1:'Sponsor Ballot'!$U$432=D$1))</f>
        <v>0</v>
      </c>
      <c r="E6" s="29">
        <f>SUMPRODUCT(('Sponsor Ballot'!$W$1:'Sponsor Ballot'!$W$432=$A6)*('Sponsor Ballot'!$U$1:'Sponsor Ballot'!$U$432=E$1))</f>
        <v>0</v>
      </c>
      <c r="F6" s="29">
        <f>SUMPRODUCT(('Sponsor Ballot'!$W$1:'Sponsor Ballot'!$W$432=$A6)*('Sponsor Ballot'!$U$1:'Sponsor Ballot'!$U$432=F$1))</f>
        <v>0</v>
      </c>
      <c r="G6" s="29">
        <f>SUMPRODUCT(('Sponsor Ballot'!$W$1:'Sponsor Ballot'!$W$432=$A6)*('Sponsor Ballot'!$U$1:'Sponsor Ballot'!$U$432=G$1))</f>
        <v>0</v>
      </c>
      <c r="H6" s="29">
        <f>SUMPRODUCT(('Sponsor Ballot'!$W$1:'Sponsor Ballot'!$W$432=$A6)*('Sponsor Ballot'!$U$1:'Sponsor Ballot'!$U$432=""))</f>
        <v>0</v>
      </c>
      <c r="I6" s="30">
        <f t="shared" si="0"/>
        <v>0</v>
      </c>
      <c r="J6" s="31">
        <f t="shared" si="1"/>
        <v>0</v>
      </c>
      <c r="K6" s="31">
        <f>SUMPRODUCT(('Sponsor Ballot'!$W$1:'Sponsor Ballot'!$W$432=$A6)*('Sponsor Ballot'!$Z$1:'Sponsor Ballot'!$Z$432="Done"))</f>
        <v>0</v>
      </c>
      <c r="L6" s="32" t="s">
        <v>118</v>
      </c>
      <c r="M6" s="33"/>
      <c r="N6" s="27"/>
      <c r="O6" s="34"/>
      <c r="P6" s="27"/>
      <c r="Q6" s="27"/>
      <c r="R6" s="27"/>
      <c r="S6" s="27"/>
      <c r="T6" s="27"/>
      <c r="U6" s="27"/>
      <c r="V6" s="27"/>
      <c r="W6" s="27"/>
      <c r="X6" s="27"/>
      <c r="Y6" s="27"/>
      <c r="Z6" s="27"/>
      <c r="AA6" s="27"/>
      <c r="AB6" s="27"/>
    </row>
    <row r="7" spans="1:28" ht="11.25" customHeight="1">
      <c r="A7" s="35" t="s">
        <v>160</v>
      </c>
      <c r="B7" s="36">
        <f>COUNTIF('Sponsor Ballot'!W$2:'Sponsor Ballot'!W$432,A7)</f>
        <v>1</v>
      </c>
      <c r="C7" s="36">
        <f>SUMPRODUCT(('Sponsor Ballot'!$W$1:'Sponsor Ballot'!$W$432=$A7)*('Sponsor Ballot'!$U$1:'Sponsor Ballot'!$U$432=C$1))</f>
        <v>0</v>
      </c>
      <c r="D7" s="36">
        <f>SUMPRODUCT(('Sponsor Ballot'!$W$1:'Sponsor Ballot'!$W$432=$A7)*('Sponsor Ballot'!$U$1:'Sponsor Ballot'!$U$432=D$1))</f>
        <v>0</v>
      </c>
      <c r="E7" s="36">
        <f>SUMPRODUCT(('Sponsor Ballot'!$W$1:'Sponsor Ballot'!$W$432=$A7)*('Sponsor Ballot'!$U$1:'Sponsor Ballot'!$U$432=E$1))</f>
        <v>1</v>
      </c>
      <c r="F7" s="36">
        <f>SUMPRODUCT(('Sponsor Ballot'!$W$1:'Sponsor Ballot'!$W$432=$A7)*('Sponsor Ballot'!$U$1:'Sponsor Ballot'!$U$432=F$1))</f>
        <v>0</v>
      </c>
      <c r="G7" s="36">
        <f>SUMPRODUCT(('Sponsor Ballot'!$W$1:'Sponsor Ballot'!$W$432=$A7)*('Sponsor Ballot'!$U$1:'Sponsor Ballot'!$U$432=G$1))</f>
        <v>0</v>
      </c>
      <c r="H7" s="36">
        <f>SUMPRODUCT(('Sponsor Ballot'!$W$1:'Sponsor Ballot'!$W$432=$A7)*('Sponsor Ballot'!$U$1:'Sponsor Ballot'!$U$432=""))</f>
        <v>0</v>
      </c>
      <c r="I7" s="37">
        <f t="shared" si="0"/>
        <v>0</v>
      </c>
      <c r="J7" s="38">
        <f t="shared" si="1"/>
        <v>1</v>
      </c>
      <c r="K7" s="38">
        <f>SUMPRODUCT(('Sponsor Ballot'!$W$1:'Sponsor Ballot'!$W$432=$A7)*('Sponsor Ballot'!$Z$1:'Sponsor Ballot'!$Z$432="Done"))</f>
        <v>0</v>
      </c>
      <c r="L7" s="92" t="s">
        <v>118</v>
      </c>
      <c r="M7" s="33"/>
      <c r="N7" s="27"/>
      <c r="O7" s="34"/>
      <c r="P7" s="27"/>
      <c r="Q7" s="27"/>
      <c r="R7" s="27"/>
      <c r="S7" s="27"/>
      <c r="T7" s="27"/>
      <c r="U7" s="27"/>
      <c r="V7" s="27"/>
      <c r="W7" s="27"/>
      <c r="X7" s="27"/>
      <c r="Y7" s="27"/>
      <c r="Z7" s="27"/>
      <c r="AA7" s="27"/>
      <c r="AB7" s="27"/>
    </row>
    <row r="8" spans="1:28" ht="11.25" customHeight="1">
      <c r="A8" s="28" t="s">
        <v>97</v>
      </c>
      <c r="B8" s="36">
        <f>COUNTIF('Sponsor Ballot'!W$2:'Sponsor Ballot'!W$432,A8)</f>
        <v>0</v>
      </c>
      <c r="C8" s="29">
        <f>SUMPRODUCT(('Sponsor Ballot'!$W$1:'Sponsor Ballot'!$W$432=$A8)*('Sponsor Ballot'!$U$1:'Sponsor Ballot'!$U$432=C$1))</f>
        <v>0</v>
      </c>
      <c r="D8" s="29">
        <f>SUMPRODUCT(('Sponsor Ballot'!$W$1:'Sponsor Ballot'!$W$432=$A8)*('Sponsor Ballot'!$U$1:'Sponsor Ballot'!$U$432=D$1))</f>
        <v>0</v>
      </c>
      <c r="E8" s="29">
        <f>SUMPRODUCT(('Sponsor Ballot'!$W$1:'Sponsor Ballot'!$W$432=$A8)*('Sponsor Ballot'!$U$1:'Sponsor Ballot'!$U$432=E$1))</f>
        <v>0</v>
      </c>
      <c r="F8" s="29">
        <f>SUMPRODUCT(('Sponsor Ballot'!$W$1:'Sponsor Ballot'!$W$432=$A8)*('Sponsor Ballot'!$U$1:'Sponsor Ballot'!$U$432=F$1))</f>
        <v>0</v>
      </c>
      <c r="G8" s="29">
        <f>SUMPRODUCT(('Sponsor Ballot'!$W$1:'Sponsor Ballot'!$W$432=$A8)*('Sponsor Ballot'!$U$1:'Sponsor Ballot'!$U$432=G$1))</f>
        <v>0</v>
      </c>
      <c r="H8" s="29">
        <f>SUMPRODUCT(('Sponsor Ballot'!$W$1:'Sponsor Ballot'!$W$432=$A8)*('Sponsor Ballot'!$U$1:'Sponsor Ballot'!$U$432=""))</f>
        <v>0</v>
      </c>
      <c r="I8" s="30">
        <f t="shared" si="0"/>
        <v>0</v>
      </c>
      <c r="J8" s="31">
        <f t="shared" si="1"/>
        <v>0</v>
      </c>
      <c r="K8" s="31">
        <f>SUMPRODUCT(('Sponsor Ballot'!$W$1:'Sponsor Ballot'!$W$432=$A8)*('Sponsor Ballot'!$Z$1:'Sponsor Ballot'!$Z$432="Done"))</f>
        <v>0</v>
      </c>
      <c r="L8" s="32" t="s">
        <v>118</v>
      </c>
      <c r="M8" s="33"/>
      <c r="O8" s="40"/>
      <c r="P8" s="14"/>
      <c r="Q8" s="27"/>
      <c r="R8" s="27"/>
      <c r="S8" s="27"/>
      <c r="T8" s="27"/>
      <c r="U8" s="27"/>
      <c r="V8" s="27"/>
      <c r="W8" s="27"/>
      <c r="X8" s="27"/>
      <c r="Y8" s="27"/>
      <c r="Z8" s="27"/>
      <c r="AA8" s="27"/>
      <c r="AB8" s="27"/>
    </row>
    <row r="9" spans="1:28" ht="11.25" customHeight="1">
      <c r="A9" s="35" t="s">
        <v>79</v>
      </c>
      <c r="B9" s="36">
        <f>COUNTIF('Sponsor Ballot'!W$2:'Sponsor Ballot'!W$432,A9)</f>
        <v>1</v>
      </c>
      <c r="C9" s="36">
        <f>SUMPRODUCT(('Sponsor Ballot'!$W$1:'Sponsor Ballot'!$W$432=$A9)*('Sponsor Ballot'!$U$1:'Sponsor Ballot'!$U$432=C$1))</f>
        <v>1</v>
      </c>
      <c r="D9" s="36">
        <f>SUMPRODUCT(('Sponsor Ballot'!$W$1:'Sponsor Ballot'!$W$432=$A9)*('Sponsor Ballot'!$U$1:'Sponsor Ballot'!$U$432=D$1))</f>
        <v>0</v>
      </c>
      <c r="E9" s="36">
        <f>SUMPRODUCT(('Sponsor Ballot'!$W$1:'Sponsor Ballot'!$W$432=$A9)*('Sponsor Ballot'!$U$1:'Sponsor Ballot'!$U$432=E$1))</f>
        <v>0</v>
      </c>
      <c r="F9" s="36">
        <f>SUMPRODUCT(('Sponsor Ballot'!$W$1:'Sponsor Ballot'!$W$432=$A9)*('Sponsor Ballot'!$U$1:'Sponsor Ballot'!$U$432=F$1))</f>
        <v>0</v>
      </c>
      <c r="G9" s="36">
        <f>SUMPRODUCT(('Sponsor Ballot'!$W$1:'Sponsor Ballot'!$W$432=$A9)*('Sponsor Ballot'!$U$1:'Sponsor Ballot'!$U$432=G$1))</f>
        <v>0</v>
      </c>
      <c r="H9" s="36">
        <f>SUMPRODUCT(('Sponsor Ballot'!$W$1:'Sponsor Ballot'!$W$432=$A9)*('Sponsor Ballot'!$U$1:'Sponsor Ballot'!$U$432=""))</f>
        <v>0</v>
      </c>
      <c r="I9" s="37">
        <f t="shared" si="0"/>
        <v>0</v>
      </c>
      <c r="J9" s="38">
        <f t="shared" si="1"/>
        <v>1</v>
      </c>
      <c r="K9" s="38">
        <f>SUMPRODUCT(('Sponsor Ballot'!$W$1:'Sponsor Ballot'!$W$432=$A9)*('Sponsor Ballot'!$Z$1:'Sponsor Ballot'!$Z$432="Done"))</f>
        <v>0</v>
      </c>
      <c r="L9" s="92" t="s">
        <v>118</v>
      </c>
      <c r="M9" s="33"/>
      <c r="O9" s="40"/>
      <c r="P9" s="14"/>
      <c r="Q9" s="27"/>
      <c r="R9" s="27"/>
      <c r="S9" s="27"/>
      <c r="T9" s="27"/>
      <c r="U9" s="27"/>
      <c r="V9" s="27"/>
      <c r="W9" s="27"/>
      <c r="X9" s="27"/>
      <c r="Y9" s="27"/>
      <c r="Z9" s="27"/>
      <c r="AA9" s="27"/>
      <c r="AB9" s="27"/>
    </row>
    <row r="10" spans="1:28" ht="11.25" customHeight="1">
      <c r="A10" s="28" t="s">
        <v>171</v>
      </c>
      <c r="B10" s="36">
        <f>COUNTIF('Sponsor Ballot'!W$2:'Sponsor Ballot'!W$432,A10)</f>
        <v>2</v>
      </c>
      <c r="C10" s="29">
        <f>SUMPRODUCT(('Sponsor Ballot'!$W$1:'Sponsor Ballot'!$W$432=$A10)*('Sponsor Ballot'!$U$1:'Sponsor Ballot'!$U$432=C$1))</f>
        <v>2</v>
      </c>
      <c r="D10" s="29">
        <f>SUMPRODUCT(('Sponsor Ballot'!$W$1:'Sponsor Ballot'!$W$432=$A10)*('Sponsor Ballot'!$U$1:'Sponsor Ballot'!$U$432=D$1))</f>
        <v>0</v>
      </c>
      <c r="E10" s="29">
        <f>SUMPRODUCT(('Sponsor Ballot'!$W$1:'Sponsor Ballot'!$W$432=$A10)*('Sponsor Ballot'!$U$1:'Sponsor Ballot'!$U$432=E$1))</f>
        <v>0</v>
      </c>
      <c r="F10" s="29">
        <f>SUMPRODUCT(('Sponsor Ballot'!$W$1:'Sponsor Ballot'!$W$432=$A10)*('Sponsor Ballot'!$U$1:'Sponsor Ballot'!$U$432=F$1))</f>
        <v>0</v>
      </c>
      <c r="G10" s="29">
        <f>SUMPRODUCT(('Sponsor Ballot'!$W$1:'Sponsor Ballot'!$W$432=$A10)*('Sponsor Ballot'!$U$1:'Sponsor Ballot'!$U$432=G$1))</f>
        <v>0</v>
      </c>
      <c r="H10" s="29">
        <f>SUMPRODUCT(('Sponsor Ballot'!$W$1:'Sponsor Ballot'!$W$432=$A10)*('Sponsor Ballot'!$U$1:'Sponsor Ballot'!$U$432=""))</f>
        <v>0</v>
      </c>
      <c r="I10" s="30">
        <f t="shared" si="0"/>
        <v>0</v>
      </c>
      <c r="J10" s="31">
        <f t="shared" si="1"/>
        <v>2</v>
      </c>
      <c r="K10" s="31">
        <f>SUMPRODUCT(('Sponsor Ballot'!$W$1:'Sponsor Ballot'!$W$432=$A10)*('Sponsor Ballot'!$Z$1:'Sponsor Ballot'!$Z$432="Done"))</f>
        <v>0</v>
      </c>
      <c r="L10" s="32" t="s">
        <v>118</v>
      </c>
      <c r="M10" s="33"/>
      <c r="N10" s="27"/>
      <c r="O10" s="34"/>
      <c r="P10" s="27"/>
      <c r="Q10" s="27"/>
      <c r="R10" s="27"/>
      <c r="S10" s="27"/>
      <c r="T10" s="27"/>
      <c r="U10" s="27"/>
      <c r="V10" s="27"/>
      <c r="W10" s="27"/>
      <c r="X10" s="27"/>
      <c r="Y10" s="27"/>
      <c r="Z10" s="27"/>
      <c r="AA10" s="27"/>
      <c r="AB10" s="27"/>
    </row>
    <row r="11" spans="1:28" ht="11.25" customHeight="1">
      <c r="A11" s="35" t="s">
        <v>90</v>
      </c>
      <c r="B11" s="36">
        <f>COUNTIF('Sponsor Ballot'!W$2:'Sponsor Ballot'!W$432,A11)</f>
        <v>2</v>
      </c>
      <c r="C11" s="36">
        <f>SUMPRODUCT(('Sponsor Ballot'!$W$1:'Sponsor Ballot'!$W$432=$A11)*('Sponsor Ballot'!$U$1:'Sponsor Ballot'!$U$432=C$1))</f>
        <v>2</v>
      </c>
      <c r="D11" s="36">
        <f>SUMPRODUCT(('Sponsor Ballot'!$W$1:'Sponsor Ballot'!$W$432=$A11)*('Sponsor Ballot'!$U$1:'Sponsor Ballot'!$U$432=D$1))</f>
        <v>0</v>
      </c>
      <c r="E11" s="36">
        <f>SUMPRODUCT(('Sponsor Ballot'!$W$1:'Sponsor Ballot'!$W$432=$A11)*('Sponsor Ballot'!$U$1:'Sponsor Ballot'!$U$432=E$1))</f>
        <v>0</v>
      </c>
      <c r="F11" s="36">
        <f>SUMPRODUCT(('Sponsor Ballot'!$W$1:'Sponsor Ballot'!$W$432=$A11)*('Sponsor Ballot'!$U$1:'Sponsor Ballot'!$U$432=F$1))</f>
        <v>0</v>
      </c>
      <c r="G11" s="36">
        <f>SUMPRODUCT(('Sponsor Ballot'!$W$1:'Sponsor Ballot'!$W$432=$A11)*('Sponsor Ballot'!$U$1:'Sponsor Ballot'!$U$432=G$1))</f>
        <v>0</v>
      </c>
      <c r="H11" s="36">
        <f>SUMPRODUCT(('Sponsor Ballot'!$W$1:'Sponsor Ballot'!$W$432=$A11)*('Sponsor Ballot'!$U$1:'Sponsor Ballot'!$U$432=""))</f>
        <v>0</v>
      </c>
      <c r="I11" s="37">
        <f t="shared" si="0"/>
        <v>0</v>
      </c>
      <c r="J11" s="38">
        <f t="shared" si="1"/>
        <v>2</v>
      </c>
      <c r="K11" s="38">
        <f>SUMPRODUCT(('Sponsor Ballot'!$W$1:'Sponsor Ballot'!$W$432=$A11)*('Sponsor Ballot'!$Z$1:'Sponsor Ballot'!$Z$432="Done"))</f>
        <v>0</v>
      </c>
      <c r="L11" s="92" t="s">
        <v>118</v>
      </c>
      <c r="M11" s="33"/>
      <c r="N11" s="14"/>
      <c r="O11" s="34"/>
      <c r="P11" s="14"/>
      <c r="Q11" s="27"/>
      <c r="R11" s="27"/>
      <c r="S11" s="27"/>
      <c r="T11" s="27"/>
      <c r="U11" s="27"/>
      <c r="V11" s="27"/>
      <c r="W11" s="27"/>
      <c r="X11" s="27"/>
      <c r="Y11" s="27"/>
      <c r="Z11" s="27"/>
      <c r="AA11" s="27"/>
      <c r="AB11" s="27"/>
    </row>
    <row r="12" spans="1:28" ht="11.25" customHeight="1">
      <c r="A12" s="28" t="s">
        <v>95</v>
      </c>
      <c r="B12" s="36">
        <f>COUNTIF('Sponsor Ballot'!W$2:'Sponsor Ballot'!W$432,A12)</f>
        <v>0</v>
      </c>
      <c r="C12" s="29">
        <f>SUMPRODUCT(('Sponsor Ballot'!$W$1:'Sponsor Ballot'!$W$432=$A12)*('Sponsor Ballot'!$U$1:'Sponsor Ballot'!$U$432=C$1))</f>
        <v>0</v>
      </c>
      <c r="D12" s="29">
        <f>SUMPRODUCT(('Sponsor Ballot'!$W$1:'Sponsor Ballot'!$W$432=$A12)*('Sponsor Ballot'!$U$1:'Sponsor Ballot'!$U$432=D$1))</f>
        <v>0</v>
      </c>
      <c r="E12" s="29">
        <f>SUMPRODUCT(('Sponsor Ballot'!$W$1:'Sponsor Ballot'!$W$432=$A12)*('Sponsor Ballot'!$U$1:'Sponsor Ballot'!$U$432=E$1))</f>
        <v>0</v>
      </c>
      <c r="F12" s="29">
        <f>SUMPRODUCT(('Sponsor Ballot'!$W$1:'Sponsor Ballot'!$W$432=$A12)*('Sponsor Ballot'!$U$1:'Sponsor Ballot'!$U$432=F$1))</f>
        <v>0</v>
      </c>
      <c r="G12" s="29">
        <f>SUMPRODUCT(('Sponsor Ballot'!$W$1:'Sponsor Ballot'!$W$432=$A12)*('Sponsor Ballot'!$U$1:'Sponsor Ballot'!$U$432=G$1))</f>
        <v>0</v>
      </c>
      <c r="H12" s="29">
        <f>SUMPRODUCT(('Sponsor Ballot'!$W$1:'Sponsor Ballot'!$W$432=$A12)*('Sponsor Ballot'!$U$1:'Sponsor Ballot'!$U$432=""))</f>
        <v>0</v>
      </c>
      <c r="I12" s="30">
        <f t="shared" si="0"/>
        <v>0</v>
      </c>
      <c r="J12" s="31">
        <f t="shared" si="1"/>
        <v>0</v>
      </c>
      <c r="K12" s="31">
        <f>SUMPRODUCT(('Sponsor Ballot'!$W$1:'Sponsor Ballot'!$W$432=$A12)*('Sponsor Ballot'!$Z$1:'Sponsor Ballot'!$Z$432="Done"))</f>
        <v>0</v>
      </c>
      <c r="L12" s="32" t="s">
        <v>118</v>
      </c>
      <c r="M12" s="33"/>
      <c r="N12" s="27"/>
      <c r="O12" s="34"/>
      <c r="P12" s="27"/>
      <c r="Q12" s="27"/>
      <c r="R12" s="27"/>
      <c r="S12" s="27"/>
      <c r="T12" s="27"/>
      <c r="U12" s="27"/>
      <c r="V12" s="27"/>
      <c r="W12" s="27"/>
      <c r="X12" s="27"/>
      <c r="Y12" s="27"/>
      <c r="Z12" s="27"/>
      <c r="AA12" s="27"/>
      <c r="AB12" s="27"/>
    </row>
    <row r="13" spans="1:28" ht="11.25" customHeight="1">
      <c r="A13" s="35" t="s">
        <v>62</v>
      </c>
      <c r="B13" s="36">
        <f>COUNTIF('Sponsor Ballot'!W$2:'Sponsor Ballot'!W$432,A13)</f>
        <v>2</v>
      </c>
      <c r="C13" s="36">
        <f>SUMPRODUCT(('Sponsor Ballot'!$W$1:'Sponsor Ballot'!$W$432=$A13)*('Sponsor Ballot'!$U$1:'Sponsor Ballot'!$U$432=C$1))</f>
        <v>0</v>
      </c>
      <c r="D13" s="36">
        <f>SUMPRODUCT(('Sponsor Ballot'!$W$1:'Sponsor Ballot'!$W$432=$A13)*('Sponsor Ballot'!$U$1:'Sponsor Ballot'!$U$432=D$1))</f>
        <v>1</v>
      </c>
      <c r="E13" s="36">
        <f>SUMPRODUCT(('Sponsor Ballot'!$W$1:'Sponsor Ballot'!$W$432=$A13)*('Sponsor Ballot'!$U$1:'Sponsor Ballot'!$U$432=E$1))</f>
        <v>1</v>
      </c>
      <c r="F13" s="36">
        <f>SUMPRODUCT(('Sponsor Ballot'!$W$1:'Sponsor Ballot'!$W$432=$A13)*('Sponsor Ballot'!$U$1:'Sponsor Ballot'!$U$432=F$1))</f>
        <v>0</v>
      </c>
      <c r="G13" s="36">
        <f>SUMPRODUCT(('Sponsor Ballot'!$W$1:'Sponsor Ballot'!$W$432=$A13)*('Sponsor Ballot'!$U$1:'Sponsor Ballot'!$U$432=G$1))</f>
        <v>0</v>
      </c>
      <c r="H13" s="36">
        <f>SUMPRODUCT(('Sponsor Ballot'!$W$1:'Sponsor Ballot'!$W$432=$A13)*('Sponsor Ballot'!$U$1:'Sponsor Ballot'!$U$432=""))</f>
        <v>0</v>
      </c>
      <c r="I13" s="37">
        <f t="shared" si="0"/>
        <v>0</v>
      </c>
      <c r="J13" s="38">
        <f t="shared" si="1"/>
        <v>1</v>
      </c>
      <c r="K13" s="38">
        <f>SUMPRODUCT(('Sponsor Ballot'!$W$1:'Sponsor Ballot'!$W$432=$A13)*('Sponsor Ballot'!$Z$1:'Sponsor Ballot'!$Z$432="Done"))</f>
        <v>0</v>
      </c>
      <c r="L13" s="92" t="s">
        <v>118</v>
      </c>
      <c r="M13" s="33"/>
      <c r="O13" s="40"/>
      <c r="P13" s="14"/>
      <c r="Q13" s="27"/>
      <c r="R13" s="27"/>
      <c r="S13" s="27"/>
      <c r="T13" s="27"/>
      <c r="U13" s="27"/>
      <c r="V13" s="27"/>
      <c r="W13" s="27"/>
      <c r="X13" s="27"/>
      <c r="Y13" s="27"/>
      <c r="Z13" s="27"/>
      <c r="AA13" s="27"/>
      <c r="AB13" s="27"/>
    </row>
    <row r="14" spans="1:28" ht="11.25" customHeight="1">
      <c r="A14" s="28" t="s">
        <v>119</v>
      </c>
      <c r="B14" s="36">
        <f>COUNTIF('Sponsor Ballot'!W$2:'Sponsor Ballot'!W$432,A14)</f>
        <v>1</v>
      </c>
      <c r="C14" s="29">
        <f>SUMPRODUCT(('Sponsor Ballot'!$W$1:'Sponsor Ballot'!$W$432=$A14)*('Sponsor Ballot'!$U$1:'Sponsor Ballot'!$U$432=C$1))</f>
        <v>1</v>
      </c>
      <c r="D14" s="29">
        <f>SUMPRODUCT(('Sponsor Ballot'!$W$1:'Sponsor Ballot'!$W$432=$A14)*('Sponsor Ballot'!$U$1:'Sponsor Ballot'!$U$432=D$1))</f>
        <v>0</v>
      </c>
      <c r="E14" s="29">
        <f>SUMPRODUCT(('Sponsor Ballot'!$W$1:'Sponsor Ballot'!$W$432=$A14)*('Sponsor Ballot'!$U$1:'Sponsor Ballot'!$U$432=E$1))</f>
        <v>0</v>
      </c>
      <c r="F14" s="29">
        <f>SUMPRODUCT(('Sponsor Ballot'!$W$1:'Sponsor Ballot'!$W$432=$A14)*('Sponsor Ballot'!$U$1:'Sponsor Ballot'!$U$432=F$1))</f>
        <v>0</v>
      </c>
      <c r="G14" s="29">
        <f>SUMPRODUCT(('Sponsor Ballot'!$W$1:'Sponsor Ballot'!$W$432=$A14)*('Sponsor Ballot'!$U$1:'Sponsor Ballot'!$U$432=G$1))</f>
        <v>0</v>
      </c>
      <c r="H14" s="29">
        <f>SUMPRODUCT(('Sponsor Ballot'!$W$1:'Sponsor Ballot'!$W$432=$A14)*('Sponsor Ballot'!$U$1:'Sponsor Ballot'!$U$432=""))</f>
        <v>0</v>
      </c>
      <c r="I14" s="30">
        <f t="shared" si="0"/>
        <v>0</v>
      </c>
      <c r="J14" s="31">
        <f t="shared" si="1"/>
        <v>1</v>
      </c>
      <c r="K14" s="31">
        <f>SUMPRODUCT(('Sponsor Ballot'!$W$1:'Sponsor Ballot'!$W$432=$A14)*('Sponsor Ballot'!$Z$1:'Sponsor Ballot'!$Z$432="Done"))</f>
        <v>0</v>
      </c>
      <c r="L14" s="32" t="s">
        <v>118</v>
      </c>
      <c r="M14" s="33"/>
      <c r="O14" s="40"/>
      <c r="P14" s="14"/>
      <c r="Q14" s="27"/>
      <c r="R14" s="27"/>
      <c r="S14" s="27"/>
      <c r="T14" s="27"/>
      <c r="U14" s="27"/>
      <c r="V14" s="27"/>
      <c r="W14" s="27"/>
      <c r="X14" s="27"/>
      <c r="Y14" s="27"/>
      <c r="Z14" s="27"/>
      <c r="AA14" s="27"/>
      <c r="AB14" s="27"/>
    </row>
    <row r="15" spans="1:28" ht="11.25" customHeight="1">
      <c r="A15" s="35"/>
      <c r="B15" s="36">
        <f>COUNTIF('Sponsor Ballot'!W$2:'Sponsor Ballot'!W$432,A15)</f>
        <v>0</v>
      </c>
      <c r="C15" s="36">
        <f>SUMPRODUCT(('Sponsor Ballot'!$W$1:'Sponsor Ballot'!$W$432=$A15)*('Sponsor Ballot'!$U$1:'Sponsor Ballot'!$U$432=C$1))</f>
        <v>0</v>
      </c>
      <c r="D15" s="36">
        <f>SUMPRODUCT(('Sponsor Ballot'!$W$1:'Sponsor Ballot'!$W$432=$A15)*('Sponsor Ballot'!$U$1:'Sponsor Ballot'!$U$432=D$1))</f>
        <v>0</v>
      </c>
      <c r="E15" s="36">
        <f>SUMPRODUCT(('Sponsor Ballot'!$W$1:'Sponsor Ballot'!$W$432=$A15)*('Sponsor Ballot'!$U$1:'Sponsor Ballot'!$U$432=E$1))</f>
        <v>0</v>
      </c>
      <c r="F15" s="36">
        <f>SUMPRODUCT(('Sponsor Ballot'!$W$1:'Sponsor Ballot'!$W$432=$A15)*('Sponsor Ballot'!$U$1:'Sponsor Ballot'!$U$432=F$1))</f>
        <v>0</v>
      </c>
      <c r="G15" s="36">
        <f>SUMPRODUCT(('Sponsor Ballot'!$W$1:'Sponsor Ballot'!$W$432=$A15)*('Sponsor Ballot'!$U$1:'Sponsor Ballot'!$U$432=G$1))</f>
        <v>0</v>
      </c>
      <c r="H15" s="36">
        <f>SUMPRODUCT(('Sponsor Ballot'!$W$1:'Sponsor Ballot'!$W$432=$A15)*('Sponsor Ballot'!$U$1:'Sponsor Ballot'!$U$432=""))</f>
        <v>416</v>
      </c>
      <c r="I15" s="37">
        <f t="shared" si="0"/>
        <v>0</v>
      </c>
      <c r="J15" s="38">
        <f t="shared" si="1"/>
        <v>0</v>
      </c>
      <c r="K15" s="38">
        <f>SUMPRODUCT(('Sponsor Ballot'!$W$1:'Sponsor Ballot'!$W$432=$A15)*('Sponsor Ballot'!$Z$1:'Sponsor Ballot'!$Z$432="Done"))</f>
        <v>0</v>
      </c>
      <c r="L15" s="92" t="s">
        <v>118</v>
      </c>
      <c r="M15" s="33"/>
      <c r="O15" s="40"/>
      <c r="P15" s="14"/>
      <c r="Q15" s="27"/>
      <c r="R15" s="27"/>
      <c r="S15" s="27"/>
      <c r="T15" s="27"/>
      <c r="U15" s="27"/>
      <c r="V15" s="27"/>
      <c r="W15" s="27"/>
      <c r="X15" s="27"/>
      <c r="Y15" s="27"/>
      <c r="Z15" s="27"/>
      <c r="AA15" s="27"/>
      <c r="AB15" s="27"/>
    </row>
    <row r="16" spans="1:28" ht="11.25" customHeight="1">
      <c r="A16" s="28"/>
      <c r="B16" s="36">
        <f>COUNTIF('Sponsor Ballot'!W$2:'Sponsor Ballot'!W$432,A16)</f>
        <v>0</v>
      </c>
      <c r="C16" s="29">
        <f>SUMPRODUCT(('Sponsor Ballot'!$W$1:'Sponsor Ballot'!$W$432=$A16)*('Sponsor Ballot'!$U$1:'Sponsor Ballot'!$U$432=C$1))</f>
        <v>0</v>
      </c>
      <c r="D16" s="29">
        <f>SUMPRODUCT(('Sponsor Ballot'!$W$1:'Sponsor Ballot'!$W$432=$A16)*('Sponsor Ballot'!$U$1:'Sponsor Ballot'!$U$432=D$1))</f>
        <v>0</v>
      </c>
      <c r="E16" s="29">
        <f>SUMPRODUCT(('Sponsor Ballot'!$W$1:'Sponsor Ballot'!$W$432=$A16)*('Sponsor Ballot'!$U$1:'Sponsor Ballot'!$U$432=E$1))</f>
        <v>0</v>
      </c>
      <c r="F16" s="29">
        <f>SUMPRODUCT(('Sponsor Ballot'!$W$1:'Sponsor Ballot'!$W$432=$A16)*('Sponsor Ballot'!$U$1:'Sponsor Ballot'!$U$432=F$1))</f>
        <v>0</v>
      </c>
      <c r="G16" s="29">
        <f>SUMPRODUCT(('Sponsor Ballot'!$W$1:'Sponsor Ballot'!$W$432=$A16)*('Sponsor Ballot'!$U$1:'Sponsor Ballot'!$U$432=G$1))</f>
        <v>0</v>
      </c>
      <c r="H16" s="29">
        <f>SUMPRODUCT(('Sponsor Ballot'!$W$1:'Sponsor Ballot'!$W$432=$A16)*('Sponsor Ballot'!$U$1:'Sponsor Ballot'!$U$432=""))</f>
        <v>416</v>
      </c>
      <c r="I16" s="30">
        <f t="shared" si="0"/>
        <v>0</v>
      </c>
      <c r="J16" s="31">
        <f t="shared" si="1"/>
        <v>0</v>
      </c>
      <c r="K16" s="31">
        <f>SUMPRODUCT(('Sponsor Ballot'!$W$1:'Sponsor Ballot'!$W$432=$A16)*('Sponsor Ballot'!$Z$1:'Sponsor Ballot'!$Z$432="Done"))</f>
        <v>0</v>
      </c>
      <c r="L16" s="32" t="s">
        <v>118</v>
      </c>
      <c r="M16" s="33"/>
      <c r="O16" s="40"/>
      <c r="P16" s="14"/>
      <c r="Q16" s="27"/>
      <c r="R16" s="27"/>
      <c r="S16" s="27"/>
      <c r="T16" s="27"/>
      <c r="U16" s="27"/>
      <c r="V16" s="27"/>
      <c r="W16" s="27"/>
      <c r="X16" s="27"/>
      <c r="Y16" s="27"/>
      <c r="Z16" s="27"/>
      <c r="AA16" s="27"/>
      <c r="AB16" s="27"/>
    </row>
    <row r="17" spans="1:28" ht="11.25" customHeight="1">
      <c r="A17" s="35"/>
      <c r="B17" s="36">
        <f>COUNTIF('Sponsor Ballot'!W$2:'Sponsor Ballot'!W$432,A17)</f>
        <v>0</v>
      </c>
      <c r="C17" s="36">
        <f>SUMPRODUCT(('Sponsor Ballot'!$W$1:'Sponsor Ballot'!$W$432=$A17)*('Sponsor Ballot'!$U$1:'Sponsor Ballot'!$U$432=C$1))</f>
        <v>0</v>
      </c>
      <c r="D17" s="36">
        <f>SUMPRODUCT(('Sponsor Ballot'!$W$1:'Sponsor Ballot'!$W$432=$A17)*('Sponsor Ballot'!$U$1:'Sponsor Ballot'!$U$432=D$1))</f>
        <v>0</v>
      </c>
      <c r="E17" s="36">
        <f>SUMPRODUCT(('Sponsor Ballot'!$W$1:'Sponsor Ballot'!$W$432=$A17)*('Sponsor Ballot'!$U$1:'Sponsor Ballot'!$U$432=E$1))</f>
        <v>0</v>
      </c>
      <c r="F17" s="36">
        <f>SUMPRODUCT(('Sponsor Ballot'!$W$1:'Sponsor Ballot'!$W$432=$A17)*('Sponsor Ballot'!$U$1:'Sponsor Ballot'!$U$432=F$1))</f>
        <v>0</v>
      </c>
      <c r="G17" s="36">
        <f>SUMPRODUCT(('Sponsor Ballot'!$W$1:'Sponsor Ballot'!$W$432=$A17)*('Sponsor Ballot'!$U$1:'Sponsor Ballot'!$U$432=G$1))</f>
        <v>0</v>
      </c>
      <c r="H17" s="36">
        <f>SUMPRODUCT(('Sponsor Ballot'!$W$1:'Sponsor Ballot'!$W$432=$A17)*('Sponsor Ballot'!$U$1:'Sponsor Ballot'!$U$432=""))</f>
        <v>416</v>
      </c>
      <c r="I17" s="37">
        <f t="shared" si="0"/>
        <v>0</v>
      </c>
      <c r="J17" s="38">
        <f t="shared" si="1"/>
        <v>0</v>
      </c>
      <c r="K17" s="38">
        <f>SUMPRODUCT(('Sponsor Ballot'!$W$1:'Sponsor Ballot'!$W$432=$A17)*('Sponsor Ballot'!$Z$1:'Sponsor Ballot'!$Z$432="Done"))</f>
        <v>0</v>
      </c>
      <c r="L17" s="92" t="s">
        <v>118</v>
      </c>
      <c r="M17" s="33"/>
      <c r="O17" s="40"/>
      <c r="P17" s="14"/>
      <c r="Q17" s="27"/>
      <c r="R17" s="27"/>
      <c r="S17" s="27"/>
      <c r="T17" s="27"/>
      <c r="U17" s="27"/>
      <c r="V17" s="27"/>
      <c r="W17" s="27"/>
      <c r="X17" s="27"/>
      <c r="Y17" s="27"/>
      <c r="Z17" s="27"/>
      <c r="AA17" s="27"/>
      <c r="AB17" s="27"/>
    </row>
    <row r="18" spans="1:28" ht="11.25" customHeight="1">
      <c r="A18" s="28"/>
      <c r="B18" s="36">
        <f>COUNTIF('Sponsor Ballot'!W$2:'Sponsor Ballot'!W$432,A18)</f>
        <v>0</v>
      </c>
      <c r="C18" s="29">
        <f>SUMPRODUCT(('Sponsor Ballot'!$W$1:'Sponsor Ballot'!$W$432=$A18)*('Sponsor Ballot'!$U$1:'Sponsor Ballot'!$U$432=C$1))</f>
        <v>0</v>
      </c>
      <c r="D18" s="29">
        <f>SUMPRODUCT(('Sponsor Ballot'!$W$1:'Sponsor Ballot'!$W$432=$A18)*('Sponsor Ballot'!$U$1:'Sponsor Ballot'!$U$432=D$1))</f>
        <v>0</v>
      </c>
      <c r="E18" s="29">
        <f>SUMPRODUCT(('Sponsor Ballot'!$W$1:'Sponsor Ballot'!$W$432=$A18)*('Sponsor Ballot'!$U$1:'Sponsor Ballot'!$U$432=E$1))</f>
        <v>0</v>
      </c>
      <c r="F18" s="29">
        <f>SUMPRODUCT(('Sponsor Ballot'!$W$1:'Sponsor Ballot'!$W$432=$A18)*('Sponsor Ballot'!$U$1:'Sponsor Ballot'!$U$432=F$1))</f>
        <v>0</v>
      </c>
      <c r="G18" s="29">
        <f>SUMPRODUCT(('Sponsor Ballot'!$W$1:'Sponsor Ballot'!$W$432=$A18)*('Sponsor Ballot'!$U$1:'Sponsor Ballot'!$U$432=G$1))</f>
        <v>0</v>
      </c>
      <c r="H18" s="29">
        <f>SUMPRODUCT(('Sponsor Ballot'!$W$1:'Sponsor Ballot'!$W$432=$A18)*('Sponsor Ballot'!$U$1:'Sponsor Ballot'!$U$432=""))</f>
        <v>416</v>
      </c>
      <c r="I18" s="30">
        <f t="shared" si="0"/>
        <v>0</v>
      </c>
      <c r="J18" s="31">
        <f t="shared" si="1"/>
        <v>0</v>
      </c>
      <c r="K18" s="31">
        <f>SUMPRODUCT(('Sponsor Ballot'!$W$1:'Sponsor Ballot'!$W$432=$A18)*('Sponsor Ballot'!$Z$1:'Sponsor Ballot'!$Z$432="Done"))</f>
        <v>0</v>
      </c>
      <c r="L18" s="32" t="s">
        <v>118</v>
      </c>
      <c r="M18" s="33"/>
      <c r="O18" s="40"/>
      <c r="P18" s="14"/>
      <c r="Q18" s="27"/>
      <c r="R18" s="27"/>
      <c r="S18" s="27"/>
      <c r="T18" s="27"/>
      <c r="U18" s="27"/>
      <c r="V18" s="27"/>
      <c r="W18" s="27"/>
      <c r="X18" s="27"/>
      <c r="Y18" s="27"/>
      <c r="Z18" s="27"/>
      <c r="AA18" s="27"/>
      <c r="AB18" s="27"/>
    </row>
    <row r="19" spans="1:28" ht="11.25" customHeight="1">
      <c r="A19" s="35"/>
      <c r="B19" s="36">
        <f>COUNTIF('Sponsor Ballot'!W$2:'Sponsor Ballot'!W$432,A19)</f>
        <v>0</v>
      </c>
      <c r="C19" s="36">
        <f>SUMPRODUCT(('Sponsor Ballot'!$W$1:'Sponsor Ballot'!$W$432=$A19)*('Sponsor Ballot'!$U$1:'Sponsor Ballot'!$U$432=C$1))</f>
        <v>0</v>
      </c>
      <c r="D19" s="36">
        <f>SUMPRODUCT(('Sponsor Ballot'!$W$1:'Sponsor Ballot'!$W$432=$A19)*('Sponsor Ballot'!$U$1:'Sponsor Ballot'!$U$432=D$1))</f>
        <v>0</v>
      </c>
      <c r="E19" s="36">
        <f>SUMPRODUCT(('Sponsor Ballot'!$W$1:'Sponsor Ballot'!$W$432=$A19)*('Sponsor Ballot'!$U$1:'Sponsor Ballot'!$U$432=E$1))</f>
        <v>0</v>
      </c>
      <c r="F19" s="36">
        <f>SUMPRODUCT(('Sponsor Ballot'!$W$1:'Sponsor Ballot'!$W$432=$A19)*('Sponsor Ballot'!$U$1:'Sponsor Ballot'!$U$432=F$1))</f>
        <v>0</v>
      </c>
      <c r="G19" s="36">
        <f>SUMPRODUCT(('Sponsor Ballot'!$W$1:'Sponsor Ballot'!$W$432=$A19)*('Sponsor Ballot'!$U$1:'Sponsor Ballot'!$U$432=G$1))</f>
        <v>0</v>
      </c>
      <c r="H19" s="36">
        <f>SUMPRODUCT(('Sponsor Ballot'!$W$1:'Sponsor Ballot'!$W$432=$A19)*('Sponsor Ballot'!$U$1:'Sponsor Ballot'!$U$432=""))</f>
        <v>416</v>
      </c>
      <c r="I19" s="37">
        <f t="shared" si="0"/>
        <v>0</v>
      </c>
      <c r="J19" s="38">
        <f t="shared" si="1"/>
        <v>0</v>
      </c>
      <c r="K19" s="38">
        <f>SUMPRODUCT(('Sponsor Ballot'!$W$1:'Sponsor Ballot'!$W$432=$A19)*('Sponsor Ballot'!$Z$1:'Sponsor Ballot'!$Z$432="Done"))</f>
        <v>0</v>
      </c>
      <c r="L19" s="92" t="s">
        <v>118</v>
      </c>
      <c r="M19" s="33"/>
      <c r="O19" s="40"/>
      <c r="P19" s="14"/>
      <c r="Q19" s="27"/>
      <c r="R19" s="27"/>
      <c r="S19" s="27"/>
      <c r="T19" s="27"/>
      <c r="U19" s="27"/>
      <c r="V19" s="27"/>
      <c r="W19" s="27"/>
      <c r="X19" s="27"/>
      <c r="Y19" s="27"/>
      <c r="Z19" s="27"/>
      <c r="AA19" s="27"/>
      <c r="AB19" s="27"/>
    </row>
    <row r="20" spans="1:28" ht="11.25" customHeight="1">
      <c r="A20" s="28"/>
      <c r="B20" s="36">
        <f>COUNTIF('Sponsor Ballot'!W$2:'Sponsor Ballot'!W$432,A20)</f>
        <v>0</v>
      </c>
      <c r="C20" s="29">
        <f>SUMPRODUCT(('Sponsor Ballot'!$W$1:'Sponsor Ballot'!$W$432=$A20)*('Sponsor Ballot'!$U$1:'Sponsor Ballot'!$U$432=C$1))</f>
        <v>0</v>
      </c>
      <c r="D20" s="29">
        <f>SUMPRODUCT(('Sponsor Ballot'!$W$1:'Sponsor Ballot'!$W$432=$A20)*('Sponsor Ballot'!$U$1:'Sponsor Ballot'!$U$432=D$1))</f>
        <v>0</v>
      </c>
      <c r="E20" s="29">
        <f>SUMPRODUCT(('Sponsor Ballot'!$W$1:'Sponsor Ballot'!$W$432=$A20)*('Sponsor Ballot'!$U$1:'Sponsor Ballot'!$U$432=E$1))</f>
        <v>0</v>
      </c>
      <c r="F20" s="29">
        <f>SUMPRODUCT(('Sponsor Ballot'!$W$1:'Sponsor Ballot'!$W$432=$A20)*('Sponsor Ballot'!$U$1:'Sponsor Ballot'!$U$432=F$1))</f>
        <v>0</v>
      </c>
      <c r="G20" s="29">
        <f>SUMPRODUCT(('Sponsor Ballot'!$W$1:'Sponsor Ballot'!$W$432=$A20)*('Sponsor Ballot'!$U$1:'Sponsor Ballot'!$U$432=G$1))</f>
        <v>0</v>
      </c>
      <c r="H20" s="29">
        <f>SUMPRODUCT(('Sponsor Ballot'!$W$1:'Sponsor Ballot'!$W$432=$A20)*('Sponsor Ballot'!$U$1:'Sponsor Ballot'!$U$432=""))</f>
        <v>416</v>
      </c>
      <c r="I20" s="30">
        <f t="shared" si="0"/>
        <v>0</v>
      </c>
      <c r="J20" s="31">
        <f t="shared" si="1"/>
        <v>0</v>
      </c>
      <c r="K20" s="31">
        <f>SUMPRODUCT(('Sponsor Ballot'!$W$1:'Sponsor Ballot'!$W$432=$A20)*('Sponsor Ballot'!$Z$1:'Sponsor Ballot'!$Z$432="Done"))</f>
        <v>0</v>
      </c>
      <c r="L20" s="32" t="s">
        <v>118</v>
      </c>
      <c r="M20" s="33"/>
      <c r="O20" s="40"/>
      <c r="P20" s="14"/>
      <c r="Q20" s="27"/>
      <c r="R20" s="27"/>
      <c r="S20" s="27"/>
      <c r="T20" s="27"/>
      <c r="U20" s="27"/>
      <c r="V20" s="27"/>
      <c r="W20" s="27"/>
      <c r="X20" s="27"/>
      <c r="Y20" s="27"/>
      <c r="Z20" s="27"/>
      <c r="AA20" s="27"/>
      <c r="AB20" s="27"/>
    </row>
    <row r="21" spans="1:28" ht="11.25" customHeight="1">
      <c r="A21" s="35"/>
      <c r="B21" s="36">
        <f>COUNTIF('Sponsor Ballot'!W$2:'Sponsor Ballot'!W$432,A21)</f>
        <v>0</v>
      </c>
      <c r="C21" s="36">
        <f>SUMPRODUCT(('Sponsor Ballot'!$W$1:'Sponsor Ballot'!$W$432=$A21)*('Sponsor Ballot'!$U$1:'Sponsor Ballot'!$U$432=C$1))</f>
        <v>0</v>
      </c>
      <c r="D21" s="36">
        <f>SUMPRODUCT(('Sponsor Ballot'!$W$1:'Sponsor Ballot'!$W$432=$A21)*('Sponsor Ballot'!$U$1:'Sponsor Ballot'!$U$432=D$1))</f>
        <v>0</v>
      </c>
      <c r="E21" s="36">
        <f>SUMPRODUCT(('Sponsor Ballot'!$W$1:'Sponsor Ballot'!$W$432=$A21)*('Sponsor Ballot'!$U$1:'Sponsor Ballot'!$U$432=E$1))</f>
        <v>0</v>
      </c>
      <c r="F21" s="36">
        <f>SUMPRODUCT(('Sponsor Ballot'!$W$1:'Sponsor Ballot'!$W$432=$A21)*('Sponsor Ballot'!$U$1:'Sponsor Ballot'!$U$432=F$1))</f>
        <v>0</v>
      </c>
      <c r="G21" s="36">
        <f>SUMPRODUCT(('Sponsor Ballot'!$W$1:'Sponsor Ballot'!$W$432=$A21)*('Sponsor Ballot'!$U$1:'Sponsor Ballot'!$U$432=G$1))</f>
        <v>0</v>
      </c>
      <c r="H21" s="36">
        <f>SUMPRODUCT(('Sponsor Ballot'!$W$1:'Sponsor Ballot'!$W$432=$A21)*('Sponsor Ballot'!$U$1:'Sponsor Ballot'!$U$432=""))</f>
        <v>416</v>
      </c>
      <c r="I21" s="37">
        <f>B21-(C21+D21+E21)</f>
        <v>0</v>
      </c>
      <c r="J21" s="38">
        <f t="shared" si="1"/>
        <v>0</v>
      </c>
      <c r="K21" s="38">
        <f>SUMPRODUCT(('Sponsor Ballot'!$W$1:'Sponsor Ballot'!$W$432=$A21)*('Sponsor Ballot'!$Z$1:'Sponsor Ballot'!$Z$432="Done"))</f>
        <v>0</v>
      </c>
      <c r="L21" s="92" t="s">
        <v>118</v>
      </c>
      <c r="M21" s="33"/>
      <c r="O21" s="40"/>
      <c r="P21" s="14"/>
      <c r="Q21" s="27"/>
      <c r="R21" s="27"/>
      <c r="S21" s="27"/>
      <c r="T21" s="27"/>
      <c r="U21" s="27"/>
      <c r="V21" s="27"/>
      <c r="W21" s="27"/>
      <c r="X21" s="27"/>
      <c r="Y21" s="27"/>
      <c r="Z21" s="27"/>
      <c r="AA21" s="27"/>
      <c r="AB21" s="27"/>
    </row>
    <row r="22" spans="1:28" ht="11.25" customHeight="1">
      <c r="A22" s="28"/>
      <c r="B22" s="36">
        <f>COUNTIF('Sponsor Ballot'!W$2:'Sponsor Ballot'!W$432,A22)</f>
        <v>0</v>
      </c>
      <c r="C22" s="29">
        <f>SUMPRODUCT(('Sponsor Ballot'!$W$1:'Sponsor Ballot'!$W$432=$A22)*('Sponsor Ballot'!$U$1:'Sponsor Ballot'!$U$432=C$1))</f>
        <v>0</v>
      </c>
      <c r="D22" s="29">
        <f>SUMPRODUCT(('Sponsor Ballot'!$W$1:'Sponsor Ballot'!$W$432=$A22)*('Sponsor Ballot'!$U$1:'Sponsor Ballot'!$U$432=D$1))</f>
        <v>0</v>
      </c>
      <c r="E22" s="29">
        <f>SUMPRODUCT(('Sponsor Ballot'!$W$1:'Sponsor Ballot'!$W$432=$A22)*('Sponsor Ballot'!$U$1:'Sponsor Ballot'!$U$432=E$1))</f>
        <v>0</v>
      </c>
      <c r="F22" s="29">
        <f>SUMPRODUCT(('Sponsor Ballot'!$W$1:'Sponsor Ballot'!$W$432=$A22)*('Sponsor Ballot'!$U$1:'Sponsor Ballot'!$U$432=F$1))</f>
        <v>0</v>
      </c>
      <c r="G22" s="29">
        <f>SUMPRODUCT(('Sponsor Ballot'!$W$1:'Sponsor Ballot'!$W$432=$A22)*('Sponsor Ballot'!$U$1:'Sponsor Ballot'!$U$432=G$1))</f>
        <v>0</v>
      </c>
      <c r="H22" s="29">
        <f>SUMPRODUCT(('Sponsor Ballot'!$W$1:'Sponsor Ballot'!$W$432=$A22)*('Sponsor Ballot'!$U$1:'Sponsor Ballot'!$U$432=""))</f>
        <v>416</v>
      </c>
      <c r="I22" s="30">
        <f t="shared" si="0"/>
        <v>0</v>
      </c>
      <c r="J22" s="31">
        <f t="shared" si="1"/>
        <v>0</v>
      </c>
      <c r="K22" s="31">
        <f>SUMPRODUCT(('Sponsor Ballot'!$W$1:'Sponsor Ballot'!$W$432=$A22)*('Sponsor Ballot'!$Z$1:'Sponsor Ballot'!$Z$432="Done"))</f>
        <v>0</v>
      </c>
      <c r="L22" s="32" t="s">
        <v>118</v>
      </c>
      <c r="M22" s="33"/>
      <c r="O22" s="40"/>
      <c r="P22" s="14"/>
      <c r="Q22" s="27"/>
      <c r="R22" s="27"/>
      <c r="S22" s="27"/>
      <c r="T22" s="27"/>
      <c r="U22" s="27"/>
      <c r="V22" s="27"/>
      <c r="W22" s="27"/>
      <c r="X22" s="27"/>
      <c r="Y22" s="27"/>
      <c r="Z22" s="27"/>
      <c r="AA22" s="27"/>
      <c r="AB22" s="27"/>
    </row>
    <row r="23" spans="1:13" ht="11.25" customHeight="1">
      <c r="A23" s="41" t="s">
        <v>120</v>
      </c>
      <c r="B23" s="42">
        <f aca="true" t="shared" si="2" ref="B23:K23">SUM(B2:B22)</f>
        <v>15</v>
      </c>
      <c r="C23" s="42">
        <f t="shared" si="2"/>
        <v>7</v>
      </c>
      <c r="D23" s="42">
        <f t="shared" si="2"/>
        <v>4</v>
      </c>
      <c r="E23" s="42">
        <f t="shared" si="2"/>
        <v>4</v>
      </c>
      <c r="F23" s="42">
        <f t="shared" si="2"/>
        <v>0</v>
      </c>
      <c r="G23" s="42">
        <f t="shared" si="2"/>
        <v>0</v>
      </c>
      <c r="H23" s="42">
        <f t="shared" si="2"/>
        <v>3328</v>
      </c>
      <c r="I23" s="43">
        <f t="shared" si="2"/>
        <v>0</v>
      </c>
      <c r="J23" s="44">
        <f t="shared" si="2"/>
        <v>11</v>
      </c>
      <c r="K23" s="43">
        <f t="shared" si="2"/>
        <v>0</v>
      </c>
      <c r="L23" s="45"/>
      <c r="M23" s="46"/>
    </row>
    <row r="25" spans="1:15" ht="12.75">
      <c r="A25" s="47" t="s">
        <v>121</v>
      </c>
      <c r="B25" s="48" t="s">
        <v>122</v>
      </c>
      <c r="D25" s="17"/>
      <c r="E25" s="17"/>
      <c r="F25" s="49"/>
      <c r="G25" s="49"/>
      <c r="H25" s="50" t="s">
        <v>123</v>
      </c>
      <c r="I25" s="48" t="s">
        <v>103</v>
      </c>
      <c r="J25" s="48" t="s">
        <v>124</v>
      </c>
      <c r="L25" s="47" t="s">
        <v>125</v>
      </c>
      <c r="M25" s="51" t="s">
        <v>126</v>
      </c>
      <c r="N25" s="52"/>
      <c r="O25"/>
    </row>
    <row r="26" spans="1:15" ht="12.75">
      <c r="A26" s="53" t="s">
        <v>127</v>
      </c>
      <c r="B26" s="54" t="e">
        <f>COUNTIF('Sponsor Ballot'!#REF!:'Sponsor Ballot'!#REF!,"Yes")</f>
        <v>#REF!</v>
      </c>
      <c r="C26" s="17" t="s">
        <v>195</v>
      </c>
      <c r="D26" s="54" t="e">
        <f>COUNTIF('Sponsor Ballot'!#REF!:'Sponsor Ballot'!#REF!,"No")</f>
        <v>#REF!</v>
      </c>
      <c r="E26" s="17"/>
      <c r="F26" s="49"/>
      <c r="G26" s="49"/>
      <c r="H26" s="53"/>
      <c r="I26" s="54">
        <f aca="true" t="shared" si="3" ref="I26:I36">SUMIF(L$2:L$22,H26,B$2:B$22)</f>
        <v>0</v>
      </c>
      <c r="J26" s="54">
        <f aca="true" t="shared" si="4" ref="J26:J36">SUMIF(L$2:L$22,H26,I$2:I$22)</f>
        <v>0</v>
      </c>
      <c r="L26" s="55"/>
      <c r="M26" s="56" t="s">
        <v>128</v>
      </c>
      <c r="N26" s="57"/>
      <c r="O26"/>
    </row>
    <row r="27" spans="1:15" ht="12.75">
      <c r="A27" s="53" t="s">
        <v>69</v>
      </c>
      <c r="B27" s="54" t="e">
        <f>COUNTIF('Sponsor Ballot'!#REF!:'Sponsor Ballot'!M$432,A27)</f>
        <v>#REF!</v>
      </c>
      <c r="D27" s="17"/>
      <c r="E27" s="17"/>
      <c r="F27" s="49"/>
      <c r="G27" s="49"/>
      <c r="H27" s="53"/>
      <c r="I27" s="54">
        <f t="shared" si="3"/>
        <v>0</v>
      </c>
      <c r="J27" s="54">
        <f t="shared" si="4"/>
        <v>0</v>
      </c>
      <c r="L27" s="58"/>
      <c r="M27" s="56" t="s">
        <v>129</v>
      </c>
      <c r="N27" s="57"/>
      <c r="O27"/>
    </row>
    <row r="28" spans="1:15" ht="12.75">
      <c r="A28" s="53" t="s">
        <v>50</v>
      </c>
      <c r="B28" s="54" t="e">
        <f>COUNTIF('Sponsor Ballot'!#REF!:'Sponsor Ballot'!M$432,A28)</f>
        <v>#REF!</v>
      </c>
      <c r="D28" s="17"/>
      <c r="E28" s="17"/>
      <c r="F28" s="49"/>
      <c r="G28" s="49"/>
      <c r="H28" s="53"/>
      <c r="I28" s="54">
        <f t="shared" si="3"/>
        <v>0</v>
      </c>
      <c r="J28" s="54">
        <f t="shared" si="4"/>
        <v>0</v>
      </c>
      <c r="L28" s="59"/>
      <c r="M28" s="56" t="s">
        <v>130</v>
      </c>
      <c r="N28" s="57"/>
      <c r="O28"/>
    </row>
    <row r="29" spans="1:15" ht="12.75">
      <c r="A29" s="53" t="s">
        <v>104</v>
      </c>
      <c r="B29" s="54" t="e">
        <f>COUNTIF('Sponsor Ballot'!#REF!:'Sponsor Ballot'!U$432,A29)</f>
        <v>#REF!</v>
      </c>
      <c r="C29"/>
      <c r="D29" s="17"/>
      <c r="E29" s="17"/>
      <c r="H29" s="53"/>
      <c r="I29" s="54">
        <f t="shared" si="3"/>
        <v>0</v>
      </c>
      <c r="J29" s="54">
        <f t="shared" si="4"/>
        <v>0</v>
      </c>
      <c r="L29" s="60"/>
      <c r="M29" s="56" t="s">
        <v>131</v>
      </c>
      <c r="N29" s="57"/>
      <c r="O29"/>
    </row>
    <row r="30" spans="1:15" ht="12.75">
      <c r="A30" s="53" t="s">
        <v>106</v>
      </c>
      <c r="B30" s="54" t="e">
        <f>COUNTIF('Sponsor Ballot'!#REF!:'Sponsor Ballot'!U$432,A30)</f>
        <v>#REF!</v>
      </c>
      <c r="C30"/>
      <c r="D30" s="17"/>
      <c r="E30" s="17"/>
      <c r="H30" s="53"/>
      <c r="I30" s="54">
        <f t="shared" si="3"/>
        <v>0</v>
      </c>
      <c r="J30" s="54">
        <f t="shared" si="4"/>
        <v>0</v>
      </c>
      <c r="L30" s="61"/>
      <c r="M30" s="62" t="s">
        <v>132</v>
      </c>
      <c r="N30" s="63"/>
      <c r="O30"/>
    </row>
    <row r="31" spans="1:15" ht="12.75">
      <c r="A31" s="53" t="s">
        <v>105</v>
      </c>
      <c r="B31" s="54" t="e">
        <f>COUNTIF('Sponsor Ballot'!#REF!:'Sponsor Ballot'!U$432,A31)</f>
        <v>#REF!</v>
      </c>
      <c r="C31"/>
      <c r="D31" s="49"/>
      <c r="E31" s="17"/>
      <c r="G31" s="49"/>
      <c r="H31" s="53"/>
      <c r="I31" s="54">
        <f t="shared" si="3"/>
        <v>0</v>
      </c>
      <c r="J31" s="54">
        <f t="shared" si="4"/>
        <v>0</v>
      </c>
      <c r="L31" s="54"/>
      <c r="M31" s="56" t="s">
        <v>133</v>
      </c>
      <c r="N31" s="57"/>
      <c r="O31"/>
    </row>
    <row r="32" spans="1:15" ht="12.75">
      <c r="A32" s="53" t="s">
        <v>108</v>
      </c>
      <c r="B32" s="54" t="e">
        <f>COUNTIF('Sponsor Ballot'!#REF!:'Sponsor Ballot'!U$432,A32)</f>
        <v>#REF!</v>
      </c>
      <c r="C32"/>
      <c r="D32" s="17"/>
      <c r="H32" s="53"/>
      <c r="I32" s="54">
        <f t="shared" si="3"/>
        <v>0</v>
      </c>
      <c r="J32" s="54">
        <f t="shared" si="4"/>
        <v>0</v>
      </c>
      <c r="L32" s="64"/>
      <c r="M32" s="56" t="s">
        <v>103</v>
      </c>
      <c r="N32" s="57"/>
      <c r="O32"/>
    </row>
    <row r="33" spans="1:15" ht="12.75">
      <c r="A33" s="53" t="s">
        <v>134</v>
      </c>
      <c r="B33" s="54" t="e">
        <f>COUNTIF('Sponsor Ballot'!#REF!:'Sponsor Ballot'!U$432,A33)</f>
        <v>#REF!</v>
      </c>
      <c r="C33"/>
      <c r="D33" s="17"/>
      <c r="H33" s="53"/>
      <c r="I33" s="54">
        <f t="shared" si="3"/>
        <v>0</v>
      </c>
      <c r="J33" s="54">
        <f t="shared" si="4"/>
        <v>0</v>
      </c>
      <c r="M33" s="17"/>
      <c r="O33"/>
    </row>
    <row r="34" spans="1:15" ht="12.75">
      <c r="A34" s="53" t="s">
        <v>135</v>
      </c>
      <c r="B34" s="54">
        <f>J23</f>
        <v>11</v>
      </c>
      <c r="C34"/>
      <c r="D34" s="17"/>
      <c r="H34" s="53"/>
      <c r="I34" s="54">
        <f t="shared" si="3"/>
        <v>0</v>
      </c>
      <c r="J34" s="54">
        <f t="shared" si="4"/>
        <v>0</v>
      </c>
      <c r="M34" s="17"/>
      <c r="O34"/>
    </row>
    <row r="35" spans="1:15" ht="12.75">
      <c r="A35" s="53" t="s">
        <v>136</v>
      </c>
      <c r="B35" s="54">
        <v>0</v>
      </c>
      <c r="C35"/>
      <c r="D35" s="17"/>
      <c r="H35" s="53"/>
      <c r="I35" s="54">
        <f t="shared" si="3"/>
        <v>0</v>
      </c>
      <c r="J35" s="54">
        <f t="shared" si="4"/>
        <v>0</v>
      </c>
      <c r="M35" s="17"/>
      <c r="O35"/>
    </row>
    <row r="36" spans="1:15" ht="12.75">
      <c r="A36" s="53" t="s">
        <v>137</v>
      </c>
      <c r="B36" s="54">
        <f>K23</f>
        <v>0</v>
      </c>
      <c r="C36"/>
      <c r="D36" s="17"/>
      <c r="H36" s="53"/>
      <c r="I36" s="54">
        <f t="shared" si="3"/>
        <v>0</v>
      </c>
      <c r="J36" s="54">
        <f t="shared" si="4"/>
        <v>0</v>
      </c>
      <c r="M36" s="17"/>
      <c r="O36"/>
    </row>
    <row r="37" spans="1:15" ht="12.75">
      <c r="A37" s="53" t="s">
        <v>109</v>
      </c>
      <c r="B37" s="54">
        <f>H23</f>
        <v>3328</v>
      </c>
      <c r="C37"/>
      <c r="H37" s="65" t="s">
        <v>120</v>
      </c>
      <c r="I37" s="64">
        <f>SUM(I26:I36)</f>
        <v>0</v>
      </c>
      <c r="J37" s="64">
        <f>SUM(J26:J36)</f>
        <v>0</v>
      </c>
      <c r="O37"/>
    </row>
    <row r="38" spans="7:9" ht="12.75">
      <c r="G38" s="66"/>
      <c r="H38" s="67"/>
      <c r="I38" s="67"/>
    </row>
    <row r="44" ht="12.75">
      <c r="M44" s="68" t="s">
        <v>138</v>
      </c>
    </row>
    <row r="45" ht="12.75">
      <c r="M45" s="69" t="s">
        <v>137</v>
      </c>
    </row>
    <row r="46" ht="12.75">
      <c r="M46" s="70" t="e">
        <f>(B36+B35+B32)/J23</f>
        <v>#REF!</v>
      </c>
    </row>
    <row r="49" ht="12.75">
      <c r="M49" s="71" t="s">
        <v>139</v>
      </c>
    </row>
    <row r="50" ht="12.75">
      <c r="M50" s="71" t="s">
        <v>140</v>
      </c>
    </row>
    <row r="70" spans="1:15" ht="12.75">
      <c r="A70" s="72"/>
      <c r="O70"/>
    </row>
    <row r="71" spans="1:15" ht="12.75">
      <c r="A71" s="73" t="s">
        <v>141</v>
      </c>
      <c r="B71" s="74"/>
      <c r="C71" s="74"/>
      <c r="D71" s="75"/>
      <c r="E71" s="75"/>
      <c r="F71" s="75"/>
      <c r="G71" s="76"/>
      <c r="O71"/>
    </row>
    <row r="72" spans="1:15" ht="12.75">
      <c r="A72" s="77" t="s">
        <v>142</v>
      </c>
      <c r="B72" s="78"/>
      <c r="C72" s="78"/>
      <c r="D72" s="16"/>
      <c r="E72" s="16"/>
      <c r="F72" s="16"/>
      <c r="G72" s="79"/>
      <c r="O72"/>
    </row>
    <row r="73" spans="1:15" ht="12.75">
      <c r="A73" s="77" t="s">
        <v>143</v>
      </c>
      <c r="B73" s="78"/>
      <c r="C73" s="78"/>
      <c r="D73" s="16"/>
      <c r="E73" s="16"/>
      <c r="F73" s="16"/>
      <c r="G73" s="79"/>
      <c r="O73"/>
    </row>
    <row r="74" spans="1:15" ht="12.75">
      <c r="A74" s="80" t="s">
        <v>144</v>
      </c>
      <c r="B74" s="78"/>
      <c r="C74" s="78"/>
      <c r="D74" s="16"/>
      <c r="E74" s="16"/>
      <c r="F74" s="16"/>
      <c r="G74" s="79"/>
      <c r="O74"/>
    </row>
    <row r="75" spans="1:15" ht="12.75">
      <c r="A75" s="80" t="s">
        <v>145</v>
      </c>
      <c r="B75" s="78"/>
      <c r="C75" s="78"/>
      <c r="D75" s="16"/>
      <c r="E75" s="16"/>
      <c r="F75" s="16"/>
      <c r="G75" s="79"/>
      <c r="O75"/>
    </row>
    <row r="76" spans="1:15" ht="12.75">
      <c r="A76" s="80" t="s">
        <v>146</v>
      </c>
      <c r="B76" s="78"/>
      <c r="C76" s="78"/>
      <c r="D76" s="16"/>
      <c r="E76" s="16"/>
      <c r="F76" s="16"/>
      <c r="G76" s="79"/>
      <c r="O76"/>
    </row>
    <row r="77" spans="1:15" ht="12.75">
      <c r="A77" s="77" t="s">
        <v>147</v>
      </c>
      <c r="B77" s="78"/>
      <c r="C77" s="78"/>
      <c r="D77" s="16"/>
      <c r="E77" s="16"/>
      <c r="F77" s="16"/>
      <c r="G77" s="79"/>
      <c r="O77"/>
    </row>
    <row r="78" spans="1:15" ht="12.75">
      <c r="A78" s="77" t="s">
        <v>148</v>
      </c>
      <c r="B78" s="78"/>
      <c r="C78" s="78"/>
      <c r="D78" s="16"/>
      <c r="E78" s="16"/>
      <c r="F78" s="16"/>
      <c r="G78" s="79"/>
      <c r="O78"/>
    </row>
    <row r="79" spans="1:15" ht="12.75">
      <c r="A79" s="80" t="s">
        <v>149</v>
      </c>
      <c r="B79" s="78"/>
      <c r="C79" s="78"/>
      <c r="D79" s="16"/>
      <c r="E79" s="16"/>
      <c r="F79" s="16"/>
      <c r="G79" s="79"/>
      <c r="O79"/>
    </row>
    <row r="80" spans="1:15" ht="12.75">
      <c r="A80" s="80" t="s">
        <v>150</v>
      </c>
      <c r="B80" s="78"/>
      <c r="C80" s="78"/>
      <c r="D80" s="16"/>
      <c r="E80" s="16"/>
      <c r="F80" s="16"/>
      <c r="G80" s="79"/>
      <c r="O80"/>
    </row>
    <row r="81" spans="1:15" ht="12.75">
      <c r="A81" s="80" t="s">
        <v>151</v>
      </c>
      <c r="B81" s="78"/>
      <c r="C81" s="78"/>
      <c r="D81" s="16"/>
      <c r="E81" s="16"/>
      <c r="F81" s="16"/>
      <c r="G81" s="79"/>
      <c r="O81"/>
    </row>
    <row r="82" spans="1:7" ht="12.75">
      <c r="A82" s="80" t="s">
        <v>152</v>
      </c>
      <c r="B82" s="78"/>
      <c r="C82" s="78"/>
      <c r="D82" s="16"/>
      <c r="E82" s="16"/>
      <c r="F82" s="16"/>
      <c r="G82" s="79"/>
    </row>
    <row r="83" spans="1:7" ht="12.75">
      <c r="A83" s="81" t="s">
        <v>153</v>
      </c>
      <c r="B83" s="82"/>
      <c r="C83" s="82"/>
      <c r="D83" s="83"/>
      <c r="E83" s="83"/>
      <c r="F83" s="83"/>
      <c r="G83" s="84"/>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Stephen McCann</cp:lastModifiedBy>
  <dcterms:created xsi:type="dcterms:W3CDTF">2010-05-12T14:23:00Z</dcterms:created>
  <dcterms:modified xsi:type="dcterms:W3CDTF">2010-07-16T02:43:06Z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